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74" documentId="8_{B6337239-1A00-434D-AAD0-422EA1FEB5AE}" xr6:coauthVersionLast="47" xr6:coauthVersionMax="47" xr10:uidLastSave="{C1F20892-EECC-4F6C-8211-EF3E77A86B7D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4" i="1" l="1"/>
  <c r="BR184" i="1"/>
  <c r="BQ184" i="1"/>
  <c r="BF184" i="1"/>
  <c r="BC184" i="1" a="1"/>
  <c r="BC184" i="1"/>
  <c r="AY184" i="1"/>
  <c r="AQ184" i="1"/>
  <c r="AP184" i="1"/>
  <c r="AO184" i="1"/>
  <c r="AL184" i="1"/>
  <c r="AK184" i="1"/>
  <c r="AJ184" i="1"/>
  <c r="AI184" i="1"/>
  <c r="BB184" i="1" s="1"/>
  <c r="U184" i="1"/>
  <c r="T184" i="1" a="1"/>
  <c r="T184" i="1"/>
  <c r="S184" i="1" a="1"/>
  <c r="S184" i="1"/>
  <c r="R184" i="1"/>
  <c r="N184" i="1" a="1"/>
  <c r="N184" i="1"/>
  <c r="AN184" i="1" s="1"/>
  <c r="M184" i="1" a="1"/>
  <c r="M184" i="1"/>
  <c r="AM184" i="1" s="1"/>
  <c r="G184" i="1"/>
  <c r="C184" i="1"/>
  <c r="A184" i="1"/>
  <c r="N193" i="1" a="1"/>
  <c r="N193" i="1" s="1"/>
  <c r="M193" i="1" a="1"/>
  <c r="M193" i="1" s="1"/>
  <c r="AY179" i="1"/>
  <c r="AY177" i="1"/>
  <c r="AY176" i="1"/>
  <c r="AY175" i="1"/>
  <c r="AY174" i="1"/>
  <c r="AY173" i="1"/>
  <c r="N194" i="1" a="1"/>
  <c r="N194" i="1" s="1"/>
  <c r="M194" i="1" a="1"/>
  <c r="M194" i="1" s="1"/>
  <c r="I194" i="1" a="1"/>
  <c r="I194" i="1" s="1"/>
  <c r="H194" i="1" a="1"/>
  <c r="H194" i="1" s="1"/>
  <c r="I180" i="1" a="1"/>
  <c r="I180" i="1" s="1"/>
  <c r="BT181" i="1"/>
  <c r="BT180" i="1"/>
  <c r="BT179" i="1"/>
  <c r="BT177" i="1"/>
  <c r="BT176" i="1"/>
  <c r="BT169" i="1"/>
  <c r="BT168" i="1"/>
  <c r="BT167" i="1"/>
  <c r="BT171" i="1"/>
  <c r="BT174" i="1"/>
  <c r="BT173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2" i="1"/>
  <c r="BF162" i="1"/>
  <c r="BC162" i="1" a="1"/>
  <c r="BC162" i="1"/>
  <c r="AY162" i="1"/>
  <c r="BR162" i="1" s="1"/>
  <c r="BQ162" i="1" s="1"/>
  <c r="AQ162" i="1"/>
  <c r="AP162" i="1"/>
  <c r="AO162" i="1"/>
  <c r="AL162" i="1"/>
  <c r="AK162" i="1"/>
  <c r="AI162" i="1"/>
  <c r="U162" i="1"/>
  <c r="T162" i="1" a="1"/>
  <c r="T162" i="1"/>
  <c r="E159" i="16" s="1"/>
  <c r="S162" i="1" a="1"/>
  <c r="S162" i="1"/>
  <c r="D159" i="16" s="1"/>
  <c r="R162" i="1"/>
  <c r="R159" i="16" s="1"/>
  <c r="N162" i="1" a="1"/>
  <c r="N162" i="1"/>
  <c r="M162" i="1" a="1"/>
  <c r="M162" i="1"/>
  <c r="G162" i="1"/>
  <c r="C162" i="1"/>
  <c r="A162" i="1"/>
  <c r="AY163" i="1"/>
  <c r="AY161" i="1"/>
  <c r="AY160" i="1"/>
  <c r="AY164" i="1"/>
  <c r="AY165" i="1"/>
  <c r="BS153" i="1"/>
  <c r="BR153" i="1"/>
  <c r="BQ153" i="1"/>
  <c r="BF153" i="1"/>
  <c r="BC153" i="1" a="1"/>
  <c r="BC153" i="1"/>
  <c r="AY153" i="1"/>
  <c r="AQ153" i="1"/>
  <c r="AP153" i="1"/>
  <c r="AO153" i="1"/>
  <c r="AL153" i="1"/>
  <c r="AK153" i="1"/>
  <c r="AJ153" i="1"/>
  <c r="AI153" i="1"/>
  <c r="BB153" i="1" s="1"/>
  <c r="U153" i="1"/>
  <c r="T153" i="1" a="1"/>
  <c r="T153" i="1"/>
  <c r="E150" i="16" s="1"/>
  <c r="S153" i="1" a="1"/>
  <c r="S153" i="1"/>
  <c r="D150" i="16" s="1"/>
  <c r="R153" i="1"/>
  <c r="N153" i="1" a="1"/>
  <c r="N153" i="1"/>
  <c r="M153" i="1" a="1"/>
  <c r="M153" i="1"/>
  <c r="G153" i="1"/>
  <c r="C153" i="1"/>
  <c r="A153" i="1"/>
  <c r="A176" i="1"/>
  <c r="C176" i="1"/>
  <c r="G176" i="1"/>
  <c r="M176" i="1" a="1"/>
  <c r="M176" i="1"/>
  <c r="K173" i="16" s="1"/>
  <c r="N176" i="1" a="1"/>
  <c r="N176" i="1"/>
  <c r="L173" i="16" s="1"/>
  <c r="R176" i="1"/>
  <c r="R173" i="16" s="1"/>
  <c r="S176" i="1" a="1"/>
  <c r="S176" i="1"/>
  <c r="D173" i="16" s="1"/>
  <c r="T176" i="1" a="1"/>
  <c r="T176" i="1"/>
  <c r="E173" i="16" s="1"/>
  <c r="U176" i="1"/>
  <c r="AI176" i="1"/>
  <c r="AJ176" i="1"/>
  <c r="AK176" i="1"/>
  <c r="AL176" i="1"/>
  <c r="AM176" i="1"/>
  <c r="AN176" i="1"/>
  <c r="AO176" i="1"/>
  <c r="AP176" i="1"/>
  <c r="AQ176" i="1"/>
  <c r="BB176" i="1"/>
  <c r="BC176" i="1" a="1"/>
  <c r="BC176" i="1"/>
  <c r="BD176" i="1" a="1"/>
  <c r="BD176" i="1"/>
  <c r="BE176" i="1"/>
  <c r="BF176" i="1"/>
  <c r="BR176" i="1"/>
  <c r="BS176" i="1"/>
  <c r="BT10" i="1"/>
  <c r="H180" i="1" a="1"/>
  <c r="H180" i="1" s="1"/>
  <c r="I177" i="16" s="1"/>
  <c r="H175" i="1" a="1"/>
  <c r="H175" i="1" s="1"/>
  <c r="I172" i="16" s="1"/>
  <c r="A167" i="1"/>
  <c r="C167" i="1"/>
  <c r="AI167" i="1"/>
  <c r="AJ167" i="1"/>
  <c r="AK167" i="1"/>
  <c r="AL167" i="1"/>
  <c r="AM167" i="1"/>
  <c r="AN167" i="1"/>
  <c r="AO167" i="1"/>
  <c r="AP167" i="1"/>
  <c r="AQ167" i="1"/>
  <c r="AY167" i="1"/>
  <c r="BB167" i="1"/>
  <c r="BC167" i="1" a="1"/>
  <c r="BC167" i="1"/>
  <c r="BD167" i="1" a="1"/>
  <c r="BD167" i="1"/>
  <c r="BE167" i="1"/>
  <c r="BF167" i="1"/>
  <c r="BR167" i="1"/>
  <c r="BS167" i="1"/>
  <c r="A166" i="1"/>
  <c r="C166" i="1"/>
  <c r="G166" i="1"/>
  <c r="M166" i="1" a="1"/>
  <c r="M166" i="1"/>
  <c r="K163" i="16" s="1"/>
  <c r="N166" i="1" a="1"/>
  <c r="N166" i="1"/>
  <c r="L163" i="16" s="1"/>
  <c r="R166" i="1"/>
  <c r="S166" i="1" a="1"/>
  <c r="S166" i="1"/>
  <c r="D163" i="16" s="1"/>
  <c r="T166" i="1" a="1"/>
  <c r="T166" i="1"/>
  <c r="E163" i="16" s="1"/>
  <c r="U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50" i="1"/>
  <c r="C150" i="1"/>
  <c r="G150" i="1"/>
  <c r="M150" i="1" a="1"/>
  <c r="M150" i="1"/>
  <c r="K147" i="16" s="1"/>
  <c r="N150" i="1" a="1"/>
  <c r="N150" i="1"/>
  <c r="L147" i="16" s="1"/>
  <c r="R150" i="1"/>
  <c r="S150" i="1" a="1"/>
  <c r="S150" i="1"/>
  <c r="D147" i="16" s="1"/>
  <c r="T150" i="1" a="1"/>
  <c r="T150" i="1"/>
  <c r="E147" i="16" s="1"/>
  <c r="U150" i="1"/>
  <c r="AI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/>
  <c r="BF150" i="1"/>
  <c r="BR150" i="1"/>
  <c r="BS150" i="1"/>
  <c r="BT150" i="1"/>
  <c r="BT151" i="1"/>
  <c r="BT149" i="1"/>
  <c r="BT148" i="1"/>
  <c r="BT147" i="1"/>
  <c r="BT146" i="1"/>
  <c r="BT145" i="1"/>
  <c r="BT142" i="1"/>
  <c r="BT141" i="1"/>
  <c r="N151" i="1" a="1"/>
  <c r="N151" i="1"/>
  <c r="L148" i="16" s="1"/>
  <c r="M164" i="1" a="1"/>
  <c r="M164" i="1"/>
  <c r="K161" i="16" s="1"/>
  <c r="N164" i="1" a="1"/>
  <c r="N164" i="1"/>
  <c r="L161" i="16" s="1"/>
  <c r="M165" i="1" a="1"/>
  <c r="M165" i="1"/>
  <c r="K162" i="16" s="1"/>
  <c r="N165" i="1" a="1"/>
  <c r="N165" i="1"/>
  <c r="L162" i="16" s="1"/>
  <c r="M168" i="1" a="1"/>
  <c r="M168" i="1"/>
  <c r="K165" i="16" s="1"/>
  <c r="N168" i="1" a="1"/>
  <c r="N168" i="1"/>
  <c r="L165" i="16" s="1"/>
  <c r="S164" i="1" a="1"/>
  <c r="S164" i="1"/>
  <c r="D161" i="16" s="1"/>
  <c r="T164" i="1" a="1"/>
  <c r="T164" i="1"/>
  <c r="E161" i="16" s="1"/>
  <c r="S165" i="1" a="1"/>
  <c r="S165" i="1"/>
  <c r="D162" i="16" s="1"/>
  <c r="T165" i="1" a="1"/>
  <c r="T165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3" i="1" a="1"/>
  <c r="M133" i="1"/>
  <c r="K130" i="16" s="1"/>
  <c r="N133" i="1" a="1"/>
  <c r="N133" i="1"/>
  <c r="L130" i="16" s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AN147" i="1"/>
  <c r="AM147" i="1"/>
  <c r="BS131" i="1"/>
  <c r="BF131" i="1"/>
  <c r="BC131" i="1" a="1"/>
  <c r="BC131" i="1"/>
  <c r="AY131" i="1"/>
  <c r="BR131" i="1" s="1"/>
  <c r="BQ131" i="1" s="1"/>
  <c r="AQ131" i="1"/>
  <c r="AP131" i="1"/>
  <c r="AO131" i="1"/>
  <c r="AL131" i="1"/>
  <c r="AK131" i="1"/>
  <c r="AI131" i="1"/>
  <c r="U131" i="1"/>
  <c r="T131" i="1" a="1"/>
  <c r="T131" i="1"/>
  <c r="E128" i="16" s="1"/>
  <c r="S131" i="1" a="1"/>
  <c r="S131" i="1"/>
  <c r="D128" i="16" s="1"/>
  <c r="R131" i="1"/>
  <c r="R128" i="16" s="1"/>
  <c r="N131" i="1" a="1"/>
  <c r="N131" i="1"/>
  <c r="L128" i="16" s="1"/>
  <c r="M131" i="1" a="1"/>
  <c r="M131" i="1"/>
  <c r="K128" i="16" s="1"/>
  <c r="G131" i="1"/>
  <c r="C131" i="1"/>
  <c r="A131" i="1"/>
  <c r="BS141" i="1"/>
  <c r="BF141" i="1"/>
  <c r="BC141" i="1" a="1"/>
  <c r="BC141" i="1"/>
  <c r="AY141" i="1"/>
  <c r="BR141" i="1" s="1"/>
  <c r="BQ141" i="1" s="1"/>
  <c r="AQ141" i="1"/>
  <c r="AP141" i="1"/>
  <c r="AO141" i="1"/>
  <c r="AL141" i="1"/>
  <c r="AK141" i="1"/>
  <c r="AI141" i="1"/>
  <c r="U141" i="1"/>
  <c r="T141" i="1" a="1"/>
  <c r="T141" i="1"/>
  <c r="E138" i="16" s="1"/>
  <c r="S141" i="1" a="1"/>
  <c r="S141" i="1"/>
  <c r="D138" i="16" s="1"/>
  <c r="R141" i="1"/>
  <c r="R138" i="16" s="1"/>
  <c r="N141" i="1" a="1"/>
  <c r="N141" i="1"/>
  <c r="L138" i="16" s="1"/>
  <c r="M141" i="1" a="1"/>
  <c r="M141" i="1"/>
  <c r="K138" i="16" s="1"/>
  <c r="G141" i="1"/>
  <c r="C141" i="1"/>
  <c r="A141" i="1"/>
  <c r="G144" i="1"/>
  <c r="G145" i="1"/>
  <c r="G146" i="1"/>
  <c r="G148" i="1"/>
  <c r="G149" i="1"/>
  <c r="G151" i="1"/>
  <c r="G143" i="1"/>
  <c r="G152" i="1"/>
  <c r="G154" i="1"/>
  <c r="G155" i="1"/>
  <c r="G156" i="1"/>
  <c r="A146" i="1"/>
  <c r="A148" i="1"/>
  <c r="A149" i="1"/>
  <c r="A151" i="1"/>
  <c r="A152" i="1"/>
  <c r="A154" i="1"/>
  <c r="A155" i="1"/>
  <c r="A156" i="1"/>
  <c r="A145" i="1"/>
  <c r="AY129" i="1"/>
  <c r="AY128" i="1"/>
  <c r="AY127" i="1"/>
  <c r="AY126" i="1"/>
  <c r="AY124" i="1"/>
  <c r="AY123" i="1"/>
  <c r="AY122" i="1"/>
  <c r="AY121" i="1"/>
  <c r="M134" i="1" a="1"/>
  <c r="M134" i="1" s="1"/>
  <c r="K131" i="16" s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U102" i="1"/>
  <c r="AI102" i="1"/>
  <c r="AJ102" i="1"/>
  <c r="AK102" i="1"/>
  <c r="AL102" i="1"/>
  <c r="AM102" i="1"/>
  <c r="AN102" i="1"/>
  <c r="AO102" i="1"/>
  <c r="AP102" i="1"/>
  <c r="AQ102" i="1"/>
  <c r="AY102" i="1"/>
  <c r="BB102" i="1"/>
  <c r="BC102" i="1" a="1"/>
  <c r="BC102" i="1"/>
  <c r="BD102" i="1" a="1"/>
  <c r="BD102" i="1"/>
  <c r="BE102" i="1"/>
  <c r="BF102" i="1"/>
  <c r="BR102" i="1"/>
  <c r="BS102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9" i="1"/>
  <c r="C109" i="1"/>
  <c r="G109" i="1"/>
  <c r="M109" i="1" a="1"/>
  <c r="M109" i="1"/>
  <c r="K106" i="16" s="1"/>
  <c r="N109" i="1" a="1"/>
  <c r="N109" i="1"/>
  <c r="L106" i="16" s="1"/>
  <c r="R109" i="1"/>
  <c r="R106" i="16" s="1"/>
  <c r="S109" i="1" a="1"/>
  <c r="S109" i="1"/>
  <c r="D106" i="16" s="1"/>
  <c r="T109" i="1" a="1"/>
  <c r="T109" i="1"/>
  <c r="E106" i="16" s="1"/>
  <c r="U109" i="1"/>
  <c r="AI109" i="1"/>
  <c r="AJ109" i="1"/>
  <c r="AK109" i="1"/>
  <c r="AL109" i="1"/>
  <c r="AM109" i="1"/>
  <c r="AN109" i="1"/>
  <c r="AO109" i="1"/>
  <c r="AP109" i="1"/>
  <c r="AQ109" i="1"/>
  <c r="AY109" i="1"/>
  <c r="BB109" i="1"/>
  <c r="BC109" i="1" a="1"/>
  <c r="BC109" i="1"/>
  <c r="BD109" i="1" a="1"/>
  <c r="BD109" i="1"/>
  <c r="BE109" i="1"/>
  <c r="BF109" i="1"/>
  <c r="BR109" i="1"/>
  <c r="BS109" i="1"/>
  <c r="H112" i="1" a="1"/>
  <c r="H112" i="1" s="1"/>
  <c r="I109" i="16" s="1"/>
  <c r="H111" i="1" a="1"/>
  <c r="H111" i="1" s="1"/>
  <c r="I108" i="16" s="1"/>
  <c r="H105" i="1" a="1"/>
  <c r="H105" i="1" s="1"/>
  <c r="I102" i="16" s="1"/>
  <c r="H104" i="1" a="1"/>
  <c r="H104" i="1" s="1"/>
  <c r="I101" i="16" s="1"/>
  <c r="M78" i="1" a="1"/>
  <c r="M78" i="1" s="1"/>
  <c r="K75" i="16" s="1"/>
  <c r="N78" i="1" a="1"/>
  <c r="N78" i="1" s="1"/>
  <c r="L75" i="16" s="1"/>
  <c r="H79" i="1" a="1"/>
  <c r="H79" i="1" s="1"/>
  <c r="I76" i="16" s="1"/>
  <c r="M79" i="1" a="1"/>
  <c r="M79" i="1" s="1"/>
  <c r="K76" i="16" s="1"/>
  <c r="N79" i="1" a="1"/>
  <c r="N79" i="1" s="1"/>
  <c r="L76" i="16" s="1"/>
  <c r="M80" i="1" a="1"/>
  <c r="M80" i="1" s="1"/>
  <c r="K77" i="16" s="1"/>
  <c r="N80" i="1" a="1"/>
  <c r="N80" i="1" s="1"/>
  <c r="L77" i="16" s="1"/>
  <c r="M81" i="1" a="1"/>
  <c r="M81" i="1" s="1"/>
  <c r="K78" i="16" s="1"/>
  <c r="N81" i="1" a="1"/>
  <c r="N81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/>
  <c r="BF73" i="1"/>
  <c r="BR73" i="1"/>
  <c r="BS73" i="1"/>
  <c r="N68" i="1" a="1"/>
  <c r="N68" i="1"/>
  <c r="L65" i="16" s="1"/>
  <c r="N69" i="1" a="1"/>
  <c r="N69" i="1"/>
  <c r="L66" i="16" s="1"/>
  <c r="N56" i="1" a="1"/>
  <c r="N56" i="1"/>
  <c r="L53" i="16" s="1"/>
  <c r="N57" i="1" a="1"/>
  <c r="N57" i="1"/>
  <c r="L54" i="16" s="1"/>
  <c r="H61" i="1" a="1"/>
  <c r="H61" i="1" s="1"/>
  <c r="I58" i="16" s="1"/>
  <c r="H59" i="1" a="1"/>
  <c r="H59" i="1" s="1"/>
  <c r="I56" i="16" s="1"/>
  <c r="AY38" i="1"/>
  <c r="AY39" i="1"/>
  <c r="AY40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2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4" i="1"/>
  <c r="U36" i="1"/>
  <c r="U38" i="1"/>
  <c r="U39" i="1"/>
  <c r="U40" i="1"/>
  <c r="U41" i="1"/>
  <c r="U42" i="1"/>
  <c r="U43" i="1"/>
  <c r="U44" i="1"/>
  <c r="U46" i="1"/>
  <c r="U48" i="1"/>
  <c r="U51" i="1"/>
  <c r="U52" i="1"/>
  <c r="U53" i="1"/>
  <c r="U54" i="1"/>
  <c r="U55" i="1"/>
  <c r="U56" i="1"/>
  <c r="U59" i="1"/>
  <c r="U60" i="1"/>
  <c r="U61" i="1"/>
  <c r="U63" i="1"/>
  <c r="U64" i="1"/>
  <c r="U65" i="1"/>
  <c r="U66" i="1"/>
  <c r="U67" i="1"/>
  <c r="U68" i="1"/>
  <c r="U69" i="1"/>
  <c r="U70" i="1"/>
  <c r="U71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3" i="1"/>
  <c r="U104" i="1"/>
  <c r="U105" i="1"/>
  <c r="U106" i="1"/>
  <c r="U107" i="1"/>
  <c r="U108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4" i="1"/>
  <c r="U125" i="1"/>
  <c r="U126" i="1"/>
  <c r="U127" i="1"/>
  <c r="U128" i="1"/>
  <c r="U129" i="1"/>
  <c r="U130" i="1"/>
  <c r="U132" i="1"/>
  <c r="U133" i="1"/>
  <c r="U134" i="1"/>
  <c r="U135" i="1"/>
  <c r="U136" i="1"/>
  <c r="U137" i="1"/>
  <c r="U138" i="1"/>
  <c r="U139" i="1"/>
  <c r="U140" i="1"/>
  <c r="U142" i="1"/>
  <c r="U143" i="1"/>
  <c r="U144" i="1"/>
  <c r="U145" i="1"/>
  <c r="U146" i="1"/>
  <c r="U148" i="1"/>
  <c r="U149" i="1"/>
  <c r="U152" i="1"/>
  <c r="U154" i="1"/>
  <c r="U155" i="1"/>
  <c r="U156" i="1"/>
  <c r="U157" i="1"/>
  <c r="U158" i="1"/>
  <c r="U159" i="1"/>
  <c r="U160" i="1"/>
  <c r="U161" i="1"/>
  <c r="U163" i="1"/>
  <c r="U164" i="1"/>
  <c r="U165" i="1"/>
  <c r="U168" i="1"/>
  <c r="U169" i="1"/>
  <c r="U170" i="1"/>
  <c r="U171" i="1"/>
  <c r="U172" i="1"/>
  <c r="U173" i="1"/>
  <c r="U174" i="1"/>
  <c r="U175" i="1"/>
  <c r="U177" i="1"/>
  <c r="U178" i="1"/>
  <c r="U179" i="1"/>
  <c r="U180" i="1"/>
  <c r="U181" i="1"/>
  <c r="U182" i="1"/>
  <c r="U186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3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7" i="1"/>
  <c r="AY118" i="1"/>
  <c r="AY119" i="1"/>
  <c r="AY120" i="1"/>
  <c r="AY125" i="1"/>
  <c r="AY130" i="1"/>
  <c r="AY132" i="1"/>
  <c r="AY133" i="1"/>
  <c r="AY134" i="1"/>
  <c r="AY135" i="1"/>
  <c r="AY136" i="1"/>
  <c r="AY137" i="1"/>
  <c r="AY138" i="1"/>
  <c r="AY139" i="1"/>
  <c r="AY140" i="1"/>
  <c r="AY142" i="1"/>
  <c r="AY143" i="1"/>
  <c r="AY144" i="1"/>
  <c r="AY145" i="1"/>
  <c r="AY146" i="1"/>
  <c r="AY148" i="1"/>
  <c r="AY149" i="1"/>
  <c r="AY151" i="1"/>
  <c r="AY152" i="1"/>
  <c r="AY154" i="1"/>
  <c r="AY155" i="1"/>
  <c r="AY156" i="1"/>
  <c r="AY157" i="1"/>
  <c r="AY158" i="1"/>
  <c r="AY159" i="1"/>
  <c r="AY168" i="1"/>
  <c r="AY169" i="1"/>
  <c r="AY170" i="1"/>
  <c r="AY171" i="1"/>
  <c r="AY172" i="1"/>
  <c r="AY178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AK19" i="1"/>
  <c r="AL19" i="1"/>
  <c r="AP19" i="1"/>
  <c r="AQ19" i="1"/>
  <c r="AM20" i="1"/>
  <c r="BT9" i="1"/>
  <c r="BT18" i="1"/>
  <c r="BT19" i="1"/>
  <c r="BT20" i="1"/>
  <c r="BT21" i="1"/>
  <c r="BT22" i="1"/>
  <c r="BT23" i="1"/>
  <c r="BT24" i="1"/>
  <c r="BT25" i="1"/>
  <c r="BT26" i="1"/>
  <c r="BT27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4" i="1" a="1"/>
  <c r="N24" i="1" s="1"/>
  <c r="L21" i="16" s="1"/>
  <c r="M24" i="1" a="1"/>
  <c r="M24" i="1" s="1"/>
  <c r="K21" i="16" s="1"/>
  <c r="M22" i="1" a="1"/>
  <c r="M22" i="1" s="1"/>
  <c r="K19" i="16" s="1"/>
  <c r="N21" i="1" a="1"/>
  <c r="N21" i="1" s="1"/>
  <c r="L18" i="16" s="1"/>
  <c r="M21" i="1" a="1"/>
  <c r="M21" i="1" s="1"/>
  <c r="K18" i="16" s="1"/>
  <c r="H21" i="1" a="1"/>
  <c r="H21" i="1" s="1"/>
  <c r="I18" i="16" s="1"/>
  <c r="N19" i="1" a="1"/>
  <c r="N19" i="1" s="1"/>
  <c r="L16" i="16" s="1"/>
  <c r="M19" i="1" a="1"/>
  <c r="M19" i="1" s="1"/>
  <c r="K16" i="16" s="1"/>
  <c r="M18" i="1" a="1"/>
  <c r="M18" i="1" s="1"/>
  <c r="K15" i="16" s="1"/>
  <c r="N13" i="1" a="1"/>
  <c r="N13" i="1" s="1"/>
  <c r="L10" i="16" s="1"/>
  <c r="M13" i="1" a="1"/>
  <c r="M13" i="1" s="1"/>
  <c r="K10" i="16" s="1"/>
  <c r="H13" i="1" a="1"/>
  <c r="H13" i="1" s="1"/>
  <c r="I10" i="16" s="1"/>
  <c r="N16" i="1" a="1"/>
  <c r="N16" i="1" s="1"/>
  <c r="L13" i="16" s="1"/>
  <c r="M16" i="1" a="1"/>
  <c r="M16" i="1" s="1"/>
  <c r="K13" i="16" s="1"/>
  <c r="H16" i="1" a="1"/>
  <c r="H16" i="1" s="1"/>
  <c r="I13" i="16" s="1"/>
  <c r="N11" i="1" a="1"/>
  <c r="N11" i="1" s="1"/>
  <c r="L8" i="16" s="1"/>
  <c r="M11" i="1" a="1"/>
  <c r="M11" i="1" s="1"/>
  <c r="K8" i="16" s="1"/>
  <c r="A8" i="1"/>
  <c r="C8" i="1"/>
  <c r="G8" i="1"/>
  <c r="M8" i="1" a="1"/>
  <c r="M8" i="1"/>
  <c r="K5" i="16" s="1"/>
  <c r="N8" i="1" a="1"/>
  <c r="N8" i="1"/>
  <c r="L5" i="16" s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BR8" i="1"/>
  <c r="BS8" i="1"/>
  <c r="A9" i="1"/>
  <c r="C9" i="1"/>
  <c r="G9" i="1"/>
  <c r="R9" i="1"/>
  <c r="R6" i="16" s="1"/>
  <c r="S9" i="1" a="1"/>
  <c r="S9" i="1"/>
  <c r="D6" i="16" s="1"/>
  <c r="T9" i="1" a="1"/>
  <c r="T9" i="1"/>
  <c r="E6" i="16" s="1"/>
  <c r="AI9" i="1"/>
  <c r="AJ9" i="1"/>
  <c r="AK9" i="1"/>
  <c r="AL9" i="1"/>
  <c r="AM9" i="1"/>
  <c r="AN9" i="1"/>
  <c r="AO9" i="1"/>
  <c r="BE9" i="1" s="1"/>
  <c r="AP9" i="1"/>
  <c r="AQ9" i="1"/>
  <c r="BB9" i="1"/>
  <c r="BC9" i="1" a="1"/>
  <c r="BC9" i="1"/>
  <c r="BD9" i="1" a="1"/>
  <c r="BD9" i="1"/>
  <c r="BF9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10" i="1"/>
  <c r="C10" i="1"/>
  <c r="G10" i="1"/>
  <c r="M10" i="1" a="1"/>
  <c r="M10" i="1"/>
  <c r="K7" i="16" s="1"/>
  <c r="N10" i="1" a="1"/>
  <c r="N10" i="1"/>
  <c r="L7" i="16" s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8" i="11" s="1"/>
  <c r="AL10" i="1"/>
  <c r="AM10" i="1"/>
  <c r="AN10" i="1"/>
  <c r="AO10" i="1"/>
  <c r="BE10" i="1" s="1"/>
  <c r="AP10" i="1"/>
  <c r="M8" i="11" s="1"/>
  <c r="AQ10" i="1"/>
  <c r="BB10" i="1"/>
  <c r="BC10" i="1" a="1"/>
  <c r="BC10" i="1"/>
  <c r="BD10" i="1" a="1"/>
  <c r="BD10" i="1"/>
  <c r="BF10" i="1"/>
  <c r="A11" i="1"/>
  <c r="C11" i="1"/>
  <c r="G11" i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9" i="11" s="1"/>
  <c r="AL11" i="1"/>
  <c r="AM11" i="1"/>
  <c r="AN11" i="1"/>
  <c r="AO11" i="1"/>
  <c r="BE11" i="1" s="1"/>
  <c r="AP11" i="1"/>
  <c r="M9" i="11" s="1"/>
  <c r="AQ11" i="1"/>
  <c r="BB11" i="1"/>
  <c r="BC11" i="1" a="1"/>
  <c r="BC11" i="1"/>
  <c r="BD11" i="1" a="1"/>
  <c r="BD11" i="1"/>
  <c r="BF11" i="1"/>
  <c r="BT11" i="1"/>
  <c r="A12" i="1"/>
  <c r="C12" i="1"/>
  <c r="G12" i="1"/>
  <c r="M12" i="1" a="1"/>
  <c r="M12" i="1"/>
  <c r="K9" i="16" s="1"/>
  <c r="N12" i="1" a="1"/>
  <c r="N12" i="1"/>
  <c r="L9" i="16" s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0" i="11" s="1"/>
  <c r="AL12" i="1"/>
  <c r="AM12" i="1"/>
  <c r="AN12" i="1"/>
  <c r="AO12" i="1"/>
  <c r="BE12" i="1" s="1"/>
  <c r="AP12" i="1"/>
  <c r="M10" i="11" s="1"/>
  <c r="AQ12" i="1"/>
  <c r="BB12" i="1"/>
  <c r="BC12" i="1" a="1"/>
  <c r="BC12" i="1"/>
  <c r="BD12" i="1" a="1"/>
  <c r="BD12" i="1"/>
  <c r="BF12" i="1"/>
  <c r="BT12" i="1"/>
  <c r="A13" i="1"/>
  <c r="C13" i="1"/>
  <c r="G13" i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1" i="11" s="1"/>
  <c r="AL13" i="1"/>
  <c r="AM13" i="1"/>
  <c r="AN13" i="1"/>
  <c r="AO13" i="1"/>
  <c r="BE13" i="1" s="1"/>
  <c r="AP13" i="1"/>
  <c r="M11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2" i="11" s="1"/>
  <c r="AL14" i="1"/>
  <c r="AM14" i="1"/>
  <c r="AN14" i="1"/>
  <c r="AO14" i="1"/>
  <c r="BE14" i="1" s="1"/>
  <c r="AP14" i="1"/>
  <c r="M12" i="11" s="1"/>
  <c r="AQ14" i="1"/>
  <c r="BB14" i="1"/>
  <c r="BC14" i="1" a="1"/>
  <c r="BC14" i="1"/>
  <c r="BD14" i="1" a="1"/>
  <c r="BD14" i="1"/>
  <c r="BF14" i="1"/>
  <c r="BT14" i="1"/>
  <c r="A15" i="1"/>
  <c r="C15" i="1"/>
  <c r="G15" i="1"/>
  <c r="M15" i="1" a="1"/>
  <c r="M15" i="1"/>
  <c r="K12" i="16" s="1"/>
  <c r="N15" i="1" a="1"/>
  <c r="N15" i="1"/>
  <c r="L12" i="16" s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3" i="11" s="1"/>
  <c r="AL15" i="1"/>
  <c r="AM15" i="1"/>
  <c r="AN15" i="1"/>
  <c r="AO15" i="1"/>
  <c r="BE15" i="1" s="1"/>
  <c r="AP15" i="1"/>
  <c r="M13" i="11" s="1"/>
  <c r="AQ15" i="1"/>
  <c r="BB15" i="1"/>
  <c r="BC15" i="1" a="1"/>
  <c r="BC15" i="1"/>
  <c r="BD15" i="1" a="1"/>
  <c r="BD15" i="1"/>
  <c r="BF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4" i="11" s="1"/>
  <c r="AL16" i="1"/>
  <c r="AM16" i="1"/>
  <c r="AN16" i="1"/>
  <c r="AO16" i="1"/>
  <c r="BE16" i="1" s="1"/>
  <c r="AP16" i="1"/>
  <c r="M14" i="11" s="1"/>
  <c r="AQ16" i="1"/>
  <c r="BB16" i="1"/>
  <c r="BC16" i="1" a="1"/>
  <c r="BC16" i="1"/>
  <c r="BD16" i="1" a="1"/>
  <c r="BD16" i="1"/>
  <c r="BF16" i="1"/>
  <c r="BT16" i="1"/>
  <c r="A17" i="1"/>
  <c r="C17" i="1"/>
  <c r="G17" i="1"/>
  <c r="M17" i="1" a="1"/>
  <c r="M17" i="1"/>
  <c r="K14" i="16" s="1"/>
  <c r="N17" i="1" a="1"/>
  <c r="N17" i="1"/>
  <c r="L14" i="16" s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5" i="11" s="1"/>
  <c r="AL17" i="1"/>
  <c r="AM17" i="1"/>
  <c r="AN17" i="1"/>
  <c r="AO17" i="1"/>
  <c r="BE17" i="1" s="1"/>
  <c r="AP17" i="1"/>
  <c r="M15" i="11" s="1"/>
  <c r="AQ17" i="1"/>
  <c r="BB17" i="1"/>
  <c r="BC17" i="1" a="1"/>
  <c r="BC17" i="1"/>
  <c r="BD17" i="1" a="1"/>
  <c r="BD17" i="1"/>
  <c r="BF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6" i="11" s="1"/>
  <c r="AL18" i="1"/>
  <c r="AM18" i="1"/>
  <c r="AN18" i="1"/>
  <c r="AO18" i="1"/>
  <c r="BE18" i="1" s="1"/>
  <c r="AP18" i="1"/>
  <c r="M16" i="11" s="1"/>
  <c r="AQ18" i="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J19" i="1"/>
  <c r="K17" i="11"/>
  <c r="AN19" i="1"/>
  <c r="AO19" i="1"/>
  <c r="BE19" i="1" s="1"/>
  <c r="M17" i="1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8" i="11" s="1"/>
  <c r="AL20" i="1"/>
  <c r="AN20" i="1"/>
  <c r="AO20" i="1"/>
  <c r="BE20" i="1" s="1"/>
  <c r="AP20" i="1"/>
  <c r="M18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19" i="11" s="1"/>
  <c r="AL21" i="1"/>
  <c r="AM21" i="1"/>
  <c r="AN21" i="1"/>
  <c r="AO21" i="1"/>
  <c r="BE21" i="1" s="1"/>
  <c r="AP21" i="1"/>
  <c r="M19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0" i="11" s="1"/>
  <c r="AL22" i="1"/>
  <c r="AM22" i="1"/>
  <c r="AN22" i="1"/>
  <c r="AO22" i="1"/>
  <c r="BE22" i="1" s="1"/>
  <c r="AP22" i="1"/>
  <c r="M20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1" i="11" s="1"/>
  <c r="AL23" i="1"/>
  <c r="AM23" i="1"/>
  <c r="AN23" i="1"/>
  <c r="AO23" i="1"/>
  <c r="BE23" i="1" s="1"/>
  <c r="AP23" i="1"/>
  <c r="M21" i="11" s="1"/>
  <c r="AQ23" i="1"/>
  <c r="BB23" i="1"/>
  <c r="BC23" i="1" a="1"/>
  <c r="BC23" i="1"/>
  <c r="BD23" i="1" a="1"/>
  <c r="BD23" i="1"/>
  <c r="BF23" i="1"/>
  <c r="A24" i="1"/>
  <c r="C24" i="1"/>
  <c r="G24" i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2" i="11" s="1"/>
  <c r="AL24" i="1"/>
  <c r="AM24" i="1"/>
  <c r="AN24" i="1"/>
  <c r="AO24" i="1"/>
  <c r="BE24" i="1" s="1"/>
  <c r="AP24" i="1"/>
  <c r="M22" i="11" s="1"/>
  <c r="AQ24" i="1"/>
  <c r="BB24" i="1"/>
  <c r="BC24" i="1" a="1"/>
  <c r="BC24" i="1"/>
  <c r="BD24" i="1" a="1"/>
  <c r="BD24" i="1"/>
  <c r="BF24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3" i="11" s="1"/>
  <c r="AL25" i="1"/>
  <c r="AM25" i="1"/>
  <c r="AN25" i="1"/>
  <c r="AO25" i="1"/>
  <c r="BE25" i="1" s="1"/>
  <c r="AP25" i="1"/>
  <c r="M23" i="11" s="1"/>
  <c r="AQ25" i="1"/>
  <c r="BB25" i="1"/>
  <c r="BC25" i="1" a="1"/>
  <c r="BC25" i="1"/>
  <c r="BD25" i="1" a="1"/>
  <c r="BD25" i="1"/>
  <c r="BF25" i="1"/>
  <c r="A26" i="1"/>
  <c r="C26" i="1"/>
  <c r="G26" i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4" i="11" s="1"/>
  <c r="AL26" i="1"/>
  <c r="AM26" i="1"/>
  <c r="AN26" i="1"/>
  <c r="AO26" i="1"/>
  <c r="BE26" i="1" s="1"/>
  <c r="AP26" i="1"/>
  <c r="M24" i="11" s="1"/>
  <c r="AQ26" i="1"/>
  <c r="BB26" i="1"/>
  <c r="BC26" i="1" a="1"/>
  <c r="BC26" i="1"/>
  <c r="BD26" i="1" a="1"/>
  <c r="BD26" i="1"/>
  <c r="BF26" i="1"/>
  <c r="A27" i="1"/>
  <c r="C27" i="1"/>
  <c r="G27" i="1"/>
  <c r="M27" i="1" a="1"/>
  <c r="M27" i="1"/>
  <c r="K24" i="16" s="1"/>
  <c r="N27" i="1" a="1"/>
  <c r="N27" i="1"/>
  <c r="L24" i="16" s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5" i="11" s="1"/>
  <c r="AL27" i="1"/>
  <c r="AM27" i="1"/>
  <c r="AN27" i="1"/>
  <c r="AO27" i="1"/>
  <c r="BE27" i="1" s="1"/>
  <c r="AP27" i="1"/>
  <c r="M25" i="11" s="1"/>
  <c r="AQ27" i="1"/>
  <c r="BB27" i="1"/>
  <c r="BC27" i="1" a="1"/>
  <c r="BC27" i="1"/>
  <c r="BD27" i="1" a="1"/>
  <c r="BD27" i="1"/>
  <c r="BF27" i="1"/>
  <c r="A28" i="1"/>
  <c r="C28" i="1"/>
  <c r="G28" i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K26" i="11" s="1"/>
  <c r="AL28" i="1"/>
  <c r="AM28" i="1"/>
  <c r="AN28" i="1"/>
  <c r="AO28" i="1"/>
  <c r="BE28" i="1" s="1"/>
  <c r="AP28" i="1"/>
  <c r="M26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7" i="11" s="1"/>
  <c r="AL29" i="1"/>
  <c r="AM29" i="1"/>
  <c r="AN29" i="1"/>
  <c r="AO29" i="1"/>
  <c r="BE29" i="1" s="1"/>
  <c r="AP29" i="1"/>
  <c r="M27" i="11" s="1"/>
  <c r="AQ29" i="1"/>
  <c r="BB29" i="1"/>
  <c r="BC29" i="1" a="1"/>
  <c r="BC29" i="1"/>
  <c r="BD29" i="1" a="1"/>
  <c r="BD29" i="1"/>
  <c r="BF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8" i="11" s="1"/>
  <c r="AL30" i="1"/>
  <c r="AM30" i="1"/>
  <c r="AN30" i="1"/>
  <c r="AO30" i="1"/>
  <c r="BE30" i="1" s="1"/>
  <c r="AP30" i="1"/>
  <c r="M28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AI31" i="1"/>
  <c r="AJ31" i="1"/>
  <c r="AK31" i="1"/>
  <c r="K29" i="11" s="1"/>
  <c r="AL31" i="1"/>
  <c r="AM31" i="1"/>
  <c r="AN31" i="1"/>
  <c r="AO31" i="1"/>
  <c r="BE31" i="1" s="1"/>
  <c r="AP31" i="1"/>
  <c r="M29" i="11" s="1"/>
  <c r="AQ31" i="1"/>
  <c r="BB31" i="1"/>
  <c r="BC31" i="1" a="1"/>
  <c r="BC31" i="1"/>
  <c r="BD31" i="1" a="1"/>
  <c r="BD31" i="1"/>
  <c r="BF31" i="1"/>
  <c r="BR31" i="1"/>
  <c r="BS31" i="1"/>
  <c r="BT31" i="1"/>
  <c r="K30" i="11"/>
  <c r="M30" i="11"/>
  <c r="A32" i="1"/>
  <c r="C32" i="1"/>
  <c r="G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K32" i="11"/>
  <c r="M32" i="11"/>
  <c r="A33" i="1"/>
  <c r="C33" i="1"/>
  <c r="G33" i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BB33" i="1"/>
  <c r="BC33" i="1" a="1"/>
  <c r="BC33" i="1"/>
  <c r="BD33" i="1" a="1"/>
  <c r="BD33" i="1"/>
  <c r="BF33" i="1"/>
  <c r="BR33" i="1"/>
  <c r="BS33" i="1"/>
  <c r="BT33" i="1"/>
  <c r="K34" i="11"/>
  <c r="M34" i="1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5" i="11" s="1"/>
  <c r="AL34" i="1"/>
  <c r="AM34" i="1"/>
  <c r="AN34" i="1"/>
  <c r="AO34" i="1"/>
  <c r="BE34" i="1" s="1"/>
  <c r="AP34" i="1"/>
  <c r="M35" i="11" s="1"/>
  <c r="AQ34" i="1"/>
  <c r="BB34" i="1"/>
  <c r="BC34" i="1" a="1"/>
  <c r="BC34" i="1"/>
  <c r="BD34" i="1" a="1"/>
  <c r="BD34" i="1"/>
  <c r="BF34" i="1"/>
  <c r="BR34" i="1"/>
  <c r="BS34" i="1"/>
  <c r="BT34" i="1"/>
  <c r="K36" i="11"/>
  <c r="M36" i="11"/>
  <c r="A35" i="1"/>
  <c r="C35" i="1"/>
  <c r="AI35" i="1"/>
  <c r="AJ35" i="1"/>
  <c r="AK35" i="1"/>
  <c r="K37" i="11" s="1"/>
  <c r="AL35" i="1"/>
  <c r="AM35" i="1"/>
  <c r="AN35" i="1"/>
  <c r="AO35" i="1"/>
  <c r="BE35" i="1" s="1"/>
  <c r="AP35" i="1"/>
  <c r="M37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8" i="11" s="1"/>
  <c r="AL36" i="1"/>
  <c r="AM36" i="1"/>
  <c r="AN36" i="1"/>
  <c r="AO36" i="1"/>
  <c r="BE36" i="1" s="1"/>
  <c r="AP36" i="1"/>
  <c r="M38" i="11" s="1"/>
  <c r="AQ36" i="1"/>
  <c r="BB36" i="1"/>
  <c r="BC36" i="1" a="1"/>
  <c r="BC36" i="1"/>
  <c r="BD36" i="1" a="1"/>
  <c r="BD36" i="1"/>
  <c r="BF36" i="1"/>
  <c r="BR36" i="1"/>
  <c r="BS36" i="1"/>
  <c r="BT36" i="1"/>
  <c r="K39" i="11"/>
  <c r="M39" i="11"/>
  <c r="A37" i="1"/>
  <c r="C37" i="1"/>
  <c r="G37" i="1"/>
  <c r="AI37" i="1"/>
  <c r="AJ37" i="1"/>
  <c r="AK37" i="1"/>
  <c r="K40" i="11" s="1"/>
  <c r="AL37" i="1"/>
  <c r="AM37" i="1"/>
  <c r="AN37" i="1"/>
  <c r="AO37" i="1"/>
  <c r="BE37" i="1" s="1"/>
  <c r="AP37" i="1"/>
  <c r="M40" i="11" s="1"/>
  <c r="AQ37" i="1"/>
  <c r="BB37" i="1"/>
  <c r="BC37" i="1" a="1"/>
  <c r="BC37" i="1"/>
  <c r="BD37" i="1" a="1"/>
  <c r="BD37" i="1"/>
  <c r="BF37" i="1"/>
  <c r="BR37" i="1"/>
  <c r="BS37" i="1"/>
  <c r="BT37" i="1"/>
  <c r="K41" i="11"/>
  <c r="M41" i="11"/>
  <c r="K42" i="11"/>
  <c r="M42" i="11"/>
  <c r="A38" i="1"/>
  <c r="C38" i="1"/>
  <c r="G38" i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3" i="11" s="1"/>
  <c r="AL38" i="1"/>
  <c r="AM38" i="1"/>
  <c r="AN38" i="1"/>
  <c r="AO38" i="1"/>
  <c r="BE38" i="1" s="1"/>
  <c r="AP38" i="1"/>
  <c r="M43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4" i="11" s="1"/>
  <c r="AL39" i="1"/>
  <c r="AM39" i="1"/>
  <c r="AN39" i="1"/>
  <c r="AO39" i="1"/>
  <c r="BE39" i="1" s="1"/>
  <c r="AP39" i="1"/>
  <c r="M44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45" i="11" s="1"/>
  <c r="AL40" i="1"/>
  <c r="AM40" i="1"/>
  <c r="AN40" i="1"/>
  <c r="AO40" i="1"/>
  <c r="BE40" i="1" s="1"/>
  <c r="AP40" i="1"/>
  <c r="M45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R38" i="16" s="1"/>
  <c r="S41" i="1" a="1"/>
  <c r="S41" i="1"/>
  <c r="D38" i="16" s="1"/>
  <c r="T41" i="1" a="1"/>
  <c r="T41" i="1"/>
  <c r="E38" i="16" s="1"/>
  <c r="AI41" i="1"/>
  <c r="BB41" i="1" s="1"/>
  <c r="AJ41" i="1"/>
  <c r="AK41" i="1"/>
  <c r="K46" i="11" s="1"/>
  <c r="AL41" i="1"/>
  <c r="AM41" i="1"/>
  <c r="AN41" i="1"/>
  <c r="AO41" i="1"/>
  <c r="BE41" i="1" s="1"/>
  <c r="AP41" i="1"/>
  <c r="M46" i="11" s="1"/>
  <c r="AQ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7" i="11" s="1"/>
  <c r="AL42" i="1"/>
  <c r="AM42" i="1"/>
  <c r="AN42" i="1"/>
  <c r="AO42" i="1"/>
  <c r="BE42" i="1" s="1"/>
  <c r="AP42" i="1"/>
  <c r="M47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 s="1"/>
  <c r="K40" i="16" s="1"/>
  <c r="N43" i="1" a="1"/>
  <c r="N43" i="1"/>
  <c r="L40" i="16" s="1"/>
  <c r="R43" i="1"/>
  <c r="S43" i="1" a="1"/>
  <c r="S43" i="1" s="1"/>
  <c r="D40" i="16" s="1"/>
  <c r="T43" i="1" a="1"/>
  <c r="T43" i="1"/>
  <c r="E40" i="16" s="1"/>
  <c r="AI43" i="1"/>
  <c r="AJ43" i="1"/>
  <c r="AK43" i="1"/>
  <c r="K48" i="11" s="1"/>
  <c r="AL43" i="1"/>
  <c r="AN43" i="1"/>
  <c r="AO43" i="1"/>
  <c r="BE43" i="1" s="1"/>
  <c r="AP43" i="1"/>
  <c r="M48" i="11" s="1"/>
  <c r="AQ43" i="1"/>
  <c r="BB43" i="1"/>
  <c r="BC43" i="1" a="1"/>
  <c r="BC43" i="1" s="1"/>
  <c r="BD43" i="1" a="1"/>
  <c r="BD43" i="1" s="1"/>
  <c r="BF43" i="1"/>
  <c r="BR43" i="1"/>
  <c r="BS43" i="1"/>
  <c r="BT43" i="1"/>
  <c r="A44" i="1"/>
  <c r="C44" i="1"/>
  <c r="G44" i="1"/>
  <c r="M44" i="1" a="1"/>
  <c r="M44" i="1" s="1"/>
  <c r="K41" i="16" s="1"/>
  <c r="N44" i="1" a="1"/>
  <c r="N44" i="1"/>
  <c r="L41" i="16" s="1"/>
  <c r="R44" i="1"/>
  <c r="R41" i="16" s="1"/>
  <c r="S44" i="1" a="1"/>
  <c r="S44" i="1" s="1"/>
  <c r="D41" i="16" s="1"/>
  <c r="T44" i="1" a="1"/>
  <c r="T44" i="1"/>
  <c r="E41" i="16" s="1"/>
  <c r="AI44" i="1"/>
  <c r="AJ44" i="1" s="1"/>
  <c r="AK44" i="1"/>
  <c r="K49" i="11" s="1"/>
  <c r="AL44" i="1"/>
  <c r="AN44" i="1"/>
  <c r="AO44" i="1"/>
  <c r="BE44" i="1" s="1"/>
  <c r="AP44" i="1"/>
  <c r="M49" i="11" s="1"/>
  <c r="AQ44" i="1"/>
  <c r="BB44" i="1"/>
  <c r="BC44" i="1" a="1"/>
  <c r="BC44" i="1" s="1"/>
  <c r="BD44" i="1" a="1"/>
  <c r="BD44" i="1" s="1"/>
  <c r="BF44" i="1"/>
  <c r="BR44" i="1"/>
  <c r="BS44" i="1"/>
  <c r="BT44" i="1"/>
  <c r="K50" i="11"/>
  <c r="M50" i="11"/>
  <c r="A45" i="1"/>
  <c r="C45" i="1"/>
  <c r="AI45" i="1"/>
  <c r="AJ45" i="1" s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G46" i="1"/>
  <c r="R46" i="1"/>
  <c r="R43" i="16" s="1"/>
  <c r="S46" i="1" a="1"/>
  <c r="S46" i="1" s="1"/>
  <c r="D43" i="16" s="1"/>
  <c r="T46" i="1" a="1"/>
  <c r="T46" i="1" s="1"/>
  <c r="E43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 s="1"/>
  <c r="BD46" i="1" a="1"/>
  <c r="BD46" i="1"/>
  <c r="BF46" i="1"/>
  <c r="BR46" i="1"/>
  <c r="BS46" i="1"/>
  <c r="BT46" i="1"/>
  <c r="A47" i="1"/>
  <c r="C47" i="1"/>
  <c r="AI47" i="1"/>
  <c r="AJ47" i="1" s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 s="1"/>
  <c r="BF47" i="1"/>
  <c r="BR47" i="1"/>
  <c r="BS47" i="1"/>
  <c r="BT47" i="1"/>
  <c r="K54" i="11"/>
  <c r="M54" i="11"/>
  <c r="A48" i="1"/>
  <c r="C48" i="1"/>
  <c r="G48" i="1"/>
  <c r="M48" i="1" a="1"/>
  <c r="M48" i="1" s="1"/>
  <c r="K45" i="16" s="1"/>
  <c r="N48" i="1" a="1"/>
  <c r="N48" i="1"/>
  <c r="L45" i="16" s="1"/>
  <c r="R48" i="1"/>
  <c r="R45" i="16" s="1"/>
  <c r="S48" i="1" a="1"/>
  <c r="S48" i="1"/>
  <c r="D45" i="16" s="1"/>
  <c r="T48" i="1" a="1"/>
  <c r="T48" i="1"/>
  <c r="E45" i="16" s="1"/>
  <c r="AI48" i="1"/>
  <c r="AJ48" i="1" s="1"/>
  <c r="AK48" i="1"/>
  <c r="K55" i="11" s="1"/>
  <c r="AL48" i="1"/>
  <c r="AO48" i="1"/>
  <c r="BE48" i="1" s="1"/>
  <c r="AP48" i="1"/>
  <c r="M55" i="11" s="1"/>
  <c r="AQ48" i="1"/>
  <c r="BB48" i="1"/>
  <c r="BC48" i="1" a="1"/>
  <c r="BC48" i="1" s="1"/>
  <c r="BD48" i="1" a="1"/>
  <c r="BD48" i="1" s="1"/>
  <c r="BF48" i="1"/>
  <c r="BR48" i="1"/>
  <c r="BS48" i="1"/>
  <c r="BT48" i="1"/>
  <c r="K56" i="11"/>
  <c r="M56" i="11"/>
  <c r="K57" i="11"/>
  <c r="M57" i="11"/>
  <c r="A49" i="1"/>
  <c r="C49" i="1"/>
  <c r="AI49" i="1"/>
  <c r="AJ49" i="1" s="1"/>
  <c r="AK49" i="1"/>
  <c r="K58" i="11" s="1"/>
  <c r="AL49" i="1"/>
  <c r="AM49" i="1"/>
  <c r="AN49" i="1"/>
  <c r="AO49" i="1"/>
  <c r="BE49" i="1" s="1"/>
  <c r="AP49" i="1"/>
  <c r="M58" i="11" s="1"/>
  <c r="AQ49" i="1"/>
  <c r="BB49" i="1"/>
  <c r="BC49" i="1" a="1"/>
  <c r="BC49" i="1" s="1"/>
  <c r="BD49" i="1" a="1"/>
  <c r="BD49" i="1" s="1"/>
  <c r="BF49" i="1"/>
  <c r="BR49" i="1"/>
  <c r="BS49" i="1"/>
  <c r="BT49" i="1"/>
  <c r="K59" i="11"/>
  <c r="M59" i="11"/>
  <c r="K60" i="11"/>
  <c r="M60" i="11"/>
  <c r="A50" i="1"/>
  <c r="C50" i="1"/>
  <c r="G50" i="1"/>
  <c r="AI50" i="1"/>
  <c r="AJ50" i="1" s="1"/>
  <c r="AK50" i="1"/>
  <c r="K61" i="11" s="1"/>
  <c r="AL50" i="1"/>
  <c r="AM50" i="1"/>
  <c r="AN50" i="1"/>
  <c r="AO50" i="1"/>
  <c r="BE50" i="1" s="1"/>
  <c r="AP50" i="1"/>
  <c r="M61" i="11" s="1"/>
  <c r="AQ50" i="1"/>
  <c r="BB50" i="1"/>
  <c r="BC50" i="1" a="1"/>
  <c r="BC50" i="1"/>
  <c r="BD50" i="1" a="1"/>
  <c r="BD50" i="1" s="1"/>
  <c r="BF50" i="1"/>
  <c r="BR50" i="1"/>
  <c r="BS50" i="1"/>
  <c r="BT50" i="1"/>
  <c r="K62" i="11"/>
  <c r="M62" i="11"/>
  <c r="K63" i="11"/>
  <c r="M63" i="1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 s="1"/>
  <c r="AK51" i="1"/>
  <c r="K64" i="11" s="1"/>
  <c r="AL51" i="1"/>
  <c r="AM51" i="1"/>
  <c r="AN51" i="1"/>
  <c r="AO51" i="1"/>
  <c r="BE51" i="1" s="1"/>
  <c r="AP51" i="1"/>
  <c r="M64" i="11" s="1"/>
  <c r="AQ51" i="1"/>
  <c r="BB51" i="1"/>
  <c r="BC51" i="1" a="1"/>
  <c r="BC51" i="1"/>
  <c r="BD51" i="1" a="1"/>
  <c r="BD51" i="1" s="1"/>
  <c r="BF51" i="1"/>
  <c r="BR51" i="1"/>
  <c r="BS51" i="1"/>
  <c r="BT51" i="1"/>
  <c r="K65" i="11"/>
  <c r="M65" i="11"/>
  <c r="A52" i="1"/>
  <c r="C52" i="1"/>
  <c r="G52" i="1"/>
  <c r="M52" i="1" a="1"/>
  <c r="M52" i="1" s="1"/>
  <c r="K49" i="16" s="1"/>
  <c r="N52" i="1" a="1"/>
  <c r="N52" i="1"/>
  <c r="L49" i="16" s="1"/>
  <c r="R52" i="1"/>
  <c r="R49" i="16" s="1"/>
  <c r="S52" i="1" a="1"/>
  <c r="S52" i="1" s="1"/>
  <c r="D49" i="16" s="1"/>
  <c r="T52" i="1" a="1"/>
  <c r="T52" i="1" s="1"/>
  <c r="E49" i="16" s="1"/>
  <c r="AI52" i="1"/>
  <c r="AJ52" i="1"/>
  <c r="AK52" i="1"/>
  <c r="K66" i="11" s="1"/>
  <c r="AL52" i="1"/>
  <c r="AN52" i="1"/>
  <c r="AO52" i="1"/>
  <c r="BE52" i="1" s="1"/>
  <c r="AP52" i="1"/>
  <c r="M66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0" i="16" s="1"/>
  <c r="N53" i="1" a="1"/>
  <c r="N53" i="1"/>
  <c r="L50" i="16" s="1"/>
  <c r="R53" i="1"/>
  <c r="S53" i="1" a="1"/>
  <c r="S53" i="1" s="1"/>
  <c r="D50" i="16" s="1"/>
  <c r="T53" i="1" a="1"/>
  <c r="T53" i="1" s="1"/>
  <c r="E50" i="16" s="1"/>
  <c r="AI53" i="1"/>
  <c r="AJ53" i="1"/>
  <c r="AK53" i="1"/>
  <c r="K67" i="11" s="1"/>
  <c r="AL53" i="1"/>
  <c r="AN53" i="1"/>
  <c r="AO53" i="1"/>
  <c r="BE53" i="1" s="1"/>
  <c r="AP53" i="1"/>
  <c r="M67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1" i="16" s="1"/>
  <c r="N54" i="1" a="1"/>
  <c r="N54" i="1"/>
  <c r="L51" i="16" s="1"/>
  <c r="R54" i="1"/>
  <c r="S54" i="1" a="1"/>
  <c r="S54" i="1" s="1"/>
  <c r="D51" i="16" s="1"/>
  <c r="T54" i="1" a="1"/>
  <c r="T54" i="1" s="1"/>
  <c r="E51" i="16" s="1"/>
  <c r="AI54" i="1"/>
  <c r="AJ54" i="1"/>
  <c r="AK54" i="1"/>
  <c r="K68" i="11" s="1"/>
  <c r="AL54" i="1"/>
  <c r="AN54" i="1"/>
  <c r="AO54" i="1"/>
  <c r="BE54" i="1" s="1"/>
  <c r="AP54" i="1"/>
  <c r="M68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 s="1"/>
  <c r="K52" i="16" s="1"/>
  <c r="N55" i="1" a="1"/>
  <c r="N55" i="1"/>
  <c r="L52" i="16" s="1"/>
  <c r="R55" i="1"/>
  <c r="S55" i="1" a="1"/>
  <c r="S55" i="1"/>
  <c r="D52" i="16" s="1"/>
  <c r="T55" i="1" a="1"/>
  <c r="T55" i="1" s="1"/>
  <c r="E52" i="16" s="1"/>
  <c r="AI55" i="1"/>
  <c r="AJ55" i="1"/>
  <c r="AK55" i="1"/>
  <c r="K69" i="11" s="1"/>
  <c r="AL55" i="1"/>
  <c r="AO55" i="1"/>
  <c r="BE55" i="1" s="1"/>
  <c r="AP55" i="1"/>
  <c r="M69" i="11" s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/>
  <c r="E53" i="16" s="1"/>
  <c r="AI56" i="1"/>
  <c r="AJ56" i="1"/>
  <c r="AK56" i="1"/>
  <c r="K70" i="11" s="1"/>
  <c r="AL56" i="1"/>
  <c r="AN56" i="1"/>
  <c r="AO56" i="1"/>
  <c r="BE56" i="1" s="1"/>
  <c r="AP56" i="1"/>
  <c r="M70" i="11" s="1"/>
  <c r="AQ56" i="1"/>
  <c r="BB56" i="1"/>
  <c r="BC56" i="1" a="1"/>
  <c r="BC56" i="1"/>
  <c r="BD56" i="1" a="1"/>
  <c r="BD56" i="1" s="1"/>
  <c r="BF56" i="1"/>
  <c r="BR56" i="1"/>
  <c r="BS56" i="1"/>
  <c r="BT56" i="1"/>
  <c r="K71" i="11"/>
  <c r="M71" i="11"/>
  <c r="K72" i="11"/>
  <c r="M72" i="11"/>
  <c r="A57" i="1"/>
  <c r="C57" i="1"/>
  <c r="G57" i="1"/>
  <c r="AI57" i="1"/>
  <c r="AJ57" i="1"/>
  <c r="AK57" i="1"/>
  <c r="K73" i="11" s="1"/>
  <c r="AL57" i="1"/>
  <c r="AM57" i="1"/>
  <c r="AN57" i="1"/>
  <c r="AO57" i="1"/>
  <c r="BE57" i="1" s="1"/>
  <c r="AP57" i="1"/>
  <c r="M73" i="11" s="1"/>
  <c r="AQ57" i="1"/>
  <c r="BB57" i="1"/>
  <c r="BC57" i="1" a="1"/>
  <c r="BC57" i="1" s="1"/>
  <c r="BD57" i="1" a="1"/>
  <c r="BD57" i="1" s="1"/>
  <c r="BF57" i="1"/>
  <c r="BR57" i="1"/>
  <c r="BS57" i="1"/>
  <c r="BT57" i="1"/>
  <c r="K74" i="11"/>
  <c r="M74" i="11"/>
  <c r="A58" i="1"/>
  <c r="C58" i="1"/>
  <c r="G58" i="1"/>
  <c r="AI58" i="1"/>
  <c r="AJ58" i="1" s="1"/>
  <c r="AK58" i="1"/>
  <c r="K75" i="11" s="1"/>
  <c r="AL58" i="1"/>
  <c r="AM58" i="1"/>
  <c r="AN58" i="1"/>
  <c r="AO58" i="1"/>
  <c r="BE58" i="1" s="1"/>
  <c r="AP58" i="1"/>
  <c r="M75" i="11" s="1"/>
  <c r="AQ58" i="1"/>
  <c r="BB58" i="1"/>
  <c r="BC58" i="1" a="1"/>
  <c r="BC58" i="1" s="1"/>
  <c r="BF58" i="1"/>
  <c r="BR58" i="1"/>
  <c r="BS58" i="1"/>
  <c r="BT58" i="1"/>
  <c r="A59" i="1"/>
  <c r="C59" i="1"/>
  <c r="G59" i="1"/>
  <c r="M59" i="1" a="1"/>
  <c r="M59" i="1"/>
  <c r="K56" i="16" s="1"/>
  <c r="R59" i="1"/>
  <c r="R56" i="16" s="1"/>
  <c r="S59" i="1" a="1"/>
  <c r="S59" i="1" s="1"/>
  <c r="D56" i="16" s="1"/>
  <c r="T59" i="1" a="1"/>
  <c r="T59" i="1" s="1"/>
  <c r="E56" i="16" s="1"/>
  <c r="AI59" i="1"/>
  <c r="AJ59" i="1"/>
  <c r="AK59" i="1"/>
  <c r="K76" i="11" s="1"/>
  <c r="AL59" i="1"/>
  <c r="AM59" i="1"/>
  <c r="AN59" i="1"/>
  <c r="AO59" i="1"/>
  <c r="BE59" i="1" s="1"/>
  <c r="AP59" i="1"/>
  <c r="M76" i="11" s="1"/>
  <c r="AQ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K77" i="11"/>
  <c r="AL60" i="1"/>
  <c r="AM60" i="1"/>
  <c r="AN60" i="1"/>
  <c r="AO60" i="1"/>
  <c r="BE60" i="1" s="1"/>
  <c r="AP60" i="1"/>
  <c r="M77" i="11" s="1"/>
  <c r="AQ60" i="1"/>
  <c r="BB60" i="1"/>
  <c r="BC60" i="1" a="1"/>
  <c r="BC60" i="1" s="1"/>
  <c r="BD60" i="1" a="1"/>
  <c r="BD60" i="1"/>
  <c r="BF60" i="1"/>
  <c r="BR60" i="1"/>
  <c r="BS60" i="1"/>
  <c r="BT60" i="1"/>
  <c r="A61" i="1"/>
  <c r="C61" i="1"/>
  <c r="G61" i="1"/>
  <c r="M61" i="1" a="1"/>
  <c r="M61" i="1" s="1"/>
  <c r="K58" i="16" s="1"/>
  <c r="N61" i="1" a="1"/>
  <c r="N61" i="1" s="1"/>
  <c r="L58" i="16" s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K78" i="11" s="1"/>
  <c r="AL61" i="1"/>
  <c r="AO61" i="1"/>
  <c r="BE61" i="1" s="1"/>
  <c r="AP61" i="1"/>
  <c r="M78" i="11" s="1"/>
  <c r="AQ61" i="1"/>
  <c r="BB61" i="1"/>
  <c r="BC61" i="1" a="1"/>
  <c r="BC61" i="1" s="1"/>
  <c r="BF61" i="1"/>
  <c r="BR61" i="1"/>
  <c r="BS61" i="1"/>
  <c r="BT61" i="1"/>
  <c r="K79" i="11"/>
  <c r="M79" i="11"/>
  <c r="A62" i="1"/>
  <c r="C62" i="1"/>
  <c r="G62" i="1"/>
  <c r="AJ62" i="1"/>
  <c r="AK62" i="1"/>
  <c r="K80" i="11" s="1"/>
  <c r="AL62" i="1"/>
  <c r="AM62" i="1"/>
  <c r="AN62" i="1"/>
  <c r="AO62" i="1"/>
  <c r="BE62" i="1" s="1"/>
  <c r="M80" i="11"/>
  <c r="BB62" i="1"/>
  <c r="BC62" i="1" a="1"/>
  <c r="BC62" i="1" s="1"/>
  <c r="BF62" i="1"/>
  <c r="BR62" i="1"/>
  <c r="BS62" i="1"/>
  <c r="BT62" i="1"/>
  <c r="A63" i="1"/>
  <c r="C63" i="1"/>
  <c r="G63" i="1"/>
  <c r="M63" i="1" a="1"/>
  <c r="M63" i="1"/>
  <c r="K60" i="16" s="1"/>
  <c r="N63" i="1" a="1"/>
  <c r="N63" i="1" s="1"/>
  <c r="L60" i="16" s="1"/>
  <c r="R63" i="1"/>
  <c r="S63" i="1" a="1"/>
  <c r="S63" i="1" s="1"/>
  <c r="D60" i="16" s="1"/>
  <c r="T63" i="1" a="1"/>
  <c r="T63" i="1" s="1"/>
  <c r="E60" i="16" s="1"/>
  <c r="AI63" i="1"/>
  <c r="AJ63" i="1" s="1"/>
  <c r="AK63" i="1"/>
  <c r="K81" i="11" s="1"/>
  <c r="AL63" i="1"/>
  <c r="AO63" i="1"/>
  <c r="BE63" i="1" s="1"/>
  <c r="AP63" i="1"/>
  <c r="M81" i="11" s="1"/>
  <c r="AQ63" i="1"/>
  <c r="BB63" i="1"/>
  <c r="BC63" i="1" a="1"/>
  <c r="BC63" i="1" s="1"/>
  <c r="BF63" i="1"/>
  <c r="BR63" i="1"/>
  <c r="BS63" i="1"/>
  <c r="BT63" i="1"/>
  <c r="A64" i="1"/>
  <c r="C64" i="1"/>
  <c r="G64" i="1"/>
  <c r="R64" i="1"/>
  <c r="R61" i="16" s="1"/>
  <c r="S64" i="1" a="1"/>
  <c r="S64" i="1" s="1"/>
  <c r="D61" i="16" s="1"/>
  <c r="T64" i="1" a="1"/>
  <c r="T64" i="1" s="1"/>
  <c r="E61" i="16" s="1"/>
  <c r="AI64" i="1"/>
  <c r="AJ64" i="1" s="1"/>
  <c r="AK64" i="1"/>
  <c r="K82" i="11" s="1"/>
  <c r="AL64" i="1"/>
  <c r="AM64" i="1"/>
  <c r="AN64" i="1"/>
  <c r="AO64" i="1"/>
  <c r="BE64" i="1" s="1"/>
  <c r="AP64" i="1"/>
  <c r="M82" i="11" s="1"/>
  <c r="AQ64" i="1"/>
  <c r="BB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6" s="1"/>
  <c r="N65" i="1" a="1"/>
  <c r="N65" i="1" s="1"/>
  <c r="L62" i="16" s="1"/>
  <c r="R65" i="1"/>
  <c r="S65" i="1" a="1"/>
  <c r="S65" i="1" s="1"/>
  <c r="D62" i="16" s="1"/>
  <c r="T65" i="1" a="1"/>
  <c r="T65" i="1" s="1"/>
  <c r="E62" i="16" s="1"/>
  <c r="AI65" i="1"/>
  <c r="BB65" i="1" s="1"/>
  <c r="AJ65" i="1"/>
  <c r="AK65" i="1"/>
  <c r="K83" i="11" s="1"/>
  <c r="AL65" i="1"/>
  <c r="AO65" i="1"/>
  <c r="BE65" i="1" s="1"/>
  <c r="AP65" i="1"/>
  <c r="M83" i="11" s="1"/>
  <c r="AQ65" i="1"/>
  <c r="BC65" i="1" a="1"/>
  <c r="BC65" i="1" s="1"/>
  <c r="BF65" i="1"/>
  <c r="BR65" i="1"/>
  <c r="BS65" i="1"/>
  <c r="BT65" i="1"/>
  <c r="K84" i="11"/>
  <c r="M84" i="11"/>
  <c r="K85" i="11"/>
  <c r="M85" i="11"/>
  <c r="K86" i="11"/>
  <c r="M86" i="11"/>
  <c r="K87" i="11"/>
  <c r="M87" i="11"/>
  <c r="A66" i="1"/>
  <c r="C66" i="1"/>
  <c r="G66" i="1"/>
  <c r="M66" i="1" a="1"/>
  <c r="M66" i="1" s="1"/>
  <c r="K63" i="16" s="1"/>
  <c r="N66" i="1" a="1"/>
  <c r="N66" i="1" s="1"/>
  <c r="L63" i="16" s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88" i="11" s="1"/>
  <c r="AL66" i="1"/>
  <c r="AO66" i="1"/>
  <c r="BE66" i="1" s="1"/>
  <c r="AP66" i="1"/>
  <c r="M88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89" i="11" s="1"/>
  <c r="AL67" i="1"/>
  <c r="AO67" i="1"/>
  <c r="BE67" i="1" s="1"/>
  <c r="AP67" i="1"/>
  <c r="M89" i="11" s="1"/>
  <c r="AQ67" i="1"/>
  <c r="BC67" i="1" a="1"/>
  <c r="BC67" i="1" s="1"/>
  <c r="BD67" i="1" a="1"/>
  <c r="BD67" i="1" s="1"/>
  <c r="BF67" i="1"/>
  <c r="BR67" i="1"/>
  <c r="BS67" i="1"/>
  <c r="BT67" i="1"/>
  <c r="K90" i="11"/>
  <c r="M90" i="11"/>
  <c r="A68" i="1"/>
  <c r="C68" i="1"/>
  <c r="G68" i="1"/>
  <c r="M68" i="1" a="1"/>
  <c r="M68" i="1" s="1"/>
  <c r="K65" i="16" s="1"/>
  <c r="R68" i="1"/>
  <c r="R65" i="16" s="1"/>
  <c r="S68" i="1" a="1"/>
  <c r="S68" i="1" s="1"/>
  <c r="D65" i="16" s="1"/>
  <c r="T68" i="1" a="1"/>
  <c r="T68" i="1" s="1"/>
  <c r="E65" i="16" s="1"/>
  <c r="AI68" i="1"/>
  <c r="AJ68" i="1" s="1"/>
  <c r="AK68" i="1"/>
  <c r="K91" i="11" s="1"/>
  <c r="AL68" i="1"/>
  <c r="AN68" i="1"/>
  <c r="AO68" i="1"/>
  <c r="BE68" i="1" s="1"/>
  <c r="AP68" i="1"/>
  <c r="M91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J69" i="1"/>
  <c r="AK69" i="1"/>
  <c r="K92" i="11" s="1"/>
  <c r="AL69" i="1"/>
  <c r="AN69" i="1"/>
  <c r="AO69" i="1"/>
  <c r="BE69" i="1" s="1"/>
  <c r="AP69" i="1"/>
  <c r="M92" i="11" s="1"/>
  <c r="AQ69" i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93" i="11" s="1"/>
  <c r="AL70" i="1"/>
  <c r="AM70" i="1"/>
  <c r="AN70" i="1"/>
  <c r="AO70" i="1"/>
  <c r="BE70" i="1" s="1"/>
  <c r="AP70" i="1"/>
  <c r="M93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R68" i="16" s="1"/>
  <c r="S71" i="1" a="1"/>
  <c r="S71" i="1" s="1"/>
  <c r="D68" i="16" s="1"/>
  <c r="T71" i="1" a="1"/>
  <c r="T71" i="1" s="1"/>
  <c r="E68" i="16" s="1"/>
  <c r="AI71" i="1"/>
  <c r="AJ71" i="1" s="1"/>
  <c r="AK71" i="1"/>
  <c r="K94" i="11" s="1"/>
  <c r="AL71" i="1"/>
  <c r="AO71" i="1"/>
  <c r="BE71" i="1" s="1"/>
  <c r="AP71" i="1"/>
  <c r="M94" i="11" s="1"/>
  <c r="AQ71" i="1"/>
  <c r="BB71" i="1"/>
  <c r="BC71" i="1" a="1"/>
  <c r="BC71" i="1" s="1"/>
  <c r="BF71" i="1"/>
  <c r="BR71" i="1"/>
  <c r="BS71" i="1"/>
  <c r="BT71" i="1"/>
  <c r="A72" i="1"/>
  <c r="C72" i="1"/>
  <c r="AI72" i="1"/>
  <c r="BB72" i="1" s="1"/>
  <c r="AK72" i="1"/>
  <c r="K95" i="11" s="1"/>
  <c r="AL72" i="1"/>
  <c r="AN72" i="1"/>
  <c r="AO72" i="1"/>
  <c r="BE72" i="1" s="1"/>
  <c r="AP72" i="1"/>
  <c r="M95" i="11" s="1"/>
  <c r="AQ72" i="1"/>
  <c r="BC72" i="1" a="1"/>
  <c r="BC72" i="1" s="1"/>
  <c r="BF72" i="1"/>
  <c r="BR72" i="1"/>
  <c r="BS72" i="1"/>
  <c r="BT72" i="1"/>
  <c r="A74" i="1"/>
  <c r="C74" i="1"/>
  <c r="G74" i="1"/>
  <c r="M74" i="1" a="1"/>
  <c r="M74" i="1" s="1"/>
  <c r="K71" i="16" s="1"/>
  <c r="N74" i="1" a="1"/>
  <c r="N74" i="1" s="1"/>
  <c r="L71" i="16" s="1"/>
  <c r="R74" i="1"/>
  <c r="R71" i="16" s="1"/>
  <c r="S74" i="1" a="1"/>
  <c r="S74" i="1" s="1"/>
  <c r="D71" i="16" s="1"/>
  <c r="T74" i="1" a="1"/>
  <c r="T74" i="1" s="1"/>
  <c r="E71" i="16" s="1"/>
  <c r="AI74" i="1"/>
  <c r="AJ74" i="1" s="1"/>
  <c r="AK74" i="1"/>
  <c r="K96" i="11" s="1"/>
  <c r="AL74" i="1"/>
  <c r="AO74" i="1"/>
  <c r="BE74" i="1" s="1"/>
  <c r="AP74" i="1"/>
  <c r="M9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97" i="11" s="1"/>
  <c r="AL75" i="1"/>
  <c r="AO75" i="1"/>
  <c r="BE75" i="1" s="1"/>
  <c r="AP75" i="1"/>
  <c r="M9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K76" i="1"/>
  <c r="K98" i="11" s="1"/>
  <c r="AL76" i="1"/>
  <c r="AN76" i="1"/>
  <c r="AO76" i="1"/>
  <c r="BE76" i="1" s="1"/>
  <c r="AP76" i="1"/>
  <c r="M9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 s="1"/>
  <c r="L74" i="16" s="1"/>
  <c r="R77" i="1"/>
  <c r="R74" i="16" s="1"/>
  <c r="S77" i="1" a="1"/>
  <c r="S77" i="1" s="1"/>
  <c r="D74" i="16" s="1"/>
  <c r="T77" i="1" a="1"/>
  <c r="T77" i="1" s="1"/>
  <c r="E74" i="16" s="1"/>
  <c r="AI77" i="1"/>
  <c r="BB77" i="1" s="1"/>
  <c r="AK77" i="1"/>
  <c r="K99" i="11" s="1"/>
  <c r="AL77" i="1"/>
  <c r="AO77" i="1"/>
  <c r="BE77" i="1" s="1"/>
  <c r="AP77" i="1"/>
  <c r="M99" i="11" s="1"/>
  <c r="AQ77" i="1"/>
  <c r="BC77" i="1" a="1"/>
  <c r="BC77" i="1" s="1"/>
  <c r="BF77" i="1"/>
  <c r="BR77" i="1"/>
  <c r="BS77" i="1"/>
  <c r="BT77" i="1"/>
  <c r="A78" i="1"/>
  <c r="C78" i="1"/>
  <c r="G78" i="1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0" i="11" s="1"/>
  <c r="AL78" i="1"/>
  <c r="AN78" i="1"/>
  <c r="AO78" i="1"/>
  <c r="BE78" i="1" s="1"/>
  <c r="AP78" i="1"/>
  <c r="M100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BB79" i="1" s="1"/>
  <c r="AK79" i="1"/>
  <c r="K101" i="11" s="1"/>
  <c r="AL79" i="1"/>
  <c r="AN79" i="1"/>
  <c r="AO79" i="1"/>
  <c r="BE79" i="1" s="1"/>
  <c r="AP79" i="1"/>
  <c r="M101" i="11" s="1"/>
  <c r="AQ79" i="1"/>
  <c r="BC79" i="1" a="1"/>
  <c r="BC79" i="1" s="1"/>
  <c r="BF79" i="1"/>
  <c r="BR79" i="1"/>
  <c r="BS79" i="1"/>
  <c r="BT79" i="1"/>
  <c r="A80" i="1"/>
  <c r="C80" i="1"/>
  <c r="G80" i="1"/>
  <c r="R80" i="1"/>
  <c r="R77" i="16" s="1"/>
  <c r="S80" i="1" a="1"/>
  <c r="S80" i="1" s="1"/>
  <c r="D77" i="16" s="1"/>
  <c r="T80" i="1" a="1"/>
  <c r="T80" i="1" s="1"/>
  <c r="E77" i="16" s="1"/>
  <c r="AI80" i="1"/>
  <c r="AJ80" i="1" s="1"/>
  <c r="AK80" i="1"/>
  <c r="K102" i="11" s="1"/>
  <c r="AL80" i="1"/>
  <c r="AN80" i="1"/>
  <c r="AO80" i="1"/>
  <c r="BE80" i="1" s="1"/>
  <c r="AP80" i="1"/>
  <c r="M102" i="11" s="1"/>
  <c r="AQ80" i="1"/>
  <c r="BC80" i="1" a="1"/>
  <c r="BC80" i="1" s="1"/>
  <c r="BF80" i="1"/>
  <c r="BR80" i="1"/>
  <c r="BS80" i="1"/>
  <c r="BT80" i="1"/>
  <c r="K103" i="11"/>
  <c r="M103" i="11"/>
  <c r="A81" i="1"/>
  <c r="C81" i="1"/>
  <c r="G81" i="1"/>
  <c r="R81" i="1"/>
  <c r="R78" i="16" s="1"/>
  <c r="S81" i="1" a="1"/>
  <c r="S81" i="1" s="1"/>
  <c r="D78" i="16" s="1"/>
  <c r="T81" i="1" a="1"/>
  <c r="T81" i="1" s="1"/>
  <c r="E78" i="16" s="1"/>
  <c r="AI81" i="1"/>
  <c r="BB81" i="1" s="1"/>
  <c r="AK81" i="1"/>
  <c r="K104" i="11" s="1"/>
  <c r="AL81" i="1"/>
  <c r="AO81" i="1"/>
  <c r="BE81" i="1" s="1"/>
  <c r="AP81" i="1"/>
  <c r="M104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R79" i="16" s="1"/>
  <c r="S82" i="1" a="1"/>
  <c r="S82" i="1" s="1"/>
  <c r="D79" i="16" s="1"/>
  <c r="T82" i="1" a="1"/>
  <c r="T82" i="1" s="1"/>
  <c r="E79" i="16" s="1"/>
  <c r="AI82" i="1"/>
  <c r="AJ82" i="1" s="1"/>
  <c r="AK82" i="1"/>
  <c r="K105" i="11" s="1"/>
  <c r="AL82" i="1"/>
  <c r="AO82" i="1"/>
  <c r="BE82" i="1" s="1"/>
  <c r="AP82" i="1"/>
  <c r="M105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R80" i="16" s="1"/>
  <c r="S83" i="1" a="1"/>
  <c r="S83" i="1" s="1"/>
  <c r="D80" i="16" s="1"/>
  <c r="T83" i="1" a="1"/>
  <c r="T83" i="1" s="1"/>
  <c r="E80" i="16" s="1"/>
  <c r="AI83" i="1"/>
  <c r="AJ83" i="1" s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BB84" i="1" s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R83" i="16" s="1"/>
  <c r="S86" i="1" a="1"/>
  <c r="S86" i="1" s="1"/>
  <c r="D83" i="16" s="1"/>
  <c r="T86" i="1" a="1"/>
  <c r="T86" i="1" s="1"/>
  <c r="E83" i="16" s="1"/>
  <c r="AI86" i="1"/>
  <c r="BB86" i="1" s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119" i="11" s="1"/>
  <c r="AL96" i="1"/>
  <c r="AO96" i="1"/>
  <c r="BE96" i="1" s="1"/>
  <c r="AP96" i="1"/>
  <c r="M119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R94" i="16" s="1"/>
  <c r="S97" i="1" a="1"/>
  <c r="S97" i="1" s="1"/>
  <c r="D94" i="16" s="1"/>
  <c r="T97" i="1" a="1"/>
  <c r="T97" i="1" s="1"/>
  <c r="E94" i="16" s="1"/>
  <c r="AI97" i="1"/>
  <c r="BB97" i="1" s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R95" i="16" s="1"/>
  <c r="S98" i="1" a="1"/>
  <c r="S98" i="1" s="1"/>
  <c r="D95" i="16" s="1"/>
  <c r="T98" i="1" a="1"/>
  <c r="T98" i="1" s="1"/>
  <c r="E95" i="16" s="1"/>
  <c r="AI98" i="1"/>
  <c r="BB98" i="1" s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R96" i="16" s="1"/>
  <c r="S99" i="1" a="1"/>
  <c r="S99" i="1" s="1"/>
  <c r="D96" i="16" s="1"/>
  <c r="T99" i="1" a="1"/>
  <c r="T99" i="1" s="1"/>
  <c r="E96" i="16" s="1"/>
  <c r="AI99" i="1"/>
  <c r="BB99" i="1" s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R97" i="16" s="1"/>
  <c r="S100" i="1" a="1"/>
  <c r="S100" i="1" s="1"/>
  <c r="D97" i="16" s="1"/>
  <c r="T100" i="1" a="1"/>
  <c r="T100" i="1" s="1"/>
  <c r="E97" i="16" s="1"/>
  <c r="AI100" i="1"/>
  <c r="BB100" i="1" s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R98" i="16" s="1"/>
  <c r="S101" i="1" a="1"/>
  <c r="S101" i="1" s="1"/>
  <c r="D98" i="16" s="1"/>
  <c r="T101" i="1" a="1"/>
  <c r="T101" i="1" s="1"/>
  <c r="E98" i="16" s="1"/>
  <c r="AI101" i="1"/>
  <c r="BB101" i="1" s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5" i="11" s="1"/>
  <c r="AL103" i="1"/>
  <c r="AO103" i="1"/>
  <c r="BE103" i="1" s="1"/>
  <c r="AP103" i="1"/>
  <c r="M125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6" i="11" s="1"/>
  <c r="AL104" i="1"/>
  <c r="AO104" i="1"/>
  <c r="BE104" i="1" s="1"/>
  <c r="AP104" i="1"/>
  <c r="M126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7" i="11" s="1"/>
  <c r="AL105" i="1"/>
  <c r="AO105" i="1"/>
  <c r="BE105" i="1" s="1"/>
  <c r="AP105" i="1"/>
  <c r="M127" i="11" s="1"/>
  <c r="AQ105" i="1"/>
  <c r="BC105" i="1" a="1"/>
  <c r="BC105" i="1" s="1"/>
  <c r="BF105" i="1"/>
  <c r="BR105" i="1"/>
  <c r="BS105" i="1"/>
  <c r="BT105" i="1"/>
  <c r="A106" i="1"/>
  <c r="C106" i="1"/>
  <c r="G106" i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8" i="11" s="1"/>
  <c r="AL106" i="1"/>
  <c r="AO106" i="1"/>
  <c r="BE106" i="1" s="1"/>
  <c r="AP106" i="1"/>
  <c r="M128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29" i="11" s="1"/>
  <c r="AL107" i="1"/>
  <c r="AO107" i="1"/>
  <c r="BE107" i="1" s="1"/>
  <c r="AP107" i="1"/>
  <c r="M129" i="11" s="1"/>
  <c r="BC107" i="1" a="1"/>
  <c r="BC107" i="1" s="1"/>
  <c r="BF107" i="1"/>
  <c r="BR107" i="1"/>
  <c r="BS107" i="1"/>
  <c r="BT107" i="1"/>
  <c r="A108" i="1"/>
  <c r="C108" i="1"/>
  <c r="G108" i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30" i="11" s="1"/>
  <c r="AL108" i="1"/>
  <c r="AO108" i="1"/>
  <c r="BE108" i="1" s="1"/>
  <c r="AP108" i="1"/>
  <c r="M130" i="11" s="1"/>
  <c r="AQ108" i="1"/>
  <c r="BC108" i="1" a="1"/>
  <c r="BC108" i="1" s="1"/>
  <c r="BF108" i="1"/>
  <c r="BR108" i="1"/>
  <c r="BS108" i="1"/>
  <c r="BT108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1" i="11" s="1"/>
  <c r="AL110" i="1"/>
  <c r="AO110" i="1"/>
  <c r="BE110" i="1" s="1"/>
  <c r="AP110" i="1"/>
  <c r="M131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2" i="11" s="1"/>
  <c r="AL111" i="1"/>
  <c r="AO111" i="1"/>
  <c r="BE111" i="1" s="1"/>
  <c r="AP111" i="1"/>
  <c r="M132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3" i="11" s="1"/>
  <c r="AL112" i="1"/>
  <c r="AO112" i="1"/>
  <c r="BE112" i="1" s="1"/>
  <c r="AP112" i="1"/>
  <c r="M133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4" i="11" s="1"/>
  <c r="AL113" i="1"/>
  <c r="AO113" i="1"/>
  <c r="BE113" i="1" s="1"/>
  <c r="AP113" i="1"/>
  <c r="M134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35" i="11" s="1"/>
  <c r="AL114" i="1"/>
  <c r="AO114" i="1"/>
  <c r="BE114" i="1" s="1"/>
  <c r="AP114" i="1"/>
  <c r="M135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6" i="11" s="1"/>
  <c r="AL115" i="1"/>
  <c r="AO115" i="1"/>
  <c r="BE115" i="1" s="1"/>
  <c r="AP115" i="1"/>
  <c r="M136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7" i="11" s="1"/>
  <c r="AL116" i="1"/>
  <c r="AO116" i="1"/>
  <c r="BE116" i="1" s="1"/>
  <c r="AP116" i="1"/>
  <c r="M137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R114" i="16" s="1"/>
  <c r="S117" i="1" a="1"/>
  <c r="S117" i="1" s="1"/>
  <c r="D114" i="16" s="1"/>
  <c r="T117" i="1" a="1"/>
  <c r="T117" i="1" s="1"/>
  <c r="E114" i="16" s="1"/>
  <c r="AI117" i="1"/>
  <c r="BB117" i="1" s="1"/>
  <c r="AK117" i="1"/>
  <c r="K138" i="11" s="1"/>
  <c r="AL117" i="1"/>
  <c r="AO117" i="1"/>
  <c r="BE117" i="1" s="1"/>
  <c r="AP117" i="1"/>
  <c r="M138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39" i="11" s="1"/>
  <c r="AL118" i="1"/>
  <c r="AO118" i="1"/>
  <c r="BE118" i="1" s="1"/>
  <c r="AP118" i="1"/>
  <c r="M139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R116" i="16" s="1"/>
  <c r="S119" i="1" a="1"/>
  <c r="S119" i="1" s="1"/>
  <c r="D116" i="16" s="1"/>
  <c r="T119" i="1" a="1"/>
  <c r="T119" i="1" s="1"/>
  <c r="E116" i="16" s="1"/>
  <c r="AI119" i="1"/>
  <c r="BB119" i="1" s="1"/>
  <c r="AK119" i="1"/>
  <c r="K140" i="11" s="1"/>
  <c r="AL119" i="1"/>
  <c r="AO119" i="1"/>
  <c r="BE119" i="1" s="1"/>
  <c r="AP119" i="1"/>
  <c r="M140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1" i="11" s="1"/>
  <c r="AL120" i="1"/>
  <c r="AO120" i="1"/>
  <c r="BE120" i="1" s="1"/>
  <c r="AP120" i="1"/>
  <c r="M141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2" i="11" s="1"/>
  <c r="AL121" i="1"/>
  <c r="AO121" i="1"/>
  <c r="BE121" i="1" s="1"/>
  <c r="AP121" i="1"/>
  <c r="M142" i="11" s="1"/>
  <c r="AQ121" i="1"/>
  <c r="BC121" i="1" a="1"/>
  <c r="BC121" i="1" s="1"/>
  <c r="BF121" i="1"/>
  <c r="BR121" i="1"/>
  <c r="BS121" i="1"/>
  <c r="BT121" i="1"/>
  <c r="A122" i="1"/>
  <c r="C122" i="1"/>
  <c r="G122" i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3" i="11" s="1"/>
  <c r="AL122" i="1"/>
  <c r="AO122" i="1"/>
  <c r="BE122" i="1" s="1"/>
  <c r="AP122" i="1"/>
  <c r="M143" i="11" s="1"/>
  <c r="AQ122" i="1"/>
  <c r="BC122" i="1" a="1"/>
  <c r="BC122" i="1" s="1"/>
  <c r="BF122" i="1"/>
  <c r="BR122" i="1"/>
  <c r="BS122" i="1"/>
  <c r="BT122" i="1"/>
  <c r="A123" i="1"/>
  <c r="C123" i="1"/>
  <c r="AI123" i="1"/>
  <c r="BB123" i="1" s="1"/>
  <c r="AK123" i="1"/>
  <c r="K144" i="11" s="1"/>
  <c r="AL123" i="1"/>
  <c r="AO123" i="1"/>
  <c r="BE123" i="1" s="1"/>
  <c r="AP123" i="1"/>
  <c r="M144" i="11" s="1"/>
  <c r="AQ123" i="1"/>
  <c r="BC123" i="1" a="1"/>
  <c r="BC123" i="1" s="1"/>
  <c r="BF123" i="1"/>
  <c r="BR123" i="1"/>
  <c r="BS123" i="1"/>
  <c r="BT123" i="1"/>
  <c r="K145" i="11"/>
  <c r="M145" i="1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K149" i="11"/>
  <c r="M149" i="11"/>
  <c r="A127" i="1"/>
  <c r="C127" i="1"/>
  <c r="G127" i="1"/>
  <c r="M127" i="1" a="1"/>
  <c r="M127" i="1" s="1"/>
  <c r="K124" i="16" s="1"/>
  <c r="N127" i="1" a="1"/>
  <c r="N127" i="1" s="1"/>
  <c r="L124" i="16" s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K157" i="11"/>
  <c r="M157" i="11"/>
  <c r="A135" i="1"/>
  <c r="C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K159" i="11"/>
  <c r="M159" i="11"/>
  <c r="A136" i="1"/>
  <c r="C136" i="1"/>
  <c r="G136" i="1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K162" i="11"/>
  <c r="M162" i="11"/>
  <c r="K163" i="11"/>
  <c r="M163" i="11"/>
  <c r="A138" i="1"/>
  <c r="C138" i="1"/>
  <c r="G138" i="1"/>
  <c r="M138" i="1" a="1"/>
  <c r="M138" i="1" s="1"/>
  <c r="K135" i="16" s="1"/>
  <c r="N138" i="1" a="1"/>
  <c r="N138" i="1" s="1"/>
  <c r="L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4" i="11" s="1"/>
  <c r="AL138" i="1"/>
  <c r="AO138" i="1"/>
  <c r="BE138" i="1" s="1"/>
  <c r="AP138" i="1"/>
  <c r="M16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5" i="11" s="1"/>
  <c r="AL139" i="1"/>
  <c r="AO139" i="1"/>
  <c r="BE139" i="1" s="1"/>
  <c r="AP139" i="1"/>
  <c r="M16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R137" i="16" s="1"/>
  <c r="S140" i="1" a="1"/>
  <c r="S140" i="1" s="1"/>
  <c r="D137" i="16" s="1"/>
  <c r="T140" i="1" a="1"/>
  <c r="T140" i="1" s="1"/>
  <c r="E137" i="16" s="1"/>
  <c r="AI140" i="1"/>
  <c r="BB140" i="1" s="1"/>
  <c r="AK140" i="1"/>
  <c r="K166" i="11" s="1"/>
  <c r="AL140" i="1"/>
  <c r="AO140" i="1"/>
  <c r="BE140" i="1" s="1"/>
  <c r="AP140" i="1"/>
  <c r="M166" i="11" s="1"/>
  <c r="AQ140" i="1"/>
  <c r="BC140" i="1" a="1"/>
  <c r="BC140" i="1" s="1"/>
  <c r="BF140" i="1"/>
  <c r="BR140" i="1"/>
  <c r="BS140" i="1"/>
  <c r="BT140" i="1"/>
  <c r="A142" i="1"/>
  <c r="C142" i="1"/>
  <c r="G142" i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7" i="11" s="1"/>
  <c r="AL142" i="1"/>
  <c r="AO142" i="1"/>
  <c r="BE142" i="1" s="1"/>
  <c r="AP142" i="1"/>
  <c r="M167" i="11" s="1"/>
  <c r="AQ142" i="1"/>
  <c r="BC142" i="1" a="1"/>
  <c r="BC142" i="1" s="1"/>
  <c r="BF142" i="1"/>
  <c r="BR142" i="1"/>
  <c r="BS142" i="1"/>
  <c r="A143" i="1"/>
  <c r="C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C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9" i="11" s="1"/>
  <c r="AL144" i="1"/>
  <c r="AO144" i="1"/>
  <c r="BE144" i="1" s="1"/>
  <c r="AP144" i="1"/>
  <c r="M169" i="11" s="1"/>
  <c r="AQ144" i="1"/>
  <c r="BC144" i="1" a="1"/>
  <c r="BC144" i="1" s="1"/>
  <c r="BF144" i="1"/>
  <c r="BR144" i="1"/>
  <c r="BS144" i="1"/>
  <c r="BT144" i="1"/>
  <c r="C145" i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70" i="11" s="1"/>
  <c r="AL145" i="1"/>
  <c r="AO145" i="1"/>
  <c r="BE145" i="1" s="1"/>
  <c r="AP145" i="1"/>
  <c r="M170" i="11" s="1"/>
  <c r="AQ145" i="1"/>
  <c r="BC145" i="1" a="1"/>
  <c r="BC145" i="1" s="1"/>
  <c r="BF145" i="1"/>
  <c r="BR145" i="1"/>
  <c r="BS145" i="1"/>
  <c r="C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1" i="11" s="1"/>
  <c r="AL146" i="1"/>
  <c r="AO146" i="1"/>
  <c r="BE146" i="1" s="1"/>
  <c r="AP146" i="1"/>
  <c r="M171" i="11" s="1"/>
  <c r="AQ146" i="1"/>
  <c r="BC146" i="1" a="1"/>
  <c r="BC146" i="1" s="1"/>
  <c r="BF146" i="1"/>
  <c r="BR146" i="1"/>
  <c r="BS146" i="1"/>
  <c r="C148" i="1"/>
  <c r="M148" i="1" a="1"/>
  <c r="M148" i="1" s="1"/>
  <c r="K145" i="16" s="1"/>
  <c r="N148" i="1" a="1"/>
  <c r="N148" i="1" s="1"/>
  <c r="L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K173" i="11"/>
  <c r="M173" i="11"/>
  <c r="K174" i="11"/>
  <c r="M174" i="11"/>
  <c r="C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5" i="11" s="1"/>
  <c r="AL149" i="1"/>
  <c r="AO149" i="1"/>
  <c r="BE149" i="1" s="1"/>
  <c r="AP149" i="1"/>
  <c r="M175" i="11" s="1"/>
  <c r="AQ149" i="1"/>
  <c r="BC149" i="1" a="1"/>
  <c r="BC149" i="1" s="1"/>
  <c r="BF149" i="1"/>
  <c r="BR149" i="1"/>
  <c r="BS149" i="1"/>
  <c r="K176" i="11"/>
  <c r="M176" i="11"/>
  <c r="C151" i="1"/>
  <c r="AI151" i="1"/>
  <c r="BB151" i="1" s="1"/>
  <c r="AK151" i="1"/>
  <c r="K177" i="11" s="1"/>
  <c r="AL151" i="1"/>
  <c r="AO151" i="1"/>
  <c r="BE151" i="1" s="1"/>
  <c r="AP151" i="1"/>
  <c r="M177" i="11" s="1"/>
  <c r="AQ151" i="1"/>
  <c r="BC151" i="1" a="1"/>
  <c r="BC151" i="1" s="1"/>
  <c r="BF151" i="1"/>
  <c r="BR151" i="1"/>
  <c r="BS151" i="1"/>
  <c r="C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8" i="11" s="1"/>
  <c r="AL152" i="1"/>
  <c r="AO152" i="1"/>
  <c r="BE152" i="1" s="1"/>
  <c r="AP152" i="1"/>
  <c r="M178" i="11" s="1"/>
  <c r="AQ152" i="1"/>
  <c r="BC152" i="1" a="1"/>
  <c r="BC152" i="1" s="1"/>
  <c r="BF152" i="1"/>
  <c r="BR152" i="1"/>
  <c r="BS152" i="1"/>
  <c r="BT152" i="1"/>
  <c r="C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9" i="11" s="1"/>
  <c r="AL154" i="1"/>
  <c r="AO154" i="1"/>
  <c r="BE154" i="1" s="1"/>
  <c r="AP154" i="1"/>
  <c r="M179" i="11" s="1"/>
  <c r="AQ154" i="1"/>
  <c r="BC154" i="1" a="1"/>
  <c r="BC154" i="1" s="1"/>
  <c r="BF154" i="1"/>
  <c r="BR154" i="1"/>
  <c r="BS154" i="1"/>
  <c r="BT154" i="1"/>
  <c r="C155" i="1"/>
  <c r="M155" i="1" a="1"/>
  <c r="M155" i="1" s="1"/>
  <c r="K152" i="16" s="1"/>
  <c r="N155" i="1" a="1"/>
  <c r="N155" i="1" s="1"/>
  <c r="L152" i="16" s="1"/>
  <c r="R155" i="1"/>
  <c r="R152" i="16" s="1"/>
  <c r="S155" i="1" a="1"/>
  <c r="S155" i="1" s="1"/>
  <c r="D152" i="16" s="1"/>
  <c r="T155" i="1" a="1"/>
  <c r="T155" i="1" s="1"/>
  <c r="E152" i="16" s="1"/>
  <c r="AI155" i="1"/>
  <c r="BB155" i="1" s="1"/>
  <c r="AK155" i="1"/>
  <c r="K180" i="11" s="1"/>
  <c r="AL155" i="1"/>
  <c r="AO155" i="1"/>
  <c r="BE155" i="1" s="1"/>
  <c r="AP155" i="1"/>
  <c r="M180" i="11" s="1"/>
  <c r="AQ155" i="1"/>
  <c r="BC155" i="1" a="1"/>
  <c r="BC155" i="1" s="1"/>
  <c r="BF155" i="1"/>
  <c r="BR155" i="1"/>
  <c r="BS155" i="1"/>
  <c r="BT155" i="1"/>
  <c r="K181" i="11"/>
  <c r="M181" i="11"/>
  <c r="C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82" i="11" s="1"/>
  <c r="AL156" i="1"/>
  <c r="AO156" i="1"/>
  <c r="BE156" i="1" s="1"/>
  <c r="AP156" i="1"/>
  <c r="M182" i="11" s="1"/>
  <c r="AQ156" i="1"/>
  <c r="BC156" i="1" a="1"/>
  <c r="BC156" i="1" s="1"/>
  <c r="BF156" i="1"/>
  <c r="BR156" i="1"/>
  <c r="BS156" i="1"/>
  <c r="BT156" i="1"/>
  <c r="K183" i="11"/>
  <c r="M183" i="11"/>
  <c r="A157" i="1"/>
  <c r="C157" i="1"/>
  <c r="G157" i="1"/>
  <c r="M157" i="1" a="1"/>
  <c r="M157" i="1" s="1"/>
  <c r="K154" i="16" s="1"/>
  <c r="N157" i="1" a="1"/>
  <c r="N157" i="1" s="1"/>
  <c r="L154" i="16" s="1"/>
  <c r="R157" i="1"/>
  <c r="R154" i="16" s="1"/>
  <c r="S157" i="1" a="1"/>
  <c r="S157" i="1" s="1"/>
  <c r="D154" i="16" s="1"/>
  <c r="T157" i="1" a="1"/>
  <c r="T157" i="1" s="1"/>
  <c r="E154" i="16" s="1"/>
  <c r="AI157" i="1"/>
  <c r="BB157" i="1" s="1"/>
  <c r="AK157" i="1"/>
  <c r="K184" i="11" s="1"/>
  <c r="AL157" i="1"/>
  <c r="AO157" i="1"/>
  <c r="BE157" i="1" s="1"/>
  <c r="AP157" i="1"/>
  <c r="M184" i="11" s="1"/>
  <c r="AQ157" i="1"/>
  <c r="BC157" i="1" a="1"/>
  <c r="BC157" i="1" s="1"/>
  <c r="BF157" i="1"/>
  <c r="BR157" i="1"/>
  <c r="BS157" i="1"/>
  <c r="BT157" i="1"/>
  <c r="K185" i="11"/>
  <c r="M185" i="11"/>
  <c r="A158" i="1"/>
  <c r="C158" i="1"/>
  <c r="G158" i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86" i="11" s="1"/>
  <c r="AL158" i="1"/>
  <c r="AO158" i="1"/>
  <c r="BE158" i="1" s="1"/>
  <c r="AP158" i="1"/>
  <c r="M186" i="11" s="1"/>
  <c r="AQ158" i="1"/>
  <c r="BC158" i="1" a="1"/>
  <c r="BC158" i="1" s="1"/>
  <c r="BF158" i="1"/>
  <c r="BR158" i="1"/>
  <c r="BS158" i="1"/>
  <c r="BT158" i="1"/>
  <c r="K187" i="11"/>
  <c r="M187" i="11"/>
  <c r="A159" i="1"/>
  <c r="C159" i="1"/>
  <c r="G159" i="1"/>
  <c r="M159" i="1" a="1"/>
  <c r="M159" i="1" s="1"/>
  <c r="K156" i="16" s="1"/>
  <c r="N159" i="1" a="1"/>
  <c r="N159" i="1" s="1"/>
  <c r="L156" i="16" s="1"/>
  <c r="R159" i="1"/>
  <c r="R156" i="16" s="1"/>
  <c r="S159" i="1" a="1"/>
  <c r="S159" i="1" s="1"/>
  <c r="D156" i="16" s="1"/>
  <c r="T159" i="1" a="1"/>
  <c r="T159" i="1" s="1"/>
  <c r="E156" i="16" s="1"/>
  <c r="AI159" i="1"/>
  <c r="BB159" i="1" s="1"/>
  <c r="AK159" i="1"/>
  <c r="K188" i="11" s="1"/>
  <c r="AL159" i="1"/>
  <c r="AO159" i="1"/>
  <c r="BE159" i="1" s="1"/>
  <c r="AP159" i="1"/>
  <c r="M188" i="11" s="1"/>
  <c r="AQ159" i="1"/>
  <c r="BC159" i="1" a="1"/>
  <c r="BC159" i="1" s="1"/>
  <c r="BF159" i="1"/>
  <c r="BR159" i="1"/>
  <c r="BS159" i="1"/>
  <c r="BT159" i="1"/>
  <c r="A160" i="1"/>
  <c r="C160" i="1"/>
  <c r="G160" i="1"/>
  <c r="R160" i="1"/>
  <c r="R157" i="16" s="1"/>
  <c r="S160" i="1" a="1"/>
  <c r="S160" i="1" s="1"/>
  <c r="D157" i="16" s="1"/>
  <c r="T160" i="1" a="1"/>
  <c r="T160" i="1" s="1"/>
  <c r="E157" i="16" s="1"/>
  <c r="AI160" i="1"/>
  <c r="BB160" i="1" s="1"/>
  <c r="AK160" i="1"/>
  <c r="K189" i="11" s="1"/>
  <c r="AL160" i="1"/>
  <c r="AM160" i="1"/>
  <c r="AO160" i="1"/>
  <c r="BE160" i="1" s="1"/>
  <c r="AP160" i="1"/>
  <c r="M18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R158" i="16" s="1"/>
  <c r="S161" i="1" a="1"/>
  <c r="S161" i="1" s="1"/>
  <c r="D158" i="16" s="1"/>
  <c r="T161" i="1" a="1"/>
  <c r="T161" i="1" s="1"/>
  <c r="E158" i="16" s="1"/>
  <c r="AI161" i="1"/>
  <c r="BB161" i="1" s="1"/>
  <c r="AK161" i="1"/>
  <c r="K190" i="11" s="1"/>
  <c r="AL161" i="1"/>
  <c r="AO161" i="1"/>
  <c r="BE161" i="1" s="1"/>
  <c r="AP161" i="1"/>
  <c r="M190" i="11" s="1"/>
  <c r="AQ161" i="1"/>
  <c r="BC161" i="1" a="1"/>
  <c r="BC161" i="1" s="1"/>
  <c r="BF161" i="1"/>
  <c r="BR161" i="1"/>
  <c r="BS161" i="1"/>
  <c r="BT161" i="1"/>
  <c r="A163" i="1"/>
  <c r="C163" i="1"/>
  <c r="G163" i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91" i="11" s="1"/>
  <c r="AL163" i="1"/>
  <c r="AO163" i="1"/>
  <c r="BE163" i="1" s="1"/>
  <c r="AP163" i="1"/>
  <c r="M191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R161" i="16" s="1"/>
  <c r="AI164" i="1"/>
  <c r="BB164" i="1" s="1"/>
  <c r="AK164" i="1"/>
  <c r="K192" i="11" s="1"/>
  <c r="AL164" i="1"/>
  <c r="AO164" i="1"/>
  <c r="BE164" i="1" s="1"/>
  <c r="AP164" i="1"/>
  <c r="M192" i="11" s="1"/>
  <c r="AQ164" i="1"/>
  <c r="BC164" i="1" a="1"/>
  <c r="BC164" i="1" s="1"/>
  <c r="BF164" i="1"/>
  <c r="BR164" i="1"/>
  <c r="BS164" i="1"/>
  <c r="BT164" i="1"/>
  <c r="A165" i="1"/>
  <c r="C165" i="1"/>
  <c r="G165" i="1"/>
  <c r="R165" i="1"/>
  <c r="AI165" i="1"/>
  <c r="BB165" i="1" s="1"/>
  <c r="AJ165" i="1"/>
  <c r="AK165" i="1"/>
  <c r="K193" i="11" s="1"/>
  <c r="AL165" i="1"/>
  <c r="AO165" i="1"/>
  <c r="BE165" i="1" s="1"/>
  <c r="AP165" i="1"/>
  <c r="M193" i="11" s="1"/>
  <c r="AQ165" i="1"/>
  <c r="BC165" i="1" a="1"/>
  <c r="BC165" i="1" s="1"/>
  <c r="BF165" i="1"/>
  <c r="BR165" i="1"/>
  <c r="BS165" i="1"/>
  <c r="BT165" i="1"/>
  <c r="A168" i="1"/>
  <c r="C168" i="1"/>
  <c r="G168" i="1"/>
  <c r="R168" i="1"/>
  <c r="R165" i="16" s="1"/>
  <c r="S168" i="1" a="1"/>
  <c r="S168" i="1" s="1"/>
  <c r="D165" i="16" s="1"/>
  <c r="T168" i="1" a="1"/>
  <c r="T168" i="1" s="1"/>
  <c r="E165" i="16" s="1"/>
  <c r="AI168" i="1"/>
  <c r="BB168" i="1" s="1"/>
  <c r="AK168" i="1"/>
  <c r="K194" i="11" s="1"/>
  <c r="AL168" i="1"/>
  <c r="AO168" i="1"/>
  <c r="BE168" i="1" s="1"/>
  <c r="AP168" i="1"/>
  <c r="M194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5" i="11" s="1"/>
  <c r="AL169" i="1"/>
  <c r="AO169" i="1"/>
  <c r="BE169" i="1" s="1"/>
  <c r="M195" i="1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6" i="11" s="1"/>
  <c r="AL170" i="1"/>
  <c r="AO170" i="1"/>
  <c r="BE170" i="1" s="1"/>
  <c r="AP170" i="1"/>
  <c r="M19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7" i="11" s="1"/>
  <c r="AL171" i="1"/>
  <c r="AO171" i="1"/>
  <c r="BE171" i="1" s="1"/>
  <c r="AP171" i="1"/>
  <c r="M197" i="11" s="1"/>
  <c r="AQ171" i="1"/>
  <c r="BC171" i="1" a="1"/>
  <c r="BC171" i="1" s="1"/>
  <c r="BF171" i="1"/>
  <c r="BR171" i="1"/>
  <c r="BS171" i="1"/>
  <c r="K198" i="11"/>
  <c r="M198" i="11"/>
  <c r="K199" i="11"/>
  <c r="M199" i="11"/>
  <c r="K200" i="11"/>
  <c r="M200" i="1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7" i="1"/>
  <c r="C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205" i="11" s="1"/>
  <c r="AL177" i="1"/>
  <c r="AO177" i="1"/>
  <c r="BE177" i="1" s="1"/>
  <c r="AP177" i="1"/>
  <c r="M205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6" i="11" s="1"/>
  <c r="AL178" i="1"/>
  <c r="AO178" i="1"/>
  <c r="BE178" i="1" s="1"/>
  <c r="AP178" i="1"/>
  <c r="M20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R176" i="16" s="1"/>
  <c r="S179" i="1" a="1"/>
  <c r="S179" i="1" s="1"/>
  <c r="D176" i="16" s="1"/>
  <c r="T179" i="1" a="1"/>
  <c r="T179" i="1" s="1"/>
  <c r="E176" i="16" s="1"/>
  <c r="AI179" i="1"/>
  <c r="BB179" i="1" s="1"/>
  <c r="AK179" i="1"/>
  <c r="K207" i="11" s="1"/>
  <c r="AL179" i="1"/>
  <c r="AO179" i="1"/>
  <c r="BE179" i="1" s="1"/>
  <c r="AP179" i="1"/>
  <c r="M207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8" i="11" s="1"/>
  <c r="AL180" i="1"/>
  <c r="AO180" i="1"/>
  <c r="BE180" i="1" s="1"/>
  <c r="AP180" i="1"/>
  <c r="M208" i="11" s="1"/>
  <c r="AQ180" i="1"/>
  <c r="BC180" i="1" a="1"/>
  <c r="BC180" i="1" s="1"/>
  <c r="BF180" i="1"/>
  <c r="BR180" i="1"/>
  <c r="BS180" i="1"/>
  <c r="A181" i="1"/>
  <c r="C181" i="1"/>
  <c r="G181" i="1"/>
  <c r="K178" i="16"/>
  <c r="L178" i="16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9" i="11" s="1"/>
  <c r="AL181" i="1"/>
  <c r="AO181" i="1"/>
  <c r="BE181" i="1" s="1"/>
  <c r="AP181" i="1"/>
  <c r="M209" i="11" s="1"/>
  <c r="AQ181" i="1"/>
  <c r="BC181" i="1" a="1"/>
  <c r="BC181" i="1" s="1"/>
  <c r="BF181" i="1"/>
  <c r="BR181" i="1"/>
  <c r="BS181" i="1"/>
  <c r="A182" i="1"/>
  <c r="C182" i="1"/>
  <c r="G182" i="1"/>
  <c r="K179" i="16"/>
  <c r="L179" i="16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10" i="11" s="1"/>
  <c r="AL182" i="1"/>
  <c r="AO182" i="1"/>
  <c r="BE182" i="1" s="1"/>
  <c r="AP182" i="1"/>
  <c r="M210" i="11" s="1"/>
  <c r="AQ182" i="1"/>
  <c r="BC182" i="1" a="1"/>
  <c r="BC182" i="1" s="1"/>
  <c r="BF182" i="1"/>
  <c r="BR182" i="1"/>
  <c r="BS182" i="1"/>
  <c r="BT182" i="1"/>
  <c r="A185" i="1"/>
  <c r="C185" i="1"/>
  <c r="AI185" i="1"/>
  <c r="BB185" i="1" s="1"/>
  <c r="AK185" i="1"/>
  <c r="K211" i="11" s="1"/>
  <c r="AL185" i="1"/>
  <c r="AO185" i="1"/>
  <c r="BE185" i="1" s="1"/>
  <c r="AP185" i="1"/>
  <c r="M21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R181" i="16" s="1"/>
  <c r="S186" i="1" a="1"/>
  <c r="S186" i="1" s="1"/>
  <c r="D181" i="16" s="1"/>
  <c r="T186" i="1" a="1"/>
  <c r="T186" i="1" s="1"/>
  <c r="E181" i="16" s="1"/>
  <c r="AI186" i="1"/>
  <c r="BB186" i="1" s="1"/>
  <c r="AK186" i="1"/>
  <c r="K212" i="11" s="1"/>
  <c r="AL186" i="1"/>
  <c r="AO186" i="1"/>
  <c r="BE186" i="1" s="1"/>
  <c r="M212" i="11"/>
  <c r="AQ186" i="1"/>
  <c r="BC186" i="1" a="1"/>
  <c r="BC186" i="1" s="1"/>
  <c r="BF186" i="1"/>
  <c r="BR186" i="1"/>
  <c r="BS186" i="1"/>
  <c r="BT186" i="1"/>
  <c r="A187" i="1"/>
  <c r="C187" i="1"/>
  <c r="G187" i="1"/>
  <c r="AI187" i="1"/>
  <c r="BB187" i="1" s="1"/>
  <c r="AK187" i="1"/>
  <c r="K213" i="11" s="1"/>
  <c r="AL187" i="1"/>
  <c r="AO187" i="1"/>
  <c r="BE187" i="1" s="1"/>
  <c r="AP187" i="1"/>
  <c r="M21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R183" i="16" s="1"/>
  <c r="S188" i="1" a="1"/>
  <c r="S188" i="1" s="1"/>
  <c r="D183" i="16" s="1"/>
  <c r="T188" i="1" a="1"/>
  <c r="T188" i="1" s="1"/>
  <c r="E183" i="16" s="1"/>
  <c r="AI188" i="1"/>
  <c r="BB188" i="1" s="1"/>
  <c r="AK188" i="1"/>
  <c r="K214" i="11" s="1"/>
  <c r="AL188" i="1"/>
  <c r="AO188" i="1"/>
  <c r="BE188" i="1" s="1"/>
  <c r="M214" i="1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R184" i="16" s="1"/>
  <c r="S189" i="1" a="1"/>
  <c r="S189" i="1" s="1"/>
  <c r="D184" i="16" s="1"/>
  <c r="T189" i="1" a="1"/>
  <c r="T189" i="1" s="1"/>
  <c r="E184" i="16" s="1"/>
  <c r="AI189" i="1"/>
  <c r="BB189" i="1" s="1"/>
  <c r="AK189" i="1"/>
  <c r="K215" i="11" s="1"/>
  <c r="AL189" i="1"/>
  <c r="AO189" i="1"/>
  <c r="BE189" i="1" s="1"/>
  <c r="AP189" i="1"/>
  <c r="M215" i="11" s="1"/>
  <c r="AQ189" i="1"/>
  <c r="BC189" i="1" a="1"/>
  <c r="BC189" i="1" s="1"/>
  <c r="BF189" i="1"/>
  <c r="BR189" i="1"/>
  <c r="BS189" i="1"/>
  <c r="BT189" i="1"/>
  <c r="K185" i="16"/>
  <c r="L185" i="16"/>
  <c r="D185" i="16"/>
  <c r="E185" i="16"/>
  <c r="K216" i="11"/>
  <c r="M216" i="11"/>
  <c r="A190" i="1"/>
  <c r="C190" i="1"/>
  <c r="G190" i="1"/>
  <c r="M190" i="1" a="1"/>
  <c r="M190" i="1" s="1"/>
  <c r="K186" i="16" s="1"/>
  <c r="N190" i="1" a="1"/>
  <c r="N190" i="1" s="1"/>
  <c r="L186" i="16" s="1"/>
  <c r="R190" i="1"/>
  <c r="R186" i="16" s="1"/>
  <c r="S190" i="1" a="1"/>
  <c r="S190" i="1" s="1"/>
  <c r="D186" i="16" s="1"/>
  <c r="T190" i="1" a="1"/>
  <c r="T190" i="1" s="1"/>
  <c r="E186" i="16" s="1"/>
  <c r="AI190" i="1"/>
  <c r="BB190" i="1" s="1"/>
  <c r="AK190" i="1"/>
  <c r="K217" i="11" s="1"/>
  <c r="AL190" i="1"/>
  <c r="AO190" i="1"/>
  <c r="BE190" i="1" s="1"/>
  <c r="AP190" i="1"/>
  <c r="M21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R187" i="16" s="1"/>
  <c r="S191" i="1" a="1"/>
  <c r="S191" i="1" s="1"/>
  <c r="D187" i="16" s="1"/>
  <c r="T191" i="1" a="1"/>
  <c r="T191" i="1" s="1"/>
  <c r="E187" i="16" s="1"/>
  <c r="AI191" i="1"/>
  <c r="BB191" i="1" s="1"/>
  <c r="AK191" i="1"/>
  <c r="K218" i="11" s="1"/>
  <c r="AL191" i="1"/>
  <c r="AO191" i="1"/>
  <c r="BE191" i="1" s="1"/>
  <c r="AP191" i="1"/>
  <c r="M21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L188" i="16"/>
  <c r="R192" i="1"/>
  <c r="R188" i="16" s="1"/>
  <c r="S192" i="1" a="1"/>
  <c r="S192" i="1" s="1"/>
  <c r="D188" i="16" s="1"/>
  <c r="T192" i="1" a="1"/>
  <c r="T192" i="1" s="1"/>
  <c r="E188" i="16" s="1"/>
  <c r="AI192" i="1"/>
  <c r="BB192" i="1" s="1"/>
  <c r="AK192" i="1"/>
  <c r="K219" i="11" s="1"/>
  <c r="AL192" i="1"/>
  <c r="AO192" i="1"/>
  <c r="BE192" i="1" s="1"/>
  <c r="AP192" i="1"/>
  <c r="M219" i="11" s="1"/>
  <c r="AQ192" i="1"/>
  <c r="BC192" i="1" a="1"/>
  <c r="BC192" i="1" s="1"/>
  <c r="BF192" i="1"/>
  <c r="BR192" i="1"/>
  <c r="BS192" i="1"/>
  <c r="BT192" i="1"/>
  <c r="A193" i="1"/>
  <c r="C193" i="1"/>
  <c r="G193" i="1"/>
  <c r="K189" i="16"/>
  <c r="L189" i="16"/>
  <c r="R193" i="1"/>
  <c r="R189" i="16" s="1"/>
  <c r="S193" i="1" a="1"/>
  <c r="S193" i="1" s="1"/>
  <c r="D189" i="16" s="1"/>
  <c r="T193" i="1" a="1"/>
  <c r="T193" i="1" s="1"/>
  <c r="E189" i="16" s="1"/>
  <c r="AI193" i="1"/>
  <c r="BB193" i="1" s="1"/>
  <c r="AK193" i="1"/>
  <c r="K220" i="11" s="1"/>
  <c r="AL193" i="1"/>
  <c r="AO193" i="1"/>
  <c r="BE193" i="1" s="1"/>
  <c r="AP193" i="1"/>
  <c r="M220" i="11" s="1"/>
  <c r="AQ193" i="1"/>
  <c r="BC193" i="1" a="1"/>
  <c r="BC193" i="1" s="1"/>
  <c r="BF193" i="1"/>
  <c r="BR193" i="1"/>
  <c r="BS193" i="1"/>
  <c r="BT193" i="1"/>
  <c r="A194" i="1"/>
  <c r="C194" i="1"/>
  <c r="G194" i="1"/>
  <c r="K190" i="16"/>
  <c r="L190" i="16"/>
  <c r="R194" i="1"/>
  <c r="R190" i="16" s="1"/>
  <c r="S194" i="1" a="1"/>
  <c r="S194" i="1" s="1"/>
  <c r="D190" i="16" s="1"/>
  <c r="T194" i="1" a="1"/>
  <c r="T194" i="1" s="1"/>
  <c r="E190" i="16" s="1"/>
  <c r="AI194" i="1"/>
  <c r="BB194" i="1" s="1"/>
  <c r="AK194" i="1"/>
  <c r="K221" i="11" s="1"/>
  <c r="AL194" i="1"/>
  <c r="AO194" i="1"/>
  <c r="BE194" i="1" s="1"/>
  <c r="AP194" i="1"/>
  <c r="M22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22" i="11" s="1"/>
  <c r="AL195" i="1"/>
  <c r="AO195" i="1"/>
  <c r="BE195" i="1" s="1"/>
  <c r="AP195" i="1"/>
  <c r="M222" i="11" s="1"/>
  <c r="AQ195" i="1"/>
  <c r="BC195" i="1" a="1"/>
  <c r="BC195" i="1" s="1"/>
  <c r="BF195" i="1"/>
  <c r="BR195" i="1"/>
  <c r="BS195" i="1"/>
  <c r="BT195" i="1"/>
  <c r="A196" i="1"/>
  <c r="C196" i="1"/>
  <c r="G196" i="1"/>
  <c r="K192" i="16"/>
  <c r="L192" i="16"/>
  <c r="R196" i="1"/>
  <c r="R192" i="16" s="1"/>
  <c r="S196" i="1" a="1"/>
  <c r="S196" i="1" s="1"/>
  <c r="D192" i="16" s="1"/>
  <c r="T196" i="1" a="1"/>
  <c r="T196" i="1" s="1"/>
  <c r="E192" i="16" s="1"/>
  <c r="AI196" i="1"/>
  <c r="BB196" i="1" s="1"/>
  <c r="AK196" i="1"/>
  <c r="K223" i="11" s="1"/>
  <c r="AL196" i="1"/>
  <c r="AO196" i="1"/>
  <c r="BE196" i="1" s="1"/>
  <c r="AP196" i="1"/>
  <c r="M223" i="11" s="1"/>
  <c r="AQ196" i="1"/>
  <c r="BC196" i="1" a="1"/>
  <c r="BC196" i="1" s="1"/>
  <c r="BF196" i="1"/>
  <c r="BR196" i="1"/>
  <c r="BS196" i="1"/>
  <c r="BT196" i="1"/>
  <c r="A197" i="1"/>
  <c r="C197" i="1"/>
  <c r="G197" i="1"/>
  <c r="K193" i="16"/>
  <c r="L193" i="16"/>
  <c r="R197" i="1"/>
  <c r="R193" i="16" s="1"/>
  <c r="S197" i="1" a="1"/>
  <c r="S197" i="1" s="1"/>
  <c r="D193" i="16" s="1"/>
  <c r="T197" i="1" a="1"/>
  <c r="T197" i="1" s="1"/>
  <c r="E193" i="16" s="1"/>
  <c r="AI197" i="1"/>
  <c r="BB197" i="1" s="1"/>
  <c r="AK197" i="1"/>
  <c r="K224" i="11" s="1"/>
  <c r="AL197" i="1"/>
  <c r="AO197" i="1"/>
  <c r="BE197" i="1" s="1"/>
  <c r="AP197" i="1"/>
  <c r="M22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25" i="11" s="1"/>
  <c r="AL198" i="1"/>
  <c r="AO198" i="1"/>
  <c r="BE198" i="1" s="1"/>
  <c r="AP198" i="1"/>
  <c r="M22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6" i="11" s="1"/>
  <c r="AL199" i="1"/>
  <c r="AO199" i="1"/>
  <c r="BE199" i="1" s="1"/>
  <c r="AP199" i="1"/>
  <c r="M22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7" i="11" s="1"/>
  <c r="AL200" i="1"/>
  <c r="AO200" i="1"/>
  <c r="BE200" i="1" s="1"/>
  <c r="AP200" i="1"/>
  <c r="M227" i="11" s="1"/>
  <c r="AQ200" i="1"/>
  <c r="BC200" i="1" a="1"/>
  <c r="BC200" i="1" s="1"/>
  <c r="BF200" i="1"/>
  <c r="BR200" i="1"/>
  <c r="BS200" i="1"/>
  <c r="BT200" i="1"/>
  <c r="A201" i="1"/>
  <c r="C201" i="1"/>
  <c r="G201" i="1"/>
  <c r="K197" i="16"/>
  <c r="L197" i="16"/>
  <c r="D197" i="16"/>
  <c r="E197" i="16"/>
  <c r="AI201" i="1"/>
  <c r="BB201" i="1" s="1"/>
  <c r="AK201" i="1"/>
  <c r="K228" i="11" s="1"/>
  <c r="AL201" i="1"/>
  <c r="AO201" i="1"/>
  <c r="BE201" i="1" s="1"/>
  <c r="AP201" i="1"/>
  <c r="M22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9" i="11" s="1"/>
  <c r="AL202" i="1"/>
  <c r="AO202" i="1"/>
  <c r="BE202" i="1" s="1"/>
  <c r="AP202" i="1"/>
  <c r="M22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7" i="1"/>
  <c r="A7" i="1"/>
  <c r="C7" i="1"/>
  <c r="G7" i="1"/>
  <c r="K4" i="16"/>
  <c r="L4" i="16"/>
  <c r="R7" i="1"/>
  <c r="R4" i="16" s="1"/>
  <c r="S7" i="1" a="1"/>
  <c r="S7" i="1" s="1"/>
  <c r="D4" i="16" s="1"/>
  <c r="T7" i="1" a="1"/>
  <c r="T7" i="1" s="1"/>
  <c r="E4" i="16" s="1"/>
  <c r="AI7" i="1"/>
  <c r="BB7" i="1" s="1"/>
  <c r="AK7" i="1"/>
  <c r="AL7" i="1"/>
  <c r="AO7" i="1"/>
  <c r="BE7" i="1" s="1"/>
  <c r="AP7" i="1"/>
  <c r="AQ7" i="1"/>
  <c r="BC7" i="1" a="1"/>
  <c r="BC7" i="1" s="1"/>
  <c r="BF7" i="1"/>
  <c r="BS7" i="1"/>
  <c r="BT7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184" i="1" l="1"/>
  <c r="BD184" i="1" a="1"/>
  <c r="BD184" i="1" s="1"/>
  <c r="AJ205" i="1"/>
  <c r="AJ204" i="1"/>
  <c r="AJ201" i="1"/>
  <c r="AJ182" i="1"/>
  <c r="AJ193" i="1"/>
  <c r="AJ197" i="1"/>
  <c r="AJ196" i="1"/>
  <c r="AJ194" i="1"/>
  <c r="AJ181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3" i="1"/>
  <c r="K150" i="16"/>
  <c r="AN153" i="1"/>
  <c r="L150" i="16"/>
  <c r="AM162" i="1"/>
  <c r="K159" i="16"/>
  <c r="AN162" i="1"/>
  <c r="L159" i="16"/>
  <c r="BB162" i="1"/>
  <c r="AJ162" i="1"/>
  <c r="BE162" i="1"/>
  <c r="BD162" i="1" a="1"/>
  <c r="BD162" i="1" s="1"/>
  <c r="U196" i="16"/>
  <c r="U197" i="16"/>
  <c r="U198" i="16"/>
  <c r="BE153" i="1"/>
  <c r="BD153" i="1" a="1"/>
  <c r="BD153" i="1" s="1"/>
  <c r="AJ191" i="1"/>
  <c r="AJ192" i="1"/>
  <c r="AJ188" i="1"/>
  <c r="BQ176" i="1"/>
  <c r="AJ174" i="1"/>
  <c r="AJ190" i="1"/>
  <c r="AJ186" i="1"/>
  <c r="AJ187" i="1"/>
  <c r="AJ189" i="1"/>
  <c r="AJ180" i="1"/>
  <c r="AJ185" i="1"/>
  <c r="AJ175" i="1"/>
  <c r="AJ154" i="1"/>
  <c r="AJ168" i="1"/>
  <c r="AJ179" i="1"/>
  <c r="BQ167" i="1"/>
  <c r="BQ166" i="1"/>
  <c r="AJ177" i="1"/>
  <c r="AJ169" i="1"/>
  <c r="AM173" i="1"/>
  <c r="AJ171" i="1"/>
  <c r="AJ173" i="1"/>
  <c r="AJ160" i="1"/>
  <c r="BQ150" i="1"/>
  <c r="AJ163" i="1"/>
  <c r="AJ164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1" i="1"/>
  <c r="F141" i="13"/>
  <c r="AN141" i="1"/>
  <c r="AM131" i="1"/>
  <c r="F127" i="13"/>
  <c r="AN131" i="1"/>
  <c r="F129" i="13"/>
  <c r="AJ72" i="1"/>
  <c r="BB147" i="1"/>
  <c r="AJ147" i="1"/>
  <c r="BE147" i="1"/>
  <c r="BD147" i="1" a="1"/>
  <c r="BD147" i="1" s="1"/>
  <c r="AJ155" i="1"/>
  <c r="U146" i="16"/>
  <c r="U147" i="16"/>
  <c r="BB131" i="1"/>
  <c r="AJ131" i="1"/>
  <c r="BE131" i="1"/>
  <c r="BD131" i="1" a="1"/>
  <c r="BD131" i="1" s="1"/>
  <c r="AJ159" i="1"/>
  <c r="AJ161" i="1"/>
  <c r="AJ158" i="1"/>
  <c r="BB141" i="1"/>
  <c r="AJ141" i="1"/>
  <c r="BE141" i="1"/>
  <c r="BD141" i="1" a="1"/>
  <c r="BD141" i="1" s="1"/>
  <c r="AJ157" i="1"/>
  <c r="AJ156" i="1"/>
  <c r="AJ151" i="1"/>
  <c r="AN63" i="1"/>
  <c r="BD81" i="1" a="1"/>
  <c r="BD81" i="1" s="1"/>
  <c r="AJ78" i="1"/>
  <c r="AJ77" i="1"/>
  <c r="AJ76" i="1"/>
  <c r="BD65" i="1" a="1"/>
  <c r="BD65" i="1" s="1"/>
  <c r="BD58" i="1" a="1"/>
  <c r="BD58" i="1" s="1"/>
  <c r="BB75" i="1"/>
  <c r="BD70" i="1" a="1"/>
  <c r="BD70" i="1" s="1"/>
  <c r="BD69" i="1" a="1"/>
  <c r="BD69" i="1" s="1"/>
  <c r="BD64" i="1" a="1"/>
  <c r="BD64" i="1" s="1"/>
  <c r="AJ146" i="1"/>
  <c r="AJ142" i="1"/>
  <c r="AJ84" i="1"/>
  <c r="AJ149" i="1"/>
  <c r="AJ148" i="1"/>
  <c r="AJ145" i="1"/>
  <c r="AJ101" i="1"/>
  <c r="AJ130" i="1"/>
  <c r="AM65" i="1"/>
  <c r="AM54" i="1"/>
  <c r="AM48" i="1"/>
  <c r="AM43" i="1"/>
  <c r="AM53" i="1"/>
  <c r="AN61" i="1"/>
  <c r="AM56" i="1"/>
  <c r="AM55" i="1"/>
  <c r="AM52" i="1"/>
  <c r="AM44" i="1"/>
  <c r="AJ85" i="1"/>
  <c r="BD78" i="1" a="1"/>
  <c r="BD78" i="1" s="1"/>
  <c r="BD72" i="1" a="1"/>
  <c r="BD72" i="1" s="1"/>
  <c r="BD68" i="1" a="1"/>
  <c r="BD68" i="1" s="1"/>
  <c r="BD63" i="1" a="1"/>
  <c r="BD63" i="1" s="1"/>
  <c r="BD61" i="1" a="1"/>
  <c r="BD61" i="1" s="1"/>
  <c r="AN55" i="1"/>
  <c r="AN48" i="1"/>
  <c r="AM63" i="1"/>
  <c r="AM61" i="1"/>
  <c r="AJ138" i="1"/>
  <c r="AJ137" i="1"/>
  <c r="AJ140" i="1"/>
  <c r="AJ139" i="1"/>
  <c r="AJ136" i="1"/>
  <c r="AJ135" i="1"/>
  <c r="AJ134" i="1"/>
  <c r="AJ133" i="1"/>
  <c r="AJ122" i="1"/>
  <c r="AJ128" i="1"/>
  <c r="BQ102" i="1"/>
  <c r="AJ114" i="1"/>
  <c r="AJ125" i="1"/>
  <c r="AJ129" i="1"/>
  <c r="AJ123" i="1"/>
  <c r="AJ88" i="1"/>
  <c r="AJ116" i="1"/>
  <c r="AJ113" i="1"/>
  <c r="AJ117" i="1"/>
  <c r="AJ124" i="1"/>
  <c r="AJ126" i="1"/>
  <c r="AJ121" i="1"/>
  <c r="AJ119" i="1"/>
  <c r="AJ127" i="1"/>
  <c r="BQ109" i="1"/>
  <c r="AN77" i="1"/>
  <c r="AN75" i="1"/>
  <c r="AN67" i="1"/>
  <c r="AN66" i="1"/>
  <c r="BB67" i="1"/>
  <c r="BB82" i="1"/>
  <c r="AJ81" i="1"/>
  <c r="BD80" i="1" a="1"/>
  <c r="BD80" i="1" s="1"/>
  <c r="AJ79" i="1"/>
  <c r="BD77" i="1" a="1"/>
  <c r="BD77" i="1" s="1"/>
  <c r="BB70" i="1"/>
  <c r="BB68" i="1"/>
  <c r="BB66" i="1"/>
  <c r="AJ89" i="1"/>
  <c r="AJ86" i="1"/>
  <c r="BD79" i="1" a="1"/>
  <c r="BD79" i="1" s="1"/>
  <c r="AM69" i="1"/>
  <c r="AM67" i="1"/>
  <c r="AN74" i="1"/>
  <c r="AM66" i="1"/>
  <c r="AN65" i="1"/>
  <c r="AN71" i="1"/>
  <c r="AM68" i="1"/>
  <c r="BB80" i="1"/>
  <c r="BD76" i="1" a="1"/>
  <c r="BD76" i="1" s="1"/>
  <c r="BD75" i="1" a="1"/>
  <c r="BD75" i="1" s="1"/>
  <c r="BB74" i="1"/>
  <c r="AJ107" i="1"/>
  <c r="AJ105" i="1"/>
  <c r="AJ103" i="1"/>
  <c r="BD74" i="1" a="1"/>
  <c r="BD74" i="1" s="1"/>
  <c r="BD71" i="1" a="1"/>
  <c r="BD71" i="1" s="1"/>
  <c r="BD62" i="1" a="1"/>
  <c r="BD62" i="1" s="1"/>
  <c r="AJ110" i="1"/>
  <c r="BQ196" i="1"/>
  <c r="BQ193" i="1"/>
  <c r="BQ190" i="1"/>
  <c r="BQ188" i="1"/>
  <c r="BQ185" i="1"/>
  <c r="AJ111" i="1"/>
  <c r="AJ99" i="1"/>
  <c r="AJ112" i="1"/>
  <c r="AJ108" i="1"/>
  <c r="AJ95" i="1"/>
  <c r="AJ104" i="1"/>
  <c r="AJ100" i="1"/>
  <c r="AJ106" i="1"/>
  <c r="AJ97" i="1"/>
  <c r="AJ93" i="1"/>
  <c r="AJ98" i="1"/>
  <c r="BQ73" i="1"/>
  <c r="BD82" i="1" a="1"/>
  <c r="BD82" i="1" s="1"/>
  <c r="BD83" i="1" a="1"/>
  <c r="BD83" i="1" s="1"/>
  <c r="AN81" i="1"/>
  <c r="BD89" i="1" a="1"/>
  <c r="BD89" i="1" s="1"/>
  <c r="BQ480" i="1"/>
  <c r="BD92" i="1" a="1"/>
  <c r="BD92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2" i="1"/>
  <c r="AM83" i="1"/>
  <c r="L106" i="11" s="1"/>
  <c r="AM77" i="1"/>
  <c r="L99" i="11" s="1"/>
  <c r="AM75" i="1"/>
  <c r="AM71" i="1"/>
  <c r="N94" i="11" s="1"/>
  <c r="AM84" i="1"/>
  <c r="L107" i="11" s="1"/>
  <c r="AM81" i="1"/>
  <c r="AM79" i="1"/>
  <c r="N101" i="11" s="1"/>
  <c r="AM76" i="1"/>
  <c r="L98" i="11" s="1"/>
  <c r="AM74" i="1"/>
  <c r="AM86" i="1"/>
  <c r="L109" i="11" s="1"/>
  <c r="AM82" i="1"/>
  <c r="L105" i="11" s="1"/>
  <c r="AM80" i="1"/>
  <c r="AM78" i="1"/>
  <c r="N100" i="11" s="1"/>
  <c r="AM72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0" i="1" a="1"/>
  <c r="BD160" i="1" s="1"/>
  <c r="BD173" i="1" a="1"/>
  <c r="BD173" i="1" s="1"/>
  <c r="BD137" i="1" a="1"/>
  <c r="BD137" i="1" s="1"/>
  <c r="BD117" i="1" a="1"/>
  <c r="BD117" i="1" s="1"/>
  <c r="BQ750" i="1"/>
  <c r="BQ741" i="1"/>
  <c r="BQ723" i="1"/>
  <c r="BQ714" i="1"/>
  <c r="BQ660" i="1"/>
  <c r="BQ657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AM19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5" i="1"/>
  <c r="N158" i="11" s="1"/>
  <c r="N157" i="11"/>
  <c r="AM134" i="1"/>
  <c r="L156" i="11" s="1"/>
  <c r="AM133" i="1"/>
  <c r="L155" i="11" s="1"/>
  <c r="AM132" i="1"/>
  <c r="L154" i="11" s="1"/>
  <c r="AM130" i="1"/>
  <c r="L153" i="11" s="1"/>
  <c r="AM129" i="1"/>
  <c r="L152" i="11" s="1"/>
  <c r="AM128" i="1"/>
  <c r="AM127" i="1"/>
  <c r="L150" i="11" s="1"/>
  <c r="N149" i="11"/>
  <c r="AM126" i="1"/>
  <c r="N148" i="11" s="1"/>
  <c r="AM125" i="1"/>
  <c r="L147" i="11" s="1"/>
  <c r="AM124" i="1"/>
  <c r="L146" i="11" s="1"/>
  <c r="L145" i="11"/>
  <c r="AM123" i="1"/>
  <c r="L144" i="11" s="1"/>
  <c r="AM122" i="1"/>
  <c r="N143" i="11" s="1"/>
  <c r="AM121" i="1"/>
  <c r="AM120" i="1"/>
  <c r="L141" i="11" s="1"/>
  <c r="AM119" i="1"/>
  <c r="N140" i="11" s="1"/>
  <c r="AM118" i="1"/>
  <c r="N139" i="11" s="1"/>
  <c r="AM117" i="1"/>
  <c r="L138" i="11" s="1"/>
  <c r="AM116" i="1"/>
  <c r="L137" i="11" s="1"/>
  <c r="AM115" i="1"/>
  <c r="L136" i="11" s="1"/>
  <c r="AM114" i="1"/>
  <c r="L135" i="11" s="1"/>
  <c r="AM113" i="1"/>
  <c r="L134" i="11" s="1"/>
  <c r="AM112" i="1"/>
  <c r="AM111" i="1"/>
  <c r="L132" i="11" s="1"/>
  <c r="AM110" i="1"/>
  <c r="N131" i="11" s="1"/>
  <c r="AM108" i="1"/>
  <c r="N130" i="11" s="1"/>
  <c r="AM107" i="1"/>
  <c r="L129" i="11" s="1"/>
  <c r="AM106" i="1"/>
  <c r="L128" i="11" s="1"/>
  <c r="AM105" i="1"/>
  <c r="L127" i="11" s="1"/>
  <c r="AM104" i="1"/>
  <c r="L126" i="11" s="1"/>
  <c r="AM103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5" i="1" a="1"/>
  <c r="BD105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4" i="1" a="1"/>
  <c r="BD104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79" i="1" a="1"/>
  <c r="BD579" i="1" s="1"/>
  <c r="BD119" i="1" a="1"/>
  <c r="BD119" i="1" s="1"/>
  <c r="AN98" i="1"/>
  <c r="AN95" i="1"/>
  <c r="BD107" i="1" a="1"/>
  <c r="BD107" i="1" s="1"/>
  <c r="BD97" i="1" a="1"/>
  <c r="BD97" i="1" s="1"/>
  <c r="AN97" i="1"/>
  <c r="AN99" i="1"/>
  <c r="AN101" i="1"/>
  <c r="AN100" i="1"/>
  <c r="BD110" i="1" a="1"/>
  <c r="BD110" i="1" s="1"/>
  <c r="BD123" i="1" a="1"/>
  <c r="BD123" i="1" s="1"/>
  <c r="BD113" i="1" a="1"/>
  <c r="BD113" i="1" s="1"/>
  <c r="AN104" i="1"/>
  <c r="AN107" i="1"/>
  <c r="BD106" i="1" a="1"/>
  <c r="BD106" i="1" s="1"/>
  <c r="AN105" i="1"/>
  <c r="BD103" i="1" a="1"/>
  <c r="BD103" i="1" s="1"/>
  <c r="BD111" i="1" a="1"/>
  <c r="BD111" i="1" s="1"/>
  <c r="AN106" i="1"/>
  <c r="AN103" i="1"/>
  <c r="BD120" i="1" a="1"/>
  <c r="BD120" i="1" s="1"/>
  <c r="BD114" i="1" a="1"/>
  <c r="BD114" i="1" s="1"/>
  <c r="BD125" i="1" a="1"/>
  <c r="BD125" i="1" s="1"/>
  <c r="BD116" i="1" a="1"/>
  <c r="BD116" i="1" s="1"/>
  <c r="BD130" i="1" a="1"/>
  <c r="BD130" i="1" s="1"/>
  <c r="AN120" i="1"/>
  <c r="AN116" i="1"/>
  <c r="AN113" i="1"/>
  <c r="AN110" i="1"/>
  <c r="AN119" i="1"/>
  <c r="BD118" i="1" a="1"/>
  <c r="BD118" i="1" s="1"/>
  <c r="AN117" i="1"/>
  <c r="BD115" i="1" a="1"/>
  <c r="BD115" i="1" s="1"/>
  <c r="AN114" i="1"/>
  <c r="BD112" i="1" a="1"/>
  <c r="BD112" i="1" s="1"/>
  <c r="AN111" i="1"/>
  <c r="BD108" i="1" a="1"/>
  <c r="BD108" i="1" s="1"/>
  <c r="BD135" i="1" a="1"/>
  <c r="BD135" i="1" s="1"/>
  <c r="BD133" i="1" a="1"/>
  <c r="BD133" i="1" s="1"/>
  <c r="BD129" i="1" a="1"/>
  <c r="BD129" i="1" s="1"/>
  <c r="AN118" i="1"/>
  <c r="AN115" i="1"/>
  <c r="AN112" i="1"/>
  <c r="AN108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8" i="1"/>
  <c r="AJ7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201" i="1"/>
  <c r="BQ200" i="1"/>
  <c r="BQ199" i="1"/>
  <c r="BQ198" i="1"/>
  <c r="BQ197" i="1"/>
  <c r="BQ195" i="1"/>
  <c r="BQ194" i="1"/>
  <c r="BQ192" i="1"/>
  <c r="BQ191" i="1"/>
  <c r="BQ189" i="1"/>
  <c r="BQ187" i="1"/>
  <c r="BQ186" i="1"/>
  <c r="BD134" i="1" a="1"/>
  <c r="BD134" i="1" s="1"/>
  <c r="BD138" i="1" a="1"/>
  <c r="BD138" i="1" s="1"/>
  <c r="BD144" i="1" a="1"/>
  <c r="BD144" i="1" s="1"/>
  <c r="BD142" i="1" a="1"/>
  <c r="BD142" i="1" s="1"/>
  <c r="AN127" i="1"/>
  <c r="AN122" i="1"/>
  <c r="AN124" i="1"/>
  <c r="AN123" i="1"/>
  <c r="AN125" i="1"/>
  <c r="BD128" i="1" a="1"/>
  <c r="BD128" i="1" s="1"/>
  <c r="BD126" i="1" a="1"/>
  <c r="BD126" i="1" s="1"/>
  <c r="BD121" i="1" a="1"/>
  <c r="BD121" i="1" s="1"/>
  <c r="BD159" i="1" a="1"/>
  <c r="BD159" i="1" s="1"/>
  <c r="BD145" i="1" a="1"/>
  <c r="BD145" i="1" s="1"/>
  <c r="BD140" i="1" a="1"/>
  <c r="BD140" i="1" s="1"/>
  <c r="AN128" i="1"/>
  <c r="AN126" i="1"/>
  <c r="BD124" i="1" a="1"/>
  <c r="BD124" i="1" s="1"/>
  <c r="BD122" i="1" a="1"/>
  <c r="BD122" i="1" s="1"/>
  <c r="AN121" i="1"/>
  <c r="BD154" i="1" a="1"/>
  <c r="BD154" i="1" s="1"/>
  <c r="BD143" i="1" a="1"/>
  <c r="BD143" i="1" s="1"/>
  <c r="BD139" i="1" a="1"/>
  <c r="BD139" i="1" s="1"/>
  <c r="BD156" i="1" a="1"/>
  <c r="BD156" i="1" s="1"/>
  <c r="AN133" i="1"/>
  <c r="AN137" i="1"/>
  <c r="AN136" i="1"/>
  <c r="AN129" i="1"/>
  <c r="AN135" i="1"/>
  <c r="AN134" i="1"/>
  <c r="BD132" i="1" a="1"/>
  <c r="BD132" i="1" s="1"/>
  <c r="AN130" i="1"/>
  <c r="BD155" i="1" a="1"/>
  <c r="BD155" i="1" s="1"/>
  <c r="BD152" i="1" a="1"/>
  <c r="BD152" i="1" s="1"/>
  <c r="AN132" i="1"/>
  <c r="BD164" i="1" a="1"/>
  <c r="BD164" i="1" s="1"/>
  <c r="BD158" i="1" a="1"/>
  <c r="BD158" i="1" s="1"/>
  <c r="BD157" i="1" a="1"/>
  <c r="BD157" i="1" s="1"/>
  <c r="BD151" i="1" a="1"/>
  <c r="BD151" i="1" s="1"/>
  <c r="BD149" i="1" a="1"/>
  <c r="BD149" i="1" s="1"/>
  <c r="BD148" i="1" a="1"/>
  <c r="BD148" i="1" s="1"/>
  <c r="BD146" i="1" a="1"/>
  <c r="BD146" i="1" s="1"/>
  <c r="BD199" i="1" a="1"/>
  <c r="BD199" i="1" s="1"/>
  <c r="BD185" i="1" a="1"/>
  <c r="BD185" i="1" s="1"/>
  <c r="BD163" i="1" a="1"/>
  <c r="BD163" i="1" s="1"/>
  <c r="BD708" i="1" a="1"/>
  <c r="BD708" i="1" s="1"/>
  <c r="AN533" i="1"/>
  <c r="BD180" i="1" a="1"/>
  <c r="BD180" i="1" s="1"/>
  <c r="AN367" i="1"/>
  <c r="BD179" i="1" a="1"/>
  <c r="BD179" i="1" s="1"/>
  <c r="BD161" i="1" a="1"/>
  <c r="BD161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3" i="1" a="1"/>
  <c r="BD193" i="1" s="1"/>
  <c r="BD169" i="1" a="1"/>
  <c r="BD169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2" i="1" a="1"/>
  <c r="BD172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9" i="1"/>
  <c r="C222" i="11"/>
  <c r="AM195" i="1"/>
  <c r="G222" i="11"/>
  <c r="F218" i="13"/>
  <c r="C221" i="11"/>
  <c r="AM194" i="1"/>
  <c r="G221" i="11"/>
  <c r="F217" i="13"/>
  <c r="D220" i="11"/>
  <c r="AN193" i="1"/>
  <c r="D219" i="11"/>
  <c r="AN192" i="1"/>
  <c r="D218" i="11"/>
  <c r="AN191" i="1"/>
  <c r="D217" i="11"/>
  <c r="AN190" i="1"/>
  <c r="D216" i="11"/>
  <c r="D215" i="11"/>
  <c r="AN189" i="1"/>
  <c r="BD188" i="1" a="1"/>
  <c r="BD188" i="1" s="1"/>
  <c r="D212" i="11"/>
  <c r="C211" i="11"/>
  <c r="AM185" i="1"/>
  <c r="G211" i="11"/>
  <c r="F207" i="13"/>
  <c r="C210" i="11"/>
  <c r="AM182" i="1"/>
  <c r="G210" i="11"/>
  <c r="F206" i="13"/>
  <c r="C209" i="11"/>
  <c r="AM181" i="1"/>
  <c r="G209" i="11"/>
  <c r="F205" i="13"/>
  <c r="C208" i="11"/>
  <c r="AM180" i="1"/>
  <c r="G208" i="11"/>
  <c r="F204" i="13"/>
  <c r="C203" i="11"/>
  <c r="AM174" i="1"/>
  <c r="G203" i="11"/>
  <c r="L202" i="11"/>
  <c r="N202" i="11"/>
  <c r="C202" i="11"/>
  <c r="G202" i="11"/>
  <c r="C200" i="11"/>
  <c r="G200" i="11"/>
  <c r="C198" i="11"/>
  <c r="G198" i="11"/>
  <c r="C197" i="11"/>
  <c r="AM171" i="1"/>
  <c r="G197" i="11"/>
  <c r="D196" i="11"/>
  <c r="AN170" i="1"/>
  <c r="C195" i="11"/>
  <c r="AM169" i="1"/>
  <c r="G195" i="11"/>
  <c r="D194" i="11"/>
  <c r="AN168" i="1"/>
  <c r="D193" i="11"/>
  <c r="AN165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4" i="1"/>
  <c r="D230" i="11"/>
  <c r="AN203" i="1"/>
  <c r="D229" i="11"/>
  <c r="AN202" i="1"/>
  <c r="D228" i="11"/>
  <c r="AN201" i="1"/>
  <c r="D227" i="11"/>
  <c r="AN200" i="1"/>
  <c r="C226" i="11"/>
  <c r="AM199" i="1"/>
  <c r="G226" i="11"/>
  <c r="F222" i="13"/>
  <c r="D225" i="11"/>
  <c r="AN198" i="1"/>
  <c r="D224" i="11"/>
  <c r="AN197" i="1"/>
  <c r="D223" i="11"/>
  <c r="AN196" i="1"/>
  <c r="C220" i="11"/>
  <c r="AM193" i="1"/>
  <c r="G220" i="11"/>
  <c r="F216" i="13"/>
  <c r="C219" i="11"/>
  <c r="AM192" i="1"/>
  <c r="G219" i="11"/>
  <c r="F215" i="13"/>
  <c r="C218" i="11"/>
  <c r="AM191" i="1"/>
  <c r="G218" i="11"/>
  <c r="F214" i="13"/>
  <c r="C217" i="11"/>
  <c r="AM190" i="1"/>
  <c r="G217" i="11"/>
  <c r="F213" i="13"/>
  <c r="C216" i="11"/>
  <c r="G216" i="11"/>
  <c r="F212" i="13"/>
  <c r="C215" i="11"/>
  <c r="AM189" i="1"/>
  <c r="G215" i="11"/>
  <c r="F211" i="13"/>
  <c r="D214" i="11"/>
  <c r="D213" i="11"/>
  <c r="AN187" i="1"/>
  <c r="C212" i="11"/>
  <c r="AM186" i="1"/>
  <c r="G212" i="11"/>
  <c r="F208" i="13"/>
  <c r="D207" i="11"/>
  <c r="AN179" i="1"/>
  <c r="D206" i="11"/>
  <c r="AN178" i="1"/>
  <c r="D205" i="11"/>
  <c r="AN177" i="1"/>
  <c r="D204" i="11"/>
  <c r="AN175" i="1"/>
  <c r="BD174" i="1" a="1"/>
  <c r="BD174" i="1" s="1"/>
  <c r="D201" i="11"/>
  <c r="AN172" i="1"/>
  <c r="D199" i="11"/>
  <c r="C196" i="11"/>
  <c r="AM170" i="1"/>
  <c r="G196" i="11"/>
  <c r="C194" i="11"/>
  <c r="AM168" i="1"/>
  <c r="G194" i="11"/>
  <c r="C193" i="11"/>
  <c r="AM165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4" i="1"/>
  <c r="G231" i="11"/>
  <c r="F227" i="13"/>
  <c r="C230" i="11"/>
  <c r="AM203" i="1"/>
  <c r="G230" i="11"/>
  <c r="F226" i="13"/>
  <c r="C229" i="11"/>
  <c r="AM202" i="1"/>
  <c r="G229" i="11"/>
  <c r="F225" i="13"/>
  <c r="C228" i="11"/>
  <c r="AM201" i="1"/>
  <c r="G228" i="11"/>
  <c r="F224" i="13"/>
  <c r="C227" i="11"/>
  <c r="AM200" i="1"/>
  <c r="G227" i="11"/>
  <c r="F223" i="13"/>
  <c r="C225" i="11"/>
  <c r="AM198" i="1"/>
  <c r="G225" i="11"/>
  <c r="F221" i="13"/>
  <c r="C224" i="11"/>
  <c r="AM197" i="1"/>
  <c r="G224" i="11"/>
  <c r="F220" i="13"/>
  <c r="C223" i="11"/>
  <c r="AM196" i="1"/>
  <c r="G223" i="11"/>
  <c r="F219" i="13"/>
  <c r="D222" i="11"/>
  <c r="AN195" i="1"/>
  <c r="D221" i="11"/>
  <c r="AN194" i="1"/>
  <c r="C214" i="11"/>
  <c r="AM188" i="1"/>
  <c r="G214" i="11"/>
  <c r="F210" i="13"/>
  <c r="C213" i="11"/>
  <c r="AM187" i="1"/>
  <c r="G213" i="11"/>
  <c r="F209" i="13"/>
  <c r="D211" i="11"/>
  <c r="AN185" i="1"/>
  <c r="D210" i="11"/>
  <c r="AN182" i="1"/>
  <c r="D209" i="11"/>
  <c r="AN181" i="1"/>
  <c r="D208" i="11"/>
  <c r="AN180" i="1"/>
  <c r="C207" i="11"/>
  <c r="AM179" i="1"/>
  <c r="G207" i="11"/>
  <c r="F203" i="13"/>
  <c r="C206" i="11"/>
  <c r="AM178" i="1"/>
  <c r="G206" i="11"/>
  <c r="F202" i="13"/>
  <c r="C205" i="11"/>
  <c r="AM177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C199" i="11"/>
  <c r="G199" i="11"/>
  <c r="D198" i="11"/>
  <c r="D197" i="11"/>
  <c r="AN171" i="1"/>
  <c r="BD170" i="1" a="1"/>
  <c r="BD170" i="1" s="1"/>
  <c r="D195" i="11"/>
  <c r="AN169" i="1"/>
  <c r="BD168" i="1" a="1"/>
  <c r="BD168" i="1" s="1"/>
  <c r="D192" i="11"/>
  <c r="AN164" i="1"/>
  <c r="AM164" i="1"/>
  <c r="G192" i="11"/>
  <c r="D191" i="11"/>
  <c r="C191" i="11"/>
  <c r="AN163" i="1"/>
  <c r="AM163" i="1"/>
  <c r="G191" i="11"/>
  <c r="D190" i="11"/>
  <c r="C190" i="11"/>
  <c r="AN161" i="1"/>
  <c r="AM161" i="1"/>
  <c r="G190" i="11"/>
  <c r="L189" i="11"/>
  <c r="N189" i="11"/>
  <c r="D189" i="11"/>
  <c r="C189" i="11"/>
  <c r="AN160" i="1"/>
  <c r="G189" i="11"/>
  <c r="D188" i="11"/>
  <c r="C188" i="11"/>
  <c r="AN159" i="1"/>
  <c r="AM159" i="1"/>
  <c r="G188" i="11"/>
  <c r="D187" i="11"/>
  <c r="C187" i="11"/>
  <c r="G187" i="11"/>
  <c r="D186" i="11"/>
  <c r="C186" i="11"/>
  <c r="AN158" i="1"/>
  <c r="AM158" i="1"/>
  <c r="G186" i="11"/>
  <c r="D185" i="11"/>
  <c r="C185" i="11"/>
  <c r="G185" i="11"/>
  <c r="D184" i="11"/>
  <c r="C184" i="11"/>
  <c r="AN157" i="1"/>
  <c r="AM157" i="1"/>
  <c r="G184" i="11"/>
  <c r="D183" i="11"/>
  <c r="C183" i="11"/>
  <c r="G183" i="11"/>
  <c r="D182" i="11"/>
  <c r="C182" i="11"/>
  <c r="AN156" i="1"/>
  <c r="AM156" i="1"/>
  <c r="G182" i="11"/>
  <c r="D181" i="11"/>
  <c r="C181" i="11"/>
  <c r="G181" i="11"/>
  <c r="D180" i="11"/>
  <c r="C180" i="11"/>
  <c r="AN155" i="1"/>
  <c r="AM155" i="1"/>
  <c r="G180" i="11"/>
  <c r="D179" i="11"/>
  <c r="C179" i="11"/>
  <c r="AN154" i="1"/>
  <c r="AM154" i="1"/>
  <c r="G179" i="11"/>
  <c r="D178" i="11"/>
  <c r="C178" i="11"/>
  <c r="AN152" i="1"/>
  <c r="AM152" i="1"/>
  <c r="G178" i="11"/>
  <c r="D177" i="11"/>
  <c r="C177" i="11"/>
  <c r="AN151" i="1"/>
  <c r="AM151" i="1"/>
  <c r="G177" i="11"/>
  <c r="D176" i="11"/>
  <c r="C176" i="11"/>
  <c r="G176" i="11"/>
  <c r="D175" i="11"/>
  <c r="C175" i="11"/>
  <c r="AN149" i="1"/>
  <c r="AM149" i="1"/>
  <c r="G175" i="11"/>
  <c r="D174" i="11"/>
  <c r="C174" i="11"/>
  <c r="G174" i="11"/>
  <c r="D173" i="11"/>
  <c r="C173" i="11"/>
  <c r="G173" i="11"/>
  <c r="D172" i="11"/>
  <c r="C172" i="11"/>
  <c r="AN148" i="1"/>
  <c r="AM148" i="1"/>
  <c r="G172" i="11"/>
  <c r="D171" i="11"/>
  <c r="C171" i="11"/>
  <c r="AN146" i="1"/>
  <c r="AM146" i="1"/>
  <c r="G171" i="11"/>
  <c r="D170" i="11"/>
  <c r="C170" i="11"/>
  <c r="AN145" i="1"/>
  <c r="AM145" i="1"/>
  <c r="G170" i="11"/>
  <c r="D169" i="11"/>
  <c r="C169" i="11"/>
  <c r="AN144" i="1"/>
  <c r="AM144" i="1"/>
  <c r="G169" i="11"/>
  <c r="D168" i="11"/>
  <c r="C168" i="11"/>
  <c r="AN143" i="1"/>
  <c r="AM143" i="1"/>
  <c r="G168" i="11"/>
  <c r="D167" i="11"/>
  <c r="C167" i="11"/>
  <c r="AN142" i="1"/>
  <c r="AM142" i="1"/>
  <c r="G167" i="11"/>
  <c r="D166" i="11"/>
  <c r="C166" i="11"/>
  <c r="AN140" i="1"/>
  <c r="AM140" i="1"/>
  <c r="G166" i="11"/>
  <c r="D165" i="11"/>
  <c r="C165" i="11"/>
  <c r="AN139" i="1"/>
  <c r="AM139" i="1"/>
  <c r="G165" i="11"/>
  <c r="D164" i="11"/>
  <c r="C164" i="11"/>
  <c r="AN138" i="1"/>
  <c r="AM138" i="1"/>
  <c r="G164" i="11"/>
  <c r="D163" i="11"/>
  <c r="C163" i="11"/>
  <c r="G163" i="11"/>
  <c r="D162" i="11"/>
  <c r="C162" i="11"/>
  <c r="G162" i="11"/>
  <c r="D161" i="11"/>
  <c r="C161" i="11"/>
  <c r="AM137" i="1"/>
  <c r="G161" i="11"/>
  <c r="D160" i="11"/>
  <c r="C160" i="11"/>
  <c r="AM136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2" i="1" a="1"/>
  <c r="BD182" i="1" s="1"/>
  <c r="BD165" i="1" a="1"/>
  <c r="BD165" i="1" s="1"/>
  <c r="BD401" i="1" a="1"/>
  <c r="BD401" i="1" s="1"/>
  <c r="BD177" i="1" a="1"/>
  <c r="BD177" i="1" s="1"/>
  <c r="BD311" i="1" a="1"/>
  <c r="BD311" i="1" s="1"/>
  <c r="BD190" i="1" a="1"/>
  <c r="BD190" i="1" s="1"/>
  <c r="BD175" i="1" a="1"/>
  <c r="BD175" i="1" s="1"/>
  <c r="BD171" i="1" a="1"/>
  <c r="BD171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7" i="1" a="1"/>
  <c r="BD187" i="1" s="1"/>
  <c r="BD186" i="1" a="1"/>
  <c r="BD186" i="1" s="1"/>
  <c r="BD181" i="1" a="1"/>
  <c r="BD181" i="1" s="1"/>
  <c r="BD136" i="1" a="1"/>
  <c r="BD136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8" i="1" a="1"/>
  <c r="BD178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2" i="1" a="1"/>
  <c r="BD202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6" i="1" a="1"/>
  <c r="BD196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2" i="1"/>
  <c r="BQ181" i="1"/>
  <c r="BQ180" i="1"/>
  <c r="BQ179" i="1"/>
  <c r="BQ178" i="1"/>
  <c r="BQ177" i="1"/>
  <c r="BQ175" i="1"/>
  <c r="BQ174" i="1"/>
  <c r="BQ173" i="1"/>
  <c r="BQ172" i="1"/>
  <c r="BQ171" i="1"/>
  <c r="BQ170" i="1"/>
  <c r="BQ169" i="1"/>
  <c r="BQ168" i="1"/>
  <c r="BQ165" i="1"/>
  <c r="BQ164" i="1"/>
  <c r="BQ163" i="1"/>
  <c r="BQ161" i="1"/>
  <c r="BQ160" i="1"/>
  <c r="BQ159" i="1"/>
  <c r="BQ158" i="1"/>
  <c r="BQ157" i="1"/>
  <c r="BQ156" i="1"/>
  <c r="BQ155" i="1"/>
  <c r="BQ154" i="1"/>
  <c r="BQ152" i="1"/>
  <c r="BQ151" i="1"/>
  <c r="BQ149" i="1"/>
  <c r="BQ148" i="1"/>
  <c r="BQ146" i="1"/>
  <c r="BQ145" i="1"/>
  <c r="BQ144" i="1"/>
  <c r="BQ143" i="1"/>
  <c r="BQ142" i="1"/>
  <c r="BQ140" i="1"/>
  <c r="BQ139" i="1"/>
  <c r="BQ138" i="1"/>
  <c r="BQ137" i="1"/>
  <c r="BQ136" i="1"/>
  <c r="BQ135" i="1"/>
  <c r="BQ134" i="1"/>
  <c r="BQ133" i="1"/>
  <c r="BQ132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8" i="1"/>
  <c r="BQ107" i="1"/>
  <c r="BQ106" i="1"/>
  <c r="BQ105" i="1"/>
  <c r="BQ104" i="1"/>
  <c r="BQ103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M7" i="11"/>
  <c r="K7" i="11"/>
  <c r="BD7" i="1" a="1"/>
  <c r="BD7" i="1" s="1"/>
  <c r="AM7" i="1"/>
  <c r="G7" i="11"/>
  <c r="AN7" i="1"/>
  <c r="BQ7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<sst xmlns="http://schemas.openxmlformats.org/spreadsheetml/2006/main" count="6489" uniqueCount="1736">
  <si>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</si>
  <si>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</si>
  <si>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</si>
  <si>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</si>
  <si>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</si>
  <si>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</si>
  <si>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</si>
  <si>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</si>
  <si>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</si>
  <si>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</si>
  <si>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</si>
  <si>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</si>
  <si>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</si>
  <si>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</si>
  <si>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</si>
  <si>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</si>
  <si>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</si>
  <si>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</si>
  <si>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</si>
  <si>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</si>
  <si>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</si>
  <si>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</si>
  <si>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</si>
  <si>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</si>
  <si>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</si>
  <si>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</si>
  <si>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</si>
  <si>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</si>
  <si>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</si>
  <si>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</si>
  <si>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</si>
  <si>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</si>
  <si>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</si>
  <si>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</si>
  <si>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</si>
  <si>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</si>
  <si>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</si>
  <si>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</si>
  <si>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</si>
  <si>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</si>
  <si>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</si>
  <si>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</si>
  <si>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</si>
  <si>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</si>
  <si>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</si>
  <si>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</si>
  <si>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</si>
  <si>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</si>
  <si>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</si>
  <si>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</si>
  <si>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</si>
  <si>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</si>
  <si>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</si>
  <si>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</si>
  <si>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</si>
  <si>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</si>
  <si>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</si>
  <si>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</si>
  <si>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</si>
  <si>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</si>
  <si>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</si>
  <si>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</si>
  <si>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</si>
  <si>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</si>
  <si>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</si>
  <si>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</si>
  <si>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</si>
  <si>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</si>
  <si>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</si>
  <si>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</si>
  <si>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</si>
  <si>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</si>
  <si>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</si>
  <si>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</si>
  <si>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</si>
  <si>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</si>
  <si>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</si>
  <si>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</si>
  <si>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</si>
  <si>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</si>
  <si>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</si>
  <si>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</si>
  <si>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</si>
  <si>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</si>
  <si>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</si>
  <si>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</si>
  <si>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</si>
  <si>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</si>
  <si>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</si>
  <si>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</si>
  <si>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</si>
  <si>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</si>
  <si>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</si>
  <si>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</si>
  <si>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</si>
  <si>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</si>
  <si>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</si>
  <si>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</si>
  <si>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</si>
  <si>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</si>
  <si>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</si>
  <si>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</si>
  <si>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</si>
  <si>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</si>
  <si>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</si>
  <si>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</si>
  <si>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</si>
  <si>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</si>
  <si>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</si>
  <si>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</si>
  <si>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</si>
  <si>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</si>
  <si>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</si>
  <si>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</si>
  <si>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</si>
  <si>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</si>
  <si>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</si>
  <si>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</si>
  <si>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</si>
  <si>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</si>
  <si>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</si>
  <si>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</si>
  <si>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</si>
  <si>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</si>
  <si>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</si>
  <si>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</si>
  <si>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</si>
  <si>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</si>
  <si>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</si>
  <si>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</si>
  <si>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</si>
  <si>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</si>
  <si>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</si>
  <si>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</si>
  <si>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</si>
  <si>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</si>
  <si>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</si>
  <si>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</si>
  <si>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</si>
  <si>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</si>
  <si>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</si>
  <si>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</si>
  <si>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</si>
  <si>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</si>
  <si>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</si>
  <si>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</si>
  <si>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</si>
  <si>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</si>
  <si>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</si>
  <si>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</si>
  <si>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</si>
  <si>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</si>
  <si>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</si>
  <si>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</si>
  <si>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</si>
  <si>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</si>
  <si>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</si>
  <si>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</si>
  <si>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</si>
  <si>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</si>
  <si>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</si>
  <si>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</si>
  <si>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</si>
  <si>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</si>
  <si>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</si>
  <si>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</si>
  <si>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</si>
  <si>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</si>
  <si>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</si>
  <si>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</si>
  <si>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</si>
  <si>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</si>
  <si>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</si>
  <si>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</si>
  <si>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</si>
  <si>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</si>
  <si>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</si>
  <si>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</si>
  <si>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</si>
  <si>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</si>
  <si>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</si>
  <si>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</si>
  <si>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</si>
  <si>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</si>
  <si>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</si>
  <si>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</si>
  <si>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</si>
  <si>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</si>
  <si>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</si>
  <si>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</si>
  <si>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</si>
  <si>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</si>
  <si>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</si>
  <si>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</si>
  <si>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</si>
  <si>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</si>
  <si>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</si>
  <si>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</si>
  <si>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</si>
  <si>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</si>
  <si>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</si>
  <si>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</si>
  <si>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</si>
  <si>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</si>
  <si>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</si>
  <si>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</si>
  <si>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</si>
  <si>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</si>
  <si>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</si>
  <si>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</si>
  <si>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</si>
  <si>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</si>
  <si>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</si>
  <si>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</si>
  <si>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</si>
  <si>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</si>
  <si>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</si>
  <si>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</si>
  <si>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</si>
  <si>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</si>
  <si>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</si>
  <si>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</si>
  <si>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</si>
  <si>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</si>
  <si>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</si>
  <si>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</si>
  <si>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</si>
  <si>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</si>
  <si>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</si>
  <si>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</si>
  <si>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</si>
  <si>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</si>
  <si>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</si>
  <si>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</si>
  <si>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</si>
  <si>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</si>
  <si>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</si>
  <si>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</si>
  <si>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</si>
  <si>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</si>
  <si>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</si>
  <si>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</si>
  <si>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</si>
  <si>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</si>
  <si>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</si>
  <si>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</si>
  <si>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</si>
  <si>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</si>
  <si>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</si>
  <si>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</si>
  <si>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</si>
  <si>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</si>
  <si>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</si>
  <si>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</si>
  <si>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</si>
  <si>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</si>
  <si>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</si>
  <si>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</si>
  <si>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</si>
  <si>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</si>
  <si>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</si>
  <si>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</si>
  <si>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</si>
  <si>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</si>
  <si>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</si>
  <si>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</si>
  <si>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</si>
  <si>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</si>
  <si>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</si>
  <si>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</si>
  <si>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</si>
  <si>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</si>
  <si>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</si>
  <si>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</si>
  <si>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</si>
  <si>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</si>
  <si>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</si>
  <si>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</si>
  <si>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</si>
  <si>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</si>
  <si>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</si>
  <si>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</si>
  <si>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</si>
  <si>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</si>
  <si>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</si>
  <si>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</si>
  <si>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</si>
  <si>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</si>
  <si>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</si>
  <si>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</si>
  <si>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</si>
  <si>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</si>
  <si>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</si>
  <si>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</si>
  <si>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</si>
  <si>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</si>
  <si>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</si>
  <si>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</si>
  <si>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</si>
  <si>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</si>
  <si>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</si>
  <si>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</si>
  <si>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</si>
  <si>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</si>
  <si>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</si>
  <si>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</si>
  <si>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</si>
  <si>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</si>
  <si>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</si>
  <si>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</si>
  <si>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</si>
  <si>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</si>
  <si>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</si>
  <si>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</si>
  <si>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</si>
  <si>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</si>
  <si>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</si>
  <si>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</si>
  <si>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</si>
  <si>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</si>
  <si>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</si>
  <si>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</si>
  <si>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</si>
  <si>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</si>
  <si>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</si>
  <si>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</si>
  <si>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</si>
  <si>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</si>
  <si>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</si>
  <si>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</si>
  <si>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</si>
  <si>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</si>
  <si>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</si>
  <si>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</si>
  <si>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</si>
  <si>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</si>
  <si>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</si>
  <si>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</si>
  <si>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</si>
  <si>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</si>
  <si>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</si>
  <si>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</si>
  <si>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</si>
  <si>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</si>
  <si>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</si>
  <si>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</si>
  <si>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</si>
  <si>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</si>
  <si>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</si>
  <si>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</si>
  <si>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</si>
  <si>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</si>
  <si>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</si>
  <si>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</si>
  <si>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</si>
  <si>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</si>
  <si>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</si>
  <si>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</si>
  <si>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</si>
  <si>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</si>
  <si>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</si>
  <si>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</si>
  <si>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</si>
  <si>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</si>
  <si>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</si>
  <si>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</si>
  <si>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</si>
  <si>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</si>
  <si>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</si>
  <si>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</si>
  <si>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</si>
  <si>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</si>
  <si>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</si>
  <si>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</si>
  <si>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</si>
  <si>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</si>
  <si>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</si>
  <si>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</si>
  <si>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</si>
  <si>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</si>
  <si>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</si>
  <si>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</si>
  <si>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</si>
  <si>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</si>
  <si>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</si>
  <si>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</si>
  <si>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</si>
  <si>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</si>
  <si>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</si>
  <si>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</si>
  <si>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</si>
  <si>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</si>
  <si>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</si>
  <si>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</si>
  <si>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</si>
  <si>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</si>
  <si>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</si>
  <si>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</si>
  <si>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</si>
  <si>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</si>
  <si>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</si>
  <si>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</si>
  <si>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</si>
  <si>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</si>
  <si>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</si>
  <si>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</si>
  <si>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</si>
  <si>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</si>
  <si>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</si>
  <si>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</si>
  <si>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</si>
  <si>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</si>
  <si>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</si>
  <si>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</si>
  <si>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</si>
  <si>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</si>
  <si>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</si>
  <si>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</si>
  <si>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</si>
  <si>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</si>
  <si>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</si>
  <si>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</si>
  <si>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</si>
  <si>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</si>
  <si>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</si>
  <si>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</si>
  <si>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</si>
  <si>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</si>
  <si>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</si>
  <si>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</si>
  <si>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</si>
  <si>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</si>
  <si>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</si>
  <si>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</si>
  <si>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</si>
  <si>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</si>
  <si>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</si>
  <si>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</si>
  <si>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</si>
  <si>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</si>
  <si>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</si>
  <si>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</si>
  <si>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</si>
  <si>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</si>
  <si>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</si>
  <si>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</si>
  <si>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</si>
  <si>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</si>
  <si>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</si>
  <si>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</si>
  <si>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</si>
  <si>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</si>
  <si>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</si>
  <si>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</si>
  <si>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</si>
  <si>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</si>
  <si>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</si>
  <si>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</si>
  <si>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</si>
  <si>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</si>
  <si>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</si>
  <si>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</si>
  <si>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</si>
  <si>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</si>
  <si>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</si>
  <si>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</si>
  <si>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</si>
  <si>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</si>
  <si>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</si>
  <si>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</si>
  <si>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</si>
  <si>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</si>
  <si>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</si>
  <si>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</si>
  <si>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</si>
  <si>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</si>
  <si>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</si>
  <si>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</si>
  <si>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</si>
  <si>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</si>
  <si>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</si>
  <si>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</si>
  <si>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</si>
  <si>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</si>
  <si>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</si>
  <si>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</si>
  <si>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</si>
  <si>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</si>
  <si>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</si>
  <si>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</si>
  <si>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</si>
  <si>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</si>
  <si>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</si>
  <si>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</si>
  <si>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</si>
  <si>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</si>
  <si>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</si>
  <si>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</si>
  <si>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</si>
  <si>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</si>
  <si>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</si>
  <si>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</si>
  <si>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</si>
  <si>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</si>
  <si>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</si>
  <si>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</si>
  <si>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</si>
  <si>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</si>
  <si>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</si>
  <si>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</si>
  <si>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</si>
  <si>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</si>
  <si>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</si>
  <si>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</si>
  <si>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</si>
  <si>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</si>
  <si>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</si>
  <si>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</si>
  <si>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</si>
  <si>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</si>
  <si>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</si>
  <si>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</si>
  <si>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</si>
  <si>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</si>
  <si>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</si>
  <si>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</si>
  <si>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</si>
  <si>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</si>
  <si>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</si>
  <si>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</si>
  <si>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</si>
  <si>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</si>
  <si>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</si>
  <si>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</si>
  <si>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</si>
  <si>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</si>
  <si>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</si>
  <si>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</si>
  <si>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</si>
  <si>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</si>
  <si>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</si>
  <si>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</si>
  <si>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</si>
  <si>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</si>
  <si>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</si>
  <si>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</si>
  <si>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</si>
  <si>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</si>
  <si>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</si>
  <si>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</si>
  <si>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</si>
  <si>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</si>
  <si>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</si>
  <si>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</si>
  <si>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</si>
  <si>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</si>
  <si>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</si>
  <si>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</si>
  <si>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</si>
  <si>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</si>
  <si>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</si>
  <si>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</si>
  <si>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</si>
  <si>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</si>
  <si>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</si>
  <si>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</si>
  <si>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</si>
  <si>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</si>
  <si>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</si>
  <si>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</si>
  <si>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</si>
  <si>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</si>
  <si>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</si>
  <si>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</si>
  <si>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</si>
  <si>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</si>
  <si>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</si>
  <si>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</si>
  <si>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</si>
  <si>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</si>
  <si>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</si>
  <si>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</si>
  <si>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</si>
  <si>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</si>
  <si>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</si>
  <si>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</si>
  <si>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</si>
  <si>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</si>
  <si>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</si>
  <si>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</si>
  <si>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</si>
  <si>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</si>
  <si>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</si>
  <si>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</si>
  <si>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</si>
  <si>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</si>
  <si>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</si>
  <si>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</si>
  <si>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</si>
  <si>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</si>
  <si>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</si>
  <si>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</si>
  <si>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</si>
  <si>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</si>
  <si>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</si>
  <si>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</si>
  <si>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</si>
  <si>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</si>
  <si>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</si>
  <si>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</si>
  <si>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</si>
  <si>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</si>
  <si>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</si>
  <si>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</si>
  <si>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</si>
  <si>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</si>
  <si>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</si>
  <si>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</si>
  <si>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</si>
  <si>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</si>
  <si>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</si>
  <si>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</si>
  <si>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</si>
  <si>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</si>
  <si>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</si>
  <si>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</si>
  <si>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</si>
  <si>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</si>
  <si>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</si>
  <si>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</si>
  <si>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</si>
  <si>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</si>
  <si>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</si>
  <si>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</si>
  <si>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</si>
  <si>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</si>
  <si>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</si>
  <si>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</si>
  <si>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</si>
  <si>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</si>
  <si>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</si>
  <si>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</si>
  <si>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</si>
  <si>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</si>
  <si>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</si>
  <si>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</si>
  <si>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</si>
  <si>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</si>
  <si>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</si>
  <si>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</si>
  <si>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</si>
  <si>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</si>
  <si>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</si>
  <si>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</si>
  <si>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</si>
  <si>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</si>
  <si>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</si>
  <si>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</si>
  <si>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</si>
  <si>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</si>
  <si>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</si>
  <si>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</si>
  <si>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</si>
  <si>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</si>
  <si>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</si>
  <si>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</si>
  <si>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</si>
  <si>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</si>
  <si>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</si>
  <si>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</si>
  <si>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</si>
  <si>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</si>
  <si>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</si>
  <si>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</si>
  <si>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</si>
  <si>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</si>
  <si>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</si>
  <si>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</si>
  <si>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</si>
  <si>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</si>
  <si>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</si>
  <si>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</si>
  <si>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</si>
  <si>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</si>
  <si>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</si>
  <si>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</si>
  <si>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</si>
  <si>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</si>
  <si>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</si>
  <si>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</si>
  <si>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</si>
  <si>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</si>
  <si>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</si>
  <si>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</si>
  <si>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</si>
  <si>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</si>
  <si>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</si>
  <si>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</si>
  <si>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</si>
  <si>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</si>
  <si>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</si>
  <si>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</si>
  <si>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</si>
  <si>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</si>
  <si>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</si>
  <si>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</si>
  <si>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</si>
  <si>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</si>
  <si>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</si>
  <si>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</si>
  <si>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</si>
  <si>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</si>
  <si>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</si>
  <si>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</si>
  <si>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</si>
  <si>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</si>
  <si>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</si>
  <si>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</si>
  <si>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</si>
  <si>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</si>
  <si>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</si>
  <si>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</si>
  <si>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</si>
  <si>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</si>
  <si>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</si>
  <si>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</si>
  <si>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</si>
  <si>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</si>
  <si>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</si>
  <si>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</si>
  <si>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</si>
  <si>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</si>
  <si>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</si>
  <si>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</si>
  <si>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</si>
  <si>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</si>
  <si>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</si>
  <si>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</si>
  <si>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</si>
  <si>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</si>
  <si>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</si>
  <si>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</si>
  <si>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</si>
  <si>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</si>
  <si>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</si>
  <si>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</si>
  <si>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</si>
  <si>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</si>
  <si>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</si>
  <si>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</si>
  <si>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</si>
  <si>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</si>
  <si>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</si>
  <si>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</si>
  <si>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</si>
  <si>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</si>
  <si>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</si>
  <si>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</si>
  <si>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</si>
  <si>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</si>
  <si>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</si>
  <si>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</si>
  <si>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</si>
  <si>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</si>
  <si>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</si>
  <si>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</si>
  <si>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</si>
  <si>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</si>
  <si>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</si>
  <si>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</si>
  <si>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</si>
  <si>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</si>
  <si>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</si>
  <si>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</si>
  <si>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</si>
  <si>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</si>
  <si>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</si>
  <si>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</si>
  <si>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</si>
  <si>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</si>
  <si>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</si>
  <si>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</si>
  <si>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</si>
  <si>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</si>
  <si>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</si>
  <si>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</si>
  <si>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</si>
  <si>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</si>
  <si>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</si>
  <si>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</si>
  <si>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</si>
  <si>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</si>
  <si>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</si>
  <si>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</si>
  <si>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</si>
  <si>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</si>
  <si>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</si>
  <si>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</si>
  <si>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</si>
  <si>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</si>
  <si>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</si>
  <si>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</si>
  <si>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</si>
  <si>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</si>
  <si>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</si>
  <si>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</si>
  <si>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</si>
  <si>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</si>
  <si>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</si>
  <si>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</si>
  <si>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</si>
  <si>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</si>
  <si>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</si>
  <si>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</si>
  <si>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</si>
  <si>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</si>
  <si>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</si>
  <si>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</si>
  <si>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</si>
  <si>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</si>
  <si>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</si>
  <si>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</si>
  <si>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</si>
  <si>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</si>
  <si>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</si>
  <si>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</si>
  <si>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</si>
  <si>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</si>
  <si>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</si>
  <si>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</si>
  <si>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</si>
  <si>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</si>
  <si>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</si>
  <si>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</si>
  <si>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</si>
  <si>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</si>
  <si>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</si>
  <si>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</si>
  <si>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</si>
  <si>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</si>
  <si>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</si>
  <si>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</si>
  <si>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</si>
  <si>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</si>
  <si>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</si>
  <si>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</si>
  <si>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</si>
  <si>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</si>
  <si>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</si>
  <si>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</si>
  <si>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</si>
  <si>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</si>
  <si>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</si>
  <si>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</si>
  <si>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</si>
  <si>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</si>
  <si>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</si>
  <si>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</si>
  <si>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</si>
  <si>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</si>
  <si>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</si>
  <si>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</si>
  <si>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</si>
  <si>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</si>
  <si>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</si>
  <si>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</si>
  <si>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</si>
  <si>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</si>
  <si>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</si>
  <si>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</si>
  <si>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</si>
  <si>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</si>
  <si>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</si>
  <si>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</si>
  <si>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</si>
  <si>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</si>
  <si>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</si>
  <si>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</si>
  <si>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</si>
  <si>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</si>
  <si>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</si>
  <si>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</si>
  <si>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</si>
  <si>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</si>
  <si>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</si>
  <si>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</si>
  <si>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</si>
  <si>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</si>
  <si>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</si>
  <si>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</si>
  <si>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</si>
  <si>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</si>
  <si>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</si>
  <si>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</si>
  <si>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</si>
  <si>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</si>
  <si>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</si>
  <si>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</si>
  <si>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</si>
  <si>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</si>
  <si>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</si>
  <si>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</si>
  <si>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</si>
  <si>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</si>
  <si>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</si>
  <si>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</si>
  <si>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</si>
  <si>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</si>
  <si>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</si>
  <si>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</si>
  <si>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</si>
  <si>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</si>
  <si>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</si>
  <si>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</si>
  <si>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</si>
  <si>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</si>
  <si>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</si>
  <si>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</si>
  <si>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</si>
  <si>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</si>
  <si>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</si>
  <si>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</si>
  <si>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</si>
  <si>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</si>
  <si>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</si>
  <si>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</si>
  <si>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</si>
  <si>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</si>
  <si>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</si>
  <si>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</si>
  <si>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</si>
  <si>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</si>
  <si>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</si>
  <si>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</si>
  <si>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</si>
  <si>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</si>
  <si>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</si>
  <si>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</si>
  <si>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</si>
  <si>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</si>
  <si>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</si>
  <si>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</si>
  <si>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</si>
  <si>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</si>
  <si>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</si>
  <si>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</si>
  <si>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</si>
  <si>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</si>
  <si>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</si>
  <si>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</si>
  <si>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</si>
  <si>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</si>
  <si>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</si>
  <si>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</si>
  <si>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</si>
  <si>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</si>
  <si>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</si>
  <si>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</si>
  <si>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</si>
  <si>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</si>
  <si>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</si>
  <si>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</si>
  <si>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</si>
  <si>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</si>
  <si>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</si>
  <si>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</si>
  <si>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</si>
  <si>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</si>
  <si>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</si>
  <si>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</si>
  <si>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</si>
  <si>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</si>
  <si>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</si>
  <si>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</si>
  <si>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</si>
  <si>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</si>
  <si>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</si>
  <si>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</si>
  <si>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</si>
  <si>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</si>
  <si>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</si>
  <si>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</si>
  <si>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</si>
  <si>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</si>
  <si>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</si>
  <si>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</si>
  <si>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</si>
  <si>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</si>
  <si>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</si>
  <si>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</si>
  <si>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</si>
  <si>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</si>
  <si>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</si>
  <si>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</si>
  <si>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</si>
  <si>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</si>
  <si>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</si>
  <si>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</si>
  <si>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</si>
  <si>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</si>
  <si>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</si>
  <si>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</si>
  <si>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</si>
  <si>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</si>
  <si>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</si>
  <si>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</si>
  <si>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</si>
  <si>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</si>
  <si>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</si>
  <si>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</si>
  <si>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</si>
  <si>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</si>
  <si>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</si>
  <si>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</si>
  <si>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</si>
  <si>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</si>
  <si>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</si>
  <si>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</si>
  <si>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</si>
  <si>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</si>
  <si>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</si>
  <si>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</si>
  <si>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</si>
  <si>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</si>
  <si>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</si>
  <si>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</si>
  <si>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</si>
  <si>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</si>
  <si>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</si>
  <si>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</si>
  <si>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</si>
  <si>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</si>
  <si>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</si>
  <si>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</si>
  <si>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</si>
  <si>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</si>
  <si>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</si>
  <si>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</si>
  <si>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</si>
  <si>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</si>
  <si>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</si>
  <si>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</si>
  <si>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</si>
  <si>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</si>
  <si>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</si>
  <si>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</si>
  <si>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</si>
  <si>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</si>
  <si>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</si>
  <si>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</si>
  <si>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</si>
  <si>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</si>
  <si>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</si>
  <si>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</si>
  <si>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</si>
  <si>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</si>
  <si>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</si>
  <si>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</si>
  <si>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</si>
  <si>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</si>
  <si>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</si>
  <si>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</si>
  <si>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</si>
  <si>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</si>
  <si>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</si>
  <si>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</si>
  <si>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</si>
  <si>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</si>
  <si>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</si>
  <si>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</si>
  <si>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</si>
  <si>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</si>
  <si>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</si>
  <si>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</si>
  <si>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</si>
  <si>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</si>
  <si>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</si>
  <si>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</si>
  <si>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</si>
  <si>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</si>
  <si>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</si>
  <si>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</si>
  <si>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</si>
  <si>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</si>
  <si>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</si>
  <si>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</si>
  <si>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</si>
  <si>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</si>
  <si>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</si>
  <si>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</si>
  <si>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</si>
  <si>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</si>
  <si>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</si>
  <si>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</si>
  <si>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</si>
  <si>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</si>
  <si>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</si>
  <si>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</si>
  <si>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</si>
  <si>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</si>
  <si>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</si>
  <si>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</si>
  <si>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</si>
  <si>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</si>
  <si>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</si>
  <si>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</si>
  <si>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</si>
  <si>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</si>
  <si>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</si>
  <si>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</si>
  <si>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</si>
  <si>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</si>
  <si>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</si>
  <si>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</si>
  <si>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</si>
  <si>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</si>
  <si>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</si>
  <si>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</si>
  <si>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</si>
  <si>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</si>
  <si>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</si>
  <si>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</si>
  <si>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</si>
  <si>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</si>
  <si>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</si>
  <si>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</si>
  <si>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</si>
  <si>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</si>
  <si>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</si>
  <si>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</si>
  <si>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</si>
  <si>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</si>
  <si>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</si>
  <si>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</si>
  <si>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</si>
  <si>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</si>
  <si>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</si>
  <si>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</si>
  <si>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</si>
  <si>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</si>
  <si>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</si>
  <si>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</si>
  <si>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</si>
  <si>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</si>
  <si>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</si>
  <si>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</si>
  <si>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</si>
  <si>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</si>
  <si>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</si>
  <si>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</si>
  <si>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</si>
  <si>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</si>
  <si>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</si>
  <si>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</si>
  <si>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</si>
  <si>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</si>
  <si>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</si>
  <si>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</si>
  <si>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</si>
  <si>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</si>
  <si>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</si>
  <si>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</si>
  <si>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</si>
  <si>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</si>
  <si>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</si>
  <si>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</si>
  <si>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</si>
  <si>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</si>
  <si>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</si>
  <si>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</si>
  <si>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</si>
  <si>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</si>
  <si>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</si>
  <si>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</si>
  <si>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</si>
  <si>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</si>
  <si>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</si>
  <si>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</si>
  <si>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</si>
  <si>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</si>
  <si>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</si>
  <si>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</si>
  <si>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</si>
  <si>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</si>
  <si>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</si>
  <si>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</si>
  <si>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</si>
  <si>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</si>
  <si>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</si>
  <si>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</si>
  <si>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</si>
  <si>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</si>
  <si>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</si>
  <si>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</si>
  <si>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</si>
  <si>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</si>
  <si>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</si>
  <si>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</si>
  <si>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</si>
  <si>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</si>
  <si>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</si>
  <si>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</si>
  <si>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</si>
  <si>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</si>
  <si>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</si>
  <si>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</si>
  <si>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</si>
  <si>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</si>
  <si>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</si>
  <si>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</si>
  <si>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</si>
  <si>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</si>
  <si>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</si>
  <si>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</si>
  <si>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</si>
  <si>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</si>
  <si>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</si>
  <si>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</si>
  <si>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</si>
  <si>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</si>
  <si>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</si>
  <si>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</si>
  <si>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</si>
  <si>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</si>
  <si>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</si>
  <si>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</si>
  <si>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</si>
  <si>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</si>
  <si>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Coluna33</t>
  </si>
  <si>
    <t>Coluna34</t>
  </si>
  <si>
    <t>Coluna35</t>
  </si>
  <si>
    <t>Coluna36</t>
  </si>
  <si>
    <t>Coluna37</t>
  </si>
  <si>
    <t>Coluna38</t>
  </si>
  <si>
    <t>Coluna39</t>
  </si>
  <si>
    <t>Coluna40</t>
  </si>
  <si>
    <t>Coluna41</t>
  </si>
  <si>
    <t>Coluna42</t>
  </si>
  <si>
    <t>Coluna43</t>
  </si>
  <si>
    <t>Coluna44</t>
  </si>
  <si>
    <t>Coluna45</t>
  </si>
  <si>
    <t>Coluna46</t>
  </si>
  <si>
    <t>Coluna47</t>
  </si>
  <si>
    <t>Coluna48</t>
  </si>
  <si>
    <t>Coluna49</t>
  </si>
  <si>
    <t>Coluna50</t>
  </si>
  <si>
    <t>Coluna51</t>
  </si>
  <si>
    <t>Coluna52</t>
  </si>
  <si>
    <t>Coluna53</t>
  </si>
  <si>
    <t>Coluna54</t>
  </si>
  <si>
    <t>Coluna55</t>
  </si>
  <si>
    <t>Coluna56</t>
  </si>
  <si>
    <t>Coluna57</t>
  </si>
  <si>
    <t>Coluna58</t>
  </si>
  <si>
    <t>Coluna59</t>
  </si>
  <si>
    <t>Coluna60</t>
  </si>
  <si>
    <t>Prévia CCO 22h</t>
  </si>
  <si>
    <t>Coluna61</t>
  </si>
  <si>
    <t>Coluna62</t>
  </si>
  <si>
    <t>Coluna63</t>
  </si>
  <si>
    <t>Coluna64</t>
  </si>
  <si>
    <t>Coluna65</t>
  </si>
  <si>
    <t>Coluna66</t>
  </si>
  <si>
    <t>Coluna67</t>
  </si>
  <si>
    <t>Coluna68</t>
  </si>
  <si>
    <t>Coluna69</t>
  </si>
  <si>
    <t>Coluna70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</si>
  <si>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</si>
  <si>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</si>
  <si>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</si>
  <si>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</si>
  <si>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</si>
  <si>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</si>
  <si>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</si>
  <si>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</si>
  <si>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</si>
  <si>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</si>
  <si>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</si>
  <si>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</si>
  <si>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</si>
  <si>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</si>
  <si>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</si>
  <si>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</si>
  <si>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</si>
  <si>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</si>
  <si>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</si>
  <si>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</si>
  <si>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</si>
  <si>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</si>
  <si>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</si>
  <si>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</si>
  <si>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</si>
  <si>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</si>
  <si>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</si>
  <si>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</si>
  <si>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</si>
  <si>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</si>
  <si>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</si>
  <si>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</si>
  <si>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</si>
  <si>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</si>
  <si>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</si>
  <si>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</si>
  <si>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</si>
  <si>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</si>
  <si>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</si>
  <si>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</si>
  <si>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</si>
  <si>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</si>
  <si>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</si>
  <si>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</si>
  <si>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</si>
  <si>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</si>
  <si>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</si>
  <si>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</si>
  <si>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</si>
  <si>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</si>
  <si>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</si>
  <si>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</si>
  <si>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</si>
  <si>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</si>
  <si>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</si>
  <si>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</si>
  <si>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</si>
  <si>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</si>
  <si>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</si>
  <si>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</si>
  <si>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</si>
  <si>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</si>
  <si>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</si>
  <si>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</si>
  <si>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</si>
  <si>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</si>
  <si>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</si>
  <si>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</si>
  <si>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</si>
  <si>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</si>
  <si>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</si>
  <si>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</si>
  <si>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</si>
  <si>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</si>
  <si>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</si>
  <si>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</si>
  <si>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</si>
  <si>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</si>
  <si>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</si>
  <si>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</si>
  <si>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</si>
  <si>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</si>
  <si>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</si>
  <si>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</si>
  <si>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</si>
  <si>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</si>
  <si>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</si>
  <si>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</si>
  <si>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</si>
  <si>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</si>
  <si>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</si>
  <si>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</si>
  <si>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</si>
  <si>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</si>
  <si>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</si>
  <si>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</si>
  <si>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</si>
  <si>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</si>
  <si>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</si>
  <si>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</si>
  <si>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</si>
  <si>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</si>
  <si>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</si>
  <si>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</si>
  <si>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</si>
  <si>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</si>
  <si>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</si>
  <si>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</si>
  <si>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</si>
  <si>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</si>
  <si>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</si>
  <si>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</si>
  <si>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</si>
  <si>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</si>
  <si>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</si>
  <si>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</si>
  <si>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</si>
  <si>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</si>
  <si>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</si>
  <si>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</si>
  <si>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</si>
  <si>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</si>
  <si>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</si>
  <si>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</si>
  <si>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</si>
  <si>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</si>
  <si>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</si>
  <si>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</si>
  <si>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</si>
  <si>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</si>
  <si>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</si>
  <si>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</si>
  <si>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</si>
  <si>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</si>
  <si>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</si>
  <si>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</si>
  <si>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</si>
  <si>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</si>
  <si>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</si>
  <si>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</si>
  <si>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</si>
  <si>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</si>
  <si>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</si>
  <si>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</si>
  <si>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</si>
  <si>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</si>
  <si>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</si>
  <si>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</si>
  <si>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</si>
  <si>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</si>
  <si>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</si>
  <si>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</si>
  <si>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</si>
  <si>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</si>
  <si>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</si>
  <si>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</si>
  <si>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</si>
  <si>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</si>
  <si>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</si>
  <si>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</si>
  <si>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</si>
  <si>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</si>
  <si>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</si>
  <si>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</si>
  <si>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</si>
  <si>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</si>
  <si>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</si>
  <si>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</si>
  <si>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</si>
  <si>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</si>
  <si>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</si>
  <si>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</si>
  <si>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</si>
  <si>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</si>
  <si>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</si>
  <si>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</si>
  <si>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</si>
  <si>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</si>
  <si>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</si>
  <si>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</si>
  <si>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</si>
  <si>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</si>
  <si>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</si>
  <si>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</si>
  <si>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</si>
  <si>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</si>
  <si>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</si>
  <si>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</si>
  <si>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</si>
  <si>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</si>
  <si>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</si>
  <si>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</si>
  <si>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</si>
  <si>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</si>
  <si>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</si>
  <si>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</si>
  <si>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</si>
  <si>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</si>
  <si>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</si>
  <si>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</si>
  <si>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</si>
  <si>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</si>
  <si>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</si>
  <si>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</si>
  <si>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</si>
  <si>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</si>
  <si>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</si>
  <si>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</si>
  <si>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</si>
  <si>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</si>
  <si>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</si>
  <si>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</si>
  <si>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</si>
  <si>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</si>
  <si>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</si>
  <si>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</si>
  <si>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</si>
  <si>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</si>
  <si>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</si>
  <si>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</si>
  <si>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</si>
  <si>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</si>
  <si>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</si>
  <si>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</si>
  <si>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</si>
  <si>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</si>
  <si>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</si>
  <si>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</si>
  <si>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</si>
  <si>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</si>
  <si>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</si>
  <si>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</si>
  <si>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</si>
  <si>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</si>
  <si>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</si>
  <si>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</si>
  <si>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</si>
  <si>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</si>
  <si>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</si>
  <si>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</si>
  <si>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</si>
  <si>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</si>
  <si>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</si>
  <si>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</si>
  <si>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</si>
  <si>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</si>
  <si>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</si>
  <si>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</si>
  <si>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</si>
  <si>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</si>
  <si>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</si>
  <si>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</si>
  <si>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</si>
  <si>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</si>
  <si>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</si>
  <si>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</si>
  <si>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</si>
  <si>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</si>
  <si>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</si>
  <si>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</si>
  <si>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</si>
  <si>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</si>
  <si>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</si>
  <si>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</si>
  <si>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</si>
  <si>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</si>
  <si>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</si>
  <si>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</si>
  <si>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</si>
  <si>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</si>
  <si>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</si>
  <si>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</si>
  <si>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</si>
  <si>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</si>
  <si>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</si>
  <si>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</si>
  <si>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</si>
  <si>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</si>
  <si>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</si>
  <si>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</si>
  <si>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</si>
  <si>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</si>
  <si>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</si>
  <si>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</si>
  <si>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</si>
  <si>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</si>
  <si>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</si>
  <si>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</si>
  <si>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</si>
  <si>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</si>
  <si>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</si>
  <si>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</si>
  <si>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</si>
  <si>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</si>
  <si>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</si>
  <si>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</si>
  <si>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</si>
  <si>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</si>
  <si>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</si>
  <si>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</si>
  <si>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</si>
  <si>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</si>
  <si>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</si>
  <si>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</si>
  <si>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</si>
  <si>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</si>
  <si>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</si>
  <si>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</si>
  <si>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</si>
  <si>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</si>
  <si>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</si>
  <si>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</si>
  <si>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</si>
  <si>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</si>
  <si>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</si>
  <si>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</si>
  <si>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</si>
  <si>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</si>
  <si>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</si>
  <si>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</si>
  <si>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</si>
  <si>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</si>
  <si>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</si>
  <si>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</si>
  <si>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</si>
  <si>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</si>
  <si>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</si>
  <si>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</si>
  <si>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</si>
  <si>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</si>
  <si>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</si>
  <si>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</si>
  <si>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</si>
  <si>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</si>
  <si>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</si>
  <si>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</si>
  <si>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</si>
  <si>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</si>
  <si>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</si>
  <si>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</si>
  <si>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</si>
  <si>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</si>
  <si>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</si>
  <si>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</si>
  <si>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</si>
  <si>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</si>
  <si>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</si>
  <si>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</si>
  <si>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</si>
  <si>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</si>
  <si>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</si>
  <si>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</si>
  <si>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</si>
  <si>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</si>
  <si>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</si>
  <si>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</si>
  <si>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</si>
  <si>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</si>
  <si>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</si>
  <si>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</si>
  <si>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</si>
  <si>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</si>
  <si>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</si>
  <si>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</si>
  <si>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</si>
  <si>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</si>
  <si>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</si>
  <si>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</si>
  <si>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</si>
  <si>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</si>
  <si>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</si>
  <si>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</si>
  <si>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</si>
  <si>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</si>
  <si>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</si>
  <si>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</si>
  <si>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</si>
  <si>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</si>
  <si>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</si>
  <si>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</si>
  <si>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MC1 as 09:59h - Negado, sem faixa</t>
  </si>
  <si>
    <t>499TGR</t>
  </si>
  <si>
    <t>Pronto as 07:40h - Solicitou no km 498,9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</si>
  <si>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</si>
  <si>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</si>
  <si>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</si>
  <si>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</si>
  <si>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</si>
  <si>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</si>
  <si>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</si>
  <si>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</si>
  <si>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</si>
  <si>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</si>
  <si>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</si>
  <si>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</si>
  <si>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</si>
  <si>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</si>
  <si>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</si>
  <si>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</si>
  <si>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</si>
  <si>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</si>
  <si>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</si>
  <si>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</si>
  <si>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</si>
  <si>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</si>
  <si>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</si>
  <si>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</si>
  <si>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</si>
  <si>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</si>
  <si>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</si>
  <si>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</si>
  <si>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</si>
  <si>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</si>
  <si>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</si>
  <si>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</si>
  <si>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</si>
  <si>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</si>
  <si>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</si>
  <si>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</si>
  <si>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</si>
  <si>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</si>
  <si>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</si>
  <si>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Intervalo</t>
  </si>
  <si>
    <t>Fechamento dos últimos 3 dias</t>
  </si>
  <si>
    <t>Confirmação</t>
  </si>
  <si>
    <t>Tipo Programação</t>
  </si>
  <si>
    <t>Gerência da Via</t>
  </si>
  <si>
    <t>Data</t>
  </si>
  <si>
    <t>Atividade</t>
  </si>
  <si>
    <t>Local - Partida</t>
  </si>
  <si>
    <t>Local - Encerramento</t>
  </si>
  <si>
    <t>Entre - Estações</t>
  </si>
  <si>
    <t>KM - Inicio</t>
  </si>
  <si>
    <t>KM - Fim</t>
  </si>
  <si>
    <t>Inicia</t>
  </si>
  <si>
    <t>Duração</t>
  </si>
  <si>
    <t>Quantidade</t>
  </si>
  <si>
    <t>Responsável pelo boletim</t>
  </si>
  <si>
    <t>Detalhe Programação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</si>
  <si>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</si>
  <si>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</si>
  <si>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</si>
  <si>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</si>
  <si>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</si>
  <si>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</si>
  <si>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</si>
  <si>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</si>
  <si>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</si>
  <si>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</si>
  <si>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</si>
  <si>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</si>
  <si>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</si>
  <si>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</si>
  <si>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</si>
  <si>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</si>
  <si>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</si>
  <si>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</si>
  <si>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</si>
  <si>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</si>
  <si>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</si>
  <si>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</si>
  <si>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</si>
  <si>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</si>
  <si>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</si>
  <si>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Coordenação da Via</t>
  </si>
  <si>
    <t>Prefixo</t>
  </si>
  <si>
    <t>Entre -  Estação</t>
  </si>
  <si>
    <t>Status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</si>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</sst>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0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5" fillId="19" borderId="13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8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7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8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9" xfId="0" applyFill="1" applyBorder="1" applyAlignment="1">
      <alignment horizontal="center"/>
    </xf>
    <xf numFmtId="2" fontId="0" fillId="32" borderId="19" xfId="0" applyNumberFormat="1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1" xfId="0" applyFont="1" applyFill="1" applyBorder="1" applyAlignment="1">
      <alignment horizontal="center"/>
    </xf>
    <xf numFmtId="1" fontId="5" fillId="12" borderId="18" xfId="0" applyNumberFormat="1" applyFont="1" applyFill="1" applyBorder="1" applyAlignment="1">
      <alignment vertical="center"/>
    </xf>
    <xf numFmtId="49" fontId="5" fillId="12" borderId="18" xfId="0" applyNumberFormat="1" applyFont="1" applyFill="1" applyBorder="1" applyAlignment="1">
      <alignment vertical="center"/>
    </xf>
    <xf numFmtId="164" fontId="5" fillId="12" borderId="18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8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8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2" xfId="0" applyNumberFormat="1" applyFont="1" applyFill="1" applyBorder="1" applyAlignment="1">
      <alignment horizontal="left"/>
    </xf>
    <xf numFmtId="21" fontId="14" fillId="17" borderId="23" xfId="0" applyNumberFormat="1" applyFont="1" applyFill="1" applyBorder="1" applyAlignment="1">
      <alignment horizontal="center" vertical="center"/>
    </xf>
    <xf numFmtId="0" fontId="14" fillId="17" borderId="23" xfId="0" applyFont="1" applyFill="1" applyBorder="1" applyAlignment="1">
      <alignment horizontal="center" vertical="center"/>
    </xf>
    <xf numFmtId="1" fontId="14" fillId="17" borderId="23" xfId="0" applyNumberFormat="1" applyFont="1" applyFill="1" applyBorder="1" applyAlignment="1">
      <alignment horizontal="center" vertical="center"/>
    </xf>
    <xf numFmtId="21" fontId="14" fillId="17" borderId="23" xfId="0" applyNumberFormat="1" applyFont="1" applyFill="1" applyBorder="1" applyAlignment="1">
      <alignment horizontal="left" wrapText="1"/>
    </xf>
    <xf numFmtId="21" fontId="14" fillId="17" borderId="23" xfId="0" applyNumberFormat="1" applyFont="1" applyFill="1" applyBorder="1" applyAlignment="1">
      <alignment horizontal="center" wrapText="1"/>
    </xf>
    <xf numFmtId="0" fontId="10" fillId="14" borderId="23" xfId="0" applyFont="1" applyFill="1" applyBorder="1" applyAlignment="1">
      <alignment horizontal="center" vertical="center"/>
    </xf>
    <xf numFmtId="0" fontId="9" fillId="14" borderId="23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1" xfId="0" applyNumberFormat="1" applyFont="1" applyFill="1" applyBorder="1" applyAlignment="1">
      <alignment horizontal="center" vertical="center"/>
    </xf>
    <xf numFmtId="0" fontId="14" fillId="17" borderId="11" xfId="0" applyFont="1" applyFill="1" applyBorder="1" applyAlignment="1">
      <alignment horizontal="center" vertical="center"/>
    </xf>
    <xf numFmtId="1" fontId="14" fillId="17" borderId="11" xfId="0" applyNumberFormat="1" applyFont="1" applyFill="1" applyBorder="1" applyAlignment="1">
      <alignment horizontal="center" vertical="center"/>
    </xf>
    <xf numFmtId="21" fontId="14" fillId="17" borderId="11" xfId="0" applyNumberFormat="1" applyFont="1" applyFill="1" applyBorder="1" applyAlignment="1">
      <alignment horizontal="left" wrapText="1"/>
    </xf>
    <xf numFmtId="21" fontId="14" fillId="17" borderId="11" xfId="0" applyNumberFormat="1" applyFont="1" applyFill="1" applyBorder="1" applyAlignment="1">
      <alignment horizontal="center" wrapText="1"/>
    </xf>
    <xf numFmtId="0" fontId="10" fillId="14" borderId="11" xfId="0" applyFont="1" applyFill="1" applyBorder="1" applyAlignment="1">
      <alignment horizontal="center" vertical="center"/>
    </xf>
    <xf numFmtId="0" fontId="9" fillId="14" borderId="11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9" fillId="0" borderId="11" xfId="0" applyFont="1" applyBorder="1" applyAlignment="1">
      <alignment horizontal="center" vertical="center"/>
    </xf>
    <xf numFmtId="0" fontId="0" fillId="36" borderId="24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1" xfId="0" applyFill="1" applyBorder="1" applyAlignment="1">
      <alignment horizontal="left" vertical="top"/>
    </xf>
    <xf numFmtId="0" fontId="0" fillId="36" borderId="18" xfId="0" applyFill="1" applyBorder="1" applyAlignment="1">
      <alignment horizontal="center" vertical="top" wrapText="1"/>
    </xf>
    <xf numFmtId="0" fontId="0" fillId="36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4" xfId="0" applyNumberFormat="1" applyFont="1" applyFill="1" applyBorder="1" applyAlignment="1">
      <alignment horizontal="center" vertical="center"/>
    </xf>
    <xf numFmtId="164" fontId="25" fillId="7" borderId="15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8" xfId="0" applyFont="1" applyFill="1" applyBorder="1" applyAlignment="1">
      <alignment horizontal="center" vertical="center"/>
    </xf>
    <xf numFmtId="0" fontId="21" fillId="20" borderId="9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6</xdr:row>
      <xdr:rowOff>38100</xdr:rowOff>
    </xdr:from>
    <xdr:to>
      <xdr:col>73</xdr:col>
      <xdr:colOff>57150</xdr:colOff>
      <xdr:row>7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774" totalsRowShown="0" headerRowDxfId="105" totalsRowDxfId="104" tableBorderDxfId="103">
  <autoFilter ref="A6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oluna1" dataDxfId="101" totalsRowDxfId="102">
      <calculatedColumnFormula>D7&amp;B7</calculatedColumnFormula>
    </tableColumn>
    <tableColumn id="2" xr3:uid="{1698C9A5-7305-47B1-9377-B5E0EDFF97CF}" name="Coluna2" dataDxfId="99" totalsRowDxfId="100"/>
    <tableColumn id="3" xr3:uid="{D4CCD343-495A-4154-B156-836F046FDF21}" name="Coluna3" totalsRowDxfId="98">
      <calculatedColumnFormula>IF(BS_CONTROLE[[#This Row],[Coluna2]]="","",WEEKNUM(BS_CONTROLE[[#This Row],[Coluna2]]))</calculatedColumnFormula>
    </tableColumn>
    <tableColumn id="4" xr3:uid="{31A2E37E-7F1A-41A0-87CF-22BEC7A479FA}" name="Coluna4" totalsRowDxfId="97"/>
    <tableColumn id="5" xr3:uid="{5C9F836E-36CD-453F-94BA-3AF5CE560690}" name="Coluna5" totalsRowDxfId="96"/>
    <tableColumn id="6" xr3:uid="{C3B5D409-D838-45C0-92C4-C80A5ED8A33D}" name="Coluna6" totalsRowDxfId="95"/>
    <tableColumn id="7" xr3:uid="{1B4F2C1B-AE80-46FB-A4B1-52551C95505E}" name="Coluna7" totalsRowDxfId="94">
      <calculatedColumnFormula>IF(D7="","*",VLOOKUP(F7,BS_ATIVIDADE[#All],3,FALSE))</calculatedColumnFormula>
    </tableColumn>
    <tableColumn id="8" xr3:uid="{8B64E5BD-DD67-40FD-82E7-638E1BB39464}" name="Coluna8" totalsRowDxfId="93"/>
    <tableColumn id="9" xr3:uid="{861F7E89-C150-4417-AD4D-FE4F88DC85E0}" name="Coluna9" totalsRowDxfId="92"/>
    <tableColumn id="10" xr3:uid="{3F43A188-DA91-4D0D-9BC7-134439EE4D88}" name="Coluna10" totalsRowDxfId="91"/>
    <tableColumn id="11" xr3:uid="{3AE229CF-2C71-491D-A923-3330CFBD53A6}" name="Coluna11" totalsRowDxfId="90"/>
    <tableColumn id="12" xr3:uid="{834A1653-9061-416E-AB49-25BDAFCD7E79}" name="Coluna12" dataDxfId="88" totalsRowDxfId="89"/>
    <tableColumn id="13" xr3:uid="{C7ACC102-B62D-48E9-8A66-9BD0ADAE5B58}" name="Coluna13" totalsRowDxfId="87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TabelaMap[Trecho],
  "-",
  0
)</calculatedColumnFormula>
    </tableColumn>
    <tableColumn id="14" xr3:uid="{E0D13F0F-0902-465F-9746-7AF36D956BD9}" name="Coluna14" dataDxfId="85" totalsRowDxfId="86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TabelaMap[SB],
  "-",
  0
)</calculatedColumnFormula>
    </tableColumn>
    <tableColumn id="15" xr3:uid="{1A518F27-90EA-4994-9061-382674493825}" name="Coluna15" totalsRowDxfId="84"/>
    <tableColumn id="16" xr3:uid="{5FA7C4F1-9787-44A4-B0E2-B6F25B8BB214}" name="Coluna16" totalsRowDxfId="83"/>
    <tableColumn id="17" xr3:uid="{083F6D92-8052-4AC3-BE06-133F9ADAD14B}" name="Coluna17" dataDxfId="81" totalsRowDxfId="82"/>
    <tableColumn id="18" xr3:uid="{12F35931-6F74-40DC-92C9-11ED8600541C}" name="Coluna18" totalsRowDxfId="80">
      <calculatedColumnFormula>IFERROR(_xlfn.XLOOKUP(F7, BS_ATIVIDADE[ATIVIDADE],BS_ATIVIDADE[UNIDADE] ), "*")</calculatedColumnFormula>
    </tableColumn>
    <tableColumn id="19" xr3:uid="{C4207F05-7FF4-4E41-8A75-CD18FEA67FE8}" name="Coluna19" totalsRowDxfId="79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20" xr3:uid="{85B16A54-069A-4BC1-AB10-6FF7A304A52F}" name="Coluna20" totalsRowDxfId="78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calculatedColumnFormula>
    </tableColumn>
    <tableColumn id="21" xr3:uid="{5ABC5AF5-9BA8-41EA-A677-5826B35FFA98}" name="Coluna21" dataDxfId="76" totalsRowDxfId="77">
      <calculatedColumnFormula>IFERROR(_xlfn.XLOOKUP(J7, BASE_MAPA!$B$2:$B$420, BASE_MAPA!$G$2:$G$420), "ERRO")</calculatedColumnFormula>
    </tableColumn>
    <tableColumn id="22" xr3:uid="{4F0B0D75-38C6-4F91-8946-659CA56CE361}" name="Coluna22" dataDxfId="74" totalsRowDxfId="75"/>
    <tableColumn id="23" xr3:uid="{181C28CF-B29A-44FB-98BF-9F61C651E2A0}" name="Coluna23" dataDxfId="72" totalsRowDxfId="73"/>
    <tableColumn id="24" xr3:uid="{2252CF89-ADBA-4B20-979E-431157723A8C}" name="Coluna24" totalsRowDxfId="71"/>
    <tableColumn id="25" xr3:uid="{4DDA4DBC-4688-436E-9954-8507010A20E7}" name="Coluna25" totalsRowDxfId="70"/>
    <tableColumn id="26" xr3:uid="{B3FFDEC9-000A-4F9C-9648-B5634347C46B}" name="Coluna26" totalsRowDxfId="69"/>
    <tableColumn id="27" xr3:uid="{DC11BC55-F32B-45D4-860E-43E406C7D920}" name="Coluna27" dataDxfId="67" totalsRowDxfId="68"/>
    <tableColumn id="28" xr3:uid="{992A5ED9-1E99-40CB-9E70-D9657BAC0A82}" name="Coluna28" totalsRowDxfId="66"/>
    <tableColumn id="29" xr3:uid="{539FD2D3-EA04-4152-9CF1-86CC72E898C1}" name="Coluna29" totalsRowDxfId="65"/>
    <tableColumn id="30" xr3:uid="{DF1AFBBA-A6F4-45EB-8C08-6009125DB0AA}" name="Coluna30" totalsRowDxfId="64"/>
    <tableColumn id="31" xr3:uid="{98C46619-3E97-47EC-B07F-6BC53FE0DB55}" name="Coluna31" dataDxfId="62" totalsRowDxfId="63"/>
    <tableColumn id="32" xr3:uid="{D2FAF4C4-EB08-4AD4-890F-189F0A103916}" name="Coluna32" dataDxfId="60" totalsRowDxfId="61"/>
    <tableColumn id="33" xr3:uid="{E0EF339B-73DF-4459-B553-7C487F119BD9}" name="Coluna33" dataDxfId="58" totalsRowDxfId="59"/>
    <tableColumn id="34" xr3:uid="{999865F5-38C1-49EC-A4E9-57A08CADF0CA}" name="Coluna34" totalsRowDxfId="57"/>
    <tableColumn id="35" xr3:uid="{83A3E45D-090F-4DEA-B84E-9262E86EAC2C}" name="Coluna35" totalsRowDxfId="56">
      <calculatedColumnFormula>IF(BS_CONTROLE[[#This Row],[Coluna6]]=0, "-", BS_CONTROLE[[#This Row],[Coluna6]])</calculatedColumnFormula>
    </tableColumn>
    <tableColumn id="36" xr3:uid="{8B104AD6-01F9-4E8E-95CA-58E4E6D3B4CF}" name="Coluna36" totalsRowDxfId="55">
      <calculatedColumnFormula>IF(D7="","*",VLOOKUP(AI7,BS_ATIVIDADE[#Data],3,FALSE))</calculatedColumnFormula>
    </tableColumn>
    <tableColumn id="37" xr3:uid="{49416782-09E5-4EE0-8132-15C3B5F535A4}" name="Coluna37" dataDxfId="53" totalsRowDxfId="54">
      <calculatedColumnFormula>IF(BS_CONTROLE[[#This Row],[Coluna8]]=0, "-", BS_CONTROLE[[#This Row],[Coluna8]])</calculatedColumnFormula>
    </tableColumn>
    <tableColumn id="38" xr3:uid="{608EA61B-A90B-4121-BE8C-D55453A44B11}" name="Coluna38" dataDxfId="51" totalsRowDxfId="52">
      <calculatedColumnFormula>IF(BS_CONTROLE[[#This Row],[Coluna9]]=0, "-", BS_CONTROLE[[#This Row],[Coluna9]])</calculatedColumnFormula>
    </tableColumn>
    <tableColumn id="39" xr3:uid="{6E14C8B1-FE8A-4317-ACB2-CF2812E48816}" name="Coluna39" dataDxfId="49" totalsRowDxfId="50">
      <calculatedColumnFormula>IF(BS_CONTROLE[[#This Row],[Coluna13]]=0, "-", BS_CONTROLE[[#This Row],[Coluna13]])</calculatedColumnFormula>
    </tableColumn>
    <tableColumn id="40" xr3:uid="{AFA66558-C4ED-45CB-BA4C-C497F2EC4FDE}" name="Coluna40" dataDxfId="47" totalsRowDxfId="48">
      <calculatedColumnFormula>IF(BS_CONTROLE[[#This Row],[Coluna14]]=0, "-", BS_CONTROLE[[#This Row],[Coluna14]])</calculatedColumnFormula>
    </tableColumn>
    <tableColumn id="41" xr3:uid="{7E9F627F-D3F4-418B-A23D-FB2C2C1C7CE2}" name="Coluna41" totalsRowDxfId="46">
      <calculatedColumnFormula>IF(BS_CONTROLE[[#This Row],[Coluna10]]=0, "-", BS_CONTROLE[[#This Row],[Coluna10]])</calculatedColumnFormula>
    </tableColumn>
    <tableColumn id="42" xr3:uid="{B80F7F5E-505D-4288-B2DD-2F1C10323086}" name="Coluna42" totalsRowDxfId="45">
      <calculatedColumnFormula>IF(BS_CONTROLE[[#This Row],[Coluna11]]=0, "-", BS_CONTROLE[[#This Row],[Coluna11]])</calculatedColumnFormula>
    </tableColumn>
    <tableColumn id="43" xr3:uid="{893A2476-637D-4DB6-AB3E-EB6834BFA129}" name="Coluna43" totalsRowDxfId="44">
      <calculatedColumnFormula>IF(BS_CONTROLE[[#This Row],[Coluna12]]=0, "-", BS_CONTROLE[[#This Row],[Coluna12]])</calculatedColumnFormula>
    </tableColumn>
    <tableColumn id="44" xr3:uid="{0CD32D45-05BF-4ACC-96EB-C947477215F4}" name="Coluna44" dataDxfId="42" totalsRowDxfId="43"/>
    <tableColumn id="45" xr3:uid="{02107BB3-C78B-4DC1-9BBD-D842728D85F9}" name="Coluna45" dataDxfId="40" totalsRowDxfId="41"/>
    <tableColumn id="46" xr3:uid="{B712BA07-B634-45EE-A521-3EE8D89CFD38}" name="Coluna46" dataDxfId="38" totalsRowDxfId="39"/>
    <tableColumn id="47" xr3:uid="{EA45DC88-FFBF-4BB1-A3B2-49C72DA8FD4B}" name="Coluna47" dataDxfId="36" totalsRowDxfId="37"/>
    <tableColumn id="48" xr3:uid="{03092884-5EDA-443F-877A-EFF5C7BD15CE}" name="Coluna48" dataDxfId="34" totalsRowDxfId="35"/>
    <tableColumn id="49" xr3:uid="{7D06F809-CC07-46F9-A7CE-BCBFFFB726CF}" name="Coluna49" dataDxfId="32" totalsRowDxfId="33"/>
    <tableColumn id="50" xr3:uid="{2B7523A7-1EF4-48D4-838E-CF2B297CA274}" name="Coluna50" totalsRowDxfId="31"/>
    <tableColumn id="51" xr3:uid="{0D972F29-44C5-4E41-85C9-27D3CBEE3546}" name="Coluna51" totalsRowDxfId="30">
      <calculatedColumnFormula>IF(D7="","*",IFERROR(IF(ISODD(COUNT(AS7:AX9)),"ERRO",SUM((AT7-AS7),(AV7-AU7),(AX7-AW7))),"ERRO"))</calculatedColumnFormula>
    </tableColumn>
    <tableColumn id="52" xr3:uid="{CF6F0246-E0BA-4AA3-B12B-84FC0F03B05A}" name="Coluna52" totalsRowDxfId="29"/>
    <tableColumn id="53" xr3:uid="{C4B78407-7BBD-4985-A00A-F5C3CEFFB555}" name="Coluna53" dataDxfId="27" totalsRowDxfId="28"/>
    <tableColumn id="54" xr3:uid="{CF3847CD-F570-470E-B282-4210DBC9CBEF}" name="Coluna54" totalsRowDxfId="26">
      <calculatedColumnFormula>IFERROR(_xlfn.XLOOKUP(AI7, BS_ATIVIDADE[ATIVIDADE],BS_ATIVIDADE[UNIDADE] ), "*")</calculatedColumnFormula>
    </tableColumn>
    <tableColumn id="55" xr3:uid="{E8BD25AD-92F6-44A7-BC51-DF162C9DDD69}" name="Coluna55" totalsRowDxfId="25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56" xr3:uid="{1C17D26A-5590-43F5-9AD1-3AFD68A6541B}" name="Coluna56" totalsRowDxfId="24">
      <calculatedColumnFormula array="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calculatedColumnFormula>
    </tableColumn>
    <tableColumn id="57" xr3:uid="{AC8859E8-9CD6-4561-BD2F-79233ED98A30}" name="Coluna57" totalsRowDxfId="23">
      <calculatedColumnFormula>IFERROR(_xlfn.XLOOKUP(AO7, BASE_MAPA!$B$2:$B$420, BASE_MAPA!$G$2:$G$420), "ERRO")</calculatedColumnFormula>
    </tableColumn>
    <tableColumn id="58" xr3:uid="{24EF158D-E7DA-4258-B96C-75EFC4AFC7B1}" name="Coluna58" totalsRowDxfId="22">
      <calculatedColumnFormula>IF(BS_CONTROLE[[#This Row],[Coluna22]]=0, "-", BS_CONTROLE[[#This Row],[Coluna22]])</calculatedColumnFormula>
    </tableColumn>
    <tableColumn id="59" xr3:uid="{8B91D8AB-3178-4C51-BE59-BAF49406803B}" name="Coluna59" totalsRowDxfId="21"/>
    <tableColumn id="60" xr3:uid="{4181E281-4343-4D42-86A3-0AC1B62B1414}" name="Coluna60" totalsRowDxfId="20"/>
    <tableColumn id="61" xr3:uid="{DCCB45A7-FFD3-4D16-8008-52EF8DF40944}" name="Prévia CCO 22h" totalsRowDxfId="19"/>
    <tableColumn id="62" xr3:uid="{2035A47E-C568-49C4-A0B1-DA0ED006E72E}" name="Coluna61" dataDxfId="17" totalsRowDxfId="18"/>
    <tableColumn id="63" xr3:uid="{9DFC2461-090B-424B-9B47-15366CA2665A}" name="Coluna62" totalsRowDxfId="16"/>
    <tableColumn id="64" xr3:uid="{29CC39E9-CC03-457D-AA25-53F04019BAC7}" name="Coluna63" totalsRowDxfId="15"/>
    <tableColumn id="65" xr3:uid="{052A6B9C-8782-420A-A751-8489E55B455E}" name="Coluna64" totalsRowDxfId="14"/>
    <tableColumn id="66" xr3:uid="{24C6CC3A-2242-4EB8-9BC5-F9206873BBBB}" name="Coluna65" totalsRowDxfId="13"/>
    <tableColumn id="67" xr3:uid="{9C3DC2D8-7FD6-45AA-9B30-EB616C006195}" name="Coluna66" totalsRowDxfId="12"/>
    <tableColumn id="68" xr3:uid="{0DD73D8F-F555-4187-A8A4-95544B971A35}" name="Coluna67" totalsRowDxfId="11"/>
    <tableColumn id="69" xr3:uid="{F8683A95-E4ED-4B50-9E6F-5DCD7294ABC0}" name="Coluna68" totalsRowDxfId="10">
      <calculatedColumnFormula>IF(AND(BR7&lt;1,BS7&lt;1),"Produção e Intervalo",IF(BR7&lt;1,"Intervalo",IF(BS7&lt;1,"Produção","Aderente")))</calculatedColumnFormula>
    </tableColumn>
    <tableColumn id="70" xr3:uid="{C69AE417-F850-4736-A77F-80BCC39E9614}" name="Coluna69" totalsRowDxfId="9">
      <calculatedColumnFormula>IF(OR(B7="",F7=""),"*",AY7/P7)</calculatedColumnFormula>
    </tableColumn>
    <tableColumn id="71" xr3:uid="{7E802080-4613-4ED5-B82F-6C0111749DA0}" name="Coluna70" totalsRowDxfId="8">
      <calculatedColumnFormula>IF(OR(B7="",F7=""),"*",BA7/Q7)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BK1" activePane="topRight" state="frozen"/>
      <selection pane="topRight" activeCell="BM187" sqref="BM187:BO1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73" width="37.140625" style="232" customWidth="1"/>
    <col min="74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3" t="s">
        <v>1172</v>
      </c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3"/>
      <c r="BH1" s="254" t="s">
        <v>1173</v>
      </c>
      <c r="BI1" s="254"/>
      <c r="BJ1" s="254"/>
      <c r="BK1" s="254"/>
      <c r="BL1" s="43"/>
      <c r="BM1" s="252" t="s">
        <v>1174</v>
      </c>
      <c r="BN1" s="252"/>
      <c r="BO1" s="252"/>
      <c r="BP1" s="252"/>
      <c r="BQ1" s="252"/>
      <c r="BR1" s="252"/>
      <c r="BS1" s="252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3" t="s">
        <v>1175</v>
      </c>
      <c r="AJ2" s="253"/>
      <c r="AK2" s="253"/>
      <c r="AL2" s="253"/>
      <c r="AM2" s="253"/>
      <c r="AN2" s="253"/>
      <c r="AO2" s="253"/>
      <c r="AP2" s="253"/>
      <c r="AQ2" s="253"/>
      <c r="AR2" s="155"/>
      <c r="AS2" s="255" t="s">
        <v>1178</v>
      </c>
      <c r="AT2" s="255"/>
      <c r="AU2" s="255"/>
      <c r="AV2" s="255"/>
      <c r="AW2" s="255"/>
      <c r="AX2" s="255"/>
      <c r="AY2" s="255"/>
      <c r="AZ2" s="4"/>
      <c r="BA2" s="251" t="s">
        <v>1179</v>
      </c>
      <c r="BB2" s="251"/>
      <c r="BC2" s="253" t="s">
        <v>1176</v>
      </c>
      <c r="BD2" s="253"/>
      <c r="BE2" s="253"/>
      <c r="BF2" s="253"/>
      <c r="BG2" s="3"/>
      <c r="BH2" s="254"/>
      <c r="BI2" s="254"/>
      <c r="BJ2" s="254"/>
      <c r="BK2" s="254"/>
      <c r="BL2" s="43"/>
      <c r="BM2" s="252"/>
      <c r="BN2" s="252"/>
      <c r="BO2" s="252"/>
      <c r="BP2" s="252"/>
      <c r="BQ2" s="252"/>
      <c r="BR2" s="252"/>
      <c r="BS2" s="252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1"/>
      <c r="AK3" s="251" t="s">
        <v>1181</v>
      </c>
      <c r="AL3" s="251"/>
      <c r="AM3" s="251"/>
      <c r="AN3" s="251"/>
      <c r="AO3" s="251"/>
      <c r="AP3" s="251"/>
      <c r="AQ3" s="251"/>
      <c r="AR3" s="156"/>
      <c r="AS3" s="256" t="s">
        <v>1187</v>
      </c>
      <c r="AT3" s="256"/>
      <c r="AU3" s="256" t="s">
        <v>1188</v>
      </c>
      <c r="AV3" s="256"/>
      <c r="AW3" s="256" t="s">
        <v>1189</v>
      </c>
      <c r="AX3" s="256"/>
      <c r="AY3" s="57" t="s">
        <v>1190</v>
      </c>
      <c r="AZ3" s="57"/>
      <c r="BA3" s="251"/>
      <c r="BB3" s="251"/>
      <c r="BC3" s="251" t="s">
        <v>1183</v>
      </c>
      <c r="BD3" s="251"/>
      <c r="BE3" s="251"/>
      <c r="BF3" s="251"/>
      <c r="BG3" s="56"/>
      <c r="BH3" s="254"/>
      <c r="BI3" s="254"/>
      <c r="BJ3" s="254"/>
      <c r="BK3" s="254"/>
      <c r="BL3" s="43"/>
      <c r="BM3" s="252" t="s">
        <v>1191</v>
      </c>
      <c r="BN3" s="252"/>
      <c r="BO3" s="252"/>
      <c r="BP3" s="252"/>
      <c r="BQ3" s="252" t="s">
        <v>160</v>
      </c>
      <c r="BR3" s="252"/>
      <c r="BS3" s="252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6" spans="1:100" s="154" customFormat="1" ht="14.25" customHeight="1">
      <c r="A6" s="152" t="s">
        <v>1196</v>
      </c>
      <c r="B6" s="152" t="s">
        <v>1197</v>
      </c>
      <c r="C6" s="168" t="s">
        <v>1198</v>
      </c>
      <c r="D6" s="153" t="s">
        <v>1199</v>
      </c>
      <c r="E6" s="153" t="s">
        <v>1200</v>
      </c>
      <c r="F6" s="153" t="s">
        <v>1201</v>
      </c>
      <c r="G6" s="153" t="s">
        <v>1202</v>
      </c>
      <c r="H6" s="153" t="s">
        <v>1203</v>
      </c>
      <c r="I6" s="153" t="s">
        <v>1204</v>
      </c>
      <c r="J6" s="153" t="s">
        <v>1205</v>
      </c>
      <c r="K6" s="153" t="s">
        <v>1206</v>
      </c>
      <c r="L6" s="153" t="s">
        <v>1207</v>
      </c>
      <c r="M6" s="153" t="s">
        <v>1208</v>
      </c>
      <c r="N6" s="175" t="s">
        <v>1209</v>
      </c>
      <c r="O6" s="153" t="s">
        <v>1210</v>
      </c>
      <c r="P6" s="153" t="s">
        <v>1211</v>
      </c>
      <c r="Q6" s="168" t="s">
        <v>1212</v>
      </c>
      <c r="R6" s="153" t="s">
        <v>1213</v>
      </c>
      <c r="S6" s="153" t="s">
        <v>1214</v>
      </c>
      <c r="T6" s="153" t="s">
        <v>1215</v>
      </c>
      <c r="U6" s="169" t="s">
        <v>1216</v>
      </c>
      <c r="V6" s="153" t="s">
        <v>1217</v>
      </c>
      <c r="W6" s="194" t="s">
        <v>1218</v>
      </c>
      <c r="X6" s="153" t="s">
        <v>1219</v>
      </c>
      <c r="Y6" s="153" t="s">
        <v>1220</v>
      </c>
      <c r="Z6" s="153" t="s">
        <v>1221</v>
      </c>
      <c r="AA6" s="168" t="s">
        <v>1222</v>
      </c>
      <c r="AB6" s="153" t="s">
        <v>1223</v>
      </c>
      <c r="AC6" s="153" t="s">
        <v>1224</v>
      </c>
      <c r="AD6" s="153" t="s">
        <v>1225</v>
      </c>
      <c r="AE6" s="168" t="s">
        <v>1226</v>
      </c>
      <c r="AF6" s="168" t="s">
        <v>1227</v>
      </c>
      <c r="AG6" s="168" t="s">
        <v>1228</v>
      </c>
      <c r="AH6" s="153" t="s">
        <v>1229</v>
      </c>
      <c r="AI6" s="153" t="s">
        <v>1230</v>
      </c>
      <c r="AJ6" s="153" t="s">
        <v>1231</v>
      </c>
      <c r="AK6" s="169" t="s">
        <v>1232</v>
      </c>
      <c r="AL6" s="169" t="s">
        <v>1233</v>
      </c>
      <c r="AM6" s="169" t="s">
        <v>1234</v>
      </c>
      <c r="AN6" s="169" t="s">
        <v>1235</v>
      </c>
      <c r="AO6" s="153" t="s">
        <v>1236</v>
      </c>
      <c r="AP6" s="153" t="s">
        <v>1237</v>
      </c>
      <c r="AQ6" s="153" t="s">
        <v>1238</v>
      </c>
      <c r="AR6" s="170" t="s">
        <v>1239</v>
      </c>
      <c r="AS6" s="170" t="s">
        <v>1240</v>
      </c>
      <c r="AT6" s="170" t="s">
        <v>1241</v>
      </c>
      <c r="AU6" s="170" t="s">
        <v>1242</v>
      </c>
      <c r="AV6" s="170" t="s">
        <v>1243</v>
      </c>
      <c r="AW6" s="170" t="s">
        <v>1244</v>
      </c>
      <c r="AX6" s="153" t="s">
        <v>1245</v>
      </c>
      <c r="AY6" s="153" t="s">
        <v>1246</v>
      </c>
      <c r="AZ6" s="153" t="s">
        <v>1247</v>
      </c>
      <c r="BA6" s="153" t="s">
        <v>1248</v>
      </c>
      <c r="BB6" s="153" t="s">
        <v>1249</v>
      </c>
      <c r="BC6" s="153" t="s">
        <v>1250</v>
      </c>
      <c r="BD6" s="153" t="s">
        <v>1251</v>
      </c>
      <c r="BE6" s="153" t="s">
        <v>1252</v>
      </c>
      <c r="BF6" s="153" t="s">
        <v>1253</v>
      </c>
      <c r="BG6" s="153" t="s">
        <v>1254</v>
      </c>
      <c r="BH6" s="153" t="s">
        <v>1255</v>
      </c>
      <c r="BI6" s="153" t="s">
        <v>1256</v>
      </c>
      <c r="BJ6" s="153" t="s">
        <v>1257</v>
      </c>
      <c r="BK6" s="153" t="s">
        <v>1258</v>
      </c>
      <c r="BL6" s="153" t="s">
        <v>1259</v>
      </c>
      <c r="BM6" s="153" t="s">
        <v>1260</v>
      </c>
      <c r="BN6" s="153" t="s">
        <v>1261</v>
      </c>
      <c r="BO6" s="153" t="s">
        <v>1262</v>
      </c>
      <c r="BP6" s="153" t="s">
        <v>1263</v>
      </c>
      <c r="BQ6" s="153" t="s">
        <v>1264</v>
      </c>
      <c r="BR6" s="153" t="s">
        <v>1265</v>
      </c>
      <c r="BS6" s="153" t="s">
        <v>1266</v>
      </c>
      <c r="BT6" s="238"/>
      <c r="CV6" s="235"/>
    </row>
    <row r="7" spans="1:100" hidden="1">
      <c r="A7" s="44" t="str">
        <f>D7&amp;B7</f>
        <v>W70</v>
      </c>
      <c r="B7" s="132"/>
      <c r="C7" s="7" t="str">
        <f>IF(BS_CONTROLE[[#This Row],[Coluna2]]="","",WEEKNUM(BS_CONTROLE[[#This Row],[Coluna2]]))</f>
        <v/>
      </c>
      <c r="D7" s="45" t="s">
        <v>249</v>
      </c>
      <c r="E7" s="206"/>
      <c r="F7" s="133" t="s">
        <v>25</v>
      </c>
      <c r="G7" s="8" t="str">
        <f>IF(D7="","*",VLOOKUP(F7,BS_ATIVIDADE[#All],3,FALSE))</f>
        <v>OUTROS</v>
      </c>
      <c r="H7" s="207" t="s">
        <v>574</v>
      </c>
      <c r="I7" s="207" t="s">
        <v>617</v>
      </c>
      <c r="J7" s="208">
        <v>98</v>
      </c>
      <c r="K7" s="208">
        <v>501</v>
      </c>
      <c r="L7" s="209" t="s">
        <v>11</v>
      </c>
      <c r="M7" s="148" t="s">
        <v>1267</v>
      </c>
      <c r="N7" s="148" t="s">
        <v>1268</v>
      </c>
      <c r="O7" s="207">
        <v>0.375</v>
      </c>
      <c r="P7" s="207">
        <v>4.1666666666666664E-2</v>
      </c>
      <c r="Q7" s="209">
        <v>1</v>
      </c>
      <c r="R7" s="9" t="str">
        <f>IFERROR(_xlfn.XLOOKUP(F7, BS_ATIVIDADE[ATIVIDADE],BS_ATIVIDADE[UNIDADE] ), "*")</f>
        <v>BINÁRIO</v>
      </c>
      <c r="S7" s="176" t="str" cm="1">
        <f t="array" ref="S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" s="176" t="str" cm="1">
        <f t="array" ref="T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" s="195" t="str">
        <f>IFERROR(_xlfn.XLOOKUP(J7, BASE_MAPA!$B$2:$B$420, BASE_MAPA!$G$2:$G$420), "ERRO")</f>
        <v>ALTO ARAGUAIA - RONDONOPOLIS</v>
      </c>
      <c r="V7" s="210" t="s">
        <v>1269</v>
      </c>
      <c r="W7" s="211" t="s">
        <v>1270</v>
      </c>
      <c r="X7" s="151" t="s">
        <v>1005</v>
      </c>
      <c r="Y7" s="129"/>
      <c r="Z7" s="212"/>
      <c r="AA7" s="71" t="s">
        <v>1271</v>
      </c>
      <c r="AB7" s="59" t="s">
        <v>997</v>
      </c>
      <c r="AC7" s="213"/>
      <c r="AD7" s="207"/>
      <c r="AE7" s="209"/>
      <c r="AF7" s="209"/>
      <c r="AG7" s="209"/>
      <c r="AH7" s="42"/>
      <c r="AI7" s="119" t="str">
        <f>IF(BS_CONTROLE[[#This Row],[Coluna6]]=0, "-", BS_CONTROLE[[#This Row],[Coluna6]])</f>
        <v>DESLOCAMENTO</v>
      </c>
      <c r="AJ7" s="8" t="str">
        <f>IF(D7="","*",VLOOKUP(AI7,BS_ATIVIDADE[#Data],3,FALSE))</f>
        <v>OUTROS</v>
      </c>
      <c r="AK7" s="171" t="str">
        <f>IF(BS_CONTROLE[[#This Row],[Coluna8]]=0, "-", BS_CONTROLE[[#This Row],[Coluna8]])</f>
        <v>TGR2</v>
      </c>
      <c r="AL7" s="171" t="str">
        <f>IF(BS_CONTROLE[[#This Row],[Coluna9]]=0, "-", BS_CONTROLE[[#This Row],[Coluna9]])</f>
        <v>TIQ</v>
      </c>
      <c r="AM7" s="171" t="str">
        <f>IF(BS_CONTROLE[[#This Row],[Coluna13]]=0, "-", BS_CONTROLE[[#This Row],[Coluna13]])</f>
        <v>TGR-TIQ</v>
      </c>
      <c r="AN7" s="171" t="str">
        <f>IF(BS_CONTROLE[[#This Row],[Coluna14]]=0, "-", BS_CONTROLE[[#This Row],[Coluna14]])</f>
        <v>TGRTIQ</v>
      </c>
      <c r="AO7" s="172">
        <f>IF(BS_CONTROLE[[#This Row],[Coluna10]]=0, "-", BS_CONTROLE[[#This Row],[Coluna10]])</f>
        <v>98</v>
      </c>
      <c r="AP7" s="173">
        <f>IF(BS_CONTROLE[[#This Row],[Coluna11]]=0, "-", BS_CONTROLE[[#This Row],[Coluna11]])</f>
        <v>501</v>
      </c>
      <c r="AQ7" s="173" t="str">
        <f>IF(BS_CONTROLE[[#This Row],[Coluna12]]=0, "-", BS_CONTROLE[[#This Row],[Coluna12]])</f>
        <v>-</v>
      </c>
      <c r="AR7" s="32"/>
      <c r="AS7" s="32"/>
      <c r="AT7" s="32"/>
      <c r="AU7" s="32"/>
      <c r="AV7" s="32"/>
      <c r="AW7" s="32"/>
      <c r="AX7" s="32"/>
      <c r="AY7" s="180">
        <f>IF(D7="","*",IFERROR(IF(ISODD(COUNT(AS7:AX9)),"ERRO",SUM((AT7-AS7),(AV7-AU7),(AX7-AW7))),"ERRO"))</f>
        <v>0</v>
      </c>
      <c r="AZ7" s="11"/>
      <c r="BA7" s="60"/>
      <c r="BB7" s="9" t="str">
        <f>IFERROR(_xlfn.XLOOKUP(AI7, BS_ATIVIDADE[ATIVIDADE],BS_ATIVIDADE[UNIDADE] ), "*")</f>
        <v>BINÁRIO</v>
      </c>
      <c r="BC7" s="59" t="str" cm="1">
        <f t="array" ref="BC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" s="59" t="str" cm="1">
        <f t="array" ref="BD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" s="196" t="str">
        <f>IFERROR(_xlfn.XLOOKUP(AO7, BASE_MAPA!$B$2:$B$420, BASE_MAPA!$G$2:$G$420), "ERRO")</f>
        <v>ALTO ARAGUAIA - RONDONOPOLIS</v>
      </c>
      <c r="BF7" s="174" t="str">
        <f>IF(BS_CONTROLE[[#This Row],[Coluna22]]=0, "-", BS_CONTROLE[[#This Row],[Coluna22]])</f>
        <v>Camila</v>
      </c>
      <c r="BG7" s="13"/>
      <c r="BH7" s="14"/>
      <c r="BI7" s="14"/>
      <c r="BJ7" s="14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 t="str">
        <f t="shared" ref="BT7" si="0">IF(BN7="","",SUBSTITUTE(BM7," ","")&amp;SUBSTITUTE(BN7," ",""))</f>
        <v/>
      </c>
    </row>
    <row r="8" spans="1:100" hidden="1">
      <c r="A8" s="198" t="str">
        <f>D8&amp;B8</f>
        <v/>
      </c>
      <c r="B8" s="199"/>
      <c r="C8" s="7" t="str">
        <f>IF(BS_CONTROLE[[#This Row],[Coluna2]]="","",WEEKNUM(BS_CONTROLE[[#This Row],[Coluna2]]))</f>
        <v/>
      </c>
      <c r="D8" s="45"/>
      <c r="E8" s="214"/>
      <c r="F8" s="133"/>
      <c r="G8" s="8" t="str">
        <f>IF(D8="","*",VLOOKUP(F8,BS_ATIVIDADE[#All],3,FALSE))</f>
        <v>*</v>
      </c>
      <c r="H8" s="215"/>
      <c r="I8" s="215"/>
      <c r="J8" s="216"/>
      <c r="K8" s="216"/>
      <c r="L8" s="217"/>
      <c r="M8" s="148" t="str" cm="1">
        <f t="array" ref="M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" s="200" t="str" cm="1">
        <f t="array" ref="N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" s="215"/>
      <c r="P8" s="215"/>
      <c r="Q8" s="217"/>
      <c r="R8" s="9" t="str">
        <f>IFERROR(_xlfn.XLOOKUP(F8, BS_ATIVIDADE[ATIVIDADE],BS_ATIVIDADE[UNIDADE] ), "*")</f>
        <v>*</v>
      </c>
      <c r="S8" s="176" t="str" cm="1">
        <f t="array" ref="S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" s="176" t="str" cm="1">
        <f t="array" ref="T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" s="195" t="str">
        <f>IFERROR(_xlfn.XLOOKUP(J8, BASE_MAPA!$B$2:$B$420, BASE_MAPA!$G$2:$G$420), "ERRO")</f>
        <v>ERRO</v>
      </c>
      <c r="V8" s="218"/>
      <c r="W8" s="219"/>
      <c r="X8" s="151"/>
      <c r="Y8" s="129"/>
      <c r="Z8" s="220"/>
      <c r="AA8" s="217"/>
      <c r="AB8" s="59"/>
      <c r="AC8" s="221"/>
      <c r="AD8" s="215"/>
      <c r="AE8" s="217"/>
      <c r="AF8" s="217"/>
      <c r="AG8" s="217"/>
      <c r="AH8" s="42"/>
      <c r="AI8" s="119" t="str">
        <f>IF(BS_CONTROLE[[#This Row],[Coluna6]]=0, "-", BS_CONTROLE[[#This Row],[Coluna6]])</f>
        <v>-</v>
      </c>
      <c r="AJ8" s="8" t="str">
        <f>IF(D8="","*",VLOOKUP(AI8,BS_ATIVIDADE[#Data],3,FALSE))</f>
        <v>*</v>
      </c>
      <c r="AK8" s="203" t="str">
        <f>IF(BS_CONTROLE[[#This Row],[Coluna8]]=0, "-", BS_CONTROLE[[#This Row],[Coluna8]])</f>
        <v>-</v>
      </c>
      <c r="AL8" s="203" t="str">
        <f>IF(BS_CONTROLE[[#This Row],[Coluna9]]=0, "-", BS_CONTROLE[[#This Row],[Coluna9]])</f>
        <v>-</v>
      </c>
      <c r="AM8" s="203" t="str">
        <f>IF(BS_CONTROLE[[#This Row],[Coluna13]]=0, "-", BS_CONTROLE[[#This Row],[Coluna13]])</f>
        <v>-</v>
      </c>
      <c r="AN8" s="203" t="str">
        <f>IF(BS_CONTROLE[[#This Row],[Coluna14]]=0, "-", BS_CONTROLE[[#This Row],[Coluna14]])</f>
        <v>-</v>
      </c>
      <c r="AO8" s="172" t="str">
        <f>IF(BS_CONTROLE[[#This Row],[Coluna10]]=0, "-", BS_CONTROLE[[#This Row],[Coluna10]])</f>
        <v>-</v>
      </c>
      <c r="AP8" s="173" t="str">
        <f>IF(BS_CONTROLE[[#This Row],[Coluna11]]=0, "-", BS_CONTROLE[[#This Row],[Coluna11]])</f>
        <v>-</v>
      </c>
      <c r="AQ8" s="173" t="str">
        <f>IF(BS_CONTROLE[[#This Row],[Coluna12]]=0, "-", BS_CONTROLE[[#This Row],[Coluna12]])</f>
        <v>-</v>
      </c>
      <c r="AR8" s="204"/>
      <c r="AS8" s="204"/>
      <c r="AT8" s="204"/>
      <c r="AU8" s="204"/>
      <c r="AV8" s="204"/>
      <c r="AW8" s="204"/>
      <c r="AX8" s="32"/>
      <c r="AY8" s="180" t="str">
        <f>IF(D8="","*",IFERROR(IF(ISODD(COUNT(AS8:AX10)),"ERRO",SUM((AT8-AS8),(AV8-AU8),(AX8-AW8))),"ERRO"))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" s="59" t="str" cm="1">
        <f t="array" ref="BD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" s="196" t="str">
        <f>IFERROR(_xlfn.XLOOKUP(AO8, BASE_MAPA!$B$2:$B$420, BASE_MAPA!$G$2:$G$420), "ERRO")</f>
        <v>ERRO</v>
      </c>
      <c r="BF8" s="174" t="str">
        <f>IF(BS_CONTROLE[[#This Row],[Coluna22]]=0, "-", BS_CONTROLE[[#This Row],[Coluna22]])</f>
        <v>-</v>
      </c>
      <c r="BG8" s="13"/>
      <c r="BH8" s="14"/>
      <c r="BI8" s="14"/>
      <c r="BJ8" s="205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238"/>
    </row>
    <row r="9" spans="1:100">
      <c r="A9" s="198" t="str">
        <f>D9&amp;B9</f>
        <v>V7746056</v>
      </c>
      <c r="B9" s="132">
        <v>46056</v>
      </c>
      <c r="C9" s="7">
        <f>IF(BS_CONTROLE[[#This Row],[Coluna2]]="","",WEEKNUM(BS_CONTROLE[[#This Row],[Coluna2]]))</f>
        <v>6</v>
      </c>
      <c r="D9" s="45" t="s">
        <v>207</v>
      </c>
      <c r="E9" s="181"/>
      <c r="F9" s="133" t="s">
        <v>84</v>
      </c>
      <c r="G9" s="8" t="str">
        <f>IF(D9="","*",VLOOKUP(F9,BS_ATIVIDADE[#All],3,FALSE))</f>
        <v>OUTROS</v>
      </c>
      <c r="H9" s="134" t="s">
        <v>618</v>
      </c>
      <c r="I9" s="134" t="s">
        <v>574</v>
      </c>
      <c r="J9" s="150">
        <v>98</v>
      </c>
      <c r="K9" s="150">
        <v>616</v>
      </c>
      <c r="L9" s="71" t="s">
        <v>11</v>
      </c>
      <c r="M9" s="148" t="s">
        <v>1272</v>
      </c>
      <c r="N9" s="200" t="s">
        <v>1273</v>
      </c>
      <c r="O9" s="134">
        <v>0.375</v>
      </c>
      <c r="P9" s="134">
        <v>4.1666666666666664E-2</v>
      </c>
      <c r="Q9" s="71">
        <v>1</v>
      </c>
      <c r="R9" s="9" t="str">
        <f>IFERROR(_xlfn.XLOOKUP(F9, BS_ATIVIDADE[ATIVIDADE],BS_ATIVIDADE[UNIDADE] ), "*")</f>
        <v>BINÁRIO</v>
      </c>
      <c r="S9" s="176" t="str" cm="1">
        <f t="array" ref="S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" s="176" t="str" cm="1">
        <f t="array" ref="T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201" t="s">
        <v>1274</v>
      </c>
      <c r="W9" s="202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 t="s">
        <v>11</v>
      </c>
      <c r="AF9" s="71" t="s">
        <v>11</v>
      </c>
      <c r="AG9" s="71" t="s">
        <v>11</v>
      </c>
      <c r="AH9" s="42"/>
      <c r="AI9" s="119" t="str">
        <f>IF(BS_CONTROLE[[#This Row],[Coluna6]]=0, "-", BS_CONTROLE[[#This Row],[Coluna6]])</f>
        <v>INSPEÇÃO AUTO DE LINHA</v>
      </c>
      <c r="AJ9" s="8" t="str">
        <f>IF(D9="","*",VLOOKUP(AI9,BS_ATIVIDADE[#Data],3,FALSE))</f>
        <v>OUTROS</v>
      </c>
      <c r="AK9" s="203" t="str">
        <f>IF(BS_CONTROLE[[#This Row],[Coluna8]]=0, "-", BS_CONTROLE[[#This Row],[Coluna8]])</f>
        <v>TIQ1</v>
      </c>
      <c r="AL9" s="203" t="str">
        <f>IF(BS_CONTROLE[[#This Row],[Coluna9]]=0, "-", BS_CONTROLE[[#This Row],[Coluna9]])</f>
        <v>TGR2</v>
      </c>
      <c r="AM9" s="203" t="str">
        <f>IF(BS_CONTROLE[[#This Row],[Coluna13]]=0, "-", BS_CONTROLE[[#This Row],[Coluna13]])</f>
        <v>TIQ-TGR</v>
      </c>
      <c r="AN9" s="203" t="str">
        <f>IF(BS_CONTROLE[[#This Row],[Coluna14]]=0, "-", BS_CONTROLE[[#This Row],[Coluna14]])</f>
        <v>TIQTGR</v>
      </c>
      <c r="AO9" s="172">
        <f>IF(BS_CONTROLE[[#This Row],[Coluna10]]=0, "-", BS_CONTROLE[[#This Row],[Coluna10]])</f>
        <v>98</v>
      </c>
      <c r="AP9" s="173">
        <f>IF(BS_CONTROLE[[#This Row],[Coluna11]]=0, "-", BS_CONTROLE[[#This Row],[Coluna11]])</f>
        <v>616</v>
      </c>
      <c r="AQ9" s="173" t="str">
        <f>IF(BS_CONTROLE[[#This Row],[Coluna12]]=0, "-", BS_CONTROLE[[#This Row],[Coluna12]])</f>
        <v>-</v>
      </c>
      <c r="AR9" s="204">
        <v>0.39583333333333331</v>
      </c>
      <c r="AS9" s="204">
        <v>0.45347222222222222</v>
      </c>
      <c r="AT9" s="204">
        <v>0.49513888888888891</v>
      </c>
      <c r="AU9" s="204"/>
      <c r="AV9" s="204"/>
      <c r="AW9" s="204"/>
      <c r="AX9" s="32"/>
      <c r="AY9" s="180">
        <f>IF(D9="","*",IFERROR(IF(ISODD(COUNT(AS9:AX11)),"ERRO",SUM((AT9-AS9),(AV9-AU9),(AX9-AW9))),"ERRO"))</f>
        <v>4.1666666666666685E-2</v>
      </c>
      <c r="AZ9" s="11"/>
      <c r="BA9" s="60">
        <v>1</v>
      </c>
      <c r="BB9" s="9" t="str">
        <f>IFERROR(_xlfn.XLOOKUP(AI9, BS_ATIVIDADE[ATIVIDADE],BS_ATIVIDADE[UNIDADE] ), "*")</f>
        <v>BINÁRIO</v>
      </c>
      <c r="BC9" s="59" t="str" cm="1">
        <f t="array" ref="BC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" s="59" t="str" cm="1">
        <f t="array" ref="BD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Row],[Coluna22]]=0, "-", BS_CONTROLE[[#This Row],[Coluna22]])</f>
        <v>Camiila</v>
      </c>
      <c r="BG9" s="13"/>
      <c r="BH9" s="14">
        <v>2</v>
      </c>
      <c r="BI9" s="14"/>
      <c r="BJ9" s="222" t="s">
        <v>1276</v>
      </c>
      <c r="BK9" s="222" t="s">
        <v>1277</v>
      </c>
      <c r="BL9" s="13"/>
      <c r="BM9" s="12" t="s">
        <v>1030</v>
      </c>
      <c r="BN9" s="12" t="s">
        <v>1030</v>
      </c>
      <c r="BO9" s="130" t="s">
        <v>1030</v>
      </c>
      <c r="BP9" s="14"/>
      <c r="BQ9" s="10" t="str">
        <f>IF(AND(BR9&lt;1,BS9&lt;1),"Produção e Intervalo",IF(BR9&lt;1,"Intervalo",IF(BS9&lt;1,"Produção","Aderente")))</f>
        <v>Aderente</v>
      </c>
      <c r="BR9" s="15">
        <f>IF(OR(B9="",F9=""),"*",AY9/P9)</f>
        <v>1.0000000000000004</v>
      </c>
      <c r="BS9" s="15">
        <f>IF(OR(B9="",F9=""),"*",BA9/Q9)</f>
        <v>1</v>
      </c>
      <c r="BT9" s="242" t="str">
        <f>IF(BN9="","",SUBSTITUTE(BM9," ","")&amp;SUBSTITUTE(BN9," ",""))</f>
        <v>OKOK</v>
      </c>
      <c r="BU9" s="243" t="s">
        <v>1278</v>
      </c>
    </row>
    <row r="10" spans="1:100">
      <c r="A10" s="44" t="str">
        <f t="shared" ref="A10:A56" si="1">D10&amp;B10</f>
        <v>V8646055</v>
      </c>
      <c r="B10" s="132">
        <v>46055</v>
      </c>
      <c r="C10" s="7">
        <f>IF(BS_CONTROLE[[#This Row],[Coluna2]]="","",WEEKNUM(BS_CONTROLE[[#This Row],[Coluna2]]))</f>
        <v>6</v>
      </c>
      <c r="D10" s="45" t="s">
        <v>217</v>
      </c>
      <c r="E10" s="181">
        <v>2</v>
      </c>
      <c r="F10" s="133" t="s">
        <v>116</v>
      </c>
      <c r="G10" s="8" t="str">
        <f>IF(D10="","*",VLOOKUP(F10,BS_ATIVIDADE[#All],3,FALSE))</f>
        <v>MECANIZAÇÃO - SOCADORA</v>
      </c>
      <c r="H10" s="134" t="s">
        <v>648</v>
      </c>
      <c r="I10" s="134" t="s">
        <v>648</v>
      </c>
      <c r="J10" s="150">
        <v>98</v>
      </c>
      <c r="K10" s="150">
        <v>746.5</v>
      </c>
      <c r="L10" s="71">
        <v>749</v>
      </c>
      <c r="M10" s="148" t="str" cm="1">
        <f t="array" ref="M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0" s="148" t="str" cm="1">
        <f t="array" ref="N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744TEX</v>
      </c>
      <c r="O10" s="134">
        <v>0.41666666666666669</v>
      </c>
      <c r="P10" s="134">
        <v>8.3333333333333329E-2</v>
      </c>
      <c r="Q10" s="71">
        <v>1120</v>
      </c>
      <c r="R10" s="9" t="str">
        <f>IFERROR(_xlfn.XLOOKUP(F10, BS_ATIVIDADE[ATIVIDADE],BS_ATIVIDADE[UNIDADE] ), "*")</f>
        <v>M</v>
      </c>
      <c r="S10" s="176" t="str" cm="1">
        <f t="array" ref="S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" s="176" t="str" cm="1">
        <f t="array" ref="T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1279</v>
      </c>
      <c r="W10" s="134" t="s">
        <v>1280</v>
      </c>
      <c r="X10" s="151" t="s">
        <v>1005</v>
      </c>
      <c r="Y10" s="129"/>
      <c r="Z10" s="129"/>
      <c r="AA10" s="71">
        <v>1</v>
      </c>
      <c r="AB10" s="59" t="s">
        <v>997</v>
      </c>
      <c r="AC10" s="59" t="s">
        <v>11</v>
      </c>
      <c r="AD10" s="134">
        <v>0.29166666666666669</v>
      </c>
      <c r="AE10" s="71">
        <v>6636</v>
      </c>
      <c r="AF10" s="71">
        <v>6236</v>
      </c>
      <c r="AG10" s="71" t="s">
        <v>11</v>
      </c>
      <c r="AH10" s="42"/>
      <c r="AI10" s="119" t="str">
        <f>IF(BS_CONTROLE[[#This Row],[Coluna6]]=0, "-", BS_CONTROLE[[#This Row],[Coluna6]])</f>
        <v>MECANIZAÇÃO - SOCADORA</v>
      </c>
      <c r="AJ10" s="8" t="str">
        <f>IF(D10="","*",VLOOKUP(AI10,BS_ATIVIDADE[#Data],3,FALSE))</f>
        <v>MECANIZAÇÃO - SOCADORA</v>
      </c>
      <c r="AK10" s="171" t="str">
        <f>IF(BS_CONTROLE[[#This Row],[Coluna8]]=0, "-", BS_CONTROLE[[#This Row],[Coluna8]])</f>
        <v>TSF</v>
      </c>
      <c r="AL10" s="171" t="str">
        <f>IF(BS_CONTROLE[[#This Row],[Coluna9]]=0, "-", BS_CONTROLE[[#This Row],[Coluna9]])</f>
        <v>TSF</v>
      </c>
      <c r="AM10" s="171" t="str">
        <f>IF(BS_CONTROLE[[#This Row],[Coluna13]]=0, "-", BS_CONTROLE[[#This Row],[Coluna13]])</f>
        <v>TSF-TEX</v>
      </c>
      <c r="AN10" s="171" t="str">
        <f>IF(BS_CONTROLE[[#This Row],[Coluna14]]=0, "-", BS_CONTROLE[[#This Row],[Coluna14]])</f>
        <v>744TEX</v>
      </c>
      <c r="AO10" s="172">
        <f>IF(BS_CONTROLE[[#This Row],[Coluna10]]=0, "-", BS_CONTROLE[[#This Row],[Coluna10]])</f>
        <v>98</v>
      </c>
      <c r="AP10" s="173">
        <f>IF(BS_CONTROLE[[#This Row],[Coluna11]]=0, "-", BS_CONTROLE[[#This Row],[Coluna11]])</f>
        <v>746.5</v>
      </c>
      <c r="AQ10" s="173">
        <f>IF(BS_CONTROLE[[#This Row],[Coluna12]]=0, "-", BS_CONTROLE[[#This Row],[Coluna12]])</f>
        <v>749</v>
      </c>
      <c r="AR10" s="32">
        <v>0.39513888888888887</v>
      </c>
      <c r="AS10" s="204">
        <v>0.50138888888888888</v>
      </c>
      <c r="AT10" s="204">
        <v>0.52708333333333335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2.5694444444444464E-2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" s="59" t="str" cm="1">
        <f t="array" ref="BD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Row],[Coluna22]]=0, "-", BS_CONTROLE[[#This Row],[Coluna22]])</f>
        <v>Antonioni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1025</v>
      </c>
      <c r="BN10" s="12" t="s">
        <v>1055</v>
      </c>
      <c r="BO10" s="130" t="s">
        <v>1117</v>
      </c>
      <c r="BP10" s="14"/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0.30833333333333357</v>
      </c>
      <c r="BS10" s="240">
        <f>IF(OR(B10="",F10=""),"*",BA10/Q10)</f>
        <v>0</v>
      </c>
      <c r="BT10" s="242" t="str">
        <f>IF(BN10="","",SUBSTITUTE(BM10," ","")&amp;SUBSTITUTE(BN10," ",""))</f>
        <v>CCOCirculaçãoIntervaloOportunidade</v>
      </c>
      <c r="BU10" s="248" t="s">
        <v>1283</v>
      </c>
      <c r="BV10" s="241"/>
    </row>
    <row r="11" spans="1:100">
      <c r="A11" s="44" t="str">
        <f t="shared" si="1"/>
        <v>W7046055</v>
      </c>
      <c r="B11" s="132">
        <v>46055</v>
      </c>
      <c r="C11" s="7">
        <f>IF(BS_CONTROLE[[#This Row],[Coluna2]]="","",WEEKNUM(BS_CONTROLE[[#This Row],[Coluna2]]))</f>
        <v>6</v>
      </c>
      <c r="D11" s="45" t="s">
        <v>249</v>
      </c>
      <c r="E11" s="181">
        <v>3</v>
      </c>
      <c r="F11" s="133" t="s">
        <v>186</v>
      </c>
      <c r="G11" s="8" t="str">
        <f>IF(D11="","*",VLOOKUP(F11,BS_ATIVIDADE[#All],3,FALSE))</f>
        <v>PEDRA</v>
      </c>
      <c r="H11" s="207" t="s">
        <v>1284</v>
      </c>
      <c r="I11" s="207" t="s">
        <v>574</v>
      </c>
      <c r="J11" s="208">
        <v>98</v>
      </c>
      <c r="K11" s="208">
        <v>700</v>
      </c>
      <c r="L11" s="209">
        <v>703</v>
      </c>
      <c r="M11" s="148" t="str" cm="1">
        <f t="array" ref="M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1" s="148" cm="1">
        <f t="array" ref="N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1" s="207">
        <v>0.33333333333333331</v>
      </c>
      <c r="P11" s="207">
        <v>0.125</v>
      </c>
      <c r="Q11" s="209">
        <v>28</v>
      </c>
      <c r="R11" s="9" t="str">
        <f>IFERROR(_xlfn.XLOOKUP(F11, BS_ATIVIDADE[ATIVIDADE],BS_ATIVIDADE[UNIDADE] ), "*")</f>
        <v>VAGÕES</v>
      </c>
      <c r="S11" s="176" t="str" cm="1">
        <f t="array" ref="S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" s="176" t="str" cm="1">
        <f t="array" ref="T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1269</v>
      </c>
      <c r="W11" s="134" t="s">
        <v>1285</v>
      </c>
      <c r="X11" s="151" t="s">
        <v>1005</v>
      </c>
      <c r="Y11" s="129"/>
      <c r="Z11" s="129"/>
      <c r="AA11" s="71" t="s">
        <v>1271</v>
      </c>
      <c r="AB11" s="59" t="s">
        <v>997</v>
      </c>
      <c r="AC11" s="59"/>
      <c r="AD11" s="134">
        <v>0.29166666666666669</v>
      </c>
      <c r="AE11" s="71">
        <v>7632</v>
      </c>
      <c r="AF11" s="71">
        <v>9292</v>
      </c>
      <c r="AG11" s="71"/>
      <c r="AH11" s="42"/>
      <c r="AI11" s="119" t="str">
        <f>IF(BS_CONTROLE[[#This Row],[Coluna6]]=0, "-", BS_CONTROLE[[#This Row],[Coluna6]])</f>
        <v>PDM - PEDRA - DESCARGA</v>
      </c>
      <c r="AJ11" s="8" t="str">
        <f>IF(D11="","*",VLOOKUP(AI11,BS_ATIVIDADE[#Data],3,FALSE))</f>
        <v>PEDRA</v>
      </c>
      <c r="AK11" s="171" t="str">
        <f>IF(BS_CONTROLE[[#This Row],[Coluna8]]=0, "-", BS_CONTROLE[[#This Row],[Coluna8]])</f>
        <v>752RVD</v>
      </c>
      <c r="AL11" s="171" t="str">
        <f>IF(BS_CONTROLE[[#This Row],[Coluna9]]=0, "-", BS_CONTROLE[[#This Row],[Coluna9]])</f>
        <v>TGR2</v>
      </c>
      <c r="AM11" s="171" t="str">
        <f>IF(BS_CONTROLE[[#This Row],[Coluna13]]=0, "-", BS_CONTROLE[[#This Row],[Coluna13]])</f>
        <v>TAL-TSF</v>
      </c>
      <c r="AN11" s="171">
        <f>IF(BS_CONTROLE[[#This Row],[Coluna14]]=0, "-", BS_CONTROLE[[#This Row],[Coluna14]])</f>
        <v>699710</v>
      </c>
      <c r="AO11" s="172">
        <f>IF(BS_CONTROLE[[#This Row],[Coluna10]]=0, "-", BS_CONTROLE[[#This Row],[Coluna10]])</f>
        <v>98</v>
      </c>
      <c r="AP11" s="173">
        <f>IF(BS_CONTROLE[[#This Row],[Coluna11]]=0, "-", BS_CONTROLE[[#This Row],[Coluna11]])</f>
        <v>700</v>
      </c>
      <c r="AQ11" s="173">
        <f>IF(BS_CONTROLE[[#This Row],[Coluna12]]=0, "-", BS_CONTROLE[[#This Row],[Coluna12]])</f>
        <v>703</v>
      </c>
      <c r="AR11" s="32">
        <v>0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VAGÕES</v>
      </c>
      <c r="BC11" s="59" t="str" cm="1">
        <f t="array" ref="BC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" s="59" t="str" cm="1">
        <f t="array" ref="BD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Row],[Coluna22]]=0, "-", BS_CONTROLE[[#This Row],[Coluna22]])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1021</v>
      </c>
      <c r="BN11" s="12" t="s">
        <v>1042</v>
      </c>
      <c r="BO11" s="130" t="s">
        <v>1109</v>
      </c>
      <c r="BP11" s="14" t="s">
        <v>1288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ref="BT10:BT56" si="2">IF(BN11="","",SUBSTITUTE(BM11," ","")&amp;SUBSTITUTE(BN11," ",""))</f>
        <v>MecânicaLocomotiva</v>
      </c>
      <c r="BU11" s="249"/>
    </row>
    <row r="12" spans="1:100">
      <c r="A12" s="44" t="str">
        <f t="shared" si="1"/>
        <v>FRANCISCO (TF-19)46055</v>
      </c>
      <c r="B12" s="132">
        <v>46055</v>
      </c>
      <c r="C12" s="7">
        <f>IF(BS_CONTROLE[[#This Row],[Coluna2]]="","",WEEKNUM(BS_CONTROLE[[#This Row],[Coluna2]]))</f>
        <v>6</v>
      </c>
      <c r="D12" s="45" t="s">
        <v>306</v>
      </c>
      <c r="E12" s="181">
        <v>4</v>
      </c>
      <c r="F12" s="133" t="s">
        <v>171</v>
      </c>
      <c r="G12" s="8" t="str">
        <f>IF(D12="","*",VLOOKUP(F12,BS_ATIVIDADE[#All],3,FALSE))</f>
        <v>AMV</v>
      </c>
      <c r="H12" s="134" t="s">
        <v>1289</v>
      </c>
      <c r="I12" s="134" t="s">
        <v>11</v>
      </c>
      <c r="J12" s="150">
        <v>98</v>
      </c>
      <c r="K12" s="150">
        <v>662.31299999999999</v>
      </c>
      <c r="L12" s="71" t="s">
        <v>11</v>
      </c>
      <c r="M12" s="148" t="str" cm="1">
        <f t="array" ref="M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2" s="148" t="str" cm="1">
        <f t="array" ref="N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2" s="134">
        <v>0.375</v>
      </c>
      <c r="P12" s="134">
        <v>0.125</v>
      </c>
      <c r="Q12" s="71">
        <v>1</v>
      </c>
      <c r="R12" s="9" t="str">
        <f>IFERROR(_xlfn.XLOOKUP(F12, BS_ATIVIDADE[ATIVIDADE],BS_ATIVIDADE[UNIDADE] ), "*")</f>
        <v>Nº DE PEÇAS</v>
      </c>
      <c r="S12" s="176" t="str" cm="1">
        <f t="array" ref="S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" s="176" t="str" cm="1">
        <f t="array" ref="T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1269</v>
      </c>
      <c r="W12" s="134" t="s">
        <v>1290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Row],[Coluna6]]=0, "-", BS_CONTROLE[[#This Row],[Coluna6]])</f>
        <v>PDM - AMV - MEIA CHAVE</v>
      </c>
      <c r="AJ12" s="8" t="str">
        <f>IF(D12="","*",VLOOKUP(AI12,BS_ATIVIDADE[#Data],3,FALSE))</f>
        <v>AMV</v>
      </c>
      <c r="AK12" s="171" t="str">
        <f>IF(BS_CONTROLE[[#This Row],[Coluna8]]=0, "-", BS_CONTROLE[[#This Row],[Coluna8]])</f>
        <v>TBSNORTE</v>
      </c>
      <c r="AL12" s="171" t="str">
        <f>IF(BS_CONTROLE[[#This Row],[Coluna9]]=0, "-", BS_CONTROLE[[#This Row],[Coluna9]])</f>
        <v>-</v>
      </c>
      <c r="AM12" s="171" t="str">
        <f>IF(BS_CONTROLE[[#This Row],[Coluna13]]=0, "-", BS_CONTROLE[[#This Row],[Coluna13]])</f>
        <v>TBS-TAL</v>
      </c>
      <c r="AN12" s="171" t="str">
        <f>IF(BS_CONTROLE[[#This Row],[Coluna14]]=0, "-", BS_CONTROLE[[#This Row],[Coluna14]])</f>
        <v>TBSPAT1</v>
      </c>
      <c r="AO12" s="172">
        <f>IF(BS_CONTROLE[[#This Row],[Coluna10]]=0, "-", BS_CONTROLE[[#This Row],[Coluna10]])</f>
        <v>98</v>
      </c>
      <c r="AP12" s="173">
        <f>IF(BS_CONTROLE[[#This Row],[Coluna11]]=0, "-", BS_CONTROLE[[#This Row],[Coluna11]])</f>
        <v>662.31299999999999</v>
      </c>
      <c r="AQ12" s="173" t="str">
        <f>IF(BS_CONTROLE[[#This Row],[Coluna12]]=0, "-", BS_CONTROLE[[#This Row],[Coluna12]])</f>
        <v>-</v>
      </c>
      <c r="AR12" s="32">
        <v>0.45277777777777778</v>
      </c>
      <c r="AS12" s="204">
        <v>0</v>
      </c>
      <c r="AT12" s="204">
        <v>0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0</v>
      </c>
      <c r="AZ12" s="11"/>
      <c r="BA12" s="60">
        <v>0</v>
      </c>
      <c r="BB12" s="9" t="str">
        <f>IFERROR(_xlfn.XLOOKUP(AI12, BS_ATIVIDADE[ATIVIDADE],BS_ATIVIDADE[UNIDADE] ), "*")</f>
        <v>Nº DE PEÇAS</v>
      </c>
      <c r="BC12" s="59" t="str" cm="1">
        <f t="array" ref="BC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" s="59" t="str" cm="1">
        <f t="array" ref="BD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Row],[Coluna22]]=0, "-", BS_CONTROLE[[#This Row],[Coluna22]])</f>
        <v>Camila</v>
      </c>
      <c r="BG12" s="13"/>
      <c r="BH12" s="14">
        <v>0</v>
      </c>
      <c r="BI12" s="14"/>
      <c r="BJ12" s="14" t="s">
        <v>1291</v>
      </c>
      <c r="BK12" s="14" t="s">
        <v>1292</v>
      </c>
      <c r="BL12" s="13"/>
      <c r="BM12" s="12" t="s">
        <v>1025</v>
      </c>
      <c r="BN12" s="12" t="s">
        <v>1055</v>
      </c>
      <c r="BO12" s="130" t="s">
        <v>1117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</v>
      </c>
      <c r="BS12" s="15">
        <f>IF(OR(B12="",F12=""),"*",BA12/Q12)</f>
        <v>0</v>
      </c>
      <c r="BT12" s="238" t="str">
        <f t="shared" si="2"/>
        <v>CCOCirculaçãoIntervaloOportunidade</v>
      </c>
      <c r="BU12" s="249"/>
    </row>
    <row r="13" spans="1:100">
      <c r="A13" s="44" t="str">
        <f t="shared" si="1"/>
        <v>BRUNO (TF-525)46055</v>
      </c>
      <c r="B13" s="132">
        <v>46055</v>
      </c>
      <c r="C13" s="7">
        <f>IF(BS_CONTROLE[[#This Row],[Coluna2]]="","",WEEKNUM(BS_CONTROLE[[#This Row],[Coluna2]]))</f>
        <v>6</v>
      </c>
      <c r="D13" s="45" t="s">
        <v>278</v>
      </c>
      <c r="E13" s="181">
        <v>5</v>
      </c>
      <c r="F13" s="133" t="s">
        <v>193</v>
      </c>
      <c r="G13" s="8" t="str">
        <f>IF(D13="","*",VLOOKUP(F13,BS_ATIVIDADE[#All],3,FALSE))</f>
        <v>SOLDA</v>
      </c>
      <c r="H13" s="148" t="str" cm="1">
        <f t="array" ref="H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13" s="207" t="s">
        <v>11</v>
      </c>
      <c r="J13" s="208">
        <v>98</v>
      </c>
      <c r="K13" s="208">
        <v>548.14499999999998</v>
      </c>
      <c r="L13" s="209" t="s">
        <v>11</v>
      </c>
      <c r="M13" s="148" t="str" cm="1">
        <f t="array" ref="M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13" s="148" t="str" cm="1">
        <f t="array" ref="N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13" s="207">
        <v>0.375</v>
      </c>
      <c r="P13" s="207">
        <v>8.3333333333333329E-2</v>
      </c>
      <c r="Q13" s="209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" s="176" t="str" cm="1">
        <f t="array" ref="T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" s="195" t="str">
        <f>IFERROR(_xlfn.XLOOKUP(J13, BASE_MAPA!$B$2:$B$420, BASE_MAPA!$G$2:$G$420), "ERRO")</f>
        <v>ALTO ARAGUAIA - RONDONOPOLIS</v>
      </c>
      <c r="V13" s="142" t="s">
        <v>1269</v>
      </c>
      <c r="W13" s="134" t="s">
        <v>1293</v>
      </c>
      <c r="X13" s="151" t="s">
        <v>1005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Row],[Coluna6]]=0, "-", BS_CONTROLE[[#This Row],[Coluna6]])</f>
        <v>PDM - SOLDA</v>
      </c>
      <c r="AJ13" s="8" t="str">
        <f>IF(D13="","*",VLOOKUP(AI13,BS_ATIVIDADE[#Data],3,FALSE))</f>
        <v>SOLDA</v>
      </c>
      <c r="AK13" s="171" t="str">
        <f>IF(BS_CONTROLE[[#This Row],[Coluna8]]=0, "-", BS_CONTROLE[[#This Row],[Coluna8]])</f>
        <v>539TRM</v>
      </c>
      <c r="AL13" s="171" t="str">
        <f>IF(BS_CONTROLE[[#This Row],[Coluna9]]=0, "-", BS_CONTROLE[[#This Row],[Coluna9]])</f>
        <v>-</v>
      </c>
      <c r="AM13" s="171" t="str">
        <f>IF(BS_CONTROLE[[#This Row],[Coluna13]]=0, "-", BS_CONTROLE[[#This Row],[Coluna13]])</f>
        <v>TBE-TRM</v>
      </c>
      <c r="AN13" s="171" t="str">
        <f>IF(BS_CONTROLE[[#This Row],[Coluna14]]=0, "-", BS_CONTROLE[[#This Row],[Coluna14]])</f>
        <v>539TRM</v>
      </c>
      <c r="AO13" s="172">
        <f>IF(BS_CONTROLE[[#This Row],[Coluna10]]=0, "-", BS_CONTROLE[[#This Row],[Coluna10]])</f>
        <v>98</v>
      </c>
      <c r="AP13" s="173">
        <f>IF(BS_CONTROLE[[#This Row],[Coluna11]]=0, "-", BS_CONTROLE[[#This Row],[Coluna11]])</f>
        <v>548.14499999999998</v>
      </c>
      <c r="AQ13" s="173" t="str">
        <f>IF(BS_CONTROLE[[#This Row],[Coluna12]]=0, "-", BS_CONTROLE[[#This Row],[Coluna12]])</f>
        <v>-</v>
      </c>
      <c r="AR13" s="32">
        <v>0.34027777777777779</v>
      </c>
      <c r="AS13" s="204">
        <v>0.35902777777777778</v>
      </c>
      <c r="AT13" s="204">
        <v>0.42152777777777778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6.25E-2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" s="59" t="str" cm="1">
        <f t="array" ref="BD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" s="196" t="str">
        <f>IFERROR(_xlfn.XLOOKUP(AO13, BASE_MAPA!$B$2:$B$420, BASE_MAPA!$G$2:$G$420), "ERRO")</f>
        <v>ALTO ARAGUAIA - RONDONOPOLIS</v>
      </c>
      <c r="BF13" s="174" t="str">
        <f>IF(BS_CONTROLE[[#This Row],[Coluna22]]=0, "-", BS_CONTROLE[[#This Row],[Coluna22]])</f>
        <v>Camila</v>
      </c>
      <c r="BG13" s="13"/>
      <c r="BH13" s="14">
        <v>0</v>
      </c>
      <c r="BI13" s="14"/>
      <c r="BJ13" s="14" t="s">
        <v>1294</v>
      </c>
      <c r="BK13" s="14" t="s">
        <v>1294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 e Intervalo</v>
      </c>
      <c r="BR13" s="15">
        <f>IF(OR(B13="",F13=""),"*",AY13/P13)</f>
        <v>0.75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>
      <c r="A14" s="44" t="str">
        <f t="shared" si="1"/>
        <v>ELSON (TF-526)46055</v>
      </c>
      <c r="B14" s="132">
        <v>46055</v>
      </c>
      <c r="C14" s="7">
        <f>IF(BS_CONTROLE[[#This Row],[Coluna2]]="","",WEEKNUM(BS_CONTROLE[[#This Row],[Coluna2]]))</f>
        <v>6</v>
      </c>
      <c r="D14" s="45" t="s">
        <v>303</v>
      </c>
      <c r="E14" s="181">
        <v>6</v>
      </c>
      <c r="F14" s="133" t="s">
        <v>193</v>
      </c>
      <c r="G14" s="8" t="str">
        <f>IF(D14="","*",VLOOKUP(F14,BS_ATIVIDADE[#All],3,FALSE))</f>
        <v>SOLDA</v>
      </c>
      <c r="H14" s="134" t="s">
        <v>570</v>
      </c>
      <c r="I14" s="134" t="s">
        <v>11</v>
      </c>
      <c r="J14" s="150">
        <v>74</v>
      </c>
      <c r="K14" s="150">
        <v>498.9</v>
      </c>
      <c r="L14" s="71" t="s">
        <v>11</v>
      </c>
      <c r="M14" s="148" t="str" cm="1">
        <f t="array" ref="M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4" s="148" t="str" cm="1">
        <f t="array" ref="N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4" s="134">
        <v>0.41666666666666669</v>
      </c>
      <c r="P14" s="134">
        <v>0.125</v>
      </c>
      <c r="Q14" s="71">
        <v>2</v>
      </c>
      <c r="R14" s="9" t="str">
        <f>IFERROR(_xlfn.XLOOKUP(F14, BS_ATIVIDADE[ATIVIDADE],BS_ATIVIDADE[UNIDADE] ), "*")</f>
        <v>Nº DE SOLDA</v>
      </c>
      <c r="S14" s="176" t="str" cm="1">
        <f t="array" ref="S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" s="176" t="str" cm="1">
        <f t="array" ref="T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1295</v>
      </c>
      <c r="W14" s="134" t="s">
        <v>1293</v>
      </c>
      <c r="X14" s="151" t="s">
        <v>1000</v>
      </c>
      <c r="Y14" s="129"/>
      <c r="Z14" s="129"/>
      <c r="AA14" s="71" t="s">
        <v>11</v>
      </c>
      <c r="AB14" s="59"/>
      <c r="AC14" s="59"/>
      <c r="AD14" s="134"/>
      <c r="AE14" s="71"/>
      <c r="AF14" s="71"/>
      <c r="AG14" s="71"/>
      <c r="AH14" s="42"/>
      <c r="AI14" s="119" t="str">
        <f>IF(BS_CONTROLE[[#This Row],[Coluna6]]=0, "-", BS_CONTROLE[[#This Row],[Coluna6]])</f>
        <v>PDM - SOLDA</v>
      </c>
      <c r="AJ14" s="8" t="str">
        <f>IF(D14="","*",VLOOKUP(AI14,BS_ATIVIDADE[#Data],3,FALSE))</f>
        <v>SOLDA</v>
      </c>
      <c r="AK14" s="171" t="str">
        <f>IF(BS_CONTROLE[[#This Row],[Coluna8]]=0, "-", BS_CONTROLE[[#This Row],[Coluna8]])</f>
        <v>499TGR1</v>
      </c>
      <c r="AL14" s="171" t="str">
        <f>IF(BS_CONTROLE[[#This Row],[Coluna9]]=0, "-", BS_CONTROLE[[#This Row],[Coluna9]])</f>
        <v>-</v>
      </c>
      <c r="AM14" s="171" t="str">
        <f>IF(BS_CONTROLE[[#This Row],[Coluna13]]=0, "-", BS_CONTROLE[[#This Row],[Coluna13]])</f>
        <v>TBR-TGR</v>
      </c>
      <c r="AN14" s="171" t="str">
        <f>IF(BS_CONTROLE[[#This Row],[Coluna14]]=0, "-", BS_CONTROLE[[#This Row],[Coluna14]])</f>
        <v>499TGR1</v>
      </c>
      <c r="AO14" s="172">
        <f>IF(BS_CONTROLE[[#This Row],[Coluna10]]=0, "-", BS_CONTROLE[[#This Row],[Coluna10]])</f>
        <v>74</v>
      </c>
      <c r="AP14" s="173">
        <f>IF(BS_CONTROLE[[#This Row],[Coluna11]]=0, "-", BS_CONTROLE[[#This Row],[Coluna11]])</f>
        <v>498.9</v>
      </c>
      <c r="AQ14" s="173" t="str">
        <f>IF(BS_CONTROLE[[#This Row],[Coluna12]]=0, "-", BS_CONTROLE[[#This Row],[Coluna12]])</f>
        <v>-</v>
      </c>
      <c r="AR14" s="32">
        <v>0.375</v>
      </c>
      <c r="AS14" s="204">
        <v>0.48472222222222222</v>
      </c>
      <c r="AT14" s="204">
        <v>0.60972222222222228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0.12500000000000006</v>
      </c>
      <c r="AZ14" s="11"/>
      <c r="BA14" s="60">
        <v>0</v>
      </c>
      <c r="BB14" s="9" t="str">
        <f>IFERROR(_xlfn.XLOOKUP(AI14, BS_ATIVIDADE[ATIVIDADE],BS_ATIVIDADE[UNIDADE] ), "*")</f>
        <v>Nº DE SOLDA</v>
      </c>
      <c r="BC14" s="59" t="str" cm="1">
        <f t="array" ref="BC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" s="59" t="str" cm="1">
        <f t="array" ref="BD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Row],[Coluna22]]=0, "-", BS_CONTROLE[[#This Row],[Coluna22]])</f>
        <v>Elson</v>
      </c>
      <c r="BG14" s="13"/>
      <c r="BH14" s="14">
        <v>0</v>
      </c>
      <c r="BI14" s="14"/>
      <c r="BJ14" s="14" t="s">
        <v>1296</v>
      </c>
      <c r="BK14" s="14" t="s">
        <v>1297</v>
      </c>
      <c r="BL14" s="13"/>
      <c r="BM14" s="12" t="s">
        <v>1032</v>
      </c>
      <c r="BN14" s="12" t="s">
        <v>1057</v>
      </c>
      <c r="BO14" s="130" t="s">
        <v>1057</v>
      </c>
      <c r="BP14" s="14" t="s">
        <v>11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1.0000000000000004</v>
      </c>
      <c r="BS14" s="15">
        <f>IF(OR(B14="",F14=""),"*",BA14/Q14)</f>
        <v>0</v>
      </c>
      <c r="BT14" s="238" t="str">
        <f t="shared" si="2"/>
        <v>CondiçõesClimáticaChuva</v>
      </c>
      <c r="BU14" s="249"/>
    </row>
    <row r="15" spans="1:100">
      <c r="A15" s="44" t="str">
        <f t="shared" si="1"/>
        <v>E4646055</v>
      </c>
      <c r="B15" s="132">
        <v>46055</v>
      </c>
      <c r="C15" s="7">
        <f>IF(BS_CONTROLE[[#This Row],[Coluna2]]="","",WEEKNUM(BS_CONTROLE[[#This Row],[Coluna2]]))</f>
        <v>6</v>
      </c>
      <c r="D15" s="45" t="s">
        <v>158</v>
      </c>
      <c r="E15" s="181">
        <v>7</v>
      </c>
      <c r="F15" s="133" t="s">
        <v>25</v>
      </c>
      <c r="G15" s="8" t="str">
        <f>IF(D15="","*",VLOOKUP(F15,BS_ATIVIDADE[#All],3,FALSE))</f>
        <v>OUTROS</v>
      </c>
      <c r="H15" s="134" t="s">
        <v>1298</v>
      </c>
      <c r="I15" s="134" t="s">
        <v>417</v>
      </c>
      <c r="J15" s="150">
        <v>74</v>
      </c>
      <c r="K15" s="150">
        <v>291</v>
      </c>
      <c r="L15" s="71">
        <v>109.54</v>
      </c>
      <c r="M15" s="148" t="str" cm="1">
        <f t="array" ref="M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5" s="148" t="str" cm="1">
        <f t="array" ref="N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5" s="134">
        <v>0.375</v>
      </c>
      <c r="P15" s="134">
        <v>4.1666666666666664E-2</v>
      </c>
      <c r="Q15" s="71">
        <v>1</v>
      </c>
      <c r="R15" s="9" t="str">
        <f>IFERROR(_xlfn.XLOOKUP(F15, BS_ATIVIDADE[ATIVIDADE],BS_ATIVIDADE[UNIDADE] ), "*")</f>
        <v>BINÁRIO</v>
      </c>
      <c r="S15" s="176" t="str" cm="1">
        <f t="array" ref="S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" s="176" t="str" cm="1">
        <f t="array" ref="T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" s="195" t="str">
        <f>IFERROR(_xlfn.XLOOKUP(J15, BASE_MAPA!$B$2:$B$420, BASE_MAPA!$G$2:$G$420), "ERRO")</f>
        <v>MARCO INICIAL - ALTO ARAGUAIA</v>
      </c>
      <c r="V15" s="142" t="s">
        <v>1299</v>
      </c>
      <c r="W15" s="134" t="s">
        <v>1300</v>
      </c>
      <c r="X15" s="151" t="s">
        <v>1005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Row],[Coluna6]]=0, "-", BS_CONTROLE[[#This Row],[Coluna6]])</f>
        <v>DESLOCAMENTO</v>
      </c>
      <c r="AJ15" s="8" t="str">
        <f>IF(D15="","*",VLOOKUP(AI15,BS_ATIVIDADE[#Data],3,FALSE))</f>
        <v>OUTROS</v>
      </c>
      <c r="AK15" s="171" t="str">
        <f>IF(BS_CONTROLE[[#This Row],[Coluna8]]=0, "-", BS_CONTROLE[[#This Row],[Coluna8]])</f>
        <v>TAG</v>
      </c>
      <c r="AL15" s="171" t="str">
        <f>IF(BS_CONTROLE[[#This Row],[Coluna9]]=0, "-", BS_CONTROLE[[#This Row],[Coluna9]])</f>
        <v>TIN</v>
      </c>
      <c r="AM15" s="171" t="str">
        <f>IF(BS_CONTROLE[[#This Row],[Coluna13]]=0, "-", BS_CONTROLE[[#This Row],[Coluna13]])</f>
        <v>TCS-TRC</v>
      </c>
      <c r="AN15" s="171" t="str">
        <f>IF(BS_CONTROLE[[#This Row],[Coluna14]]=0, "-", BS_CONTROLE[[#This Row],[Coluna14]])</f>
        <v>291TRC1</v>
      </c>
      <c r="AO15" s="172">
        <f>IF(BS_CONTROLE[[#This Row],[Coluna10]]=0, "-", BS_CONTROLE[[#This Row],[Coluna10]])</f>
        <v>74</v>
      </c>
      <c r="AP15" s="173">
        <f>IF(BS_CONTROLE[[#This Row],[Coluna11]]=0, "-", BS_CONTROLE[[#This Row],[Coluna11]])</f>
        <v>291</v>
      </c>
      <c r="AQ15" s="173">
        <f>IF(BS_CONTROLE[[#This Row],[Coluna12]]=0, "-", BS_CONTROLE[[#This Row],[Coluna12]])</f>
        <v>109.54</v>
      </c>
      <c r="AR15" s="32">
        <v>0</v>
      </c>
      <c r="AS15" s="204">
        <v>0</v>
      </c>
      <c r="AT15" s="204">
        <v>0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</v>
      </c>
      <c r="AZ15" s="11"/>
      <c r="BA15" s="60">
        <v>0</v>
      </c>
      <c r="BB15" s="9" t="str">
        <f>IFERROR(_xlfn.XLOOKUP(AI15, BS_ATIVIDADE[ATIVIDADE],BS_ATIVIDADE[UNIDADE] ), "*")</f>
        <v>BINÁRIO</v>
      </c>
      <c r="BC15" s="59" t="str" cm="1">
        <f t="array" ref="BC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" s="59" t="str" cm="1">
        <f t="array" ref="BD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" s="196" t="str">
        <f>IFERROR(_xlfn.XLOOKUP(AO15, BASE_MAPA!$B$2:$B$420, BASE_MAPA!$G$2:$G$420), "ERRO")</f>
        <v>MARCO INICIAL - ALTO ARAGUAIA</v>
      </c>
      <c r="BF15" s="174" t="str">
        <f>IF(BS_CONTROLE[[#This Row],[Coluna22]]=0, "-", BS_CONTROLE[[#This Row],[Coluna22]])</f>
        <v>PCM</v>
      </c>
      <c r="BG15" s="13"/>
      <c r="BH15" s="14">
        <v>0</v>
      </c>
      <c r="BI15" s="14"/>
      <c r="BJ15" s="14" t="s">
        <v>1301</v>
      </c>
      <c r="BK15" s="14" t="s">
        <v>1301</v>
      </c>
      <c r="BL15" s="13"/>
      <c r="BM15" s="12" t="s">
        <v>1031</v>
      </c>
      <c r="BN15" s="12" t="s">
        <v>1021</v>
      </c>
      <c r="BO15" s="130" t="s">
        <v>1122</v>
      </c>
      <c r="BP15" s="14" t="s">
        <v>1302</v>
      </c>
      <c r="BQ15" s="10" t="str">
        <f>IF(AND(BR15&lt;1,BS15&lt;1),"Produção e Intervalo",IF(BR15&lt;1,"Intervalo",IF(BS15&lt;1,"Produção","Aderente")))</f>
        <v>Produção e Intervalo</v>
      </c>
      <c r="BR15" s="15">
        <f>IF(OR(B15="",F15=""),"*",AY15/P15)</f>
        <v>0</v>
      </c>
      <c r="BS15" s="15">
        <f>IF(OR(B15="",F15=""),"*",BA15/Q15)</f>
        <v>0</v>
      </c>
      <c r="BT15" s="238" t="str">
        <f t="shared" si="2"/>
        <v>AnomaliaMecânica</v>
      </c>
      <c r="BU15" s="249"/>
    </row>
    <row r="16" spans="1:100">
      <c r="A16" s="44" t="str">
        <f t="shared" si="1"/>
        <v>MARCOS (TF-520)46055</v>
      </c>
      <c r="B16" s="132">
        <v>46055</v>
      </c>
      <c r="C16" s="7">
        <f>IF(BS_CONTROLE[[#This Row],[Coluna2]]="","",WEEKNUM(BS_CONTROLE[[#This Row],[Coluna2]]))</f>
        <v>6</v>
      </c>
      <c r="D16" s="45" t="s">
        <v>334</v>
      </c>
      <c r="E16" s="181">
        <v>8</v>
      </c>
      <c r="F16" s="133" t="s">
        <v>193</v>
      </c>
      <c r="G16" s="8" t="str">
        <f>IF(D16="","*",VLOOKUP(F16,BS_ATIVIDADE[#All],3,FALSE))</f>
        <v>SOLDA</v>
      </c>
      <c r="H16" s="148" t="str" cm="1">
        <f t="array" ref="H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I16" s="207" t="s">
        <v>11</v>
      </c>
      <c r="J16" s="208">
        <v>74</v>
      </c>
      <c r="K16" s="208">
        <v>234.5</v>
      </c>
      <c r="L16" s="209" t="s">
        <v>11</v>
      </c>
      <c r="M16" s="148" t="str" cm="1">
        <f t="array" ref="M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6" s="148" t="str" cm="1">
        <f t="array" ref="N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6" s="207">
        <v>0.375</v>
      </c>
      <c r="P16" s="207">
        <v>0.125</v>
      </c>
      <c r="Q16" s="209">
        <v>2</v>
      </c>
      <c r="R16" s="9" t="str">
        <f>IFERROR(_xlfn.XLOOKUP(F16, BS_ATIVIDADE[ATIVIDADE],BS_ATIVIDADE[UNIDADE] ), "*")</f>
        <v>Nº DE SOLDA</v>
      </c>
      <c r="S16" s="176" t="str" cm="1">
        <f t="array" ref="S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" s="176" t="str" cm="1">
        <f t="array" ref="T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" s="195" t="str">
        <f>IFERROR(_xlfn.XLOOKUP(J16, BASE_MAPA!$B$2:$B$420, BASE_MAPA!$G$2:$G$420), "ERRO")</f>
        <v>MARCO INICIAL - ALTO ARAGUAIA</v>
      </c>
      <c r="V16" s="142" t="s">
        <v>1303</v>
      </c>
      <c r="W16" s="134" t="s">
        <v>1293</v>
      </c>
      <c r="X16" s="151" t="s">
        <v>1000</v>
      </c>
      <c r="Y16" s="129"/>
      <c r="Z16" s="129"/>
      <c r="AA16" s="71"/>
      <c r="AB16" s="59"/>
      <c r="AC16" s="59"/>
      <c r="AD16" s="134"/>
      <c r="AE16" s="71"/>
      <c r="AF16" s="71"/>
      <c r="AG16" s="71"/>
      <c r="AH16" s="42"/>
      <c r="AI16" s="119" t="str">
        <f>IF(BS_CONTROLE[[#This Row],[Coluna6]]=0, "-", BS_CONTROLE[[#This Row],[Coluna6]])</f>
        <v>PDM - SOLDA</v>
      </c>
      <c r="AJ16" s="8" t="str">
        <f>IF(D16="","*",VLOOKUP(AI16,BS_ATIVIDADE[#Data],3,FALSE))</f>
        <v>SOLDA</v>
      </c>
      <c r="AK16" s="171" t="str">
        <f>IF(BS_CONTROLE[[#This Row],[Coluna8]]=0, "-", BS_CONTROLE[[#This Row],[Coluna8]])</f>
        <v>TVI239</v>
      </c>
      <c r="AL16" s="171" t="str">
        <f>IF(BS_CONTROLE[[#This Row],[Coluna9]]=0, "-", BS_CONTROLE[[#This Row],[Coluna9]])</f>
        <v>-</v>
      </c>
      <c r="AM16" s="171" t="str">
        <f>IF(BS_CONTROLE[[#This Row],[Coluna13]]=0, "-", BS_CONTROLE[[#This Row],[Coluna13]])</f>
        <v>TVI-TJA</v>
      </c>
      <c r="AN16" s="171" t="str">
        <f>IF(BS_CONTROLE[[#This Row],[Coluna14]]=0, "-", BS_CONTROLE[[#This Row],[Coluna14]])</f>
        <v>TVI239</v>
      </c>
      <c r="AO16" s="172">
        <f>IF(BS_CONTROLE[[#This Row],[Coluna10]]=0, "-", BS_CONTROLE[[#This Row],[Coluna10]])</f>
        <v>74</v>
      </c>
      <c r="AP16" s="173">
        <f>IF(BS_CONTROLE[[#This Row],[Coluna11]]=0, "-", BS_CONTROLE[[#This Row],[Coluna11]])</f>
        <v>234.5</v>
      </c>
      <c r="AQ16" s="173" t="str">
        <f>IF(BS_CONTROLE[[#This Row],[Coluna12]]=0, "-", BS_CONTROLE[[#This Row],[Coluna12]])</f>
        <v>-</v>
      </c>
      <c r="AR16" s="32">
        <v>0.33333333333333331</v>
      </c>
      <c r="AS16" s="204">
        <v>0.49722222222222223</v>
      </c>
      <c r="AT16" s="204">
        <v>0.62222222222222223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0.125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" s="59" t="str" cm="1">
        <f t="array" ref="BD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" s="196" t="str">
        <f>IFERROR(_xlfn.XLOOKUP(AO16, BASE_MAPA!$B$2:$B$420, BASE_MAPA!$G$2:$G$420), "ERRO")</f>
        <v>MARCO INICIAL - ALTO ARAGUAIA</v>
      </c>
      <c r="BF16" s="174" t="str">
        <f>IF(BS_CONTROLE[[#This Row],[Coluna22]]=0, "-", BS_CONTROLE[[#This Row],[Coluna22]])</f>
        <v>Herbert</v>
      </c>
      <c r="BG16" s="13"/>
      <c r="BH16" s="14">
        <v>2</v>
      </c>
      <c r="BI16" s="14"/>
      <c r="BJ16" s="14" t="s">
        <v>1304</v>
      </c>
      <c r="BK16" s="14" t="s">
        <v>1305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>
      <c r="A17" s="44" t="str">
        <f t="shared" si="1"/>
        <v>CARLOS NEVES (TP-521)46055</v>
      </c>
      <c r="B17" s="132">
        <v>46055</v>
      </c>
      <c r="C17" s="7">
        <f>IF(BS_CONTROLE[[#This Row],[Coluna2]]="","",WEEKNUM(BS_CONTROLE[[#This Row],[Coluna2]]))</f>
        <v>6</v>
      </c>
      <c r="D17" s="45" t="s">
        <v>284</v>
      </c>
      <c r="E17" s="181">
        <v>9</v>
      </c>
      <c r="F17" s="133" t="s">
        <v>200</v>
      </c>
      <c r="G17" s="8" t="str">
        <f>IF(D17="","*",VLOOKUP(F17,BS_ATIVIDADE[#All],3,FALSE))</f>
        <v>TRILHO - SUBSTITUIÇÂO</v>
      </c>
      <c r="H17" s="134" t="s">
        <v>11</v>
      </c>
      <c r="I17" s="134" t="s">
        <v>11</v>
      </c>
      <c r="J17" s="150">
        <v>101</v>
      </c>
      <c r="K17" s="150">
        <v>1494</v>
      </c>
      <c r="L17" s="71" t="s">
        <v>11</v>
      </c>
      <c r="M17" s="148" t="str" cm="1">
        <f t="array" ref="M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7" s="148" t="str" cm="1">
        <f t="array" ref="N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7" s="134">
        <v>0.45833333333333331</v>
      </c>
      <c r="P17" s="134">
        <v>8.3333333333333329E-2</v>
      </c>
      <c r="Q17" s="71">
        <v>8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" s="176" t="str" cm="1">
        <f t="array" ref="T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7" s="195" t="str">
        <f>IFERROR(_xlfn.XLOOKUP(J17, BASE_MAPA!$B$2:$B$420, BASE_MAPA!$G$2:$G$420), "ERRO")</f>
        <v>PORTO NACIONAL - OURO VERDE</v>
      </c>
      <c r="V17" s="142" t="s">
        <v>1306</v>
      </c>
      <c r="W17" s="134" t="s">
        <v>1307</v>
      </c>
      <c r="X17" s="151" t="s">
        <v>1009</v>
      </c>
      <c r="Y17" s="129"/>
      <c r="Z17" s="129"/>
      <c r="AA17" s="71" t="s">
        <v>11</v>
      </c>
      <c r="AB17" s="59" t="s">
        <v>11</v>
      </c>
      <c r="AC17" s="59" t="s">
        <v>11</v>
      </c>
      <c r="AD17" s="134" t="s">
        <v>11</v>
      </c>
      <c r="AE17" s="71" t="s">
        <v>11</v>
      </c>
      <c r="AF17" s="71" t="s">
        <v>11</v>
      </c>
      <c r="AG17" s="71" t="s">
        <v>11</v>
      </c>
      <c r="AH17" s="42"/>
      <c r="AI17" s="119" t="str">
        <f>IF(BS_CONTROLE[[#This Row],[Coluna6]]=0, "-", BS_CONTROLE[[#This Row],[Coluna6]])</f>
        <v>PDM - SUBSTITUIÇÃO - TRILHO</v>
      </c>
      <c r="AJ17" s="8" t="str">
        <f>IF(D17="","*",VLOOKUP(AI17,BS_ATIVIDADE[#Data],3,FALSE))</f>
        <v>TRILHO - SUBSTITUIÇÂO</v>
      </c>
      <c r="AK17" s="171" t="str">
        <f>IF(BS_CONTROLE[[#This Row],[Coluna8]]=0, "-", BS_CONTROLE[[#This Row],[Coluna8]])</f>
        <v>-</v>
      </c>
      <c r="AL17" s="171" t="str">
        <f>IF(BS_CONTROLE[[#This Row],[Coluna9]]=0, "-", BS_CONTROLE[[#This Row],[Coluna9]])</f>
        <v>-</v>
      </c>
      <c r="AM17" s="171" t="str">
        <f>IF(BS_CONTROLE[[#This Row],[Coluna13]]=0, "-", BS_CONTROLE[[#This Row],[Coluna13]])</f>
        <v>PJA-POV</v>
      </c>
      <c r="AN17" s="171" t="str">
        <f>IF(BS_CONTROLE[[#This Row],[Coluna14]]=0, "-", BS_CONTROLE[[#This Row],[Coluna14]])</f>
        <v>POVPJA</v>
      </c>
      <c r="AO17" s="172">
        <f>IF(BS_CONTROLE[[#This Row],[Coluna10]]=0, "-", BS_CONTROLE[[#This Row],[Coluna10]])</f>
        <v>101</v>
      </c>
      <c r="AP17" s="173">
        <f>IF(BS_CONTROLE[[#This Row],[Coluna11]]=0, "-", BS_CONTROLE[[#This Row],[Coluna11]])</f>
        <v>1494</v>
      </c>
      <c r="AQ17" s="173" t="str">
        <f>IF(BS_CONTROLE[[#This Row],[Coluna12]]=0, "-", BS_CONTROLE[[#This Row],[Coluna12]])</f>
        <v>-</v>
      </c>
      <c r="AR17" s="32">
        <v>0.45833333333333331</v>
      </c>
      <c r="AS17" s="204">
        <v>0.49513888888888891</v>
      </c>
      <c r="AT17" s="204">
        <v>0.57847222222222228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8.333333333333337E-2</v>
      </c>
      <c r="AZ17" s="11"/>
      <c r="BA17" s="60">
        <v>8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" s="59" t="str" cm="1">
        <f t="array" ref="BD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7" s="196" t="str">
        <f>IFERROR(_xlfn.XLOOKUP(AO17, BASE_MAPA!$B$2:$B$420, BASE_MAPA!$G$2:$G$420), "ERRO")</f>
        <v>PORTO NACIONAL - OURO VERDE</v>
      </c>
      <c r="BF17" s="174" t="str">
        <f>IF(BS_CONTROLE[[#This Row],[Coluna22]]=0, "-", BS_CONTROLE[[#This Row],[Coluna22]])</f>
        <v>Carlos</v>
      </c>
      <c r="BG17" s="13"/>
      <c r="BH17" s="14">
        <v>2</v>
      </c>
      <c r="BI17" s="14"/>
      <c r="BJ17" s="14"/>
      <c r="BK17" s="14" t="s">
        <v>1308</v>
      </c>
      <c r="BL17" s="13"/>
      <c r="BM17" s="12" t="s">
        <v>1030</v>
      </c>
      <c r="BN17" s="12" t="s">
        <v>1030</v>
      </c>
      <c r="BO17" s="130" t="s">
        <v>1030</v>
      </c>
      <c r="BP17" s="14" t="s">
        <v>11</v>
      </c>
      <c r="BQ17" s="10" t="str">
        <f>IF(AND(BR17&lt;1,BS17&lt;1),"Produção e Intervalo",IF(BR17&lt;1,"Intervalo",IF(BS17&lt;1,"Produção","Aderente")))</f>
        <v>Aderente</v>
      </c>
      <c r="BR17" s="15">
        <f>IF(OR(B17="",F17=""),"*",AY17/P17)</f>
        <v>1.0000000000000004</v>
      </c>
      <c r="BS17" s="15">
        <f>IF(OR(B17="",F17=""),"*",BA17/Q17)</f>
        <v>1</v>
      </c>
      <c r="BT17" s="238" t="str">
        <f t="shared" si="2"/>
        <v>OKOK</v>
      </c>
      <c r="BU17" s="249"/>
    </row>
    <row r="18" spans="1:73">
      <c r="A18" s="44" t="str">
        <f t="shared" si="1"/>
        <v>V8646056</v>
      </c>
      <c r="B18" s="132">
        <v>46056</v>
      </c>
      <c r="C18" s="7">
        <f>IF(BS_CONTROLE[[#This Row],[Coluna2]]="","",WEEKNUM(BS_CONTROLE[[#This Row],[Coluna2]]))</f>
        <v>6</v>
      </c>
      <c r="D18" s="45" t="s">
        <v>217</v>
      </c>
      <c r="E18" s="181">
        <v>2</v>
      </c>
      <c r="F18" s="133" t="s">
        <v>116</v>
      </c>
      <c r="G18" s="8" t="str">
        <f>IF(D18="","*",VLOOKUP(F18,BS_ATIVIDADE[#All],3,FALSE))</f>
        <v>MECANIZAÇÃO - SOCADORA</v>
      </c>
      <c r="H18" s="134" t="s">
        <v>648</v>
      </c>
      <c r="I18" s="134" t="s">
        <v>648</v>
      </c>
      <c r="J18" s="150">
        <v>98</v>
      </c>
      <c r="K18" s="150">
        <v>723</v>
      </c>
      <c r="L18" s="71">
        <v>720</v>
      </c>
      <c r="M18" s="148" t="str" cm="1">
        <f t="array" ref="M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8" s="148" t="s">
        <v>1309</v>
      </c>
      <c r="O18" s="134">
        <v>0.4375</v>
      </c>
      <c r="P18" s="134">
        <v>0.125</v>
      </c>
      <c r="Q18" s="71">
        <v>1120</v>
      </c>
      <c r="R18" s="9" t="str">
        <f>IFERROR(_xlfn.XLOOKUP(F18, BS_ATIVIDADE[ATIVIDADE],BS_ATIVIDADE[UNIDADE] ), "*")</f>
        <v>M</v>
      </c>
      <c r="S18" s="176" t="str" cm="1">
        <f t="array" ref="S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" s="176" t="str" cm="1">
        <f t="array" ref="T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1279</v>
      </c>
      <c r="W18" s="134" t="s">
        <v>1280</v>
      </c>
      <c r="X18" s="151" t="s">
        <v>1000</v>
      </c>
      <c r="Y18" s="129" t="s">
        <v>999</v>
      </c>
      <c r="Z18" s="129"/>
      <c r="AA18" s="71">
        <v>1</v>
      </c>
      <c r="AB18" s="59" t="s">
        <v>997</v>
      </c>
      <c r="AC18" s="59"/>
      <c r="AD18" s="134">
        <v>0.29166666666666669</v>
      </c>
      <c r="AE18" s="71">
        <v>6636</v>
      </c>
      <c r="AF18" s="71">
        <v>6236</v>
      </c>
      <c r="AG18" s="71" t="s">
        <v>11</v>
      </c>
      <c r="AH18" s="42"/>
      <c r="AI18" s="119" t="str">
        <f>IF(BS_CONTROLE[[#This Row],[Coluna6]]=0, "-", BS_CONTROLE[[#This Row],[Coluna6]])</f>
        <v>MECANIZAÇÃO - SOCADORA</v>
      </c>
      <c r="AJ18" s="8" t="str">
        <f>IF(D18="","*",VLOOKUP(AI18,BS_ATIVIDADE[#Data],3,FALSE))</f>
        <v>MECANIZAÇÃO - SOCADORA</v>
      </c>
      <c r="AK18" s="171" t="str">
        <f>IF(BS_CONTROLE[[#This Row],[Coluna8]]=0, "-", BS_CONTROLE[[#This Row],[Coluna8]])</f>
        <v>TSF</v>
      </c>
      <c r="AL18" s="171" t="str">
        <f>IF(BS_CONTROLE[[#This Row],[Coluna9]]=0, "-", BS_CONTROLE[[#This Row],[Coluna9]])</f>
        <v>TSF</v>
      </c>
      <c r="AM18" s="171" t="str">
        <f>IF(BS_CONTROLE[[#This Row],[Coluna13]]=0, "-", BS_CONTROLE[[#This Row],[Coluna13]])</f>
        <v>TSF-TEX</v>
      </c>
      <c r="AN18" s="171" t="str">
        <f>IF(BS_CONTROLE[[#This Row],[Coluna14]]=0, "-", BS_CONTROLE[[#This Row],[Coluna14]])</f>
        <v>TSF732/TSFPAT1</v>
      </c>
      <c r="AO18" s="172">
        <f>IF(BS_CONTROLE[[#This Row],[Coluna10]]=0, "-", BS_CONTROLE[[#This Row],[Coluna10]])</f>
        <v>98</v>
      </c>
      <c r="AP18" s="173">
        <f>IF(BS_CONTROLE[[#This Row],[Coluna11]]=0, "-", BS_CONTROLE[[#This Row],[Coluna11]])</f>
        <v>723</v>
      </c>
      <c r="AQ18" s="173">
        <f>IF(BS_CONTROLE[[#This Row],[Coluna12]]=0, "-", BS_CONTROLE[[#This Row],[Coluna12]])</f>
        <v>720</v>
      </c>
      <c r="AR18" s="32">
        <v>0.3923611111111111</v>
      </c>
      <c r="AS18" s="204">
        <v>0</v>
      </c>
      <c r="AT18" s="204">
        <v>0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0</v>
      </c>
      <c r="AZ18" s="11"/>
      <c r="BA18" s="60">
        <v>0</v>
      </c>
      <c r="BB18" s="9" t="str">
        <f>IFERROR(_xlfn.XLOOKUP(AI18, BS_ATIVIDADE[ATIVIDADE],BS_ATIVIDADE[UNIDADE] ), "*")</f>
        <v>M</v>
      </c>
      <c r="BC18" s="59" t="str" cm="1">
        <f t="array" ref="BC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" s="59" t="str" cm="1">
        <f t="array" ref="BD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Row],[Coluna22]]=0, "-", BS_CONTROLE[[#This Row],[Coluna22]])</f>
        <v>Antonioni</v>
      </c>
      <c r="BG18" s="13"/>
      <c r="BH18" s="14">
        <v>0</v>
      </c>
      <c r="BI18" s="14"/>
      <c r="BJ18" s="14" t="s">
        <v>1310</v>
      </c>
      <c r="BK18" s="14" t="s">
        <v>1310</v>
      </c>
      <c r="BL18" s="13"/>
      <c r="BM18" s="12" t="s">
        <v>1025</v>
      </c>
      <c r="BN18" s="12" t="s">
        <v>1046</v>
      </c>
      <c r="BO18" s="130" t="s">
        <v>1156</v>
      </c>
      <c r="BP18" s="14" t="s">
        <v>11</v>
      </c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238" t="str">
        <f>IF(BN18="","",SUBSTITUTE(BM18," ","")&amp;SUBSTITUTE(BN18," ",""))</f>
        <v>CCOCirculaçãoIntervaloContrato</v>
      </c>
      <c r="BU18" s="249"/>
    </row>
    <row r="19" spans="1:73">
      <c r="A19" s="44" t="str">
        <f t="shared" si="1"/>
        <v>W7046056</v>
      </c>
      <c r="B19" s="132">
        <v>46056</v>
      </c>
      <c r="C19" s="7">
        <f>IF(BS_CONTROLE[[#This Row],[Coluna2]]="","",WEEKNUM(BS_CONTROLE[[#This Row],[Coluna2]]))</f>
        <v>6</v>
      </c>
      <c r="D19" s="45" t="s">
        <v>249</v>
      </c>
      <c r="E19" s="181">
        <v>3</v>
      </c>
      <c r="F19" s="133" t="s">
        <v>186</v>
      </c>
      <c r="G19" s="8" t="str">
        <f>IF(D19="","*",VLOOKUP(F19,BS_ATIVIDADE[#All],3,FALSE))</f>
        <v>PEDRA</v>
      </c>
      <c r="H19" s="207" t="s">
        <v>1284</v>
      </c>
      <c r="I19" s="207" t="s">
        <v>574</v>
      </c>
      <c r="J19" s="208">
        <v>98</v>
      </c>
      <c r="K19" s="208">
        <v>700</v>
      </c>
      <c r="L19" s="209">
        <v>703</v>
      </c>
      <c r="M19" s="148" t="str" cm="1">
        <f t="array" ref="M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9" s="148" cm="1">
        <f t="array" ref="N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9" s="207">
        <v>0.41666666666666669</v>
      </c>
      <c r="P19" s="207">
        <v>0.125</v>
      </c>
      <c r="Q19" s="209">
        <v>27</v>
      </c>
      <c r="R19" s="9" t="str">
        <f>IFERROR(_xlfn.XLOOKUP(F19, BS_ATIVIDADE[ATIVIDADE],BS_ATIVIDADE[UNIDADE] ), "*")</f>
        <v>VAGÕES</v>
      </c>
      <c r="S19" s="176" t="str" cm="1">
        <f t="array" ref="S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" s="176" t="str" cm="1">
        <f t="array" ref="T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1313</v>
      </c>
      <c r="AB19" s="59" t="s">
        <v>997</v>
      </c>
      <c r="AC19" s="59"/>
      <c r="AD19" s="134">
        <v>0.29166666666666669</v>
      </c>
      <c r="AE19" s="71">
        <v>7632</v>
      </c>
      <c r="AF19" s="71">
        <v>9292</v>
      </c>
      <c r="AG19" s="71"/>
      <c r="AH19" s="42"/>
      <c r="AI19" s="119" t="s">
        <v>25</v>
      </c>
      <c r="AJ19" s="8" t="str">
        <f>IF(D19="","*",VLOOKUP(AI19,BS_ATIVIDADE[#Data],3,FALSE))</f>
        <v>OUTROS</v>
      </c>
      <c r="AK19" s="171" t="str">
        <f>IF(BS_CONTROLE[[#This Row],[Coluna8]]=0, "-", BS_CONTROLE[[#This Row],[Coluna8]])</f>
        <v>752RVD</v>
      </c>
      <c r="AL19" s="171" t="str">
        <f>IF(BS_CONTROLE[[#This Row],[Coluna9]]=0, "-", BS_CONTROLE[[#This Row],[Coluna9]])</f>
        <v>TGR2</v>
      </c>
      <c r="AM19" s="171" t="str">
        <f>IF(BS_CONTROLE[[#This Row],[Coluna13]]=0, "-", BS_CONTROLE[[#This Row],[Coluna13]])</f>
        <v>TAL-TSF</v>
      </c>
      <c r="AN19" s="171">
        <f>IF(BS_CONTROLE[[#This Row],[Coluna14]]=0, "-", BS_CONTROLE[[#This Row],[Coluna14]])</f>
        <v>699710</v>
      </c>
      <c r="AO19" s="172">
        <f>IF(BS_CONTROLE[[#This Row],[Coluna10]]=0, "-", BS_CONTROLE[[#This Row],[Coluna10]])</f>
        <v>98</v>
      </c>
      <c r="AP19" s="173">
        <f>IF(BS_CONTROLE[[#This Row],[Coluna11]]=0, "-", BS_CONTROLE[[#This Row],[Coluna11]])</f>
        <v>700</v>
      </c>
      <c r="AQ19" s="173">
        <f>IF(BS_CONTROLE[[#This Row],[Coluna12]]=0, "-", BS_CONTROLE[[#This Row],[Coluna12]])</f>
        <v>703</v>
      </c>
      <c r="AR19" s="32">
        <v>0.4375</v>
      </c>
      <c r="AS19" s="204">
        <v>0.46527777777777779</v>
      </c>
      <c r="AT19" s="204">
        <v>0.50694444444444442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4.166666666666663E-2</v>
      </c>
      <c r="AZ19" s="11"/>
      <c r="BA19" s="60">
        <v>1</v>
      </c>
      <c r="BB19" s="9" t="str">
        <f>IFERROR(_xlfn.XLOOKUP(AI19, BS_ATIVIDADE[ATIVIDADE],BS_ATIVIDADE[UNIDADE] ), "*")</f>
        <v>BINÁRIO</v>
      </c>
      <c r="BC19" s="59" t="str" cm="1">
        <f t="array" ref="BC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" s="59" t="str" cm="1">
        <f t="array" ref="BD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Row],[Coluna22]]=0, "-", BS_CONTROLE[[#This Row],[Coluna22]])</f>
        <v xml:space="preserve">Camila </v>
      </c>
      <c r="BG19" s="13"/>
      <c r="BH19" s="14">
        <v>2</v>
      </c>
      <c r="BI19" s="14"/>
      <c r="BJ19" s="14" t="s">
        <v>1314</v>
      </c>
      <c r="BK19" s="14" t="s">
        <v>1315</v>
      </c>
      <c r="BL19" s="13"/>
      <c r="BM19" s="12" t="s">
        <v>1025</v>
      </c>
      <c r="BN19" s="12" t="s">
        <v>1055</v>
      </c>
      <c r="BO19" s="130" t="s">
        <v>1117</v>
      </c>
      <c r="BP19" s="14"/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0.33333333333333304</v>
      </c>
      <c r="BS19" s="15">
        <f>IF(OR(B19="",F19=""),"*",BA19/Q19)</f>
        <v>3.7037037037037035E-2</v>
      </c>
      <c r="BT19" s="238" t="str">
        <f>IF(BN19="","",SUBSTITUTE(BM19," ","")&amp;SUBSTITUTE(BN19," ",""))</f>
        <v>CCOCirculaçãoIntervaloOportunidade</v>
      </c>
      <c r="BU19" s="249"/>
    </row>
    <row r="20" spans="1:73">
      <c r="A20" s="44" t="str">
        <f t="shared" si="1"/>
        <v>FRANCISCO (TF-19)46056</v>
      </c>
      <c r="B20" s="132">
        <v>46056</v>
      </c>
      <c r="C20" s="7">
        <f>IF(BS_CONTROLE[[#This Row],[Coluna2]]="","",WEEKNUM(BS_CONTROLE[[#This Row],[Coluna2]]))</f>
        <v>6</v>
      </c>
      <c r="D20" s="45" t="s">
        <v>306</v>
      </c>
      <c r="E20" s="181">
        <v>4</v>
      </c>
      <c r="F20" s="133" t="s">
        <v>171</v>
      </c>
      <c r="G20" s="8" t="str">
        <f>IF(D20="","*",VLOOKUP(F20,BS_ATIVIDADE[#All],3,FALSE))</f>
        <v>AMV</v>
      </c>
      <c r="H20" s="134" t="s">
        <v>1289</v>
      </c>
      <c r="I20" s="134" t="s">
        <v>11</v>
      </c>
      <c r="J20" s="150">
        <v>98</v>
      </c>
      <c r="K20" s="150">
        <v>662.31299999999999</v>
      </c>
      <c r="L20" s="71" t="s">
        <v>11</v>
      </c>
      <c r="M20" s="148" t="s">
        <v>1316</v>
      </c>
      <c r="N20" s="148" t="s">
        <v>1317</v>
      </c>
      <c r="O20" s="134">
        <v>0.375</v>
      </c>
      <c r="P20" s="134">
        <v>0.125</v>
      </c>
      <c r="Q20" s="71">
        <v>1</v>
      </c>
      <c r="R20" s="9" t="str">
        <f>IFERROR(_xlfn.XLOOKUP(F20, BS_ATIVIDADE[ATIVIDADE],BS_ATIVIDADE[UNIDADE] ), "*")</f>
        <v>Nº DE PEÇAS</v>
      </c>
      <c r="S20" s="176" t="str" cm="1">
        <f t="array" ref="S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" s="176" t="str" cm="1">
        <f t="array" ref="T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1318</v>
      </c>
      <c r="W20" s="134" t="s">
        <v>1319</v>
      </c>
      <c r="X20" s="151" t="s">
        <v>1005</v>
      </c>
      <c r="Y20" s="129" t="s">
        <v>1008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Row],[Coluna6]]=0, "-", BS_CONTROLE[[#This Row],[Coluna6]])</f>
        <v>PDM - AMV - MEIA CHAVE</v>
      </c>
      <c r="AJ20" s="8" t="str">
        <f>IF(D20="","*",VLOOKUP(AI20,BS_ATIVIDADE[#Data],3,FALSE))</f>
        <v>AMV</v>
      </c>
      <c r="AK20" s="171" t="str">
        <f>IF(BS_CONTROLE[[#This Row],[Coluna8]]=0, "-", BS_CONTROLE[[#This Row],[Coluna8]])</f>
        <v>TBSNORTE</v>
      </c>
      <c r="AL20" s="171" t="str">
        <f>IF(BS_CONTROLE[[#This Row],[Coluna9]]=0, "-", BS_CONTROLE[[#This Row],[Coluna9]])</f>
        <v>-</v>
      </c>
      <c r="AM20" s="171" t="str">
        <f>IF(BS_CONTROLE[[#This Row],[Coluna13]]=0, "-", BS_CONTROLE[[#This Row],[Coluna13]])</f>
        <v>TBS-S</v>
      </c>
      <c r="AN20" s="171" t="str">
        <f>IF(BS_CONTROLE[[#This Row],[Coluna14]]=0, "-", BS_CONTROLE[[#This Row],[Coluna14]])</f>
        <v>TBSS</v>
      </c>
      <c r="AO20" s="172">
        <f>IF(BS_CONTROLE[[#This Row],[Coluna10]]=0, "-", BS_CONTROLE[[#This Row],[Coluna10]])</f>
        <v>98</v>
      </c>
      <c r="AP20" s="173">
        <f>IF(BS_CONTROLE[[#This Row],[Coluna11]]=0, "-", BS_CONTROLE[[#This Row],[Coluna11]])</f>
        <v>662.31299999999999</v>
      </c>
      <c r="AQ20" s="173" t="str">
        <f>IF(BS_CONTROLE[[#This Row],[Coluna12]]=0, "-", BS_CONTROLE[[#This Row],[Coluna12]])</f>
        <v>-</v>
      </c>
      <c r="AR20" s="32">
        <v>0.41666666666666669</v>
      </c>
      <c r="AS20" s="204">
        <v>0.50694444444444442</v>
      </c>
      <c r="AT20" s="204">
        <v>0.66805555555555551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0.16111111111111109</v>
      </c>
      <c r="AZ20" s="11"/>
      <c r="BA20" s="60">
        <v>1</v>
      </c>
      <c r="BB20" s="9" t="str">
        <f>IFERROR(_xlfn.XLOOKUP(AI20, BS_ATIVIDADE[ATIVIDADE],BS_ATIVIDADE[UNIDADE] ), "*")</f>
        <v>Nº DE PEÇAS</v>
      </c>
      <c r="BC20" s="59" t="str" cm="1">
        <f t="array" ref="BC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" s="59" t="str" cm="1">
        <f t="array" ref="BD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Row],[Coluna22]]=0, "-", BS_CONTROLE[[#This Row],[Coluna22]])</f>
        <v>Francisco</v>
      </c>
      <c r="BG20" s="13"/>
      <c r="BH20" s="14">
        <v>2</v>
      </c>
      <c r="BI20" s="14"/>
      <c r="BJ20" s="14" t="s">
        <v>1320</v>
      </c>
      <c r="BK20" s="14" t="s">
        <v>1321</v>
      </c>
      <c r="BL20" s="13"/>
      <c r="BM20" s="12" t="s">
        <v>1030</v>
      </c>
      <c r="BN20" s="12" t="s">
        <v>1030</v>
      </c>
      <c r="BO20" s="130" t="s">
        <v>1030</v>
      </c>
      <c r="BP20" s="14" t="s">
        <v>11</v>
      </c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1.2888888888888888</v>
      </c>
      <c r="BS20" s="15">
        <f>IF(OR(B20="",F20=""),"*",BA20/Q20)</f>
        <v>1</v>
      </c>
      <c r="BT20" s="238" t="str">
        <f>IF(BN20="","",SUBSTITUTE(BM20," ","")&amp;SUBSTITUTE(BN20," ",""))</f>
        <v>OKOK</v>
      </c>
      <c r="BU20" s="249"/>
    </row>
    <row r="21" spans="1:73">
      <c r="A21" s="44" t="str">
        <f t="shared" si="1"/>
        <v>BRUNO (TF-525)46056</v>
      </c>
      <c r="B21" s="132">
        <v>46056</v>
      </c>
      <c r="C21" s="7">
        <f>IF(BS_CONTROLE[[#This Row],[Coluna2]]="","",WEEKNUM(BS_CONTROLE[[#This Row],[Coluna2]]))</f>
        <v>6</v>
      </c>
      <c r="D21" s="45" t="s">
        <v>278</v>
      </c>
      <c r="E21" s="181">
        <v>5</v>
      </c>
      <c r="F21" s="133" t="s">
        <v>193</v>
      </c>
      <c r="G21" s="8" t="str">
        <f>IF(D21="","*",VLOOKUP(F21,BS_ATIVIDADE[#All],3,FALSE))</f>
        <v>SOLDA</v>
      </c>
      <c r="H21" s="148" t="str" cm="1">
        <f t="array" ref="H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21" s="207" t="s">
        <v>11</v>
      </c>
      <c r="J21" s="208">
        <v>98</v>
      </c>
      <c r="K21" s="208">
        <v>548.14499999999998</v>
      </c>
      <c r="L21" s="209" t="s">
        <v>11</v>
      </c>
      <c r="M21" s="148" t="str" cm="1">
        <f t="array" ref="M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21" s="148" t="str" cm="1">
        <f t="array" ref="N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21" s="207">
        <v>0.375</v>
      </c>
      <c r="P21" s="207">
        <v>0.125</v>
      </c>
      <c r="Q21" s="209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1" s="176" t="str" cm="1">
        <f t="array" ref="T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1" s="195" t="str">
        <f>IFERROR(_xlfn.XLOOKUP(J21, BASE_MAPA!$B$2:$B$420, BASE_MAPA!$G$2:$G$420), "ERRO")</f>
        <v>ALTO ARAGUAIA - RONDONOPOLIS</v>
      </c>
      <c r="V21" s="142" t="s">
        <v>1322</v>
      </c>
      <c r="W21" s="134" t="s">
        <v>1323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Row],[Coluna6]]=0, "-", BS_CONTROLE[[#This Row],[Coluna6]])</f>
        <v>PDM - SOLDA</v>
      </c>
      <c r="AJ21" s="8" t="str">
        <f>IF(D21="","*",VLOOKUP(AI21,BS_ATIVIDADE[#Data],3,FALSE))</f>
        <v>SOLDA</v>
      </c>
      <c r="AK21" s="171" t="str">
        <f>IF(BS_CONTROLE[[#This Row],[Coluna8]]=0, "-", BS_CONTROLE[[#This Row],[Coluna8]])</f>
        <v>539TRM</v>
      </c>
      <c r="AL21" s="171" t="str">
        <f>IF(BS_CONTROLE[[#This Row],[Coluna9]]=0, "-", BS_CONTROLE[[#This Row],[Coluna9]])</f>
        <v>-</v>
      </c>
      <c r="AM21" s="171" t="str">
        <f>IF(BS_CONTROLE[[#This Row],[Coluna13]]=0, "-", BS_CONTROLE[[#This Row],[Coluna13]])</f>
        <v>TBE-TRM</v>
      </c>
      <c r="AN21" s="171" t="str">
        <f>IF(BS_CONTROLE[[#This Row],[Coluna14]]=0, "-", BS_CONTROLE[[#This Row],[Coluna14]])</f>
        <v>539TRM</v>
      </c>
      <c r="AO21" s="172">
        <f>IF(BS_CONTROLE[[#This Row],[Coluna10]]=0, "-", BS_CONTROLE[[#This Row],[Coluna10]])</f>
        <v>98</v>
      </c>
      <c r="AP21" s="173">
        <f>IF(BS_CONTROLE[[#This Row],[Coluna11]]=0, "-", BS_CONTROLE[[#This Row],[Coluna11]])</f>
        <v>548.14499999999998</v>
      </c>
      <c r="AQ21" s="173" t="str">
        <f>IF(BS_CONTROLE[[#This Row],[Coluna12]]=0, "-", BS_CONTROLE[[#This Row],[Coluna12]])</f>
        <v>-</v>
      </c>
      <c r="AR21" s="32">
        <v>0.45347222222222222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1" s="59" t="str" cm="1">
        <f t="array" ref="BD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1" s="196" t="str">
        <f>IFERROR(_xlfn.XLOOKUP(AO21, BASE_MAPA!$B$2:$B$420, BASE_MAPA!$G$2:$G$420), "ERRO")</f>
        <v>ALTO ARAGUAIA - RONDONOPOLIS</v>
      </c>
      <c r="BF21" s="174" t="str">
        <f>IF(BS_CONTROLE[[#This Row],[Coluna22]]=0, "-", BS_CONTROLE[[#This Row],[Coluna22]])</f>
        <v>Bruno</v>
      </c>
      <c r="BG21" s="13"/>
      <c r="BH21" s="14">
        <v>0</v>
      </c>
      <c r="BI21" s="14"/>
      <c r="BJ21" s="14" t="s">
        <v>1324</v>
      </c>
      <c r="BK21" s="14" t="s">
        <v>1325</v>
      </c>
      <c r="BL21" s="13"/>
      <c r="BM21" s="12" t="s">
        <v>1032</v>
      </c>
      <c r="BN21" s="12" t="s">
        <v>1049</v>
      </c>
      <c r="BO21" s="130" t="s">
        <v>1137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CondiçõesClimáticaTemperatura</v>
      </c>
      <c r="BU21" s="249"/>
    </row>
    <row r="22" spans="1:73">
      <c r="A22" s="44" t="str">
        <f t="shared" si="1"/>
        <v>ELSON (TF-526)46056</v>
      </c>
      <c r="B22" s="132">
        <v>46056</v>
      </c>
      <c r="C22" s="7">
        <f>IF(BS_CONTROLE[[#This Row],[Coluna2]]="","",WEEKNUM(BS_CONTROLE[[#This Row],[Coluna2]]))</f>
        <v>6</v>
      </c>
      <c r="D22" s="45" t="s">
        <v>303</v>
      </c>
      <c r="E22" s="181">
        <v>6</v>
      </c>
      <c r="F22" s="133" t="s">
        <v>193</v>
      </c>
      <c r="G22" s="8" t="str">
        <f>IF(D22="","*",VLOOKUP(F22,BS_ATIVIDADE[#All],3,FALSE))</f>
        <v>SOLDA</v>
      </c>
      <c r="H22" s="134" t="s">
        <v>570</v>
      </c>
      <c r="I22" s="134" t="s">
        <v>11</v>
      </c>
      <c r="J22" s="150">
        <v>74</v>
      </c>
      <c r="K22" s="150">
        <v>498.9</v>
      </c>
      <c r="L22" s="71" t="s">
        <v>11</v>
      </c>
      <c r="M22" s="148" t="str" cm="1">
        <f t="array" ref="M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2" s="148" t="s">
        <v>571</v>
      </c>
      <c r="O22" s="134">
        <v>0.41666666666666669</v>
      </c>
      <c r="P22" s="134">
        <v>0.125</v>
      </c>
      <c r="Q22" s="71">
        <v>2</v>
      </c>
      <c r="R22" s="9" t="str">
        <f>IFERROR(_xlfn.XLOOKUP(F22, BS_ATIVIDADE[ATIVIDADE],BS_ATIVIDADE[UNIDADE] ), "*")</f>
        <v>Nº DE SOLDA</v>
      </c>
      <c r="S22" s="176" t="str" cm="1">
        <f t="array" ref="S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2" s="176" t="str" cm="1">
        <f t="array" ref="T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1322</v>
      </c>
      <c r="W22" s="134" t="s">
        <v>1323</v>
      </c>
      <c r="X22" s="151" t="s">
        <v>1000</v>
      </c>
      <c r="Y22" s="129" t="s">
        <v>999</v>
      </c>
      <c r="Z22" s="129"/>
      <c r="AA22" s="71" t="s">
        <v>11</v>
      </c>
      <c r="AB22" s="59" t="s">
        <v>11</v>
      </c>
      <c r="AC22" s="59" t="s">
        <v>11</v>
      </c>
      <c r="AD22" s="134" t="s">
        <v>11</v>
      </c>
      <c r="AE22" s="71" t="s">
        <v>11</v>
      </c>
      <c r="AF22" s="71" t="s">
        <v>11</v>
      </c>
      <c r="AG22" s="71" t="s">
        <v>11</v>
      </c>
      <c r="AH22" s="42"/>
      <c r="AI22" s="119" t="str">
        <f>IF(BS_CONTROLE[[#This Row],[Coluna6]]=0, "-", BS_CONTROLE[[#This Row],[Coluna6]])</f>
        <v>PDM - SOLDA</v>
      </c>
      <c r="AJ22" s="8" t="str">
        <f>IF(D22="","*",VLOOKUP(AI22,BS_ATIVIDADE[#Data],3,FALSE))</f>
        <v>SOLDA</v>
      </c>
      <c r="AK22" s="171" t="str">
        <f>IF(BS_CONTROLE[[#This Row],[Coluna8]]=0, "-", BS_CONTROLE[[#This Row],[Coluna8]])</f>
        <v>499TGR1</v>
      </c>
      <c r="AL22" s="171" t="str">
        <f>IF(BS_CONTROLE[[#This Row],[Coluna9]]=0, "-", BS_CONTROLE[[#This Row],[Coluna9]])</f>
        <v>-</v>
      </c>
      <c r="AM22" s="171" t="str">
        <f>IF(BS_CONTROLE[[#This Row],[Coluna13]]=0, "-", BS_CONTROLE[[#This Row],[Coluna13]])</f>
        <v>TBR-TGR</v>
      </c>
      <c r="AN22" s="171" t="str">
        <f>IF(BS_CONTROLE[[#This Row],[Coluna14]]=0, "-", BS_CONTROLE[[#This Row],[Coluna14]])</f>
        <v>499TGR2</v>
      </c>
      <c r="AO22" s="172">
        <f>IF(BS_CONTROLE[[#This Row],[Coluna10]]=0, "-", BS_CONTROLE[[#This Row],[Coluna10]])</f>
        <v>74</v>
      </c>
      <c r="AP22" s="173">
        <f>IF(BS_CONTROLE[[#This Row],[Coluna11]]=0, "-", BS_CONTROLE[[#This Row],[Coluna11]])</f>
        <v>498.9</v>
      </c>
      <c r="AQ22" s="173" t="str">
        <f>IF(BS_CONTROLE[[#This Row],[Coluna12]]=0, "-", BS_CONTROLE[[#This Row],[Coluna12]])</f>
        <v>-</v>
      </c>
      <c r="AR22" s="32">
        <v>0.36666666666666664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2" s="59" t="str" cm="1">
        <f t="array" ref="BD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Row],[Coluna22]]=0, "-", BS_CONTROLE[[#This Row],[Coluna22]])</f>
        <v>Bruno</v>
      </c>
      <c r="BG22" s="13"/>
      <c r="BH22" s="14">
        <v>0</v>
      </c>
      <c r="BI22" s="14"/>
      <c r="BJ22" s="14" t="s">
        <v>1326</v>
      </c>
      <c r="BK22" s="14" t="s">
        <v>1327</v>
      </c>
      <c r="BL22" s="13"/>
      <c r="BM22" s="12" t="s">
        <v>1025</v>
      </c>
      <c r="BN22" s="12" t="s">
        <v>1046</v>
      </c>
      <c r="BO22" s="130" t="s">
        <v>1156</v>
      </c>
      <c r="BP22" s="14" t="s">
        <v>11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CCOCirculaçãoIntervaloContrato</v>
      </c>
      <c r="BU22" s="249"/>
    </row>
    <row r="23" spans="1:73">
      <c r="A23" s="44" t="str">
        <f t="shared" si="1"/>
        <v>E4646056</v>
      </c>
      <c r="B23" s="132">
        <v>46056</v>
      </c>
      <c r="C23" s="7">
        <f>IF(BS_CONTROLE[[#This Row],[Coluna2]]="","",WEEKNUM(BS_CONTROLE[[#This Row],[Coluna2]]))</f>
        <v>6</v>
      </c>
      <c r="D23" s="45" t="s">
        <v>158</v>
      </c>
      <c r="E23" s="181">
        <v>7</v>
      </c>
      <c r="F23" s="133" t="s">
        <v>25</v>
      </c>
      <c r="G23" s="8" t="str">
        <f>IF(D23="","*",VLOOKUP(F23,BS_ATIVIDADE[#All],3,FALSE))</f>
        <v>OUTROS</v>
      </c>
      <c r="H23" s="134" t="s">
        <v>1298</v>
      </c>
      <c r="I23" s="134" t="s">
        <v>417</v>
      </c>
      <c r="J23" s="150">
        <v>74</v>
      </c>
      <c r="K23" s="150">
        <v>498.9</v>
      </c>
      <c r="L23" s="71" t="s">
        <v>11</v>
      </c>
      <c r="M23" s="148" t="s">
        <v>1328</v>
      </c>
      <c r="N23" s="148" t="s">
        <v>1329</v>
      </c>
      <c r="O23" s="134">
        <v>0.33333333333333331</v>
      </c>
      <c r="P23" s="134">
        <v>4.1666666666666664E-2</v>
      </c>
      <c r="Q23" s="71">
        <v>1</v>
      </c>
      <c r="R23" s="9" t="str">
        <f>IFERROR(_xlfn.XLOOKUP(F23, BS_ATIVIDADE[ATIVIDADE],BS_ATIVIDADE[UNIDADE] ), "*")</f>
        <v>BINÁRIO</v>
      </c>
      <c r="S23" s="176" t="str" cm="1">
        <f t="array" ref="S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3" s="176" t="str" cm="1">
        <f t="array" ref="T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3" s="195" t="str">
        <f>IFERROR(_xlfn.XLOOKUP(J23, BASE_MAPA!$B$2:$B$420, BASE_MAPA!$G$2:$G$420), "ERRO")</f>
        <v>MARCO INICIAL - ALTO ARAGUAIA</v>
      </c>
      <c r="V23" s="142" t="s">
        <v>1330</v>
      </c>
      <c r="W23" s="134" t="s">
        <v>1331</v>
      </c>
      <c r="X23" s="151" t="s">
        <v>1005</v>
      </c>
      <c r="Y23" s="129" t="s">
        <v>1008</v>
      </c>
      <c r="Z23" s="129"/>
      <c r="AA23" s="71">
        <v>2</v>
      </c>
      <c r="AB23" s="59" t="s">
        <v>1002</v>
      </c>
      <c r="AC23" s="59" t="s">
        <v>11</v>
      </c>
      <c r="AD23" s="134">
        <v>0.29166666666666669</v>
      </c>
      <c r="AE23" s="71">
        <v>9323</v>
      </c>
      <c r="AF23" s="71">
        <v>7636</v>
      </c>
      <c r="AG23" s="71" t="s">
        <v>11</v>
      </c>
      <c r="AH23" s="42"/>
      <c r="AI23" s="119" t="str">
        <f>IF(BS_CONTROLE[[#This Row],[Coluna6]]=0, "-", BS_CONTROLE[[#This Row],[Coluna6]])</f>
        <v>DESLOCAMENTO</v>
      </c>
      <c r="AJ23" s="8" t="str">
        <f>IF(D23="","*",VLOOKUP(AI23,BS_ATIVIDADE[#Data],3,FALSE))</f>
        <v>OUTROS</v>
      </c>
      <c r="AK23" s="171" t="str">
        <f>IF(BS_CONTROLE[[#This Row],[Coluna8]]=0, "-", BS_CONTROLE[[#This Row],[Coluna8]])</f>
        <v>TAG</v>
      </c>
      <c r="AL23" s="171" t="str">
        <f>IF(BS_CONTROLE[[#This Row],[Coluna9]]=0, "-", BS_CONTROLE[[#This Row],[Coluna9]])</f>
        <v>TIN</v>
      </c>
      <c r="AM23" s="171" t="str">
        <f>IF(BS_CONTROLE[[#This Row],[Coluna13]]=0, "-", BS_CONTROLE[[#This Row],[Coluna13]])</f>
        <v>TAG-TIN</v>
      </c>
      <c r="AN23" s="171" t="str">
        <f>IF(BS_CONTROLE[[#This Row],[Coluna14]]=0, "-", BS_CONTROLE[[#This Row],[Coluna14]])</f>
        <v>TAGTIN</v>
      </c>
      <c r="AO23" s="172">
        <f>IF(BS_CONTROLE[[#This Row],[Coluna10]]=0, "-", BS_CONTROLE[[#This Row],[Coluna10]])</f>
        <v>74</v>
      </c>
      <c r="AP23" s="173">
        <f>IF(BS_CONTROLE[[#This Row],[Coluna11]]=0, "-", BS_CONTROLE[[#This Row],[Coluna11]])</f>
        <v>498.9</v>
      </c>
      <c r="AQ23" s="173" t="str">
        <f>IF(BS_CONTROLE[[#This Row],[Coluna12]]=0, "-", BS_CONTROLE[[#This Row],[Coluna12]])</f>
        <v>-</v>
      </c>
      <c r="AR23" s="32">
        <v>0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BINÁRIO</v>
      </c>
      <c r="BC23" s="59" t="str" cm="1">
        <f t="array" ref="BC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3" s="59" t="str" cm="1">
        <f t="array" ref="BD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3" s="196" t="str">
        <f>IFERROR(_xlfn.XLOOKUP(AO23, BASE_MAPA!$B$2:$B$420, BASE_MAPA!$G$2:$G$420), "ERRO")</f>
        <v>MARCO INICIAL - ALTO ARAGUAIA</v>
      </c>
      <c r="BF23" s="174" t="str">
        <f>IF(BS_CONTROLE[[#This Row],[Coluna22]]=0, "-", BS_CONTROLE[[#This Row],[Coluna22]])</f>
        <v xml:space="preserve">PCM </v>
      </c>
      <c r="BG23" s="13"/>
      <c r="BH23" s="14">
        <v>0</v>
      </c>
      <c r="BI23" s="14"/>
      <c r="BJ23" s="14" t="s">
        <v>1117</v>
      </c>
      <c r="BK23" s="14" t="s">
        <v>1117</v>
      </c>
      <c r="BL23" s="13"/>
      <c r="BM23" s="12" t="s">
        <v>1023</v>
      </c>
      <c r="BN23" s="12" t="s">
        <v>1044</v>
      </c>
      <c r="BO23" s="130" t="s">
        <v>1112</v>
      </c>
      <c r="BP23" s="14" t="s">
        <v>1332</v>
      </c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PCMVIARecursosInternos</v>
      </c>
      <c r="BU23" s="249"/>
    </row>
    <row r="24" spans="1:73">
      <c r="A24" s="44" t="str">
        <f t="shared" si="1"/>
        <v>MARCOS (TF-520)46056</v>
      </c>
      <c r="B24" s="132">
        <v>46056</v>
      </c>
      <c r="C24" s="7">
        <f>IF(BS_CONTROLE[[#This Row],[Coluna2]]="","",WEEKNUM(BS_CONTROLE[[#This Row],[Coluna2]]))</f>
        <v>6</v>
      </c>
      <c r="D24" s="45" t="s">
        <v>334</v>
      </c>
      <c r="E24" s="181">
        <v>16</v>
      </c>
      <c r="F24" s="133" t="s">
        <v>193</v>
      </c>
      <c r="G24" s="8" t="str">
        <f>IF(D24="","*",VLOOKUP(F24,BS_ATIVIDADE[#All],3,FALSE))</f>
        <v>SOLDA</v>
      </c>
      <c r="H24" s="148" t="s">
        <v>11</v>
      </c>
      <c r="I24" s="207" t="s">
        <v>11</v>
      </c>
      <c r="J24" s="208">
        <v>74</v>
      </c>
      <c r="K24" s="208">
        <v>280.5</v>
      </c>
      <c r="L24" s="209" t="s">
        <v>11</v>
      </c>
      <c r="M24" s="148" t="str" cm="1">
        <f t="array" ref="M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24" s="148" t="str" cm="1">
        <f t="array" ref="N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24" s="207">
        <v>0.375</v>
      </c>
      <c r="P24" s="207">
        <v>8.3333333333333329E-2</v>
      </c>
      <c r="Q24" s="209">
        <v>1</v>
      </c>
      <c r="R24" s="9" t="str">
        <f>IFERROR(_xlfn.XLOOKUP(F24, BS_ATIVIDADE[ATIVIDADE],BS_ATIVIDADE[UNIDADE] ), "*")</f>
        <v>Nº DE SOLDA</v>
      </c>
      <c r="S24" s="176" t="str" cm="1">
        <f t="array" ref="S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4" s="176" t="str" cm="1">
        <f t="array" ref="T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1333</v>
      </c>
      <c r="W24" s="134" t="s">
        <v>1323</v>
      </c>
      <c r="X24" s="151" t="s">
        <v>1005</v>
      </c>
      <c r="Y24" s="129" t="s">
        <v>1008</v>
      </c>
      <c r="Z24" s="129"/>
      <c r="AA24" s="71" t="s">
        <v>11</v>
      </c>
      <c r="AB24" s="59" t="s">
        <v>11</v>
      </c>
      <c r="AC24" s="59" t="s">
        <v>11</v>
      </c>
      <c r="AD24" s="134" t="s">
        <v>11</v>
      </c>
      <c r="AE24" s="71" t="s">
        <v>11</v>
      </c>
      <c r="AF24" s="71" t="s">
        <v>11</v>
      </c>
      <c r="AG24" s="71" t="s">
        <v>11</v>
      </c>
      <c r="AH24" s="42"/>
      <c r="AI24" s="119" t="str">
        <f>IF(BS_CONTROLE[[#This Row],[Coluna6]]=0, "-", BS_CONTROLE[[#This Row],[Coluna6]])</f>
        <v>PDM - SOLDA</v>
      </c>
      <c r="AJ24" s="8" t="str">
        <f>IF(D24="","*",VLOOKUP(AI24,BS_ATIVIDADE[#Data],3,FALSE))</f>
        <v>SOLDA</v>
      </c>
      <c r="AK24" s="171" t="str">
        <f>IF(BS_CONTROLE[[#This Row],[Coluna8]]=0, "-", BS_CONTROLE[[#This Row],[Coluna8]])</f>
        <v>-</v>
      </c>
      <c r="AL24" s="171" t="str">
        <f>IF(BS_CONTROLE[[#This Row],[Coluna9]]=0, "-", BS_CONTROLE[[#This Row],[Coluna9]])</f>
        <v>-</v>
      </c>
      <c r="AM24" s="171" t="str">
        <f>IF(BS_CONTROLE[[#This Row],[Coluna13]]=0, "-", BS_CONTROLE[[#This Row],[Coluna13]])</f>
        <v>TJA-TCS</v>
      </c>
      <c r="AN24" s="171" t="str">
        <f>IF(BS_CONTROLE[[#This Row],[Coluna14]]=0, "-", BS_CONTROLE[[#This Row],[Coluna14]])</f>
        <v>277TCS</v>
      </c>
      <c r="AO24" s="172">
        <f>IF(BS_CONTROLE[[#This Row],[Coluna10]]=0, "-", BS_CONTROLE[[#This Row],[Coluna10]])</f>
        <v>74</v>
      </c>
      <c r="AP24" s="173">
        <f>IF(BS_CONTROLE[[#This Row],[Coluna11]]=0, "-", BS_CONTROLE[[#This Row],[Coluna11]])</f>
        <v>280.5</v>
      </c>
      <c r="AQ24" s="173" t="str">
        <f>IF(BS_CONTROLE[[#This Row],[Coluna12]]=0, "-", BS_CONTROLE[[#This Row],[Coluna12]])</f>
        <v>-</v>
      </c>
      <c r="AR24" s="32">
        <v>0.37777777777777777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SOLDA</v>
      </c>
      <c r="BC24" s="59" t="str" cm="1">
        <f t="array" ref="BC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4" s="59" t="str" cm="1">
        <f t="array" ref="BD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Row],[Coluna22]]=0, "-", BS_CONTROLE[[#This Row],[Coluna22]])</f>
        <v>Marcos Euzebio</v>
      </c>
      <c r="BG24" s="13"/>
      <c r="BH24" s="14">
        <v>0</v>
      </c>
      <c r="BI24" s="14"/>
      <c r="BJ24" s="14" t="s">
        <v>1334</v>
      </c>
      <c r="BK24" s="14" t="s">
        <v>1334</v>
      </c>
      <c r="BL24" s="13"/>
      <c r="BM24" s="12" t="s">
        <v>1025</v>
      </c>
      <c r="BN24" s="12" t="s">
        <v>1055</v>
      </c>
      <c r="BO24" s="130" t="s">
        <v>1117</v>
      </c>
      <c r="BP24" s="14"/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CCOCirculaçãoIntervaloOportunidade</v>
      </c>
      <c r="BU24" s="249"/>
    </row>
    <row r="25" spans="1:73">
      <c r="A25" s="44" t="str">
        <f t="shared" si="1"/>
        <v>W5046056</v>
      </c>
      <c r="B25" s="132">
        <v>46056</v>
      </c>
      <c r="C25" s="7">
        <f>IF(BS_CONTROLE[[#This Row],[Coluna2]]="","",WEEKNUM(BS_CONTROLE[[#This Row],[Coluna2]]))</f>
        <v>6</v>
      </c>
      <c r="D25" s="45" t="s">
        <v>240</v>
      </c>
      <c r="E25" s="181">
        <v>17</v>
      </c>
      <c r="F25" s="133" t="s">
        <v>148</v>
      </c>
      <c r="G25" s="8" t="str">
        <f>IF(D25="","*",VLOOKUP(F25,BS_ATIVIDADE[#All],3,FALSE))</f>
        <v>MODERNIZAÇÃO</v>
      </c>
      <c r="H25" s="134" t="s">
        <v>475</v>
      </c>
      <c r="I25" s="134" t="s">
        <v>475</v>
      </c>
      <c r="J25" s="150">
        <v>74</v>
      </c>
      <c r="K25" s="150">
        <v>245</v>
      </c>
      <c r="L25" s="71">
        <v>244.2</v>
      </c>
      <c r="M25" s="148" t="str" cm="1">
        <f t="array" ref="M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25" s="148" cm="1">
        <f t="array" ref="N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25" s="134">
        <v>0.35416666666666669</v>
      </c>
      <c r="P25" s="134">
        <v>0.16666666666666666</v>
      </c>
      <c r="Q25" s="71">
        <v>1000</v>
      </c>
      <c r="R25" s="9" t="str">
        <f>IFERROR(_xlfn.XLOOKUP(F25, BS_ATIVIDADE[ATIVIDADE],BS_ATIVIDADE[UNIDADE] ), "*")</f>
        <v>Nº DE DORMENTES</v>
      </c>
      <c r="S25" s="176" t="str" cm="1">
        <f t="array" ref="S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5" s="176" t="str" cm="1">
        <f t="array" ref="T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5" s="195" t="str">
        <f>IFERROR(_xlfn.XLOOKUP(J25, BASE_MAPA!$B$2:$B$420, BASE_MAPA!$G$2:$G$420), "ERRO")</f>
        <v>MARCO INICIAL - ALTO ARAGUAIA</v>
      </c>
      <c r="V25" s="142" t="s">
        <v>1335</v>
      </c>
      <c r="W25" s="134" t="s">
        <v>1336</v>
      </c>
      <c r="X25" s="151" t="s">
        <v>1000</v>
      </c>
      <c r="Y25" s="129" t="s">
        <v>999</v>
      </c>
      <c r="Z25" s="129"/>
      <c r="AA25" s="71" t="s">
        <v>1337</v>
      </c>
      <c r="AB25" s="59" t="s">
        <v>997</v>
      </c>
      <c r="AC25" s="59" t="s">
        <v>11</v>
      </c>
      <c r="AD25" s="134">
        <v>0.29166666666666669</v>
      </c>
      <c r="AE25" s="71">
        <v>9322</v>
      </c>
      <c r="AF25" s="71">
        <v>7671</v>
      </c>
      <c r="AG25" s="71" t="s">
        <v>11</v>
      </c>
      <c r="AH25" s="42"/>
      <c r="AI25" s="119" t="str">
        <f>IF(BS_CONTROLE[[#This Row],[Coluna6]]=0, "-", BS_CONTROLE[[#This Row],[Coluna6]])</f>
        <v>MODERNIZAÇÃO - RECOLHIMENTO DE DORMENTE</v>
      </c>
      <c r="AJ25" s="8" t="str">
        <f>IF(D25="","*",VLOOKUP(AI25,BS_ATIVIDADE[#Data],3,FALSE))</f>
        <v>MODERNIZAÇÃO</v>
      </c>
      <c r="AK25" s="171" t="str">
        <f>IF(BS_CONTROLE[[#This Row],[Coluna8]]=0, "-", BS_CONTROLE[[#This Row],[Coluna8]])</f>
        <v>TCS2</v>
      </c>
      <c r="AL25" s="171" t="str">
        <f>IF(BS_CONTROLE[[#This Row],[Coluna9]]=0, "-", BS_CONTROLE[[#This Row],[Coluna9]])</f>
        <v>TCS2</v>
      </c>
      <c r="AM25" s="171" t="str">
        <f>IF(BS_CONTROLE[[#This Row],[Coluna13]]=0, "-", BS_CONTROLE[[#This Row],[Coluna13]])</f>
        <v>TVI-TJA</v>
      </c>
      <c r="AN25" s="171">
        <f>IF(BS_CONTROLE[[#This Row],[Coluna14]]=0, "-", BS_CONTROLE[[#This Row],[Coluna14]])</f>
        <v>239251</v>
      </c>
      <c r="AO25" s="172">
        <f>IF(BS_CONTROLE[[#This Row],[Coluna10]]=0, "-", BS_CONTROLE[[#This Row],[Coluna10]])</f>
        <v>74</v>
      </c>
      <c r="AP25" s="173">
        <f>IF(BS_CONTROLE[[#This Row],[Coluna11]]=0, "-", BS_CONTROLE[[#This Row],[Coluna11]])</f>
        <v>245</v>
      </c>
      <c r="AQ25" s="173">
        <f>IF(BS_CONTROLE[[#This Row],[Coluna12]]=0, "-", BS_CONTROLE[[#This Row],[Coluna12]])</f>
        <v>244.2</v>
      </c>
      <c r="AR25" s="32">
        <v>0.36805555555555558</v>
      </c>
      <c r="AS25" s="204">
        <v>0</v>
      </c>
      <c r="AT25" s="204">
        <v>0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0</v>
      </c>
      <c r="AZ25" s="11"/>
      <c r="BA25" s="60">
        <v>0</v>
      </c>
      <c r="BB25" s="9" t="str">
        <f>IFERROR(_xlfn.XLOOKUP(AI25, BS_ATIVIDADE[ATIVIDADE],BS_ATIVIDADE[UNIDADE] ), "*")</f>
        <v>Nº DE DORMENTES</v>
      </c>
      <c r="BC25" s="59" t="str" cm="1">
        <f t="array" ref="BC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5" s="59" t="str" cm="1">
        <f t="array" ref="BD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5" s="196" t="str">
        <f>IFERROR(_xlfn.XLOOKUP(AO25, BASE_MAPA!$B$2:$B$420, BASE_MAPA!$G$2:$G$420), "ERRO")</f>
        <v>MARCO INICIAL - ALTO ARAGUAIA</v>
      </c>
      <c r="BF25" s="174" t="str">
        <f>IF(BS_CONTROLE[[#This Row],[Coluna22]]=0, "-", BS_CONTROLE[[#This Row],[Coluna22]])</f>
        <v>Augusto</v>
      </c>
      <c r="BG25" s="13"/>
      <c r="BH25" s="14">
        <v>0</v>
      </c>
      <c r="BI25" s="14"/>
      <c r="BJ25" s="14" t="s">
        <v>1338</v>
      </c>
      <c r="BK25" s="14" t="s">
        <v>1338</v>
      </c>
      <c r="BL25" s="13"/>
      <c r="BM25" s="12" t="s">
        <v>1025</v>
      </c>
      <c r="BN25" s="12" t="s">
        <v>1046</v>
      </c>
      <c r="BO25" s="130" t="s">
        <v>1156</v>
      </c>
      <c r="BP25" s="14" t="s">
        <v>11</v>
      </c>
      <c r="BQ25" s="10" t="str">
        <f>IF(AND(BR25&lt;1,BS25&lt;1),"Produção e Intervalo",IF(BR25&lt;1,"Intervalo",IF(BS25&lt;1,"Produção","Aderente")))</f>
        <v>Produção e Intervalo</v>
      </c>
      <c r="BR25" s="15">
        <f>IF(OR(B25="",F25=""),"*",AY25/P25)</f>
        <v>0</v>
      </c>
      <c r="BS25" s="15">
        <f>IF(OR(B25="",F25=""),"*",BA25/Q25)</f>
        <v>0</v>
      </c>
      <c r="BT25" s="238" t="str">
        <f>IF(BN25="","",SUBSTITUTE(BM25," ","")&amp;SUBSTITUTE(BN25," ",""))</f>
        <v>CCOCirculaçãoIntervaloContrato</v>
      </c>
      <c r="BU25" s="249"/>
    </row>
    <row r="26" spans="1:73">
      <c r="A26" s="44" t="str">
        <f t="shared" si="1"/>
        <v>A8846056</v>
      </c>
      <c r="B26" s="132">
        <v>46056</v>
      </c>
      <c r="C26" s="7">
        <f>IF(BS_CONTROLE[[#This Row],[Coluna2]]="","",WEEKNUM(BS_CONTROLE[[#This Row],[Coluna2]]))</f>
        <v>6</v>
      </c>
      <c r="D26" s="45" t="s">
        <v>143</v>
      </c>
      <c r="E26" s="181">
        <v>18</v>
      </c>
      <c r="F26" s="133" t="s">
        <v>84</v>
      </c>
      <c r="G26" s="8" t="str">
        <f>IF(D26="","*",VLOOKUP(F26,BS_ATIVIDADE[#All],3,FALSE))</f>
        <v>OUTROS</v>
      </c>
      <c r="H26" s="134" t="s">
        <v>739</v>
      </c>
      <c r="I26" s="134" t="s">
        <v>753</v>
      </c>
      <c r="J26" s="150">
        <v>78</v>
      </c>
      <c r="K26" s="150">
        <v>228</v>
      </c>
      <c r="L26" s="71" t="s">
        <v>11</v>
      </c>
      <c r="M26" s="148" t="s">
        <v>1339</v>
      </c>
      <c r="N26" s="148" t="s">
        <v>1340</v>
      </c>
      <c r="O26" s="134">
        <v>0.375</v>
      </c>
      <c r="P26" s="134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76" t="str" cm="1">
        <f t="array" ref="S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6" s="176" t="str" cm="1">
        <f t="array" ref="T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26" s="195" t="str">
        <f>IFERROR(_xlfn.XLOOKUP(J26, BASE_MAPA!$B$2:$B$420, BASE_MAPA!$G$2:$G$420), "ERRO")</f>
        <v>ITIRAPINA - BAURU</v>
      </c>
      <c r="V26" s="142" t="s">
        <v>1341</v>
      </c>
      <c r="W26" s="134" t="s">
        <v>1275</v>
      </c>
      <c r="X26" s="151" t="s">
        <v>1005</v>
      </c>
      <c r="Y26" s="129" t="s">
        <v>1008</v>
      </c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6261</v>
      </c>
      <c r="AF26" s="71" t="s">
        <v>11</v>
      </c>
      <c r="AG26" s="71" t="s">
        <v>11</v>
      </c>
      <c r="AH26" s="42"/>
      <c r="AI26" s="119" t="str">
        <f>IF(BS_CONTROLE[[#This Row],[Coluna6]]=0, "-", BS_CONTROLE[[#This Row],[Coluna6]])</f>
        <v>INSPEÇÃO AUTO DE LINHA</v>
      </c>
      <c r="AJ26" s="8" t="str">
        <f>IF(D26="","*",VLOOKUP(AI26,BS_ATIVIDADE[#Data],3,FALSE))</f>
        <v>OUTROS</v>
      </c>
      <c r="AK26" s="171" t="str">
        <f>IF(BS_CONTROLE[[#This Row],[Coluna8]]=0, "-", BS_CONTROLE[[#This Row],[Coluna8]])</f>
        <v>ZTR1</v>
      </c>
      <c r="AL26" s="171" t="str">
        <f>IF(BS_CONTROLE[[#This Row],[Coluna9]]=0, "-", BS_CONTROLE[[#This Row],[Coluna9]])</f>
        <v>ZDK2</v>
      </c>
      <c r="AM26" s="171" t="str">
        <f>IF(BS_CONTROLE[[#This Row],[Coluna13]]=0, "-", BS_CONTROLE[[#This Row],[Coluna13]])</f>
        <v>ZTR-ZDK</v>
      </c>
      <c r="AN26" s="171" t="str">
        <f>IF(BS_CONTROLE[[#This Row],[Coluna14]]=0, "-", BS_CONTROLE[[#This Row],[Coluna14]])</f>
        <v>ZTRZDK</v>
      </c>
      <c r="AO26" s="172">
        <f>IF(BS_CONTROLE[[#This Row],[Coluna10]]=0, "-", BS_CONTROLE[[#This Row],[Coluna10]])</f>
        <v>78</v>
      </c>
      <c r="AP26" s="173">
        <f>IF(BS_CONTROLE[[#This Row],[Coluna11]]=0, "-", BS_CONTROLE[[#This Row],[Coluna11]])</f>
        <v>228</v>
      </c>
      <c r="AQ26" s="173" t="str">
        <f>IF(BS_CONTROLE[[#This Row],[Coluna12]]=0, "-", BS_CONTROLE[[#This Row],[Coluna12]])</f>
        <v>-</v>
      </c>
      <c r="AR26" s="32">
        <v>0.44513888888888886</v>
      </c>
      <c r="AS26" s="204">
        <v>0.48402777777777778</v>
      </c>
      <c r="AT26" s="204">
        <v>0.52569444444444446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</v>
      </c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6" s="59" t="str" cm="1">
        <f t="array" ref="BD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26" s="196" t="str">
        <f>IFERROR(_xlfn.XLOOKUP(AO26, BASE_MAPA!$B$2:$B$420, BASE_MAPA!$G$2:$G$420), "ERRO")</f>
        <v>ITIRAPINA - BAURU</v>
      </c>
      <c r="BF26" s="174" t="str">
        <f>IF(BS_CONTROLE[[#This Row],[Coluna22]]=0, "-", BS_CONTROLE[[#This Row],[Coluna22]])</f>
        <v xml:space="preserve">Jocimar </v>
      </c>
      <c r="BG26" s="13"/>
      <c r="BH26" s="14">
        <v>2</v>
      </c>
      <c r="BI26" s="14"/>
      <c r="BJ26" s="14" t="s">
        <v>1342</v>
      </c>
      <c r="BK26" s="14" t="s">
        <v>1343</v>
      </c>
      <c r="BL26" s="13"/>
      <c r="BM26" s="12" t="s">
        <v>1030</v>
      </c>
      <c r="BN26" s="12" t="s">
        <v>1030</v>
      </c>
      <c r="BO26" s="130" t="s">
        <v>1030</v>
      </c>
      <c r="BP26" s="14"/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>
      <c r="A27" s="44" t="str">
        <f t="shared" si="1"/>
        <v>W9446056</v>
      </c>
      <c r="B27" s="132">
        <v>46056</v>
      </c>
      <c r="C27" s="7">
        <f>IF(BS_CONTROLE[[#This Row],[Coluna2]]="","",WEEKNUM(BS_CONTROLE[[#This Row],[Coluna2]]))</f>
        <v>6</v>
      </c>
      <c r="D27" s="45" t="s">
        <v>258</v>
      </c>
      <c r="E27" s="181">
        <v>19</v>
      </c>
      <c r="F27" s="133" t="s">
        <v>186</v>
      </c>
      <c r="G27" s="8" t="str">
        <f>IF(D27="","*",VLOOKUP(F27,BS_ATIVIDADE[#All],3,FALSE))</f>
        <v>PEDRA</v>
      </c>
      <c r="H27" s="134" t="s">
        <v>973</v>
      </c>
      <c r="I27" s="134" t="s">
        <v>952</v>
      </c>
      <c r="J27" s="150">
        <v>103</v>
      </c>
      <c r="K27" s="150">
        <v>2137</v>
      </c>
      <c r="L27" s="71">
        <v>2140</v>
      </c>
      <c r="M27" s="148" t="str" cm="1">
        <f t="array" ref="M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PIT-POU</v>
      </c>
      <c r="N27" s="148" t="str" cm="1">
        <f t="array" ref="N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POUK28</v>
      </c>
      <c r="O27" s="134">
        <v>0.375</v>
      </c>
      <c r="P27" s="134">
        <v>4.1666666666666664E-2</v>
      </c>
      <c r="Q27" s="71">
        <v>13</v>
      </c>
      <c r="R27" s="9" t="str">
        <f>IFERROR(_xlfn.XLOOKUP(F27, BS_ATIVIDADE[ATIVIDADE],BS_ATIVIDADE[UNIDADE] ), "*")</f>
        <v>VAGÕES</v>
      </c>
      <c r="S27" s="176" t="str" cm="1">
        <f t="array" ref="S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7" s="176" t="str" cm="1">
        <f t="array" ref="T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27" s="195" t="str">
        <f>IFERROR(_xlfn.XLOOKUP(J27, BASE_MAPA!$B$2:$B$420, BASE_MAPA!$G$2:$G$420), "ERRO")</f>
        <v>OURO VERDE - LIGAÇÃO</v>
      </c>
      <c r="V27" s="142" t="s">
        <v>1344</v>
      </c>
      <c r="W27" s="134" t="s">
        <v>1312</v>
      </c>
      <c r="X27" s="151" t="s">
        <v>1009</v>
      </c>
      <c r="Y27" s="129"/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7674</v>
      </c>
      <c r="AF27" s="71">
        <v>9206</v>
      </c>
      <c r="AG27" s="71">
        <v>13</v>
      </c>
      <c r="AH27" s="42"/>
      <c r="AI27" s="119" t="str">
        <f>IF(BS_CONTROLE[[#This Row],[Coluna6]]=0, "-", BS_CONTROLE[[#This Row],[Coluna6]])</f>
        <v>PDM - PEDRA - DESCARGA</v>
      </c>
      <c r="AJ27" s="8" t="str">
        <f>IF(D27="","*",VLOOKUP(AI27,BS_ATIVIDADE[#Data],3,FALSE))</f>
        <v>PEDRA</v>
      </c>
      <c r="AK27" s="171" t="str">
        <f>IF(BS_CONTROLE[[#This Row],[Coluna8]]=0, "-", BS_CONTROLE[[#This Row],[Coluna8]])</f>
        <v>PIT</v>
      </c>
      <c r="AL27" s="171" t="str">
        <f>IF(BS_CONTROLE[[#This Row],[Coluna9]]=0, "-", BS_CONTROLE[[#This Row],[Coluna9]])</f>
        <v>PPR</v>
      </c>
      <c r="AM27" s="171" t="str">
        <f>IF(BS_CONTROLE[[#This Row],[Coluna13]]=0, "-", BS_CONTROLE[[#This Row],[Coluna13]])</f>
        <v>PIT-POU</v>
      </c>
      <c r="AN27" s="171" t="str">
        <f>IF(BS_CONTROLE[[#This Row],[Coluna14]]=0, "-", BS_CONTROLE[[#This Row],[Coluna14]])</f>
        <v>POUK28</v>
      </c>
      <c r="AO27" s="172">
        <f>IF(BS_CONTROLE[[#This Row],[Coluna10]]=0, "-", BS_CONTROLE[[#This Row],[Coluna10]])</f>
        <v>103</v>
      </c>
      <c r="AP27" s="173">
        <f>IF(BS_CONTROLE[[#This Row],[Coluna11]]=0, "-", BS_CONTROLE[[#This Row],[Coluna11]])</f>
        <v>2137</v>
      </c>
      <c r="AQ27" s="173">
        <f>IF(BS_CONTROLE[[#This Row],[Coluna12]]=0, "-", BS_CONTROLE[[#This Row],[Coluna12]])</f>
        <v>2140</v>
      </c>
      <c r="AR27" s="32">
        <v>0.37152777777777779</v>
      </c>
      <c r="AS27" s="204">
        <v>0.39097222222222222</v>
      </c>
      <c r="AT27" s="204">
        <v>0.43263888888888891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13</v>
      </c>
      <c r="BB27" s="9" t="str">
        <f>IFERROR(_xlfn.XLOOKUP(AI27, BS_ATIVIDADE[ATIVIDADE],BS_ATIVIDADE[UNIDADE] ), "*")</f>
        <v>VAGÕES</v>
      </c>
      <c r="BC27" s="59" t="str" cm="1">
        <f t="array" ref="BC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7" s="59" t="str" cm="1">
        <f t="array" ref="BD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27" s="196" t="str">
        <f>IFERROR(_xlfn.XLOOKUP(AO27, BASE_MAPA!$B$2:$B$420, BASE_MAPA!$G$2:$G$420), "ERRO")</f>
        <v>OURO VERDE - LIGAÇÃO</v>
      </c>
      <c r="BF27" s="174" t="str">
        <f>IF(BS_CONTROLE[[#This Row],[Coluna22]]=0, "-", BS_CONTROLE[[#This Row],[Coluna22]])</f>
        <v xml:space="preserve">Lucas </v>
      </c>
      <c r="BG27" s="13"/>
      <c r="BH27" s="14">
        <v>2</v>
      </c>
      <c r="BI27" s="14"/>
      <c r="BJ27" s="14" t="s">
        <v>1345</v>
      </c>
      <c r="BK27" s="14" t="s">
        <v>1346</v>
      </c>
      <c r="BL27" s="13"/>
      <c r="BM27" s="12" t="s">
        <v>1030</v>
      </c>
      <c r="BN27" s="12" t="s">
        <v>1030</v>
      </c>
      <c r="BO27" s="130" t="s">
        <v>1030</v>
      </c>
      <c r="BP27" s="14" t="s">
        <v>11</v>
      </c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>IF(BN27="","",SUBSTITUTE(BM27," ","")&amp;SUBSTITUTE(BN27," ",""))</f>
        <v>OKOK</v>
      </c>
      <c r="BU27" s="249"/>
    </row>
    <row r="28" spans="1:73">
      <c r="A28" s="44" t="str">
        <f t="shared" si="1"/>
        <v>A1746056</v>
      </c>
      <c r="B28" s="132">
        <v>46056</v>
      </c>
      <c r="C28" s="7">
        <f>IF(BS_CONTROLE[[#This Row],[Coluna2]]="","",WEEKNUM(BS_CONTROLE[[#This Row],[Coluna2]]))</f>
        <v>6</v>
      </c>
      <c r="D28" s="45" t="s">
        <v>88</v>
      </c>
      <c r="E28" s="181">
        <v>20</v>
      </c>
      <c r="F28" s="133" t="s">
        <v>84</v>
      </c>
      <c r="G28" s="8" t="str">
        <f>IF(D28="","*",VLOOKUP(F28,BS_ATIVIDADE[#All],3,FALSE))</f>
        <v>OUTROS</v>
      </c>
      <c r="H28" s="134" t="s">
        <v>1347</v>
      </c>
      <c r="I28" s="134" t="s">
        <v>913</v>
      </c>
      <c r="J28" s="150">
        <v>102</v>
      </c>
      <c r="K28" s="150">
        <v>50</v>
      </c>
      <c r="L28" s="71" t="s">
        <v>11</v>
      </c>
      <c r="M28" s="148" t="s">
        <v>1348</v>
      </c>
      <c r="N28" s="148" t="s">
        <v>1349</v>
      </c>
      <c r="O28" s="134">
        <v>0.375</v>
      </c>
      <c r="P28" s="134">
        <v>4.1666666666666664E-2</v>
      </c>
      <c r="Q28" s="71">
        <v>1</v>
      </c>
      <c r="R28" s="9" t="str">
        <f>IFERROR(_xlfn.XLOOKUP(F28, BS_ATIVIDADE[ATIVIDADE],BS_ATIVIDADE[UNIDADE] ), "*")</f>
        <v>BINÁRIO</v>
      </c>
      <c r="S28" s="176" t="str" cm="1">
        <f t="array" ref="S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8" s="176" t="str" cm="1">
        <f t="array" ref="T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28" s="195" t="str">
        <f>IFERROR(_xlfn.XLOOKUP(J28, BASE_MAPA!$B$2:$B$420, BASE_MAPA!$G$2:$G$420), "ERRO")</f>
        <v>OURO VERDE - ANÁPOLIS</v>
      </c>
      <c r="V28" s="142" t="s">
        <v>1350</v>
      </c>
      <c r="W28" s="134" t="s">
        <v>1275</v>
      </c>
      <c r="X28" s="151" t="s">
        <v>1005</v>
      </c>
      <c r="Y28" s="129" t="s">
        <v>1008</v>
      </c>
      <c r="Z28" s="129"/>
      <c r="AA28" s="71">
        <v>1</v>
      </c>
      <c r="AB28" s="59" t="s">
        <v>997</v>
      </c>
      <c r="AC28" s="59" t="s">
        <v>11</v>
      </c>
      <c r="AD28" s="134">
        <v>0.29166666666666669</v>
      </c>
      <c r="AE28" s="71">
        <v>5301</v>
      </c>
      <c r="AF28" s="71" t="s">
        <v>11</v>
      </c>
      <c r="AG28" s="71" t="s">
        <v>11</v>
      </c>
      <c r="AH28" s="42"/>
      <c r="AI28" s="119" t="str">
        <f>IF(BS_CONTROLE[[#This Row],[Coluna6]]=0, "-", BS_CONTROLE[[#This Row],[Coluna6]])</f>
        <v>INSPEÇÃO AUTO DE LINHA</v>
      </c>
      <c r="AJ28" s="8" t="str">
        <f>IF(D28="","*",VLOOKUP(AI28,BS_ATIVIDADE[#Data],3,FALSE))</f>
        <v>OUTROS</v>
      </c>
      <c r="AK28" s="171" t="str">
        <f>IF(BS_CONTROLE[[#This Row],[Coluna8]]=0, "-", BS_CONTROLE[[#This Row],[Coluna8]])</f>
        <v xml:space="preserve">PAS </v>
      </c>
      <c r="AL28" s="171" t="str">
        <f>IF(BS_CONTROLE[[#This Row],[Coluna9]]=0, "-", BS_CONTROLE[[#This Row],[Coluna9]])</f>
        <v>PTR-PPG</v>
      </c>
      <c r="AM28" s="171" t="str">
        <f>IF(BS_CONTROLE[[#This Row],[Coluna13]]=0, "-", BS_CONTROLE[[#This Row],[Coluna13]])</f>
        <v>PAS-PTR</v>
      </c>
      <c r="AN28" s="171" t="str">
        <f>IF(BS_CONTROLE[[#This Row],[Coluna14]]=0, "-", BS_CONTROLE[[#This Row],[Coluna14]])</f>
        <v>PASPTR</v>
      </c>
      <c r="AO28" s="172">
        <f>IF(BS_CONTROLE[[#This Row],[Coluna10]]=0, "-", BS_CONTROLE[[#This Row],[Coluna10]])</f>
        <v>102</v>
      </c>
      <c r="AP28" s="173">
        <f>IF(BS_CONTROLE[[#This Row],[Coluna11]]=0, "-", BS_CONTROLE[[#This Row],[Coluna11]])</f>
        <v>50</v>
      </c>
      <c r="AQ28" s="173" t="str">
        <f>IF(BS_CONTROLE[[#This Row],[Coluna12]]=0, "-", BS_CONTROLE[[#This Row],[Coluna12]])</f>
        <v>-</v>
      </c>
      <c r="AR28" s="32">
        <v>0.375</v>
      </c>
      <c r="AS28" s="204">
        <v>0.38194444444444442</v>
      </c>
      <c r="AT28" s="204">
        <v>0.4236111111111111</v>
      </c>
      <c r="AU28" s="32"/>
      <c r="AV28" s="32"/>
      <c r="AW28" s="32"/>
      <c r="AX28" s="32"/>
      <c r="AY28" s="180">
        <f>IF(D28="","*",IFERROR(IF(ISODD(COUNT(AS28:AX30)),"ERRO",SUM((AT28-AS28),(AV28-AU28),(AX28-AW28))),"ERRO"))</f>
        <v>4.1666666666666685E-2</v>
      </c>
      <c r="AZ28" s="11"/>
      <c r="BA28" s="60">
        <v>1</v>
      </c>
      <c r="BB28" s="9" t="str">
        <f>IFERROR(_xlfn.XLOOKUP(AI28, BS_ATIVIDADE[ATIVIDADE],BS_ATIVIDADE[UNIDADE] ), "*")</f>
        <v>BINÁRIO</v>
      </c>
      <c r="BC28" s="59" t="str" cm="1">
        <f t="array" ref="BC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8" s="59" t="str" cm="1">
        <f t="array" ref="BD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28" s="196" t="str">
        <f>IFERROR(_xlfn.XLOOKUP(AO28, BASE_MAPA!$B$2:$B$420, BASE_MAPA!$G$2:$G$420), "ERRO")</f>
        <v>OURO VERDE - ANÁPOLIS</v>
      </c>
      <c r="BF28" s="174" t="str">
        <f>IF(BS_CONTROLE[[#This Row],[Coluna22]]=0, "-", BS_CONTROLE[[#This Row],[Coluna22]])</f>
        <v>Anotnio</v>
      </c>
      <c r="BG28" s="13"/>
      <c r="BH28" s="14">
        <v>2</v>
      </c>
      <c r="BI28" s="14"/>
      <c r="BJ28" s="14" t="s">
        <v>1351</v>
      </c>
      <c r="BK28" s="14" t="s">
        <v>1352</v>
      </c>
      <c r="BL28" s="13"/>
      <c r="BM28" s="12" t="s">
        <v>1030</v>
      </c>
      <c r="BN28" s="12" t="s">
        <v>1030</v>
      </c>
      <c r="BO28" s="12" t="s">
        <v>1030</v>
      </c>
      <c r="BP28" s="14"/>
      <c r="BQ28" s="10" t="str">
        <f>IF(AND(BR28&lt;1,BS28&lt;1),"Produção e Intervalo",IF(BR28&lt;1,"Intervalo",IF(BS28&lt;1,"Produção","Aderente")))</f>
        <v>Aderente</v>
      </c>
      <c r="BR28" s="15">
        <f>IF(OR(B28="",F28=""),"*",AY28/P28)</f>
        <v>1.0000000000000004</v>
      </c>
      <c r="BS28" s="15">
        <f>IF(OR(B28="",F28=""),"*",BA28/Q28)</f>
        <v>1</v>
      </c>
      <c r="BT28" s="238" t="str">
        <f t="shared" si="2"/>
        <v>OKOK</v>
      </c>
      <c r="BU28" s="249"/>
    </row>
    <row r="29" spans="1:73" hidden="1">
      <c r="A29" s="44" t="str">
        <f t="shared" si="1"/>
        <v/>
      </c>
      <c r="B29" s="132"/>
      <c r="C29" s="7" t="str">
        <f>IF(BS_CONTROLE[[#This Row],[Coluna2]]="","",WEEKNUM(BS_CONTROLE[[#This Row],[Coluna2]]))</f>
        <v/>
      </c>
      <c r="D29" s="45"/>
      <c r="E29" s="181">
        <v>21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" s="148" t="str" cm="1">
        <f t="array" ref="N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" s="176" t="str" cm="1">
        <f t="array" ref="T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Row],[Coluna6]]=0, "-", BS_CONTROLE[[#This Row],[Coluna6]])</f>
        <v>-</v>
      </c>
      <c r="AJ29" s="8" t="str">
        <f>IF(D29="","*",VLOOKUP(AI29,BS_ATIVIDADE[#Data],3,FALSE))</f>
        <v>*</v>
      </c>
      <c r="AK29" s="171" t="str">
        <f>IF(BS_CONTROLE[[#This Row],[Coluna8]]=0, "-", BS_CONTROLE[[#This Row],[Coluna8]])</f>
        <v>-</v>
      </c>
      <c r="AL29" s="171" t="str">
        <f>IF(BS_CONTROLE[[#This Row],[Coluna9]]=0, "-", BS_CONTROLE[[#This Row],[Coluna9]])</f>
        <v>-</v>
      </c>
      <c r="AM29" s="171" t="str">
        <f>IF(BS_CONTROLE[[#This Row],[Coluna13]]=0, "-", BS_CONTROLE[[#This Row],[Coluna13]])</f>
        <v>-</v>
      </c>
      <c r="AN29" s="171" t="str">
        <f>IF(BS_CONTROLE[[#This Row],[Coluna14]]=0, "-", BS_CONTROLE[[#This Row],[Coluna14]])</f>
        <v>-</v>
      </c>
      <c r="AO29" s="172" t="str">
        <f>IF(BS_CONTROLE[[#This Row],[Coluna10]]=0, "-", BS_CONTROLE[[#This Row],[Coluna10]])</f>
        <v>-</v>
      </c>
      <c r="AP29" s="173" t="str">
        <f>IF(BS_CONTROLE[[#This Row],[Coluna11]]=0, "-", BS_CONTROLE[[#This Row],[Coluna11]])</f>
        <v>-</v>
      </c>
      <c r="AQ29" s="173" t="str">
        <f>IF(BS_CONTROLE[[#This Row],[Coluna12]]=0, "-", BS_CONTROLE[[#This Row],[Coluna12]])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" s="59" t="str" cm="1">
        <f t="array" ref="BD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Row],[Coluna22]]=0, "-", BS_CONTROLE[[#This Row],[Coluna22]])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/>
      </c>
      <c r="B30" s="132"/>
      <c r="C30" s="7" t="str">
        <f>IF(BS_CONTROLE[[#This Row],[Coluna2]]="","",WEEKNUM(BS_CONTROLE[[#This Row],[Coluna2]]))</f>
        <v/>
      </c>
      <c r="D30" s="45"/>
      <c r="E30" s="181">
        <v>22</v>
      </c>
      <c r="F30" s="133"/>
      <c r="G30" s="8" t="str">
        <f>IF(D30="","*",VLOOKUP(F30,BS_ATIVIDADE[#All],3,FALSE))</f>
        <v>*</v>
      </c>
      <c r="H30" s="134"/>
      <c r="I30" s="134"/>
      <c r="J30" s="150"/>
      <c r="K30" s="150"/>
      <c r="L30" s="71" t="s">
        <v>11</v>
      </c>
      <c r="M30" s="148" t="str" cm="1">
        <f t="array" ref="M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" s="148" t="str" cm="1">
        <f t="array" ref="N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" s="134"/>
      <c r="P30" s="134"/>
      <c r="Q30" s="71"/>
      <c r="R30" s="9" t="str">
        <f>IFERROR(_xlfn.XLOOKUP(F30, BS_ATIVIDADE[ATIVIDADE],BS_ATIVIDADE[UNIDADE] ), "*")</f>
        <v>*</v>
      </c>
      <c r="S30" s="176" t="str" cm="1">
        <f t="array" ref="S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" s="176" t="str" cm="1">
        <f t="array" ref="T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" s="195" t="str">
        <f>IFERROR(_xlfn.XLOOKUP(J30, BASE_MAPA!$B$2:$B$420, BASE_MAPA!$G$2:$G$420), "ERRO")</f>
        <v>ERRO</v>
      </c>
      <c r="V30" s="142"/>
      <c r="W30" s="134"/>
      <c r="X30" s="151"/>
      <c r="Y30" s="129"/>
      <c r="Z30" s="129"/>
      <c r="AA30" s="71"/>
      <c r="AB30" s="59"/>
      <c r="AC30" s="59"/>
      <c r="AD30" s="134"/>
      <c r="AE30" s="71"/>
      <c r="AF30" s="71"/>
      <c r="AG30" s="71"/>
      <c r="AH30" s="42"/>
      <c r="AI30" s="119" t="str">
        <f>IF(BS_CONTROLE[[#This Row],[Coluna6]]=0, "-", BS_CONTROLE[[#This Row],[Coluna6]])</f>
        <v>-</v>
      </c>
      <c r="AJ30" s="8" t="str">
        <f>IF(D30="","*",VLOOKUP(AI30,BS_ATIVIDADE[#Data],3,FALSE))</f>
        <v>*</v>
      </c>
      <c r="AK30" s="171" t="str">
        <f>IF(BS_CONTROLE[[#This Row],[Coluna8]]=0, "-", BS_CONTROLE[[#This Row],[Coluna8]])</f>
        <v>-</v>
      </c>
      <c r="AL30" s="171" t="str">
        <f>IF(BS_CONTROLE[[#This Row],[Coluna9]]=0, "-", BS_CONTROLE[[#This Row],[Coluna9]])</f>
        <v>-</v>
      </c>
      <c r="AM30" s="171" t="str">
        <f>IF(BS_CONTROLE[[#This Row],[Coluna13]]=0, "-", BS_CONTROLE[[#This Row],[Coluna13]])</f>
        <v>-</v>
      </c>
      <c r="AN30" s="171" t="str">
        <f>IF(BS_CONTROLE[[#This Row],[Coluna14]]=0, "-", BS_CONTROLE[[#This Row],[Coluna14]])</f>
        <v>-</v>
      </c>
      <c r="AO30" s="172" t="str">
        <f>IF(BS_CONTROLE[[#This Row],[Coluna10]]=0, "-", BS_CONTROLE[[#This Row],[Coluna10]])</f>
        <v>-</v>
      </c>
      <c r="AP30" s="173" t="str">
        <f>IF(BS_CONTROLE[[#This Row],[Coluna11]]=0, "-", BS_CONTROLE[[#This Row],[Coluna11]])</f>
        <v>-</v>
      </c>
      <c r="AQ30" s="173" t="str">
        <f>IF(BS_CONTROLE[[#This Row],[Coluna12]]=0, "-", BS_CONTROLE[[#This Row],[Coluna12]])</f>
        <v>-</v>
      </c>
      <c r="AR30" s="32"/>
      <c r="AS30" s="32"/>
      <c r="AT30" s="32"/>
      <c r="AU30" s="32"/>
      <c r="AV30" s="32"/>
      <c r="AW30" s="32"/>
      <c r="AX30" s="32"/>
      <c r="AY30" s="180" t="str">
        <f>IF(D30="","*",IFERROR(IF(ISODD(COUNT(AS30:AX31)),"ERRO",SUM((AT30-AS30),(AV30-AU30),(AX30-AW30))),"ERRO"))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" s="59" t="str" cm="1">
        <f t="array" ref="BD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" s="196" t="str">
        <f>IFERROR(_xlfn.XLOOKUP(AO30, BASE_MAPA!$B$2:$B$420, BASE_MAPA!$G$2:$G$420), "ERRO")</f>
        <v>ERRO</v>
      </c>
      <c r="BF30" s="174" t="str">
        <f>IF(BS_CONTROLE[[#This Row],[Coluna22]]=0, "-", BS_CONTROLE[[#This Row],[Coluna22]])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ref="BQ30:BQ56" si="3">IF(AND(BR30&lt;1,BS30&lt;1),"Produção e Intervalo",IF(BR30&lt;1,"Intervalo",IF(BS30&lt;1,"Produção","Aderente")))</f>
        <v>Aderente</v>
      </c>
      <c r="BR30" s="15" t="str">
        <f t="shared" ref="BR30:BR56" si="4">IF(OR(B30="",F30=""),"*",AY30/P30)</f>
        <v>*</v>
      </c>
      <c r="BS30" s="15" t="str">
        <f t="shared" ref="BS30:BS56" si="5">IF(OR(B30="",F30=""),"*",BA30/Q30)</f>
        <v>*</v>
      </c>
      <c r="BT30" s="238" t="str">
        <f t="shared" si="2"/>
        <v/>
      </c>
      <c r="BU30" s="249"/>
    </row>
    <row r="31" spans="1:73" hidden="1">
      <c r="A31" s="44" t="str">
        <f t="shared" si="1"/>
        <v>V86</v>
      </c>
      <c r="B31" s="132"/>
      <c r="C31" s="7" t="str">
        <f>IF(BS_CONTROLE[[#This Row],[Coluna2]]="","",WEEKNUM(BS_CONTROLE[[#This Row],[Coluna2]]))</f>
        <v/>
      </c>
      <c r="D31" s="45" t="s">
        <v>217</v>
      </c>
      <c r="E31" s="181">
        <v>23</v>
      </c>
      <c r="F31" s="133" t="s">
        <v>116</v>
      </c>
      <c r="G31" s="8" t="str">
        <f>IF(D31="","*",VLOOKUP(F31,BS_ATIVIDADE[#All],3,FALSE))</f>
        <v>MECANIZAÇÃO - SOCADORA</v>
      </c>
      <c r="H31" s="134" t="s">
        <v>648</v>
      </c>
      <c r="I31" s="134" t="s">
        <v>648</v>
      </c>
      <c r="J31" s="150">
        <v>98</v>
      </c>
      <c r="K31" s="150">
        <v>723</v>
      </c>
      <c r="L31" s="71">
        <v>720</v>
      </c>
      <c r="M31" s="148" t="s">
        <v>1353</v>
      </c>
      <c r="N31" s="148" t="s">
        <v>1309</v>
      </c>
      <c r="O31" s="134">
        <v>0.4375</v>
      </c>
      <c r="P31" s="134">
        <v>0.125</v>
      </c>
      <c r="Q31" s="71">
        <v>1120</v>
      </c>
      <c r="R31" s="9" t="s">
        <v>37</v>
      </c>
      <c r="S31" s="176" t="s">
        <v>370</v>
      </c>
      <c r="T31" s="176" t="s">
        <v>578</v>
      </c>
      <c r="U31" s="195" t="s">
        <v>577</v>
      </c>
      <c r="V31" s="142" t="s">
        <v>1279</v>
      </c>
      <c r="W31" s="134" t="s">
        <v>1280</v>
      </c>
      <c r="X31" s="151" t="s">
        <v>1005</v>
      </c>
      <c r="Y31" s="129"/>
      <c r="Z31" s="129"/>
      <c r="AA31" s="71"/>
      <c r="AB31" s="59"/>
      <c r="AC31" s="59"/>
      <c r="AD31" s="134">
        <v>0.29166666666666669</v>
      </c>
      <c r="AE31" s="71">
        <v>6636</v>
      </c>
      <c r="AF31" s="71"/>
      <c r="AG31" s="71"/>
      <c r="AH31" s="42"/>
      <c r="AI31" s="119" t="str">
        <f>IF(BS_CONTROLE[[#This Row],[Coluna6]]=0, "-", BS_CONTROLE[[#This Row],[Coluna6]])</f>
        <v>MECANIZAÇÃO - SOCADORA</v>
      </c>
      <c r="AJ31" s="8" t="str">
        <f>IF(D31="","*",VLOOKUP(AI31,BS_ATIVIDADE[#Data],3,FALSE))</f>
        <v>MECANIZAÇÃO - SOCADORA</v>
      </c>
      <c r="AK31" s="171" t="str">
        <f>IF(BS_CONTROLE[[#This Row],[Coluna8]]=0, "-", BS_CONTROLE[[#This Row],[Coluna8]])</f>
        <v>TSF</v>
      </c>
      <c r="AL31" s="171" t="str">
        <f>IF(BS_CONTROLE[[#This Row],[Coluna9]]=0, "-", BS_CONTROLE[[#This Row],[Coluna9]])</f>
        <v>TSF</v>
      </c>
      <c r="AM31" s="171" t="str">
        <f>IF(BS_CONTROLE[[#This Row],[Coluna13]]=0, "-", BS_CONTROLE[[#This Row],[Coluna13]])</f>
        <v>TSF-TRO</v>
      </c>
      <c r="AN31" s="171" t="str">
        <f>IF(BS_CONTROLE[[#This Row],[Coluna14]]=0, "-", BS_CONTROLE[[#This Row],[Coluna14]])</f>
        <v>TSF732/TSFPAT1</v>
      </c>
      <c r="AO31" s="172">
        <f>IF(BS_CONTROLE[[#This Row],[Coluna10]]=0, "-", BS_CONTROLE[[#This Row],[Coluna10]])</f>
        <v>98</v>
      </c>
      <c r="AP31" s="173">
        <f>IF(BS_CONTROLE[[#This Row],[Coluna11]]=0, "-", BS_CONTROLE[[#This Row],[Coluna11]])</f>
        <v>723</v>
      </c>
      <c r="AQ31" s="173">
        <f>IF(BS_CONTROLE[[#This Row],[Coluna12]]=0, "-", BS_CONTROLE[[#This Row],[Coluna12]])</f>
        <v>720</v>
      </c>
      <c r="AR31" s="32"/>
      <c r="AS31" s="32"/>
      <c r="AT31" s="32"/>
      <c r="AU31" s="32"/>
      <c r="AV31" s="32"/>
      <c r="AW31" s="32"/>
      <c r="AX31" s="32"/>
      <c r="AY31" s="180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M</v>
      </c>
      <c r="BC31" s="59" t="str" cm="1">
        <f t="array" ref="BC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1" s="59" t="str" cm="1">
        <f t="array" ref="BD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Row],[Coluna22]]=0, "-", BS_CONTROLE[[#This Row],[Coluna22]])</f>
        <v>Antonioni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238" t="str">
        <f t="shared" si="2"/>
        <v/>
      </c>
      <c r="BU31" s="249"/>
    </row>
    <row r="32" spans="1:73">
      <c r="A32" s="44" t="str">
        <f t="shared" si="1"/>
        <v>W7046057</v>
      </c>
      <c r="B32" s="132">
        <v>46057</v>
      </c>
      <c r="C32" s="7">
        <f>IF(BS_CONTROLE[[#This Row],[Coluna2]]="","",WEEKNUM(BS_CONTROLE[[#This Row],[Coluna2]]))</f>
        <v>6</v>
      </c>
      <c r="D32" s="45" t="s">
        <v>249</v>
      </c>
      <c r="E32" s="181">
        <v>25</v>
      </c>
      <c r="F32" s="133" t="s">
        <v>186</v>
      </c>
      <c r="G32" s="8" t="str">
        <f>IF(D32="","*",VLOOKUP(F32,BS_ATIVIDADE[#All],3,FALSE))</f>
        <v>PEDRA</v>
      </c>
      <c r="H32" s="134" t="s">
        <v>619</v>
      </c>
      <c r="I32" s="134" t="s">
        <v>574</v>
      </c>
      <c r="J32" s="150">
        <v>98</v>
      </c>
      <c r="K32" s="150">
        <v>700</v>
      </c>
      <c r="L32" s="71">
        <v>703</v>
      </c>
      <c r="M32" s="148" t="str" cm="1">
        <f t="array" ref="M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32" s="148" cm="1">
        <f t="array" ref="N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32" s="134">
        <v>0.41666666666666669</v>
      </c>
      <c r="P32" s="134">
        <v>0.125</v>
      </c>
      <c r="Q32" s="71">
        <v>27</v>
      </c>
      <c r="R32" s="9" t="str">
        <f>IFERROR(_xlfn.XLOOKUP(F32, BS_ATIVIDADE[ATIVIDADE],BS_ATIVIDADE[UNIDADE] ), "*")</f>
        <v>VAGÕES</v>
      </c>
      <c r="S32" s="176" t="str" cm="1">
        <f t="array" ref="S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2" s="176" t="str" cm="1">
        <f t="array" ref="T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2" s="195" t="str">
        <f>IFERROR(_xlfn.XLOOKUP(J32, BASE_MAPA!$B$2:$B$420, BASE_MAPA!$G$2:$G$420), "ERRO")</f>
        <v>ALTO ARAGUAIA - RONDONOPOLIS</v>
      </c>
      <c r="V32" s="142" t="s">
        <v>1311</v>
      </c>
      <c r="W32" s="134" t="s">
        <v>1312</v>
      </c>
      <c r="X32" s="151" t="s">
        <v>1005</v>
      </c>
      <c r="Y32" s="129" t="s">
        <v>1008</v>
      </c>
      <c r="Z32" s="129"/>
      <c r="AA32" s="71" t="s">
        <v>1354</v>
      </c>
      <c r="AB32" s="59" t="s">
        <v>997</v>
      </c>
      <c r="AC32" s="59"/>
      <c r="AD32" s="134">
        <v>0.29166666666666669</v>
      </c>
      <c r="AE32" s="71">
        <v>9425</v>
      </c>
      <c r="AF32" s="71">
        <v>7632</v>
      </c>
      <c r="AG32" s="71">
        <v>9414</v>
      </c>
      <c r="AH32" s="42"/>
      <c r="AI32" s="119" t="s">
        <v>25</v>
      </c>
      <c r="AJ32" s="8" t="str">
        <f>IF(D32="","*",VLOOKUP(AI32,BS_ATIVIDADE[#Data],3,FALSE))</f>
        <v>OUTROS</v>
      </c>
      <c r="AK32" s="171" t="str">
        <f>IF(BS_CONTROLE[[#This Row],[Coluna8]]=0, "-", BS_CONTROLE[[#This Row],[Coluna8]])</f>
        <v>TIQ2</v>
      </c>
      <c r="AL32" s="171" t="str">
        <f>IF(BS_CONTROLE[[#This Row],[Coluna9]]=0, "-", BS_CONTROLE[[#This Row],[Coluna9]])</f>
        <v>TGR2</v>
      </c>
      <c r="AM32" s="171" t="str">
        <f>IF(BS_CONTROLE[[#This Row],[Coluna13]]=0, "-", BS_CONTROLE[[#This Row],[Coluna13]])</f>
        <v>TAL-TSF</v>
      </c>
      <c r="AN32" s="171">
        <f>IF(BS_CONTROLE[[#This Row],[Coluna14]]=0, "-", BS_CONTROLE[[#This Row],[Coluna14]])</f>
        <v>699710</v>
      </c>
      <c r="AO32" s="172">
        <f>IF(BS_CONTROLE[[#This Row],[Coluna10]]=0, "-", BS_CONTROLE[[#This Row],[Coluna10]])</f>
        <v>98</v>
      </c>
      <c r="AP32" s="173">
        <f>IF(BS_CONTROLE[[#This Row],[Coluna11]]=0, "-", BS_CONTROLE[[#This Row],[Coluna11]])</f>
        <v>700</v>
      </c>
      <c r="AQ32" s="173">
        <f>IF(BS_CONTROLE[[#This Row],[Coluna12]]=0, "-", BS_CONTROLE[[#This Row],[Coluna12]])</f>
        <v>703</v>
      </c>
      <c r="AR32" s="32">
        <v>0.41597222222222224</v>
      </c>
      <c r="AS32" s="32">
        <v>0.69374999999999998</v>
      </c>
      <c r="AT32" s="32">
        <v>0.71736111111111112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2.3611111111111138E-2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2" s="59" t="str" cm="1">
        <f t="array" ref="BD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Row],[Coluna22]]=0, "-", BS_CONTROLE[[#This Row],[Coluna22]])</f>
        <v xml:space="preserve">Camila </v>
      </c>
      <c r="BG32" s="13"/>
      <c r="BH32" s="14">
        <v>2</v>
      </c>
      <c r="BI32" s="14"/>
      <c r="BJ32" s="14" t="s">
        <v>1355</v>
      </c>
      <c r="BK32" s="14" t="s">
        <v>1356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0.18888888888888911</v>
      </c>
      <c r="BS32" s="15">
        <f t="shared" si="5"/>
        <v>3.7037037037037035E-2</v>
      </c>
      <c r="BT32" s="238" t="str">
        <f t="shared" si="2"/>
        <v>CCOCirculaçãoIntervaloOportunidade</v>
      </c>
      <c r="BU32" s="249"/>
    </row>
    <row r="33" spans="1:73">
      <c r="A33" s="44" t="str">
        <f t="shared" si="1"/>
        <v>BRUNO (TF-525)46057</v>
      </c>
      <c r="B33" s="132">
        <v>46057</v>
      </c>
      <c r="C33" s="7">
        <f>IF(BS_CONTROLE[[#This Row],[Coluna2]]="","",WEEKNUM(BS_CONTROLE[[#This Row],[Coluna2]]))</f>
        <v>6</v>
      </c>
      <c r="D33" s="45" t="s">
        <v>278</v>
      </c>
      <c r="E33" s="181">
        <v>27</v>
      </c>
      <c r="F33" s="133" t="s">
        <v>193</v>
      </c>
      <c r="G33" s="8" t="str">
        <f>IF(D33="","*",VLOOKUP(F33,BS_ATIVIDADE[#All],3,FALSE))</f>
        <v>SOLDA</v>
      </c>
      <c r="H33" s="134" t="s">
        <v>587</v>
      </c>
      <c r="I33" s="134" t="s">
        <v>11</v>
      </c>
      <c r="J33" s="150">
        <v>98</v>
      </c>
      <c r="K33" s="150">
        <v>548.14499999999998</v>
      </c>
      <c r="L33" s="71" t="s">
        <v>11</v>
      </c>
      <c r="M33" s="148" t="s">
        <v>583</v>
      </c>
      <c r="N33" s="148" t="s">
        <v>587</v>
      </c>
      <c r="O33" s="134">
        <v>0.375</v>
      </c>
      <c r="P33" s="134">
        <v>0.125</v>
      </c>
      <c r="Q33" s="71">
        <v>2</v>
      </c>
      <c r="R33" s="9" t="s">
        <v>14</v>
      </c>
      <c r="S33" s="176" t="s">
        <v>370</v>
      </c>
      <c r="T33" s="176" t="s">
        <v>578</v>
      </c>
      <c r="U33" s="195" t="s">
        <v>577</v>
      </c>
      <c r="V33" s="142" t="s">
        <v>1322</v>
      </c>
      <c r="W33" s="134" t="s">
        <v>1323</v>
      </c>
      <c r="X33" s="151" t="s">
        <v>1005</v>
      </c>
      <c r="Y33" s="129"/>
      <c r="Z33" s="129"/>
      <c r="AA33" s="71"/>
      <c r="AB33" s="59"/>
      <c r="AC33" s="59"/>
      <c r="AD33" s="134"/>
      <c r="AE33" s="71"/>
      <c r="AF33" s="71"/>
      <c r="AG33" s="71"/>
      <c r="AH33" s="42"/>
      <c r="AI33" s="119" t="str">
        <f>IF(BS_CONTROLE[[#This Row],[Coluna6]]=0, "-", BS_CONTROLE[[#This Row],[Coluna6]])</f>
        <v>PDM - SOLDA</v>
      </c>
      <c r="AJ33" s="8" t="str">
        <f>IF(D33="","*",VLOOKUP(AI33,BS_ATIVIDADE[#Data],3,FALSE))</f>
        <v>SOLDA</v>
      </c>
      <c r="AK33" s="171" t="str">
        <f>IF(BS_CONTROLE[[#This Row],[Coluna8]]=0, "-", BS_CONTROLE[[#This Row],[Coluna8]])</f>
        <v>539TRM</v>
      </c>
      <c r="AL33" s="171" t="str">
        <f>IF(BS_CONTROLE[[#This Row],[Coluna9]]=0, "-", BS_CONTROLE[[#This Row],[Coluna9]])</f>
        <v>-</v>
      </c>
      <c r="AM33" s="171" t="str">
        <f>IF(BS_CONTROLE[[#This Row],[Coluna13]]=0, "-", BS_CONTROLE[[#This Row],[Coluna13]])</f>
        <v>TBE-TRM</v>
      </c>
      <c r="AN33" s="171" t="str">
        <f>IF(BS_CONTROLE[[#This Row],[Coluna14]]=0, "-", BS_CONTROLE[[#This Row],[Coluna14]])</f>
        <v>539TRM</v>
      </c>
      <c r="AO33" s="172">
        <f>IF(BS_CONTROLE[[#This Row],[Coluna10]]=0, "-", BS_CONTROLE[[#This Row],[Coluna10]])</f>
        <v>98</v>
      </c>
      <c r="AP33" s="173">
        <f>IF(BS_CONTROLE[[#This Row],[Coluna11]]=0, "-", BS_CONTROLE[[#This Row],[Coluna11]])</f>
        <v>548.14499999999998</v>
      </c>
      <c r="AQ33" s="173" t="str">
        <f>IF(BS_CONTROLE[[#This Row],[Coluna12]]=0, "-", BS_CONTROLE[[#This Row],[Coluna12]])</f>
        <v>-</v>
      </c>
      <c r="AR33" s="32">
        <v>0.3263888888888889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Nº DE SOLDA</v>
      </c>
      <c r="BC33" s="59" t="str" cm="1">
        <f t="array" ref="BC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3" s="59" t="str" cm="1">
        <f t="array" ref="BD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Row],[Coluna22]]=0, "-", BS_CONTROLE[[#This Row],[Coluna22]])</f>
        <v>Bruno</v>
      </c>
      <c r="BG33" s="13"/>
      <c r="BH33" s="14">
        <v>0</v>
      </c>
      <c r="BI33" s="14"/>
      <c r="BJ33" s="14" t="s">
        <v>1357</v>
      </c>
      <c r="BK33" s="14" t="s">
        <v>1117</v>
      </c>
      <c r="BL33" s="13"/>
      <c r="BM33" s="12" t="s">
        <v>1025</v>
      </c>
      <c r="BN33" s="12" t="s">
        <v>1055</v>
      </c>
      <c r="BO33" s="130" t="s">
        <v>1117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CCOCirculaçãoIntervaloOportunidade</v>
      </c>
      <c r="BU33" s="249"/>
    </row>
    <row r="34" spans="1:73">
      <c r="A34" s="44" t="str">
        <f t="shared" si="1"/>
        <v>E4646057</v>
      </c>
      <c r="B34" s="132">
        <v>46057</v>
      </c>
      <c r="C34" s="7">
        <f>IF(BS_CONTROLE[[#This Row],[Coluna2]]="","",WEEKNUM(BS_CONTROLE[[#This Row],[Coluna2]]))</f>
        <v>6</v>
      </c>
      <c r="D34" s="45" t="s">
        <v>158</v>
      </c>
      <c r="E34" s="181">
        <v>29</v>
      </c>
      <c r="F34" s="133" t="s">
        <v>25</v>
      </c>
      <c r="G34" s="8" t="str">
        <f>IF(D34="","*",VLOOKUP(F34,BS_ATIVIDADE[#All],3,FALSE))</f>
        <v>OUTROS</v>
      </c>
      <c r="H34" s="134" t="s">
        <v>574</v>
      </c>
      <c r="I34" s="134" t="s">
        <v>417</v>
      </c>
      <c r="J34" s="150">
        <v>98</v>
      </c>
      <c r="K34" s="150">
        <v>502</v>
      </c>
      <c r="L34" s="71">
        <v>109</v>
      </c>
      <c r="M34" s="148" t="s">
        <v>1358</v>
      </c>
      <c r="N34" s="148" t="s">
        <v>1359</v>
      </c>
      <c r="O34" s="134">
        <v>0.41666666666666669</v>
      </c>
      <c r="P34" s="134">
        <v>4.1666666666666664E-2</v>
      </c>
      <c r="Q34" s="71">
        <v>1</v>
      </c>
      <c r="R34" s="9" t="str">
        <f>IFERROR(_xlfn.XLOOKUP(F34, BS_ATIVIDADE[ATIVIDADE],BS_ATIVIDADE[UNIDADE] ), "*")</f>
        <v>BINÁRIO</v>
      </c>
      <c r="S34" s="176" t="str" cm="1">
        <f t="array" ref="S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4" s="176" t="str" cm="1">
        <f t="array" ref="T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4" s="195" t="str">
        <f>IFERROR(_xlfn.XLOOKUP(J34, BASE_MAPA!$B$2:$B$420, BASE_MAPA!$G$2:$G$420), "ERRO")</f>
        <v>ALTO ARAGUAIA - RONDONOPOLIS</v>
      </c>
      <c r="V34" s="142" t="s">
        <v>1330</v>
      </c>
      <c r="W34" s="134" t="s">
        <v>1300</v>
      </c>
      <c r="X34" s="151" t="s">
        <v>1005</v>
      </c>
      <c r="Y34" s="129" t="s">
        <v>1008</v>
      </c>
      <c r="Z34" s="129"/>
      <c r="AA34" s="71">
        <v>2</v>
      </c>
      <c r="AB34" s="59" t="s">
        <v>1002</v>
      </c>
      <c r="AC34" s="59"/>
      <c r="AD34" s="134">
        <v>0.29166666666666669</v>
      </c>
      <c r="AE34" s="71">
        <v>9323</v>
      </c>
      <c r="AF34" s="71">
        <v>7636</v>
      </c>
      <c r="AG34" s="71"/>
      <c r="AH34" s="42"/>
      <c r="AI34" s="119" t="str">
        <f>IF(BS_CONTROLE[[#This Row],[Coluna6]]=0, "-", BS_CONTROLE[[#This Row],[Coluna6]])</f>
        <v>DESLOCAMENTO</v>
      </c>
      <c r="AJ34" s="8" t="str">
        <f>IF(D34="","*",VLOOKUP(AI34,BS_ATIVIDADE[#Data],3,FALSE))</f>
        <v>OUTROS</v>
      </c>
      <c r="AK34" s="171" t="str">
        <f>IF(BS_CONTROLE[[#This Row],[Coluna8]]=0, "-", BS_CONTROLE[[#This Row],[Coluna8]])</f>
        <v>TGR2</v>
      </c>
      <c r="AL34" s="171" t="str">
        <f>IF(BS_CONTROLE[[#This Row],[Coluna9]]=0, "-", BS_CONTROLE[[#This Row],[Coluna9]])</f>
        <v>TIN</v>
      </c>
      <c r="AM34" s="171" t="str">
        <f>IF(BS_CONTROLE[[#This Row],[Coluna13]]=0, "-", BS_CONTROLE[[#This Row],[Coluna13]])</f>
        <v>TGR-TIN</v>
      </c>
      <c r="AN34" s="171" t="str">
        <f>IF(BS_CONTROLE[[#This Row],[Coluna14]]=0, "-", BS_CONTROLE[[#This Row],[Coluna14]])</f>
        <v>TGRTIN</v>
      </c>
      <c r="AO34" s="172">
        <f>IF(BS_CONTROLE[[#This Row],[Coluna10]]=0, "-", BS_CONTROLE[[#This Row],[Coluna10]])</f>
        <v>98</v>
      </c>
      <c r="AP34" s="173">
        <f>IF(BS_CONTROLE[[#This Row],[Coluna11]]=0, "-", BS_CONTROLE[[#This Row],[Coluna11]])</f>
        <v>502</v>
      </c>
      <c r="AQ34" s="173">
        <f>IF(BS_CONTROLE[[#This Row],[Coluna12]]=0, "-", BS_CONTROLE[[#This Row],[Coluna12]])</f>
        <v>109</v>
      </c>
      <c r="AR34" s="32">
        <v>0</v>
      </c>
      <c r="AS34" s="32">
        <v>0</v>
      </c>
      <c r="AT34" s="32">
        <v>0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0</v>
      </c>
      <c r="AZ34" s="11"/>
      <c r="BA34" s="60">
        <v>0</v>
      </c>
      <c r="BB34" s="9" t="str">
        <f>IFERROR(_xlfn.XLOOKUP(AI34, BS_ATIVIDADE[ATIVIDADE],BS_ATIVIDADE[UNIDADE] ), "*")</f>
        <v>BINÁRIO</v>
      </c>
      <c r="BC34" s="59" t="str" cm="1">
        <f t="array" ref="BC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4" s="59" t="str" cm="1">
        <f t="array" ref="BD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4" s="196" t="str">
        <f>IFERROR(_xlfn.XLOOKUP(AO34, BASE_MAPA!$B$2:$B$420, BASE_MAPA!$G$2:$G$420), "ERRO")</f>
        <v>ALTO ARAGUAIA - RONDONOPOLIS</v>
      </c>
      <c r="BF34" s="174" t="str">
        <f>IF(BS_CONTROLE[[#This Row],[Coluna22]]=0, "-", BS_CONTROLE[[#This Row],[Coluna22]])</f>
        <v xml:space="preserve">PCM </v>
      </c>
      <c r="BG34" s="13"/>
      <c r="BH34" s="14">
        <v>0</v>
      </c>
      <c r="BI34" s="14"/>
      <c r="BJ34" s="14" t="s">
        <v>1360</v>
      </c>
      <c r="BK34" s="14" t="s">
        <v>1361</v>
      </c>
      <c r="BL34" s="13"/>
      <c r="BM34" s="12" t="s">
        <v>1021</v>
      </c>
      <c r="BN34" s="12" t="s">
        <v>1042</v>
      </c>
      <c r="BO34" s="130" t="s">
        <v>1109</v>
      </c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238" t="str">
        <f t="shared" si="2"/>
        <v>MecânicaLocomotiva</v>
      </c>
      <c r="BU34" s="249"/>
    </row>
    <row r="35" spans="1:73">
      <c r="A35" s="44" t="str">
        <f t="shared" si="1"/>
        <v>ELSON (TF-526)46057</v>
      </c>
      <c r="B35" s="132">
        <v>46057</v>
      </c>
      <c r="C35" s="7">
        <f>IF(BS_CONTROLE[[#This Row],[Coluna2]]="","",WEEKNUM(BS_CONTROLE[[#This Row],[Coluna2]]))</f>
        <v>6</v>
      </c>
      <c r="D35" s="45" t="s">
        <v>303</v>
      </c>
      <c r="E35" s="181">
        <v>6</v>
      </c>
      <c r="F35" s="133" t="s">
        <v>193</v>
      </c>
      <c r="G35" s="8" t="s">
        <v>194</v>
      </c>
      <c r="H35" s="134" t="s">
        <v>570</v>
      </c>
      <c r="I35" s="134" t="s">
        <v>11</v>
      </c>
      <c r="J35" s="150">
        <v>74</v>
      </c>
      <c r="K35" s="150">
        <v>498.9</v>
      </c>
      <c r="L35" s="71" t="s">
        <v>11</v>
      </c>
      <c r="M35" s="148" t="s">
        <v>566</v>
      </c>
      <c r="N35" s="148" t="s">
        <v>571</v>
      </c>
      <c r="O35" s="134">
        <v>0.41666666666666669</v>
      </c>
      <c r="P35" s="134">
        <v>0.125</v>
      </c>
      <c r="Q35" s="71">
        <v>1</v>
      </c>
      <c r="R35" s="9" t="s">
        <v>14</v>
      </c>
      <c r="S35" s="176" t="s">
        <v>370</v>
      </c>
      <c r="T35" s="176" t="s">
        <v>480</v>
      </c>
      <c r="U35" s="195" t="s">
        <v>373</v>
      </c>
      <c r="V35" s="142" t="s">
        <v>1295</v>
      </c>
      <c r="W35" s="134" t="s">
        <v>1323</v>
      </c>
      <c r="X35" s="151" t="s">
        <v>1005</v>
      </c>
      <c r="Y35" s="129"/>
      <c r="Z35" s="129"/>
      <c r="AA35" s="71"/>
      <c r="AB35" s="59"/>
      <c r="AC35" s="59"/>
      <c r="AD35" s="134"/>
      <c r="AE35" s="71"/>
      <c r="AF35" s="71"/>
      <c r="AG35" s="71"/>
      <c r="AH35" s="42"/>
      <c r="AI35" s="119" t="str">
        <f>IF(BS_CONTROLE[[#This Row],[Coluna6]]=0, "-", BS_CONTROLE[[#This Row],[Coluna6]])</f>
        <v>PDM - SOLDA</v>
      </c>
      <c r="AJ35" s="8" t="str">
        <f>IF(D35="","*",VLOOKUP(AI35,BS_ATIVIDADE[#Data],3,FALSE))</f>
        <v>SOLDA</v>
      </c>
      <c r="AK35" s="171" t="str">
        <f>IF(BS_CONTROLE[[#This Row],[Coluna8]]=0, "-", BS_CONTROLE[[#This Row],[Coluna8]])</f>
        <v>499TGR1</v>
      </c>
      <c r="AL35" s="171" t="str">
        <f>IF(BS_CONTROLE[[#This Row],[Coluna9]]=0, "-", BS_CONTROLE[[#This Row],[Coluna9]])</f>
        <v>-</v>
      </c>
      <c r="AM35" s="171" t="str">
        <f>IF(BS_CONTROLE[[#This Row],[Coluna13]]=0, "-", BS_CONTROLE[[#This Row],[Coluna13]])</f>
        <v>TBR-TGR</v>
      </c>
      <c r="AN35" s="171" t="str">
        <f>IF(BS_CONTROLE[[#This Row],[Coluna14]]=0, "-", BS_CONTROLE[[#This Row],[Coluna14]])</f>
        <v>499TGR2</v>
      </c>
      <c r="AO35" s="172">
        <f>IF(BS_CONTROLE[[#This Row],[Coluna10]]=0, "-", BS_CONTROLE[[#This Row],[Coluna10]])</f>
        <v>74</v>
      </c>
      <c r="AP35" s="173">
        <f>IF(BS_CONTROLE[[#This Row],[Coluna11]]=0, "-", BS_CONTROLE[[#This Row],[Coluna11]])</f>
        <v>498.9</v>
      </c>
      <c r="AQ35" s="173" t="str">
        <f>IF(BS_CONTROLE[[#This Row],[Coluna12]]=0, "-", BS_CONTROLE[[#This Row],[Coluna12]])</f>
        <v>-</v>
      </c>
      <c r="AR35" s="32">
        <v>0.33958333333333335</v>
      </c>
      <c r="AS35" s="32">
        <v>0.52638888888888891</v>
      </c>
      <c r="AT35" s="32">
        <v>0.60972222222222228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8.333333333333337E-2</v>
      </c>
      <c r="AZ35" s="11"/>
      <c r="BA35" s="60">
        <v>1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5" s="59" t="str" cm="1">
        <f t="array" ref="BD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35" s="196" t="str">
        <f>IFERROR(_xlfn.XLOOKUP(AO35, BASE_MAPA!$B$2:$B$420, BASE_MAPA!$G$2:$G$420), "ERRO")</f>
        <v>MARCO INICIAL - ALTO ARAGUAIA</v>
      </c>
      <c r="BF35" s="174" t="str">
        <f>IF(BS_CONTROLE[[#This Row],[Coluna22]]=0, "-", BS_CONTROLE[[#This Row],[Coluna22]])</f>
        <v>Elson</v>
      </c>
      <c r="BG35" s="13"/>
      <c r="BH35" s="14">
        <v>2</v>
      </c>
      <c r="BI35" s="14"/>
      <c r="BJ35" s="14" t="s">
        <v>1362</v>
      </c>
      <c r="BK35" s="14" t="s">
        <v>1363</v>
      </c>
      <c r="BL35" s="13"/>
      <c r="BM35" s="12" t="s">
        <v>1025</v>
      </c>
      <c r="BN35" s="12" t="s">
        <v>1055</v>
      </c>
      <c r="BO35" s="130" t="s">
        <v>1134</v>
      </c>
      <c r="BP35" s="14"/>
      <c r="BQ35" s="10" t="str">
        <f t="shared" si="3"/>
        <v>Intervalo</v>
      </c>
      <c r="BR35" s="15">
        <f t="shared" si="4"/>
        <v>0.66666666666666696</v>
      </c>
      <c r="BS35" s="15">
        <f t="shared" si="5"/>
        <v>1</v>
      </c>
      <c r="BT35" s="238" t="str">
        <f t="shared" si="2"/>
        <v>CCOCirculaçãoIntervaloOportunidade</v>
      </c>
      <c r="BU35" s="249"/>
    </row>
    <row r="36" spans="1:73">
      <c r="A36" s="44" t="str">
        <f t="shared" si="1"/>
        <v>MARCOS (TF-520)46057</v>
      </c>
      <c r="B36" s="132">
        <v>46057</v>
      </c>
      <c r="C36" s="7">
        <f>IF(BS_CONTROLE[[#This Row],[Coluna2]]="","",WEEKNUM(BS_CONTROLE[[#This Row],[Coluna2]]))</f>
        <v>6</v>
      </c>
      <c r="D36" s="45" t="s">
        <v>334</v>
      </c>
      <c r="E36" s="181">
        <v>32</v>
      </c>
      <c r="F36" s="133" t="s">
        <v>193</v>
      </c>
      <c r="G36" s="8" t="str">
        <f>IF(D36="","*",VLOOKUP(F36,BS_ATIVIDADE[#All],3,FALSE))</f>
        <v>SOLDA</v>
      </c>
      <c r="H36" s="134" t="s">
        <v>472</v>
      </c>
      <c r="I36" s="134" t="s">
        <v>11</v>
      </c>
      <c r="J36" s="150">
        <v>74</v>
      </c>
      <c r="K36" s="150">
        <v>280.5</v>
      </c>
      <c r="L36" s="71" t="s">
        <v>11</v>
      </c>
      <c r="M36" s="148" t="str" cm="1">
        <f t="array" ref="M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36" s="148" t="str" cm="1">
        <f t="array" ref="N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36" s="134">
        <v>0.375</v>
      </c>
      <c r="P36" s="134">
        <v>0.125</v>
      </c>
      <c r="Q36" s="71">
        <v>2</v>
      </c>
      <c r="R36" s="9" t="str">
        <f>IFERROR(_xlfn.XLOOKUP(F36, BS_ATIVIDADE[ATIVIDADE],BS_ATIVIDADE[UNIDADE] ), "*")</f>
        <v>Nº DE SOLDA</v>
      </c>
      <c r="S36" s="176" t="str" cm="1">
        <f t="array" ref="S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6" s="176" t="str" cm="1">
        <f t="array" ref="T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6" s="195" t="str">
        <f>IFERROR(_xlfn.XLOOKUP(J36, BASE_MAPA!$B$2:$B$420, BASE_MAPA!$G$2:$G$420), "ERRO")</f>
        <v>MARCO INICIAL - ALTO ARAGUAIA</v>
      </c>
      <c r="V36" s="142" t="s">
        <v>1303</v>
      </c>
      <c r="W36" s="134" t="s">
        <v>1323</v>
      </c>
      <c r="X36" s="151" t="s">
        <v>1005</v>
      </c>
      <c r="Y36" s="129" t="s">
        <v>1008</v>
      </c>
      <c r="Z36" s="129"/>
      <c r="AA36" s="71" t="s">
        <v>11</v>
      </c>
      <c r="AB36" s="59"/>
      <c r="AC36" s="59"/>
      <c r="AD36" s="134"/>
      <c r="AE36" s="71"/>
      <c r="AF36" s="71"/>
      <c r="AG36" s="71"/>
      <c r="AH36" s="42"/>
      <c r="AI36" s="119" t="str">
        <f>IF(BS_CONTROLE[[#This Row],[Coluna6]]=0, "-", BS_CONTROLE[[#This Row],[Coluna6]])</f>
        <v>PDM - SOLDA</v>
      </c>
      <c r="AJ36" s="8" t="str">
        <f>IF(D36="","*",VLOOKUP(AI36,BS_ATIVIDADE[#Data],3,FALSE))</f>
        <v>SOLDA</v>
      </c>
      <c r="AK36" s="171" t="str">
        <f>IF(BS_CONTROLE[[#This Row],[Coluna8]]=0, "-", BS_CONTROLE[[#This Row],[Coluna8]])</f>
        <v>277TCS</v>
      </c>
      <c r="AL36" s="171" t="str">
        <f>IF(BS_CONTROLE[[#This Row],[Coluna9]]=0, "-", BS_CONTROLE[[#This Row],[Coluna9]])</f>
        <v>-</v>
      </c>
      <c r="AM36" s="171" t="str">
        <f>IF(BS_CONTROLE[[#This Row],[Coluna13]]=0, "-", BS_CONTROLE[[#This Row],[Coluna13]])</f>
        <v>TJA-TCS</v>
      </c>
      <c r="AN36" s="171" t="str">
        <f>IF(BS_CONTROLE[[#This Row],[Coluna14]]=0, "-", BS_CONTROLE[[#This Row],[Coluna14]])</f>
        <v>277TCS</v>
      </c>
      <c r="AO36" s="172">
        <f>IF(BS_CONTROLE[[#This Row],[Coluna10]]=0, "-", BS_CONTROLE[[#This Row],[Coluna10]])</f>
        <v>74</v>
      </c>
      <c r="AP36" s="173">
        <f>IF(BS_CONTROLE[[#This Row],[Coluna11]]=0, "-", BS_CONTROLE[[#This Row],[Coluna11]])</f>
        <v>280.5</v>
      </c>
      <c r="AQ36" s="173" t="str">
        <f>IF(BS_CONTROLE[[#This Row],[Coluna12]]=0, "-", BS_CONTROLE[[#This Row],[Coluna12]])</f>
        <v>-</v>
      </c>
      <c r="AR36" s="32">
        <v>0.33611111111111114</v>
      </c>
      <c r="AS36" s="32">
        <v>0</v>
      </c>
      <c r="AT36" s="32">
        <v>0</v>
      </c>
      <c r="AU36" s="32"/>
      <c r="AV36" s="32"/>
      <c r="AW36" s="32"/>
      <c r="AX36" s="32"/>
      <c r="AY36" s="180">
        <f>IF(D36="","*",IFERROR(IF(ISODD(COUNT(AS36:AX37)),"ERRO",SUM((AT36-AS36),(AV36-AU36),(AX36-AW36))),"ERRO"))</f>
        <v>0</v>
      </c>
      <c r="AZ36" s="11"/>
      <c r="BA36" s="60">
        <v>0</v>
      </c>
      <c r="BB36" s="9" t="str">
        <f>IFERROR(_xlfn.XLOOKUP(AI36, BS_ATIVIDADE[ATIVIDADE],BS_ATIVIDADE[UNIDADE] ), "*")</f>
        <v>Nº DE SOLDA</v>
      </c>
      <c r="BC36" s="59" t="str" cm="1">
        <f t="array" ref="BC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6" s="59" t="str" cm="1">
        <f t="array" ref="BD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Row],[Coluna22]]=0, "-", BS_CONTROLE[[#This Row],[Coluna22]])</f>
        <v>Herbert</v>
      </c>
      <c r="BG36" s="13"/>
      <c r="BH36" s="14">
        <v>0</v>
      </c>
      <c r="BI36" s="14"/>
      <c r="BJ36" s="14" t="s">
        <v>1364</v>
      </c>
      <c r="BK36" s="14" t="s">
        <v>1365</v>
      </c>
      <c r="BL36" s="13"/>
      <c r="BM36" s="12" t="s">
        <v>1032</v>
      </c>
      <c r="BN36" s="12" t="s">
        <v>1057</v>
      </c>
      <c r="BO36" s="130" t="s">
        <v>1057</v>
      </c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238" t="str">
        <f t="shared" si="2"/>
        <v>CondiçõesClimáticaChuva</v>
      </c>
      <c r="BU36" s="249"/>
    </row>
    <row r="37" spans="1:73" ht="23.25">
      <c r="A37" s="44" t="str">
        <f t="shared" si="1"/>
        <v>W5046057</v>
      </c>
      <c r="B37" s="132">
        <v>46057</v>
      </c>
      <c r="C37" s="7">
        <f>IF(BS_CONTROLE[[#This Row],[Coluna2]]="","",WEEKNUM(BS_CONTROLE[[#This Row],[Coluna2]]))</f>
        <v>6</v>
      </c>
      <c r="D37" s="45" t="s">
        <v>240</v>
      </c>
      <c r="E37" s="181">
        <v>34</v>
      </c>
      <c r="F37" s="133" t="s">
        <v>148</v>
      </c>
      <c r="G37" s="8" t="str">
        <f>IF(D37="","*",VLOOKUP(F37,BS_ATIVIDADE[#All],3,FALSE))</f>
        <v>MODERNIZAÇÃO</v>
      </c>
      <c r="H37" s="134" t="s">
        <v>475</v>
      </c>
      <c r="I37" s="134" t="s">
        <v>475</v>
      </c>
      <c r="J37" s="150">
        <v>74</v>
      </c>
      <c r="K37" s="150">
        <v>245</v>
      </c>
      <c r="L37" s="71">
        <v>244.2</v>
      </c>
      <c r="M37" s="148" t="s">
        <v>460</v>
      </c>
      <c r="N37" s="148">
        <v>239251</v>
      </c>
      <c r="O37" s="134">
        <v>0.35416666666666669</v>
      </c>
      <c r="P37" s="134">
        <v>0.125</v>
      </c>
      <c r="Q37" s="71">
        <v>1000</v>
      </c>
      <c r="R37" s="9" t="s">
        <v>51</v>
      </c>
      <c r="S37" s="176" t="s">
        <v>370</v>
      </c>
      <c r="T37" s="176" t="s">
        <v>374</v>
      </c>
      <c r="U37" s="195" t="s">
        <v>373</v>
      </c>
      <c r="V37" s="142" t="s">
        <v>1366</v>
      </c>
      <c r="W37" s="134" t="s">
        <v>1336</v>
      </c>
      <c r="X37" s="151" t="s">
        <v>1005</v>
      </c>
      <c r="Y37" s="129" t="s">
        <v>1008</v>
      </c>
      <c r="Z37" s="129"/>
      <c r="AA37" s="71" t="s">
        <v>1367</v>
      </c>
      <c r="AB37" s="59" t="s">
        <v>997</v>
      </c>
      <c r="AC37" s="59"/>
      <c r="AD37" s="134">
        <v>0.29166666666666669</v>
      </c>
      <c r="AE37" s="71">
        <v>7671</v>
      </c>
      <c r="AF37" s="71">
        <v>9322</v>
      </c>
      <c r="AG37" s="71"/>
      <c r="AH37" s="42"/>
      <c r="AI37" s="119" t="str">
        <f>IF(BS_CONTROLE[[#This Row],[Coluna6]]=0, "-", BS_CONTROLE[[#This Row],[Coluna6]])</f>
        <v>MODERNIZAÇÃO - RECOLHIMENTO DE DORMENTE</v>
      </c>
      <c r="AJ37" s="8" t="str">
        <f>IF(D37="","*",VLOOKUP(AI37,BS_ATIVIDADE[#Data],3,FALSE))</f>
        <v>MODERNIZAÇÃO</v>
      </c>
      <c r="AK37" s="171" t="str">
        <f>IF(BS_CONTROLE[[#This Row],[Coluna8]]=0, "-", BS_CONTROLE[[#This Row],[Coluna8]])</f>
        <v>TCS2</v>
      </c>
      <c r="AL37" s="171" t="str">
        <f>IF(BS_CONTROLE[[#This Row],[Coluna9]]=0, "-", BS_CONTROLE[[#This Row],[Coluna9]])</f>
        <v>TCS2</v>
      </c>
      <c r="AM37" s="171" t="str">
        <f>IF(BS_CONTROLE[[#This Row],[Coluna13]]=0, "-", BS_CONTROLE[[#This Row],[Coluna13]])</f>
        <v>TVI-TJA</v>
      </c>
      <c r="AN37" s="171">
        <f>IF(BS_CONTROLE[[#This Row],[Coluna14]]=0, "-", BS_CONTROLE[[#This Row],[Coluna14]])</f>
        <v>239251</v>
      </c>
      <c r="AO37" s="172">
        <f>IF(BS_CONTROLE[[#This Row],[Coluna10]]=0, "-", BS_CONTROLE[[#This Row],[Coluna10]])</f>
        <v>74</v>
      </c>
      <c r="AP37" s="173">
        <f>IF(BS_CONTROLE[[#This Row],[Coluna11]]=0, "-", BS_CONTROLE[[#This Row],[Coluna11]])</f>
        <v>245</v>
      </c>
      <c r="AQ37" s="173">
        <f>IF(BS_CONTROLE[[#This Row],[Coluna12]]=0, "-", BS_CONTROLE[[#This Row],[Coluna12]])</f>
        <v>244.2</v>
      </c>
      <c r="AR37" s="32">
        <v>0.32569444444444445</v>
      </c>
      <c r="AS37" s="32">
        <v>0.41805555555555557</v>
      </c>
      <c r="AT37" s="32">
        <v>0.46736111111111112</v>
      </c>
      <c r="AU37" s="32"/>
      <c r="AV37" s="32"/>
      <c r="AW37" s="32"/>
      <c r="AX37" s="32"/>
      <c r="AY37" s="180">
        <f>IF(D37="","*",IFERROR(IF(ISODD(COUNT(AS37:AX37)),"ERRO",SUM((AT37-AS37),(AV37-AU37),(AX37-AW37))),"ERRO"))</f>
        <v>4.9305555555555547E-2</v>
      </c>
      <c r="AZ37" s="11"/>
      <c r="BA37" s="60">
        <v>135</v>
      </c>
      <c r="BB37" s="9" t="str">
        <f>IFERROR(_xlfn.XLOOKUP(AI37, BS_ATIVIDADE[ATIVIDADE],BS_ATIVIDADE[UNIDADE] ), "*")</f>
        <v>Nº DE DORMENTES</v>
      </c>
      <c r="BC37" s="59" t="str" cm="1">
        <f t="array" ref="BC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7" s="59" t="str" cm="1">
        <f t="array" ref="BD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Row],[Coluna22]]=0, "-", BS_CONTROLE[[#This Row],[Coluna22]])</f>
        <v>Augusto/ Efraim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1025</v>
      </c>
      <c r="BN37" s="12" t="s">
        <v>1055</v>
      </c>
      <c r="BO37" s="130" t="s">
        <v>1134</v>
      </c>
      <c r="BP37" s="14"/>
      <c r="BQ37" s="10" t="str">
        <f t="shared" si="3"/>
        <v>Produção e Intervalo</v>
      </c>
      <c r="BR37" s="15">
        <f t="shared" si="4"/>
        <v>0.39444444444444438</v>
      </c>
      <c r="BS37" s="15">
        <f t="shared" si="5"/>
        <v>0.13500000000000001</v>
      </c>
      <c r="BT37" s="238" t="str">
        <f t="shared" si="2"/>
        <v>CCOCirculaçãoIntervaloOportunidade</v>
      </c>
      <c r="BU37" s="249"/>
    </row>
    <row r="38" spans="1:73">
      <c r="A38" s="44" t="str">
        <f t="shared" si="1"/>
        <v>A6046057</v>
      </c>
      <c r="B38" s="132">
        <v>46057</v>
      </c>
      <c r="C38" s="7">
        <f>IF(BS_CONTROLE[[#This Row],[Coluna2]]="","",WEEKNUM(BS_CONTROLE[[#This Row],[Coluna2]]))</f>
        <v>6</v>
      </c>
      <c r="D38" s="45" t="s">
        <v>106</v>
      </c>
      <c r="E38" s="181">
        <v>37</v>
      </c>
      <c r="F38" s="133" t="s">
        <v>32</v>
      </c>
      <c r="G38" s="8" t="str">
        <f>IF(D38="","*",VLOOKUP(F38,BS_ATIVIDADE[#All],3,FALSE))</f>
        <v>DETECÇÃO</v>
      </c>
      <c r="H38" s="134" t="s">
        <v>1370</v>
      </c>
      <c r="I38" s="134" t="s">
        <v>475</v>
      </c>
      <c r="J38" s="150">
        <v>74</v>
      </c>
      <c r="K38" s="150">
        <v>1</v>
      </c>
      <c r="L38" s="71">
        <v>291</v>
      </c>
      <c r="M38" s="148" t="s">
        <v>374</v>
      </c>
      <c r="N38" s="148" t="s">
        <v>1371</v>
      </c>
      <c r="O38" s="134">
        <v>0.375</v>
      </c>
      <c r="P38" s="134">
        <v>4.1666666666666664E-2</v>
      </c>
      <c r="Q38" s="71">
        <v>280</v>
      </c>
      <c r="R38" s="9" t="str">
        <f>IFERROR(_xlfn.XLOOKUP(F38, BS_ATIVIDADE[ATIVIDADE],BS_ATIVIDADE[UNIDADE] ), "*")</f>
        <v>KM</v>
      </c>
      <c r="S38" s="176" t="str" cm="1">
        <f t="array" ref="S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8" s="176" t="str" cm="1">
        <f t="array" ref="T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8" s="195" t="str">
        <f>IFERROR(_xlfn.XLOOKUP(J38, BASE_MAPA!$B$2:$B$420, BASE_MAPA!$G$2:$G$420), "ERRO")</f>
        <v>MARCO INICIAL - ALTO ARAGUAIA</v>
      </c>
      <c r="V38" s="142" t="s">
        <v>1303</v>
      </c>
      <c r="W38" s="134" t="s">
        <v>1372</v>
      </c>
      <c r="X38" s="151" t="s">
        <v>1005</v>
      </c>
      <c r="Y38" s="129" t="s">
        <v>1008</v>
      </c>
      <c r="Z38" s="129"/>
      <c r="AA38" s="71">
        <v>1</v>
      </c>
      <c r="AB38" s="59" t="s">
        <v>997</v>
      </c>
      <c r="AC38" s="59"/>
      <c r="AD38" s="134">
        <v>0.29166666666666669</v>
      </c>
      <c r="AE38" s="71">
        <v>5487</v>
      </c>
      <c r="AF38" s="71"/>
      <c r="AG38" s="71"/>
      <c r="AH38" s="42"/>
      <c r="AI38" s="119" t="str">
        <f>IF(BS_CONTROLE[[#This Row],[Coluna6]]=0, "-", BS_CONTROLE[[#This Row],[Coluna6]])</f>
        <v>DETECÇÃO - RONDA 7 DIAS</v>
      </c>
      <c r="AJ38" s="8" t="str">
        <f>IF(D38="","*",VLOOKUP(AI38,BS_ATIVIDADE[#Data],3,FALSE))</f>
        <v>DETECÇÃO</v>
      </c>
      <c r="AK38" s="171" t="str">
        <f>IF(BS_CONTROLE[[#This Row],[Coluna8]]=0, "-", BS_CONTROLE[[#This Row],[Coluna8]])</f>
        <v>TMI</v>
      </c>
      <c r="AL38" s="171" t="str">
        <f>IF(BS_CONTROLE[[#This Row],[Coluna9]]=0, "-", BS_CONTROLE[[#This Row],[Coluna9]])</f>
        <v>TCS2</v>
      </c>
      <c r="AM38" s="171" t="str">
        <f>IF(BS_CONTROLE[[#This Row],[Coluna13]]=0, "-", BS_CONTROLE[[#This Row],[Coluna13]])</f>
        <v>TMI-TCS</v>
      </c>
      <c r="AN38" s="171" t="str">
        <f>IF(BS_CONTROLE[[#This Row],[Coluna14]]=0, "-", BS_CONTROLE[[#This Row],[Coluna14]])</f>
        <v>TMITCS</v>
      </c>
      <c r="AO38" s="172">
        <f>IF(BS_CONTROLE[[#This Row],[Coluna10]]=0, "-", BS_CONTROLE[[#This Row],[Coluna10]])</f>
        <v>74</v>
      </c>
      <c r="AP38" s="173">
        <f>IF(BS_CONTROLE[[#This Row],[Coluna11]]=0, "-", BS_CONTROLE[[#This Row],[Coluna11]])</f>
        <v>1</v>
      </c>
      <c r="AQ38" s="173">
        <f>IF(BS_CONTROLE[[#This Row],[Coluna12]]=0, "-", BS_CONTROLE[[#This Row],[Coluna12]])</f>
        <v>291</v>
      </c>
      <c r="AR38" s="32">
        <v>0.38611111111111113</v>
      </c>
      <c r="AS38" s="32">
        <v>0</v>
      </c>
      <c r="AT38" s="32">
        <v>4.1666666666666664E-2</v>
      </c>
      <c r="AU38" s="32"/>
      <c r="AV38" s="32"/>
      <c r="AW38" s="32"/>
      <c r="AX38" s="32"/>
      <c r="AY38" s="180">
        <f t="shared" ref="AY38:AY40" si="6">IF(D38="","*",IFERROR(IF(ISODD(COUNT(AS38:AX38)),"ERRO",SUM((AT38-AS38),(AV38-AU38),(AX38-AW38))),"ERRO"))</f>
        <v>4.1666666666666664E-2</v>
      </c>
      <c r="AZ38" s="11"/>
      <c r="BA38" s="60">
        <v>280</v>
      </c>
      <c r="BB38" s="9" t="str">
        <f>IFERROR(_xlfn.XLOOKUP(AI38, BS_ATIVIDADE[ATIVIDADE],BS_ATIVIDADE[UNIDADE] ), "*")</f>
        <v>KM</v>
      </c>
      <c r="BC38" s="59" t="str" cm="1">
        <f t="array" ref="BC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8" s="59" t="str" cm="1">
        <f t="array" ref="BD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8" s="196" t="str">
        <f>IFERROR(_xlfn.XLOOKUP(AO38, BASE_MAPA!$B$2:$B$420, BASE_MAPA!$G$2:$G$420), "ERRO")</f>
        <v>MARCO INICIAL - ALTO ARAGUAIA</v>
      </c>
      <c r="BF38" s="174" t="str">
        <f>IF(BS_CONTROLE[[#This Row],[Coluna22]]=0, "-", BS_CONTROLE[[#This Row],[Coluna22]])</f>
        <v>Herbert</v>
      </c>
      <c r="BG38" s="13"/>
      <c r="BH38" s="14">
        <v>2</v>
      </c>
      <c r="BI38" s="14"/>
      <c r="BJ38" s="14" t="s">
        <v>1373</v>
      </c>
      <c r="BK38" s="14" t="s">
        <v>1374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Aderente</v>
      </c>
      <c r="BR38" s="15">
        <f t="shared" si="4"/>
        <v>1</v>
      </c>
      <c r="BS38" s="15">
        <f t="shared" si="5"/>
        <v>1</v>
      </c>
      <c r="BT38" s="238" t="str">
        <f t="shared" si="2"/>
        <v>OKOK</v>
      </c>
      <c r="BU38" s="249"/>
    </row>
    <row r="39" spans="1:73">
      <c r="A39" s="44" t="str">
        <f t="shared" si="1"/>
        <v>TURMA FIXA VIA 46057</v>
      </c>
      <c r="B39" s="132">
        <v>46057</v>
      </c>
      <c r="C39" s="7">
        <f>IF(BS_CONTROLE[[#This Row],[Coluna2]]="","",WEEKNUM(BS_CONTROLE[[#This Row],[Coluna2]]))</f>
        <v>6</v>
      </c>
      <c r="D39" s="45" t="s">
        <v>265</v>
      </c>
      <c r="E39" s="181">
        <v>38</v>
      </c>
      <c r="F39" s="133" t="s">
        <v>200</v>
      </c>
      <c r="G39" s="8" t="str">
        <f>IF(D39="","*",VLOOKUP(F39,BS_ATIVIDADE[#All],3,FALSE))</f>
        <v>TRILHO - SUBSTITUIÇÂO</v>
      </c>
      <c r="H39" s="134" t="s">
        <v>878</v>
      </c>
      <c r="I39" s="134" t="s">
        <v>11</v>
      </c>
      <c r="J39" s="150">
        <v>101</v>
      </c>
      <c r="K39" s="150">
        <v>1413.05</v>
      </c>
      <c r="L39" s="71" t="s">
        <v>11</v>
      </c>
      <c r="M39" s="148" t="str" cm="1">
        <f t="array" ref="M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PSI-PJG</v>
      </c>
      <c r="N39" s="148" t="str" cm="1">
        <f t="array" ref="N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PJGPSI</v>
      </c>
      <c r="O39" s="134">
        <v>0.41666666666666669</v>
      </c>
      <c r="P39" s="134">
        <v>8.3333333333333329E-2</v>
      </c>
      <c r="Q39" s="71">
        <v>8</v>
      </c>
      <c r="R39" s="9" t="str">
        <f>IFERROR(_xlfn.XLOOKUP(F39, BS_ATIVIDADE[ATIVIDADE],BS_ATIVIDADE[UNIDADE] ), "*")</f>
        <v>M</v>
      </c>
      <c r="S39" s="176" t="str" cm="1">
        <f t="array" ref="S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39" s="176" t="str" cm="1">
        <f t="array" ref="T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39" s="195" t="str">
        <f>IFERROR(_xlfn.XLOOKUP(J39, BASE_MAPA!$B$2:$B$420, BASE_MAPA!$G$2:$G$420), "ERRO")</f>
        <v>PORTO NACIONAL - OURO VERDE</v>
      </c>
      <c r="V39" s="142" t="s">
        <v>1375</v>
      </c>
      <c r="W39" s="134" t="s">
        <v>1376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Row],[Coluna6]]=0, "-", BS_CONTROLE[[#This Row],[Coluna6]])</f>
        <v>PDM - SUBSTITUIÇÃO - TRILHO</v>
      </c>
      <c r="AJ39" s="8" t="str">
        <f>IF(D39="","*",VLOOKUP(AI39,BS_ATIVIDADE[#Data],3,FALSE))</f>
        <v>TRILHO - SUBSTITUIÇÂO</v>
      </c>
      <c r="AK39" s="171" t="str">
        <f>IF(BS_CONTROLE[[#This Row],[Coluna8]]=0, "-", BS_CONTROLE[[#This Row],[Coluna8]])</f>
        <v>PJGPSI</v>
      </c>
      <c r="AL39" s="171" t="str">
        <f>IF(BS_CONTROLE[[#This Row],[Coluna9]]=0, "-", BS_CONTROLE[[#This Row],[Coluna9]])</f>
        <v>-</v>
      </c>
      <c r="AM39" s="171" t="str">
        <f>IF(BS_CONTROLE[[#This Row],[Coluna13]]=0, "-", BS_CONTROLE[[#This Row],[Coluna13]])</f>
        <v>PSI-PJG</v>
      </c>
      <c r="AN39" s="171" t="str">
        <f>IF(BS_CONTROLE[[#This Row],[Coluna14]]=0, "-", BS_CONTROLE[[#This Row],[Coluna14]])</f>
        <v>PJGPSI</v>
      </c>
      <c r="AO39" s="172">
        <f>IF(BS_CONTROLE[[#This Row],[Coluna10]]=0, "-", BS_CONTROLE[[#This Row],[Coluna10]])</f>
        <v>101</v>
      </c>
      <c r="AP39" s="173">
        <f>IF(BS_CONTROLE[[#This Row],[Coluna11]]=0, "-", BS_CONTROLE[[#This Row],[Coluna11]])</f>
        <v>1413.05</v>
      </c>
      <c r="AQ39" s="173" t="str">
        <f>IF(BS_CONTROLE[[#This Row],[Coluna12]]=0, "-", BS_CONTROLE[[#This Row],[Coluna12]])</f>
        <v>-</v>
      </c>
      <c r="AR39" s="32">
        <v>0.45833333333333331</v>
      </c>
      <c r="AS39" s="32">
        <v>0.46180555555555558</v>
      </c>
      <c r="AT39" s="32">
        <v>0.54513888888888884</v>
      </c>
      <c r="AU39" s="32"/>
      <c r="AV39" s="32"/>
      <c r="AW39" s="32"/>
      <c r="AX39" s="32"/>
      <c r="AY39" s="180">
        <f t="shared" si="6"/>
        <v>8.3333333333333259E-2</v>
      </c>
      <c r="AZ39" s="11"/>
      <c r="BA39" s="60">
        <v>8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39" s="59" t="str" cm="1">
        <f t="array" ref="BD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39" s="196" t="str">
        <f>IFERROR(_xlfn.XLOOKUP(AO39, BASE_MAPA!$B$2:$B$420, BASE_MAPA!$G$2:$G$420), "ERRO")</f>
        <v>PORTO NACIONAL - OURO VERDE</v>
      </c>
      <c r="BF39" s="174" t="str">
        <f>IF(BS_CONTROLE[[#This Row],[Coluna22]]=0, "-", BS_CONTROLE[[#This Row],[Coluna22]])</f>
        <v>Carlito</v>
      </c>
      <c r="BG39" s="13"/>
      <c r="BH39" s="14">
        <v>2</v>
      </c>
      <c r="BI39" s="14"/>
      <c r="BJ39" s="14" t="s">
        <v>1377</v>
      </c>
      <c r="BK39" s="14" t="s">
        <v>1377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Intervalo</v>
      </c>
      <c r="BR39" s="15">
        <f t="shared" si="4"/>
        <v>0.99999999999999911</v>
      </c>
      <c r="BS39" s="15">
        <f t="shared" si="5"/>
        <v>1</v>
      </c>
      <c r="BT39" s="238" t="str">
        <f t="shared" si="2"/>
        <v>OKOK</v>
      </c>
      <c r="BU39" s="249"/>
    </row>
    <row r="40" spans="1:73">
      <c r="A40" s="44" t="str">
        <f t="shared" si="1"/>
        <v>A7146057</v>
      </c>
      <c r="B40" s="132">
        <v>46057</v>
      </c>
      <c r="C40" s="7">
        <f>IF(BS_CONTROLE[[#This Row],[Coluna2]]="","",WEEKNUM(BS_CONTROLE[[#This Row],[Coluna2]]))</f>
        <v>6</v>
      </c>
      <c r="D40" s="45" t="s">
        <v>124</v>
      </c>
      <c r="E40" s="181">
        <v>39</v>
      </c>
      <c r="F40" s="133" t="s">
        <v>154</v>
      </c>
      <c r="G40" s="8" t="str">
        <f>IF(D40="","*",VLOOKUP(F40,BS_ATIVIDADE[#All],3,FALSE))</f>
        <v>OUTROS</v>
      </c>
      <c r="H40" s="134" t="s">
        <v>909</v>
      </c>
      <c r="I40" s="134" t="s">
        <v>1378</v>
      </c>
      <c r="J40" s="150">
        <v>103</v>
      </c>
      <c r="K40" s="150">
        <v>1585.5</v>
      </c>
      <c r="L40" s="71">
        <v>1533.5</v>
      </c>
      <c r="M40" s="148" t="str" cm="1">
        <f t="array" ref="M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PNV-PTR</v>
      </c>
      <c r="N40" s="148" t="str" cm="1">
        <f t="array" ref="N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PTRPNV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BINÁRIO</v>
      </c>
      <c r="S40" s="176" t="str" cm="1">
        <f t="array" ref="S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0" s="176" t="str" cm="1">
        <f t="array" ref="T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1379</v>
      </c>
      <c r="W40" s="134" t="s">
        <v>1380</v>
      </c>
      <c r="X40" s="151" t="s">
        <v>1005</v>
      </c>
      <c r="Y40" s="129"/>
      <c r="Z40" s="129"/>
      <c r="AA40" s="71"/>
      <c r="AB40" s="59"/>
      <c r="AC40" s="59"/>
      <c r="AD40" s="134"/>
      <c r="AE40" s="71"/>
      <c r="AF40" s="71"/>
      <c r="AG40" s="71"/>
      <c r="AH40" s="42"/>
      <c r="AI40" s="119" t="str">
        <f>IF(BS_CONTROLE[[#This Row],[Coluna6]]=0, "-", BS_CONTROLE[[#This Row],[Coluna6]])</f>
        <v>OUTRAS ATIVIDADES</v>
      </c>
      <c r="AJ40" s="8" t="str">
        <f>IF(D40="","*",VLOOKUP(AI40,BS_ATIVIDADE[#Data],3,FALSE))</f>
        <v>OUTROS</v>
      </c>
      <c r="AK40" s="171" t="str">
        <f>IF(BS_CONTROLE[[#This Row],[Coluna8]]=0, "-", BS_CONTROLE[[#This Row],[Coluna8]])</f>
        <v>PTRPNV</v>
      </c>
      <c r="AL40" s="171" t="str">
        <f>IF(BS_CONTROLE[[#This Row],[Coluna9]]=0, "-", BS_CONTROLE[[#This Row],[Coluna9]])</f>
        <v>POSPNV</v>
      </c>
      <c r="AM40" s="171" t="str">
        <f>IF(BS_CONTROLE[[#This Row],[Coluna13]]=0, "-", BS_CONTROLE[[#This Row],[Coluna13]])</f>
        <v>PNV-PTR</v>
      </c>
      <c r="AN40" s="171" t="str">
        <f>IF(BS_CONTROLE[[#This Row],[Coluna14]]=0, "-", BS_CONTROLE[[#This Row],[Coluna14]])</f>
        <v>PTRPNV</v>
      </c>
      <c r="AO40" s="172">
        <f>IF(BS_CONTROLE[[#This Row],[Coluna10]]=0, "-", BS_CONTROLE[[#This Row],[Coluna10]])</f>
        <v>103</v>
      </c>
      <c r="AP40" s="173">
        <f>IF(BS_CONTROLE[[#This Row],[Coluna11]]=0, "-", BS_CONTROLE[[#This Row],[Coluna11]])</f>
        <v>1585.5</v>
      </c>
      <c r="AQ40" s="173">
        <f>IF(BS_CONTROLE[[#This Row],[Coluna12]]=0, "-", BS_CONTROLE[[#This Row],[Coluna12]])</f>
        <v>1533.5</v>
      </c>
      <c r="AR40" s="32">
        <v>0.37777777777777777</v>
      </c>
      <c r="AS40" s="32">
        <v>0.37847222222222221</v>
      </c>
      <c r="AT40" s="32">
        <v>0.4201388888888889</v>
      </c>
      <c r="AU40" s="32"/>
      <c r="AV40" s="32"/>
      <c r="AW40" s="32"/>
      <c r="AX40" s="32"/>
      <c r="AY40" s="180">
        <f t="shared" si="6"/>
        <v>4.1666666666666685E-2</v>
      </c>
      <c r="AZ40" s="11"/>
      <c r="BA40" s="60">
        <v>1</v>
      </c>
      <c r="BB40" s="9" t="str">
        <f>IFERROR(_xlfn.XLOOKUP(AI40, BS_ATIVIDADE[ATIVIDADE],BS_ATIVIDADE[UNIDADE] ), "*")</f>
        <v>BINÁRIO</v>
      </c>
      <c r="BC40" s="59" t="str" cm="1">
        <f t="array" ref="BC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0" s="59" t="str" cm="1">
        <f t="array" ref="BD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Row],[Coluna22]]=0, "-", BS_CONTROLE[[#This Row],[Coluna22]])</f>
        <v>Antonio Bezerra</v>
      </c>
      <c r="BG40" s="13"/>
      <c r="BH40" s="14">
        <v>2</v>
      </c>
      <c r="BI40" s="14"/>
      <c r="BJ40" s="14" t="s">
        <v>1381</v>
      </c>
      <c r="BK40" s="14" t="s">
        <v>1381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>
      <c r="A41" s="44" t="str">
        <f t="shared" si="1"/>
        <v>A1746057</v>
      </c>
      <c r="B41" s="132">
        <v>46057</v>
      </c>
      <c r="C41" s="7">
        <f>IF(BS_CONTROLE[[#This Row],[Coluna2]]="","",WEEKNUM(BS_CONTROLE[[#This Row],[Coluna2]]))</f>
        <v>6</v>
      </c>
      <c r="D41" s="45" t="s">
        <v>88</v>
      </c>
      <c r="E41" s="181">
        <v>40</v>
      </c>
      <c r="F41" s="133" t="s">
        <v>81</v>
      </c>
      <c r="G41" s="8" t="str">
        <f>IF(D41="","*",VLOOKUP(F41,BS_ATIVIDADE[#All],3,FALSE))</f>
        <v>INFRAESTRUTURA</v>
      </c>
      <c r="H41" s="134" t="s">
        <v>914</v>
      </c>
      <c r="I41" s="134" t="s">
        <v>924</v>
      </c>
      <c r="J41" s="150">
        <v>103</v>
      </c>
      <c r="K41" s="150">
        <v>1613</v>
      </c>
      <c r="L41" s="71" t="s">
        <v>11</v>
      </c>
      <c r="M41" s="148" t="str" cm="1">
        <f t="array" ref="M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PTR-PPG</v>
      </c>
      <c r="N41" s="148" t="str" cm="1">
        <f t="array" ref="N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PPGPTR</v>
      </c>
      <c r="O41" s="134">
        <v>0.375</v>
      </c>
      <c r="P41" s="134">
        <v>4.1666666666666664E-2</v>
      </c>
      <c r="Q41" s="71">
        <v>1</v>
      </c>
      <c r="R41" s="9" t="str">
        <f>IFERROR(_xlfn.XLOOKUP(F41, BS_ATIVIDADE[ATIVIDADE],BS_ATIVIDADE[UNIDADE] ), "*")</f>
        <v>Nº DE ITENS</v>
      </c>
      <c r="S41" s="176" t="str" cm="1">
        <f t="array" ref="S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1" s="176" t="str" cm="1">
        <f t="array" ref="T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1" s="195" t="str">
        <f>IFERROR(_xlfn.XLOOKUP(J41, BASE_MAPA!$B$2:$B$420, BASE_MAPA!$G$2:$G$420), "ERRO")</f>
        <v>OURO VERDE - LIGAÇÃO</v>
      </c>
      <c r="V41" s="142" t="s">
        <v>1382</v>
      </c>
      <c r="W41" s="134" t="s">
        <v>1383</v>
      </c>
      <c r="X41" s="151" t="s">
        <v>1005</v>
      </c>
      <c r="Y41" s="129"/>
      <c r="Z41" s="129"/>
      <c r="AA41" s="71"/>
      <c r="AB41" s="59"/>
      <c r="AC41" s="59"/>
      <c r="AD41" s="134">
        <v>0.29166666666666669</v>
      </c>
      <c r="AE41" s="71">
        <v>5301</v>
      </c>
      <c r="AF41" s="71"/>
      <c r="AG41" s="71"/>
      <c r="AH41" s="42"/>
      <c r="AI41" s="119" t="str">
        <f>IF(BS_CONTROLE[[#This Row],[Coluna6]]=0, "-", BS_CONTROLE[[#This Row],[Coluna6]])</f>
        <v>INFRAESTRUTURA</v>
      </c>
      <c r="AJ41" s="8" t="str">
        <f>IF(D41="","*",VLOOKUP(AI41,BS_ATIVIDADE[#Data],3,FALSE))</f>
        <v>INFRAESTRUTURA</v>
      </c>
      <c r="AK41" s="171" t="str">
        <f>IF(BS_CONTROLE[[#This Row],[Coluna8]]=0, "-", BS_CONTROLE[[#This Row],[Coluna8]])</f>
        <v>PPGPTR</v>
      </c>
      <c r="AL41" s="171" t="str">
        <f>IF(BS_CONTROLE[[#This Row],[Coluna9]]=0, "-", BS_CONTROLE[[#This Row],[Coluna9]])</f>
        <v>PSGPAR</v>
      </c>
      <c r="AM41" s="171" t="str">
        <f>IF(BS_CONTROLE[[#This Row],[Coluna13]]=0, "-", BS_CONTROLE[[#This Row],[Coluna13]])</f>
        <v>PTR-PPG</v>
      </c>
      <c r="AN41" s="171" t="str">
        <f>IF(BS_CONTROLE[[#This Row],[Coluna14]]=0, "-", BS_CONTROLE[[#This Row],[Coluna14]])</f>
        <v>PPGPTR</v>
      </c>
      <c r="AO41" s="172">
        <f>IF(BS_CONTROLE[[#This Row],[Coluna10]]=0, "-", BS_CONTROLE[[#This Row],[Coluna10]])</f>
        <v>103</v>
      </c>
      <c r="AP41" s="173">
        <f>IF(BS_CONTROLE[[#This Row],[Coluna11]]=0, "-", BS_CONTROLE[[#This Row],[Coluna11]])</f>
        <v>1613</v>
      </c>
      <c r="AQ41" s="173" t="str">
        <f>IF(BS_CONTROLE[[#This Row],[Coluna12]]=0, "-", BS_CONTROLE[[#This Row],[Coluna12]])</f>
        <v>-</v>
      </c>
      <c r="AR41" s="32">
        <v>0.38194444444444442</v>
      </c>
      <c r="AS41" s="32">
        <v>0.38263888888888886</v>
      </c>
      <c r="AT41" s="32">
        <v>0.42430555555555555</v>
      </c>
      <c r="AU41" s="32"/>
      <c r="AV41" s="32"/>
      <c r="AW41" s="32"/>
      <c r="AX41" s="32"/>
      <c r="AY41" s="180">
        <f>IF(D41="","*",IFERROR(IF(ISODD(COUNT(AS41:AX43)),"ERRO",SUM((AT41-AS41),(AV41-AU41),(AX41-AW41))),"ERRO"))</f>
        <v>4.1666666666666685E-2</v>
      </c>
      <c r="AZ41" s="11"/>
      <c r="BA41" s="60">
        <v>1</v>
      </c>
      <c r="BB41" s="9" t="str">
        <f>IFERROR(_xlfn.XLOOKUP(AI41, BS_ATIVIDADE[ATIVIDADE],BS_ATIVIDADE[UNIDADE] ), "*")</f>
        <v>Nº DE ITENS</v>
      </c>
      <c r="BC41" s="59" t="str" cm="1">
        <f t="array" ref="BC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1" s="59" t="str" cm="1">
        <f t="array" ref="BD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1" s="196" t="str">
        <f>IFERROR(_xlfn.XLOOKUP(AO41, BASE_MAPA!$B$2:$B$420, BASE_MAPA!$G$2:$G$420), "ERRO")</f>
        <v>OURO VERDE - LIGAÇÃO</v>
      </c>
      <c r="BF41" s="174" t="str">
        <f>IF(BS_CONTROLE[[#This Row],[Coluna22]]=0, "-", BS_CONTROLE[[#This Row],[Coluna22]])</f>
        <v>Anotnio bezerra</v>
      </c>
      <c r="BG41" s="13"/>
      <c r="BH41" s="14">
        <v>2</v>
      </c>
      <c r="BI41" s="14"/>
      <c r="BJ41" s="14" t="s">
        <v>1384</v>
      </c>
      <c r="BK41" s="14" t="s">
        <v>1384</v>
      </c>
      <c r="BL41" s="13"/>
      <c r="BM41" s="12" t="s">
        <v>1030</v>
      </c>
      <c r="BN41" s="12" t="s">
        <v>1030</v>
      </c>
      <c r="BO41" s="130" t="s">
        <v>1030</v>
      </c>
      <c r="BP41" s="14"/>
      <c r="BQ41" s="10" t="str">
        <f t="shared" si="3"/>
        <v>Aderente</v>
      </c>
      <c r="BR41" s="15">
        <f t="shared" si="4"/>
        <v>1.0000000000000004</v>
      </c>
      <c r="BS41" s="15">
        <f t="shared" si="5"/>
        <v>1</v>
      </c>
      <c r="BT41" s="238" t="str">
        <f t="shared" si="2"/>
        <v>OKOK</v>
      </c>
      <c r="BU41" s="249"/>
    </row>
    <row r="42" spans="1:73" hidden="1">
      <c r="A42" s="44" t="str">
        <f t="shared" si="1"/>
        <v/>
      </c>
      <c r="B42" s="132"/>
      <c r="C42" s="7" t="str">
        <f>IF(BS_CONTROLE[[#This Row],[Coluna2]]="","",WEEKNUM(BS_CONTROLE[[#This Row],[Coluna2]]))</f>
        <v/>
      </c>
      <c r="D42" s="45"/>
      <c r="E42" s="181">
        <v>41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" s="148" t="str" cm="1">
        <f t="array" ref="N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" s="176" t="str" cm="1">
        <f t="array" ref="T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Row],[Coluna6]]=0, "-", BS_CONTROLE[[#This Row],[Coluna6]])</f>
        <v>-</v>
      </c>
      <c r="AJ42" s="8" t="str">
        <f>IF(D42="","*",VLOOKUP(AI42,BS_ATIVIDADE[#Data],3,FALSE))</f>
        <v>*</v>
      </c>
      <c r="AK42" s="171" t="str">
        <f>IF(BS_CONTROLE[[#This Row],[Coluna8]]=0, "-", BS_CONTROLE[[#This Row],[Coluna8]])</f>
        <v>-</v>
      </c>
      <c r="AL42" s="171" t="str">
        <f>IF(BS_CONTROLE[[#This Row],[Coluna9]]=0, "-", BS_CONTROLE[[#This Row],[Coluna9]])</f>
        <v>-</v>
      </c>
      <c r="AM42" s="171" t="str">
        <f>IF(BS_CONTROLE[[#This Row],[Coluna13]]=0, "-", BS_CONTROLE[[#This Row],[Coluna13]])</f>
        <v>-</v>
      </c>
      <c r="AN42" s="171" t="str">
        <f>IF(BS_CONTROLE[[#This Row],[Coluna14]]=0, "-", BS_CONTROLE[[#This Row],[Coluna14]])</f>
        <v>-</v>
      </c>
      <c r="AO42" s="172" t="str">
        <f>IF(BS_CONTROLE[[#This Row],[Coluna10]]=0, "-", BS_CONTROLE[[#This Row],[Coluna10]])</f>
        <v>-</v>
      </c>
      <c r="AP42" s="173" t="str">
        <f>IF(BS_CONTROLE[[#This Row],[Coluna11]]=0, "-", BS_CONTROLE[[#This Row],[Coluna11]])</f>
        <v>-</v>
      </c>
      <c r="AQ42" s="173" t="str">
        <f>IF(BS_CONTROLE[[#This Row],[Coluna12]]=0, "-", BS_CONTROLE[[#This Row],[Coluna12]])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" s="59" t="str" cm="1">
        <f t="array" ref="BD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Row],[Coluna22]]=0, "-", BS_CONTROLE[[#This Row],[Coluna22]])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/>
      </c>
      <c r="B43" s="132"/>
      <c r="C43" s="7" t="str">
        <f>IF(BS_CONTROLE[[#This Row],[Coluna2]]="","",WEEKNUM(BS_CONTROLE[[#This Row],[Coluna2]]))</f>
        <v/>
      </c>
      <c r="D43" s="45"/>
      <c r="E43" s="181">
        <v>42</v>
      </c>
      <c r="F43" s="133"/>
      <c r="G43" s="8" t="str">
        <f>IF(D43="","*",VLOOKUP(F43,BS_ATIVIDADE[#All],3,FALSE))</f>
        <v>*</v>
      </c>
      <c r="H43" s="134"/>
      <c r="I43" s="134"/>
      <c r="J43" s="150"/>
      <c r="K43" s="150"/>
      <c r="L43" s="71" t="s">
        <v>11</v>
      </c>
      <c r="M43" s="148" t="str" cm="1">
        <f t="array" ref="M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" s="148" t="str" cm="1">
        <f t="array" ref="N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" s="134"/>
      <c r="P43" s="134"/>
      <c r="Q43" s="71"/>
      <c r="R43" s="9" t="str">
        <f>IFERROR(_xlfn.XLOOKUP(F43, BS_ATIVIDADE[ATIVIDADE],BS_ATIVIDADE[UNIDADE] ), "*")</f>
        <v>*</v>
      </c>
      <c r="S43" s="176" t="str" cm="1">
        <f t="array" ref="S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" s="176" t="str" cm="1">
        <f t="array" ref="T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" s="195" t="str">
        <f>IFERROR(_xlfn.XLOOKUP(J43, BASE_MAPA!$B$2:$B$420, BASE_MAPA!$G$2:$G$420), "ERRO")</f>
        <v>ERRO</v>
      </c>
      <c r="V43" s="142"/>
      <c r="W43" s="134"/>
      <c r="X43" s="151"/>
      <c r="Y43" s="129"/>
      <c r="Z43" s="129"/>
      <c r="AA43" s="71"/>
      <c r="AB43" s="59"/>
      <c r="AC43" s="59"/>
      <c r="AD43" s="134"/>
      <c r="AE43" s="71"/>
      <c r="AF43" s="71"/>
      <c r="AG43" s="71"/>
      <c r="AH43" s="42"/>
      <c r="AI43" s="119" t="str">
        <f>IF(BS_CONTROLE[[#This Row],[Coluna6]]=0, "-", BS_CONTROLE[[#This Row],[Coluna6]])</f>
        <v>-</v>
      </c>
      <c r="AJ43" s="8" t="str">
        <f>IF(D43="","*",VLOOKUP(AI43,BS_ATIVIDADE[#Data],3,FALSE))</f>
        <v>*</v>
      </c>
      <c r="AK43" s="171" t="str">
        <f>IF(BS_CONTROLE[[#This Row],[Coluna8]]=0, "-", BS_CONTROLE[[#This Row],[Coluna8]])</f>
        <v>-</v>
      </c>
      <c r="AL43" s="171" t="str">
        <f>IF(BS_CONTROLE[[#This Row],[Coluna9]]=0, "-", BS_CONTROLE[[#This Row],[Coluna9]])</f>
        <v>-</v>
      </c>
      <c r="AM43" s="171" t="str">
        <f>IF(BS_CONTROLE[[#This Row],[Coluna13]]=0, "-", BS_CONTROLE[[#This Row],[Coluna13]])</f>
        <v>-</v>
      </c>
      <c r="AN43" s="171" t="str">
        <f>IF(BS_CONTROLE[[#This Row],[Coluna14]]=0, "-", BS_CONTROLE[[#This Row],[Coluna14]])</f>
        <v>-</v>
      </c>
      <c r="AO43" s="172" t="str">
        <f>IF(BS_CONTROLE[[#This Row],[Coluna10]]=0, "-", BS_CONTROLE[[#This Row],[Coluna10]])</f>
        <v>-</v>
      </c>
      <c r="AP43" s="173" t="str">
        <f>IF(BS_CONTROLE[[#This Row],[Coluna11]]=0, "-", BS_CONTROLE[[#This Row],[Coluna11]])</f>
        <v>-</v>
      </c>
      <c r="AQ43" s="173" t="str">
        <f>IF(BS_CONTROLE[[#This Row],[Coluna12]]=0, "-", BS_CONTROLE[[#This Row],[Coluna12]])</f>
        <v>-</v>
      </c>
      <c r="AR43" s="32"/>
      <c r="AS43" s="32"/>
      <c r="AT43" s="32"/>
      <c r="AU43" s="32"/>
      <c r="AV43" s="32"/>
      <c r="AW43" s="32"/>
      <c r="AX43" s="32"/>
      <c r="AY43" s="180" t="str">
        <f>IF(D43="","*",IFERROR(IF(ISODD(COUNT(AS43:AX44)),"ERRO",SUM((AT43-AS43),(AV43-AU43),(AX43-AW43))),"ERRO"))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" s="59" t="str" cm="1">
        <f t="array" ref="BD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" s="196" t="str">
        <f>IFERROR(_xlfn.XLOOKUP(AO43, BASE_MAPA!$B$2:$B$420, BASE_MAPA!$G$2:$G$420), "ERRO")</f>
        <v>ERRO</v>
      </c>
      <c r="BF43" s="174" t="str">
        <f>IF(BS_CONTROLE[[#This Row],[Coluna22]]=0, "-", BS_CONTROLE[[#This Row],[Coluna22]])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238" t="str">
        <f t="shared" si="2"/>
        <v/>
      </c>
      <c r="BU43" s="249"/>
    </row>
    <row r="44" spans="1:73">
      <c r="A44" s="44" t="str">
        <f t="shared" si="1"/>
        <v>V8646058</v>
      </c>
      <c r="B44" s="132">
        <v>46058</v>
      </c>
      <c r="C44" s="7">
        <f>IF(BS_CONTROLE[[#This Row],[Coluna2]]="","",WEEKNUM(BS_CONTROLE[[#This Row],[Coluna2]]))</f>
        <v>6</v>
      </c>
      <c r="D44" s="45" t="s">
        <v>217</v>
      </c>
      <c r="E44" s="181">
        <v>43</v>
      </c>
      <c r="F44" s="133" t="s">
        <v>116</v>
      </c>
      <c r="G44" s="8" t="str">
        <f>IF(D44="","*",VLOOKUP(F44,BS_ATIVIDADE[#All],3,FALSE))</f>
        <v>MECANIZAÇÃO - SOCADORA</v>
      </c>
      <c r="H44" s="134" t="s">
        <v>648</v>
      </c>
      <c r="I44" s="134" t="s">
        <v>648</v>
      </c>
      <c r="J44" s="150">
        <v>98</v>
      </c>
      <c r="K44" s="150">
        <v>720.63800000000003</v>
      </c>
      <c r="L44" s="71">
        <v>723.21</v>
      </c>
      <c r="M44" s="148" t="str" cm="1">
        <f t="array" ref="M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44" s="148" t="str" cm="1">
        <f t="array" ref="N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TSFPAT1</v>
      </c>
      <c r="O44" s="134">
        <v>0.4375</v>
      </c>
      <c r="P44" s="134">
        <v>0.125</v>
      </c>
      <c r="Q44" s="71">
        <v>1120</v>
      </c>
      <c r="R44" s="9" t="str">
        <f>IFERROR(_xlfn.XLOOKUP(F44, BS_ATIVIDADE[ATIVIDADE],BS_ATIVIDADE[UNIDADE] ), "*")</f>
        <v>M</v>
      </c>
      <c r="S44" s="176" t="str" cm="1">
        <f t="array" ref="S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4" s="176" t="str" cm="1">
        <f t="array" ref="T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4" s="195" t="str">
        <f>IFERROR(_xlfn.XLOOKUP(J44, BASE_MAPA!$B$2:$B$420, BASE_MAPA!$G$2:$G$420), "ERRO")</f>
        <v>ALTO ARAGUAIA - RONDONOPOLIS</v>
      </c>
      <c r="V44" s="142" t="s">
        <v>1279</v>
      </c>
      <c r="W44" s="134" t="s">
        <v>1280</v>
      </c>
      <c r="X44" s="151" t="s">
        <v>1005</v>
      </c>
      <c r="Y44" s="129" t="s">
        <v>1008</v>
      </c>
      <c r="Z44" s="129"/>
      <c r="AA44" s="71">
        <v>1</v>
      </c>
      <c r="AB44" s="59" t="s">
        <v>997</v>
      </c>
      <c r="AC44" s="59"/>
      <c r="AD44" s="134">
        <v>0.29166666666666669</v>
      </c>
      <c r="AE44" s="71">
        <v>6636</v>
      </c>
      <c r="AF44" s="71"/>
      <c r="AG44" s="71"/>
      <c r="AH44" s="42"/>
      <c r="AI44" s="119" t="str">
        <f>IF(BS_CONTROLE[[#This Row],[Coluna6]]=0, "-", BS_CONTROLE[[#This Row],[Coluna6]])</f>
        <v>MECANIZAÇÃO - SOCADORA</v>
      </c>
      <c r="AJ44" s="8" t="str">
        <f>IF(D44="","*",VLOOKUP(AI44,BS_ATIVIDADE[#Data],3,FALSE))</f>
        <v>MECANIZAÇÃO - SOCADORA</v>
      </c>
      <c r="AK44" s="171" t="str">
        <f>IF(BS_CONTROLE[[#This Row],[Coluna8]]=0, "-", BS_CONTROLE[[#This Row],[Coluna8]])</f>
        <v>TSF</v>
      </c>
      <c r="AL44" s="171" t="str">
        <f>IF(BS_CONTROLE[[#This Row],[Coluna9]]=0, "-", BS_CONTROLE[[#This Row],[Coluna9]])</f>
        <v>TSF</v>
      </c>
      <c r="AM44" s="171" t="str">
        <f>IF(BS_CONTROLE[[#This Row],[Coluna13]]=0, "-", BS_CONTROLE[[#This Row],[Coluna13]])</f>
        <v>TSF-TEX</v>
      </c>
      <c r="AN44" s="171" t="str">
        <f>IF(BS_CONTROLE[[#This Row],[Coluna14]]=0, "-", BS_CONTROLE[[#This Row],[Coluna14]])</f>
        <v>TSFPAT1</v>
      </c>
      <c r="AO44" s="172">
        <f>IF(BS_CONTROLE[[#This Row],[Coluna10]]=0, "-", BS_CONTROLE[[#This Row],[Coluna10]])</f>
        <v>98</v>
      </c>
      <c r="AP44" s="173">
        <f>IF(BS_CONTROLE[[#This Row],[Coluna11]]=0, "-", BS_CONTROLE[[#This Row],[Coluna11]])</f>
        <v>720.63800000000003</v>
      </c>
      <c r="AQ44" s="173">
        <f>IF(BS_CONTROLE[[#This Row],[Coluna12]]=0, "-", BS_CONTROLE[[#This Row],[Coluna12]])</f>
        <v>723.21</v>
      </c>
      <c r="AR44" s="32">
        <v>0.3972222222222222</v>
      </c>
      <c r="AS44" s="32">
        <v>0</v>
      </c>
      <c r="AT44" s="32">
        <v>0</v>
      </c>
      <c r="AU44" s="32"/>
      <c r="AV44" s="32"/>
      <c r="AW44" s="32"/>
      <c r="AX44" s="32"/>
      <c r="AY44" s="180">
        <f>IF(D44="","*",IFERROR(IF(ISODD(COUNT(AS44:AX45)),"ERRO",SUM((AT44-AS44),(AV44-AU44),(AX44-AW44))),"ERRO"))</f>
        <v>0</v>
      </c>
      <c r="AZ44" s="11"/>
      <c r="BA44" s="60">
        <v>0</v>
      </c>
      <c r="BB44" s="9" t="str">
        <f>IFERROR(_xlfn.XLOOKUP(AI44, BS_ATIVIDADE[ATIVIDADE],BS_ATIVIDADE[UNIDADE] ), "*")</f>
        <v>M</v>
      </c>
      <c r="BC44" s="59" t="str" cm="1">
        <f t="array" ref="BC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4" s="59" t="str" cm="1">
        <f t="array" ref="BD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Row],[Coluna22]]=0, "-", BS_CONTROLE[[#This Row],[Coluna22]])</f>
        <v>Antonioni</v>
      </c>
      <c r="BG44" s="13"/>
      <c r="BH44" s="14">
        <v>0</v>
      </c>
      <c r="BI44" s="14"/>
      <c r="BJ44" s="14" t="s">
        <v>1385</v>
      </c>
      <c r="BK44" s="14" t="s">
        <v>1385</v>
      </c>
      <c r="BL44" s="13"/>
      <c r="BM44" s="226" t="s">
        <v>1025</v>
      </c>
      <c r="BN44" s="226" t="s">
        <v>1055</v>
      </c>
      <c r="BO44" s="226" t="s">
        <v>1117</v>
      </c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238" t="str">
        <f t="shared" si="2"/>
        <v>CCOCirculaçãoIntervaloOportunidade</v>
      </c>
      <c r="BU44" s="249"/>
    </row>
    <row r="45" spans="1:73">
      <c r="A45" s="44" t="str">
        <f t="shared" si="1"/>
        <v>BRUNO (TF-525)46058</v>
      </c>
      <c r="B45" s="132">
        <v>46058</v>
      </c>
      <c r="C45" s="7">
        <f>IF(BS_CONTROLE[[#This Row],[Coluna2]]="","",WEEKNUM(BS_CONTROLE[[#This Row],[Coluna2]]))</f>
        <v>6</v>
      </c>
      <c r="D45" s="45" t="s">
        <v>278</v>
      </c>
      <c r="E45" s="181">
        <v>27</v>
      </c>
      <c r="F45" s="133" t="s">
        <v>193</v>
      </c>
      <c r="G45" s="8" t="s">
        <v>194</v>
      </c>
      <c r="H45" s="134" t="s">
        <v>587</v>
      </c>
      <c r="I45" s="134" t="s">
        <v>11</v>
      </c>
      <c r="J45" s="150">
        <v>98</v>
      </c>
      <c r="K45" s="150">
        <v>548.14499999999998</v>
      </c>
      <c r="L45" s="71" t="s">
        <v>11</v>
      </c>
      <c r="M45" s="148" t="s">
        <v>583</v>
      </c>
      <c r="N45" s="148" t="s">
        <v>587</v>
      </c>
      <c r="O45" s="134">
        <v>0.375</v>
      </c>
      <c r="P45" s="134">
        <v>0.125</v>
      </c>
      <c r="Q45" s="71">
        <v>2</v>
      </c>
      <c r="R45" s="9" t="s">
        <v>14</v>
      </c>
      <c r="S45" s="176" t="s">
        <v>370</v>
      </c>
      <c r="T45" s="176" t="s">
        <v>578</v>
      </c>
      <c r="U45" s="195" t="s">
        <v>577</v>
      </c>
      <c r="V45" s="142" t="s">
        <v>1322</v>
      </c>
      <c r="W45" s="134" t="s">
        <v>1323</v>
      </c>
      <c r="X45" s="151" t="s">
        <v>1005</v>
      </c>
      <c r="Y45" s="129" t="s">
        <v>1008</v>
      </c>
      <c r="Z45" s="129"/>
      <c r="AA45" s="71" t="s">
        <v>11</v>
      </c>
      <c r="AB45" s="59"/>
      <c r="AC45" s="59"/>
      <c r="AD45" s="134"/>
      <c r="AE45" s="71"/>
      <c r="AF45" s="71"/>
      <c r="AG45" s="71"/>
      <c r="AH45" s="42"/>
      <c r="AI45" s="119" t="str">
        <f>IF(BS_CONTROLE[[#This Row],[Coluna6]]=0, "-", BS_CONTROLE[[#This Row],[Coluna6]])</f>
        <v>PDM - SOLDA</v>
      </c>
      <c r="AJ45" s="8" t="str">
        <f>IF(D45="","*",VLOOKUP(AI45,BS_ATIVIDADE[#Data],3,FALSE))</f>
        <v>SOLDA</v>
      </c>
      <c r="AK45" s="171" t="str">
        <f>IF(BS_CONTROLE[[#This Row],[Coluna8]]=0, "-", BS_CONTROLE[[#This Row],[Coluna8]])</f>
        <v>539TRM</v>
      </c>
      <c r="AL45" s="171" t="str">
        <f>IF(BS_CONTROLE[[#This Row],[Coluna9]]=0, "-", BS_CONTROLE[[#This Row],[Coluna9]])</f>
        <v>-</v>
      </c>
      <c r="AM45" s="171" t="str">
        <f>IF(BS_CONTROLE[[#This Row],[Coluna13]]=0, "-", BS_CONTROLE[[#This Row],[Coluna13]])</f>
        <v>TBE-TRM</v>
      </c>
      <c r="AN45" s="171" t="str">
        <f>IF(BS_CONTROLE[[#This Row],[Coluna14]]=0, "-", BS_CONTROLE[[#This Row],[Coluna14]])</f>
        <v>539TRM</v>
      </c>
      <c r="AO45" s="172">
        <f>IF(BS_CONTROLE[[#This Row],[Coluna10]]=0, "-", BS_CONTROLE[[#This Row],[Coluna10]])</f>
        <v>98</v>
      </c>
      <c r="AP45" s="173">
        <f>IF(BS_CONTROLE[[#This Row],[Coluna11]]=0, "-", BS_CONTROLE[[#This Row],[Coluna11]])</f>
        <v>548.14499999999998</v>
      </c>
      <c r="AQ45" s="173" t="str">
        <f>IF(BS_CONTROLE[[#This Row],[Coluna12]]=0, "-", BS_CONTROLE[[#This Row],[Coluna12]])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0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5" s="59" t="str" cm="1">
        <f t="array" ref="BD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Row],[Coluna22]]=0, "-", BS_CONTROLE[[#This Row],[Coluna22]])</f>
        <v>Bruno</v>
      </c>
      <c r="BG45" s="13"/>
      <c r="BH45" s="14">
        <v>2</v>
      </c>
      <c r="BI45" s="14"/>
      <c r="BJ45" s="14" t="s">
        <v>1386</v>
      </c>
      <c r="BK45" s="225" t="s">
        <v>1387</v>
      </c>
      <c r="BL45" s="13"/>
      <c r="BM45" s="12" t="s">
        <v>1025</v>
      </c>
      <c r="BN45" s="12" t="s">
        <v>1055</v>
      </c>
      <c r="BO45" s="130" t="s">
        <v>1134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238" t="str">
        <f t="shared" si="2"/>
        <v>CCOCirculaçãoIntervaloOportunidade</v>
      </c>
      <c r="BU45" s="249"/>
    </row>
    <row r="46" spans="1:73">
      <c r="A46" s="44" t="str">
        <f t="shared" si="1"/>
        <v>W7046058</v>
      </c>
      <c r="B46" s="132">
        <v>46058</v>
      </c>
      <c r="C46" s="7">
        <f>IF(BS_CONTROLE[[#This Row],[Coluna2]]="","",WEEKNUM(BS_CONTROLE[[#This Row],[Coluna2]]))</f>
        <v>6</v>
      </c>
      <c r="D46" s="45" t="s">
        <v>249</v>
      </c>
      <c r="E46" s="181">
        <v>46</v>
      </c>
      <c r="F46" s="133" t="s">
        <v>25</v>
      </c>
      <c r="G46" s="8" t="str">
        <f>IF(D46="","*",VLOOKUP(F46,BS_ATIVIDADE[#All],3,FALSE))</f>
        <v>OUTROS</v>
      </c>
      <c r="H46" s="134" t="s">
        <v>574</v>
      </c>
      <c r="I46" s="134" t="s">
        <v>1388</v>
      </c>
      <c r="J46" s="150">
        <v>98</v>
      </c>
      <c r="K46" s="150">
        <v>502</v>
      </c>
      <c r="L46" s="71" t="s">
        <v>11</v>
      </c>
      <c r="M46" s="148" t="s">
        <v>1389</v>
      </c>
      <c r="N46" s="148" t="s">
        <v>1390</v>
      </c>
      <c r="O46" s="134">
        <v>0.45833333333333331</v>
      </c>
      <c r="P46" s="134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76" t="str" cm="1">
        <f t="array" ref="S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6" s="176" t="str" cm="1">
        <f t="array" ref="T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6" s="195" t="str">
        <f>IFERROR(_xlfn.XLOOKUP(J46, BASE_MAPA!$B$2:$B$420, BASE_MAPA!$G$2:$G$420), "ERRO")</f>
        <v>ALTO ARAGUAIA - RONDONOPOLIS</v>
      </c>
      <c r="V46" s="142" t="s">
        <v>1311</v>
      </c>
      <c r="W46" s="134" t="s">
        <v>1391</v>
      </c>
      <c r="X46" s="151" t="s">
        <v>1005</v>
      </c>
      <c r="Y46" s="129" t="s">
        <v>1008</v>
      </c>
      <c r="Z46" s="129"/>
      <c r="AA46" s="71" t="s">
        <v>1271</v>
      </c>
      <c r="AB46" s="59" t="s">
        <v>997</v>
      </c>
      <c r="AC46" s="59"/>
      <c r="AD46" s="134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Row],[Coluna6]]=0, "-", BS_CONTROLE[[#This Row],[Coluna6]])</f>
        <v>DESLOCAMENTO</v>
      </c>
      <c r="AJ46" s="8" t="str">
        <f>IF(D46="","*",VLOOKUP(AI46,BS_ATIVIDADE[#Data],3,FALSE))</f>
        <v>OUTROS</v>
      </c>
      <c r="AK46" s="171" t="str">
        <f>IF(BS_CONTROLE[[#This Row],[Coluna8]]=0, "-", BS_CONTROLE[[#This Row],[Coluna8]])</f>
        <v>TGR2</v>
      </c>
      <c r="AL46" s="171" t="str">
        <f>IF(BS_CONTROLE[[#This Row],[Coluna9]]=0, "-", BS_CONTROLE[[#This Row],[Coluna9]])</f>
        <v>RVD</v>
      </c>
      <c r="AM46" s="171" t="str">
        <f>IF(BS_CONTROLE[[#This Row],[Coluna13]]=0, "-", BS_CONTROLE[[#This Row],[Coluna13]])</f>
        <v>TGR-RVD</v>
      </c>
      <c r="AN46" s="171" t="str">
        <f>IF(BS_CONTROLE[[#This Row],[Coluna14]]=0, "-", BS_CONTROLE[[#This Row],[Coluna14]])</f>
        <v>TGRRVD</v>
      </c>
      <c r="AO46" s="172">
        <f>IF(BS_CONTROLE[[#This Row],[Coluna10]]=0, "-", BS_CONTROLE[[#This Row],[Coluna10]])</f>
        <v>98</v>
      </c>
      <c r="AP46" s="173">
        <f>IF(BS_CONTROLE[[#This Row],[Coluna11]]=0, "-", BS_CONTROLE[[#This Row],[Coluna11]])</f>
        <v>502</v>
      </c>
      <c r="AQ46" s="173" t="str">
        <f>IF(BS_CONTROLE[[#This Row],[Coluna12]]=0, "-", BS_CONTROLE[[#This Row],[Coluna12]])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6" s="59" t="str" cm="1">
        <f t="array" ref="BD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Row],[Coluna22]]=0, "-", BS_CONTROLE[[#This Row],[Coluna22]])</f>
        <v xml:space="preserve">Camila </v>
      </c>
      <c r="BG46" s="13"/>
      <c r="BH46" s="14">
        <v>0</v>
      </c>
      <c r="BI46" s="14"/>
      <c r="BJ46" s="14" t="s">
        <v>1385</v>
      </c>
      <c r="BK46" s="14" t="s">
        <v>1385</v>
      </c>
      <c r="BL46" s="13"/>
      <c r="BM46" s="226" t="s">
        <v>1025</v>
      </c>
      <c r="BN46" s="226" t="s">
        <v>1055</v>
      </c>
      <c r="BO46" s="226" t="s">
        <v>1117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238" t="str">
        <f t="shared" si="2"/>
        <v>CCOCirculaçãoIntervaloOportunidade</v>
      </c>
      <c r="BU46" s="249"/>
    </row>
    <row r="47" spans="1:73">
      <c r="A47" s="44" t="str">
        <f t="shared" si="1"/>
        <v>E4646058</v>
      </c>
      <c r="B47" s="132">
        <v>46058</v>
      </c>
      <c r="C47" s="7">
        <f>IF(BS_CONTROLE[[#This Row],[Coluna2]]="","",WEEKNUM(BS_CONTROLE[[#This Row],[Coluna2]]))</f>
        <v>6</v>
      </c>
      <c r="D47" s="45" t="s">
        <v>158</v>
      </c>
      <c r="E47" s="181">
        <v>29</v>
      </c>
      <c r="F47" s="133" t="s">
        <v>25</v>
      </c>
      <c r="G47" s="8" t="s">
        <v>10</v>
      </c>
      <c r="H47" s="134" t="s">
        <v>574</v>
      </c>
      <c r="I47" s="134" t="s">
        <v>417</v>
      </c>
      <c r="J47" s="150">
        <v>98</v>
      </c>
      <c r="K47" s="150">
        <v>502</v>
      </c>
      <c r="L47" s="71">
        <v>109</v>
      </c>
      <c r="M47" s="148" t="s">
        <v>1358</v>
      </c>
      <c r="N47" s="148" t="s">
        <v>1359</v>
      </c>
      <c r="O47" s="134">
        <v>0.41666666666666669</v>
      </c>
      <c r="P47" s="134">
        <v>4.1666666666666664E-2</v>
      </c>
      <c r="Q47" s="71">
        <v>1</v>
      </c>
      <c r="R47" s="9" t="s">
        <v>9</v>
      </c>
      <c r="S47" s="176" t="s">
        <v>370</v>
      </c>
      <c r="T47" s="176" t="s">
        <v>578</v>
      </c>
      <c r="U47" s="195" t="s">
        <v>577</v>
      </c>
      <c r="V47" s="142" t="s">
        <v>1330</v>
      </c>
      <c r="W47" s="134" t="s">
        <v>1300</v>
      </c>
      <c r="X47" s="151" t="s">
        <v>1005</v>
      </c>
      <c r="Y47" s="129" t="s">
        <v>1008</v>
      </c>
      <c r="Z47" s="129"/>
      <c r="AA47" s="71" t="s">
        <v>1354</v>
      </c>
      <c r="AB47" s="59" t="s">
        <v>997</v>
      </c>
      <c r="AC47" s="59"/>
      <c r="AD47" s="134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Row],[Coluna6]]=0, "-", BS_CONTROLE[[#This Row],[Coluna6]])</f>
        <v>DESLOCAMENTO</v>
      </c>
      <c r="AJ47" s="8" t="str">
        <f>IF(D47="","*",VLOOKUP(AI47,BS_ATIVIDADE[#Data],3,FALSE))</f>
        <v>OUTROS</v>
      </c>
      <c r="AK47" s="171" t="str">
        <f>IF(BS_CONTROLE[[#This Row],[Coluna8]]=0, "-", BS_CONTROLE[[#This Row],[Coluna8]])</f>
        <v>TGR2</v>
      </c>
      <c r="AL47" s="171" t="str">
        <f>IF(BS_CONTROLE[[#This Row],[Coluna9]]=0, "-", BS_CONTROLE[[#This Row],[Coluna9]])</f>
        <v>TIN</v>
      </c>
      <c r="AM47" s="171" t="str">
        <f>IF(BS_CONTROLE[[#This Row],[Coluna13]]=0, "-", BS_CONTROLE[[#This Row],[Coluna13]])</f>
        <v>TGR-TIN</v>
      </c>
      <c r="AN47" s="171" t="str">
        <f>IF(BS_CONTROLE[[#This Row],[Coluna14]]=0, "-", BS_CONTROLE[[#This Row],[Coluna14]])</f>
        <v>TGRTIN</v>
      </c>
      <c r="AO47" s="172">
        <f>IF(BS_CONTROLE[[#This Row],[Coluna10]]=0, "-", BS_CONTROLE[[#This Row],[Coluna10]])</f>
        <v>98</v>
      </c>
      <c r="AP47" s="173">
        <f>IF(BS_CONTROLE[[#This Row],[Coluna11]]=0, "-", BS_CONTROLE[[#This Row],[Coluna11]])</f>
        <v>502</v>
      </c>
      <c r="AQ47" s="173">
        <f>IF(BS_CONTROLE[[#This Row],[Coluna12]]=0, "-", BS_CONTROLE[[#This Row],[Coluna12]])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0">
        <f>IF(D47="","*",IFERROR(IF(ISODD(COUNT(AS47:AX48)),"ERRO",SUM((AT47-AS47),(AV47-AU47),(AX47-AW47))),"ERRO"))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7" s="59" t="str" cm="1">
        <f t="array" ref="BD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7" s="196" t="str">
        <f>IFERROR(_xlfn.XLOOKUP(AO47, BASE_MAPA!$B$2:$B$420, BASE_MAPA!$G$2:$G$420), "ERRO")</f>
        <v>ALTO ARAGUAIA - RONDONOPOLIS</v>
      </c>
      <c r="BF47" s="174" t="str">
        <f>IF(BS_CONTROLE[[#This Row],[Coluna22]]=0, "-", BS_CONTROLE[[#This Row],[Coluna22]])</f>
        <v xml:space="preserve">PCM </v>
      </c>
      <c r="BG47" s="13"/>
      <c r="BH47" s="14">
        <v>2</v>
      </c>
      <c r="BI47" s="14"/>
      <c r="BJ47" s="14" t="s">
        <v>1392</v>
      </c>
      <c r="BK47" s="14" t="s">
        <v>1392</v>
      </c>
      <c r="BL47" s="13"/>
      <c r="BM47" s="12" t="s">
        <v>1030</v>
      </c>
      <c r="BN47" s="12" t="s">
        <v>1030</v>
      </c>
      <c r="BO47" s="130" t="s">
        <v>1030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238" t="str">
        <f t="shared" si="2"/>
        <v>OKOK</v>
      </c>
      <c r="BU47" s="249"/>
    </row>
    <row r="48" spans="1:73">
      <c r="A48" s="44" t="str">
        <f t="shared" si="1"/>
        <v>ELSON (TF-526)46058</v>
      </c>
      <c r="B48" s="132">
        <v>46058</v>
      </c>
      <c r="C48" s="7">
        <f>IF(BS_CONTROLE[[#This Row],[Coluna2]]="","",WEEKNUM(BS_CONTROLE[[#This Row],[Coluna2]]))</f>
        <v>6</v>
      </c>
      <c r="D48" s="45" t="s">
        <v>303</v>
      </c>
      <c r="E48" s="181">
        <v>49</v>
      </c>
      <c r="F48" s="133" t="s">
        <v>193</v>
      </c>
      <c r="G48" s="8" t="str">
        <f>IF(D48="","*",VLOOKUP(F48,BS_ATIVIDADE[#All],3,FALSE))</f>
        <v>SOLDA</v>
      </c>
      <c r="H48" s="134" t="s">
        <v>553</v>
      </c>
      <c r="I48" s="134" t="s">
        <v>11</v>
      </c>
      <c r="J48" s="150">
        <v>74</v>
      </c>
      <c r="K48" s="150">
        <v>430.26799999999997</v>
      </c>
      <c r="L48" s="71" t="s">
        <v>11</v>
      </c>
      <c r="M48" s="148" t="str" cm="1">
        <f t="array" ref="M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48" s="148" t="str" cm="1">
        <f t="array" ref="N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48" s="134">
        <v>0.375</v>
      </c>
      <c r="P48" s="134">
        <v>8.3333333333333329E-2</v>
      </c>
      <c r="Q48" s="71">
        <v>2</v>
      </c>
      <c r="R48" s="9" t="str">
        <f>IFERROR(_xlfn.XLOOKUP(F48, BS_ATIVIDADE[ATIVIDADE],BS_ATIVIDADE[UNIDADE] ), "*")</f>
        <v>Nº DE SOLDA</v>
      </c>
      <c r="S48" s="176" t="str" cm="1">
        <f t="array" ref="S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8" s="176" t="str" cm="1">
        <f t="array" ref="T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48" s="195" t="str">
        <f>IFERROR(_xlfn.XLOOKUP(J48, BASE_MAPA!$B$2:$B$420, BASE_MAPA!$G$2:$G$420), "ERRO")</f>
        <v>MARCO INICIAL - ALTO ARAGUAIA</v>
      </c>
      <c r="V48" s="142" t="s">
        <v>1295</v>
      </c>
      <c r="W48" s="134" t="s">
        <v>1323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Row],[Coluna6]]=0, "-", BS_CONTROLE[[#This Row],[Coluna6]])</f>
        <v>PDM - SOLDA</v>
      </c>
      <c r="AJ48" s="8" t="str">
        <f>IF(D48="","*",VLOOKUP(AI48,BS_ATIVIDADE[#Data],3,FALSE))</f>
        <v>SOLDA</v>
      </c>
      <c r="AK48" s="171" t="str">
        <f>IF(BS_CONTROLE[[#This Row],[Coluna8]]=0, "-", BS_CONTROLE[[#This Row],[Coluna8]])</f>
        <v>TPC440</v>
      </c>
      <c r="AL48" s="171" t="str">
        <f>IF(BS_CONTROLE[[#This Row],[Coluna9]]=0, "-", BS_CONTROLE[[#This Row],[Coluna9]])</f>
        <v>-</v>
      </c>
      <c r="AM48" s="171" t="str">
        <f>IF(BS_CONTROLE[[#This Row],[Coluna13]]=0, "-", BS_CONTROLE[[#This Row],[Coluna13]])</f>
        <v>TPC-TVL</v>
      </c>
      <c r="AN48" s="171" t="str">
        <f>IF(BS_CONTROLE[[#This Row],[Coluna14]]=0, "-", BS_CONTROLE[[#This Row],[Coluna14]])</f>
        <v>TPC440</v>
      </c>
      <c r="AO48" s="172">
        <f>IF(BS_CONTROLE[[#This Row],[Coluna10]]=0, "-", BS_CONTROLE[[#This Row],[Coluna10]])</f>
        <v>74</v>
      </c>
      <c r="AP48" s="173">
        <f>IF(BS_CONTROLE[[#This Row],[Coluna11]]=0, "-", BS_CONTROLE[[#This Row],[Coluna11]])</f>
        <v>430.26799999999997</v>
      </c>
      <c r="AQ48" s="173" t="str">
        <f>IF(BS_CONTROLE[[#This Row],[Coluna12]]=0, "-", BS_CONTROLE[[#This Row],[Coluna12]])</f>
        <v>-</v>
      </c>
      <c r="AR48" s="32">
        <v>0.375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8" s="59" t="str" cm="1">
        <f t="array" ref="BD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48" s="196" t="str">
        <f>IFERROR(_xlfn.XLOOKUP(AO48, BASE_MAPA!$B$2:$B$420, BASE_MAPA!$G$2:$G$420), "ERRO")</f>
        <v>MARCO INICIAL - ALTO ARAGUAIA</v>
      </c>
      <c r="BF48" s="174" t="str">
        <f>IF(BS_CONTROLE[[#This Row],[Coluna22]]=0, "-", BS_CONTROLE[[#This Row],[Coluna22]])</f>
        <v>Elson</v>
      </c>
      <c r="BG48" s="13"/>
      <c r="BH48" s="14">
        <v>2</v>
      </c>
      <c r="BI48" s="14"/>
      <c r="BJ48" s="225" t="s">
        <v>1393</v>
      </c>
      <c r="BK48" s="225" t="s">
        <v>1393</v>
      </c>
      <c r="BL48" s="13"/>
      <c r="BM48" s="12" t="s">
        <v>1032</v>
      </c>
      <c r="BN48" s="12" t="s">
        <v>1057</v>
      </c>
      <c r="BO48" s="130" t="s">
        <v>1057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CondiçõesClimáticaChuva</v>
      </c>
      <c r="BU48" s="249"/>
    </row>
    <row r="49" spans="1:73">
      <c r="A49" s="44" t="str">
        <f t="shared" si="1"/>
        <v>MARCOS (TF-520)46058</v>
      </c>
      <c r="B49" s="132">
        <v>46058</v>
      </c>
      <c r="C49" s="7">
        <f>IF(BS_CONTROLE[[#This Row],[Coluna2]]="","",WEEKNUM(BS_CONTROLE[[#This Row],[Coluna2]]))</f>
        <v>6</v>
      </c>
      <c r="D49" s="45" t="s">
        <v>334</v>
      </c>
      <c r="E49" s="181">
        <v>32</v>
      </c>
      <c r="F49" s="133" t="s">
        <v>193</v>
      </c>
      <c r="G49" s="8" t="s">
        <v>194</v>
      </c>
      <c r="H49" s="134" t="s">
        <v>472</v>
      </c>
      <c r="I49" s="134" t="s">
        <v>11</v>
      </c>
      <c r="J49" s="150">
        <v>74</v>
      </c>
      <c r="K49" s="150">
        <v>280.5</v>
      </c>
      <c r="L49" s="71" t="s">
        <v>11</v>
      </c>
      <c r="M49" s="148" t="s">
        <v>468</v>
      </c>
      <c r="N49" s="148" t="s">
        <v>472</v>
      </c>
      <c r="O49" s="134">
        <v>0.375</v>
      </c>
      <c r="P49" s="134">
        <v>0.125</v>
      </c>
      <c r="Q49" s="71">
        <v>2</v>
      </c>
      <c r="R49" s="9" t="s">
        <v>14</v>
      </c>
      <c r="S49" s="176" t="s">
        <v>370</v>
      </c>
      <c r="T49" s="176" t="s">
        <v>374</v>
      </c>
      <c r="U49" s="195" t="s">
        <v>373</v>
      </c>
      <c r="V49" s="142" t="s">
        <v>1303</v>
      </c>
      <c r="W49" s="134" t="s">
        <v>1323</v>
      </c>
      <c r="X49" s="151" t="s">
        <v>1005</v>
      </c>
      <c r="Y49" s="129" t="s">
        <v>1008</v>
      </c>
      <c r="Z49" s="129"/>
      <c r="AA49" s="71" t="s">
        <v>11</v>
      </c>
      <c r="AB49" s="59"/>
      <c r="AC49" s="59"/>
      <c r="AD49" s="134"/>
      <c r="AE49" s="71"/>
      <c r="AF49" s="71"/>
      <c r="AG49" s="71"/>
      <c r="AH49" s="42"/>
      <c r="AI49" s="119" t="str">
        <f>IF(BS_CONTROLE[[#This Row],[Coluna6]]=0, "-", BS_CONTROLE[[#This Row],[Coluna6]])</f>
        <v>PDM - SOLDA</v>
      </c>
      <c r="AJ49" s="8" t="str">
        <f>IF(D49="","*",VLOOKUP(AI49,BS_ATIVIDADE[#Data],3,FALSE))</f>
        <v>SOLDA</v>
      </c>
      <c r="AK49" s="171" t="str">
        <f>IF(BS_CONTROLE[[#This Row],[Coluna8]]=0, "-", BS_CONTROLE[[#This Row],[Coluna8]])</f>
        <v>277TCS</v>
      </c>
      <c r="AL49" s="171" t="str">
        <f>IF(BS_CONTROLE[[#This Row],[Coluna9]]=0, "-", BS_CONTROLE[[#This Row],[Coluna9]])</f>
        <v>-</v>
      </c>
      <c r="AM49" s="171" t="str">
        <f>IF(BS_CONTROLE[[#This Row],[Coluna13]]=0, "-", BS_CONTROLE[[#This Row],[Coluna13]])</f>
        <v>TJA-TCS</v>
      </c>
      <c r="AN49" s="171" t="str">
        <f>IF(BS_CONTROLE[[#This Row],[Coluna14]]=0, "-", BS_CONTROLE[[#This Row],[Coluna14]])</f>
        <v>277TCS</v>
      </c>
      <c r="AO49" s="172">
        <f>IF(BS_CONTROLE[[#This Row],[Coluna10]]=0, "-", BS_CONTROLE[[#This Row],[Coluna10]])</f>
        <v>74</v>
      </c>
      <c r="AP49" s="173">
        <f>IF(BS_CONTROLE[[#This Row],[Coluna11]]=0, "-", BS_CONTROLE[[#This Row],[Coluna11]])</f>
        <v>280.5</v>
      </c>
      <c r="AQ49" s="173" t="str">
        <f>IF(BS_CONTROLE[[#This Row],[Coluna12]]=0, "-", BS_CONTROLE[[#This Row],[Coluna12]])</f>
        <v>-</v>
      </c>
      <c r="AR49" s="32">
        <v>0.31805555555555554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9" s="59" t="str" cm="1">
        <f t="array" ref="BD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Row],[Coluna22]]=0, "-", BS_CONTROLE[[#This Row],[Coluna22]])</f>
        <v>Herbert</v>
      </c>
      <c r="BG49" s="13"/>
      <c r="BH49" s="14">
        <v>2</v>
      </c>
      <c r="BI49" s="14"/>
      <c r="BJ49" s="225" t="s">
        <v>1394</v>
      </c>
      <c r="BK49" s="225" t="s">
        <v>1394</v>
      </c>
      <c r="BL49" s="13"/>
      <c r="BM49" s="12" t="s">
        <v>1025</v>
      </c>
      <c r="BN49" s="12" t="s">
        <v>1055</v>
      </c>
      <c r="BO49" s="130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t="23.25">
      <c r="A50" s="44" t="str">
        <f t="shared" si="1"/>
        <v>W5046058</v>
      </c>
      <c r="B50" s="132">
        <v>46058</v>
      </c>
      <c r="C50" s="7">
        <f>IF(BS_CONTROLE[[#This Row],[Coluna2]]="","",WEEKNUM(BS_CONTROLE[[#This Row],[Coluna2]]))</f>
        <v>6</v>
      </c>
      <c r="D50" s="45" t="s">
        <v>240</v>
      </c>
      <c r="E50" s="181">
        <v>55</v>
      </c>
      <c r="F50" s="133" t="s">
        <v>148</v>
      </c>
      <c r="G50" s="8" t="str">
        <f>IF(D50="","*",VLOOKUP(F50,BS_ATIVIDADE[#All],3,FALSE))</f>
        <v>MODERNIZAÇÃO</v>
      </c>
      <c r="H50" s="134" t="s">
        <v>475</v>
      </c>
      <c r="I50" s="134" t="s">
        <v>475</v>
      </c>
      <c r="J50" s="150">
        <v>74</v>
      </c>
      <c r="K50" s="150">
        <v>244.9</v>
      </c>
      <c r="L50" s="71">
        <v>244.2</v>
      </c>
      <c r="M50" s="148" t="s">
        <v>460</v>
      </c>
      <c r="N50" s="148">
        <v>239251</v>
      </c>
      <c r="O50" s="134">
        <v>0.35416666666666669</v>
      </c>
      <c r="P50" s="134">
        <v>0.125</v>
      </c>
      <c r="Q50" s="71">
        <v>1000</v>
      </c>
      <c r="R50" s="9" t="s">
        <v>51</v>
      </c>
      <c r="S50" s="176" t="s">
        <v>370</v>
      </c>
      <c r="T50" s="176" t="s">
        <v>374</v>
      </c>
      <c r="U50" s="195" t="s">
        <v>373</v>
      </c>
      <c r="V50" s="142" t="s">
        <v>1366</v>
      </c>
      <c r="W50" s="134" t="s">
        <v>1336</v>
      </c>
      <c r="X50" s="151" t="s">
        <v>1005</v>
      </c>
      <c r="Y50" s="129" t="s">
        <v>1008</v>
      </c>
      <c r="Z50" s="129"/>
      <c r="AA50" s="71" t="s">
        <v>1367</v>
      </c>
      <c r="AB50" s="59" t="s">
        <v>997</v>
      </c>
      <c r="AC50" s="59"/>
      <c r="AD50" s="134">
        <v>0.29166666666666669</v>
      </c>
      <c r="AE50" s="71">
        <v>7671</v>
      </c>
      <c r="AF50" s="71">
        <v>9322</v>
      </c>
      <c r="AG50" s="71"/>
      <c r="AH50" s="42"/>
      <c r="AI50" s="119" t="str">
        <f>IF(BS_CONTROLE[[#This Row],[Coluna6]]=0, "-", BS_CONTROLE[[#This Row],[Coluna6]])</f>
        <v>MODERNIZAÇÃO - RECOLHIMENTO DE DORMENTE</v>
      </c>
      <c r="AJ50" s="8" t="str">
        <f>IF(D50="","*",VLOOKUP(AI50,BS_ATIVIDADE[#Data],3,FALSE))</f>
        <v>MODERNIZAÇÃO</v>
      </c>
      <c r="AK50" s="171" t="str">
        <f>IF(BS_CONTROLE[[#This Row],[Coluna8]]=0, "-", BS_CONTROLE[[#This Row],[Coluna8]])</f>
        <v>TCS2</v>
      </c>
      <c r="AL50" s="171" t="str">
        <f>IF(BS_CONTROLE[[#This Row],[Coluna9]]=0, "-", BS_CONTROLE[[#This Row],[Coluna9]])</f>
        <v>TCS2</v>
      </c>
      <c r="AM50" s="171" t="str">
        <f>IF(BS_CONTROLE[[#This Row],[Coluna13]]=0, "-", BS_CONTROLE[[#This Row],[Coluna13]])</f>
        <v>TVI-TJA</v>
      </c>
      <c r="AN50" s="171">
        <f>IF(BS_CONTROLE[[#This Row],[Coluna14]]=0, "-", BS_CONTROLE[[#This Row],[Coluna14]])</f>
        <v>239251</v>
      </c>
      <c r="AO50" s="172">
        <f>IF(BS_CONTROLE[[#This Row],[Coluna10]]=0, "-", BS_CONTROLE[[#This Row],[Coluna10]])</f>
        <v>74</v>
      </c>
      <c r="AP50" s="173">
        <f>IF(BS_CONTROLE[[#This Row],[Coluna11]]=0, "-", BS_CONTROLE[[#This Row],[Coluna11]])</f>
        <v>244.9</v>
      </c>
      <c r="AQ50" s="173">
        <f>IF(BS_CONTROLE[[#This Row],[Coluna12]]=0, "-", BS_CONTROLE[[#This Row],[Coluna12]])</f>
        <v>244.2</v>
      </c>
      <c r="AR50" s="32">
        <v>0.38124999999999998</v>
      </c>
      <c r="AS50" s="32">
        <v>0</v>
      </c>
      <c r="AT50" s="32">
        <v>0</v>
      </c>
      <c r="AU50" s="32"/>
      <c r="AV50" s="32"/>
      <c r="AW50" s="32"/>
      <c r="AX50" s="32"/>
      <c r="AY50" s="180">
        <f>IF(D50="","*",IFERROR(IF(ISODD(COUNT(AS50:AX50)),"ERRO",SUM((AT50-AS50),(AV50-AU50),(AX50-AW50))),"ERRO"))</f>
        <v>0</v>
      </c>
      <c r="AZ50" s="11"/>
      <c r="BA50" s="60">
        <v>0</v>
      </c>
      <c r="BB50" s="9" t="str">
        <f>IFERROR(_xlfn.XLOOKUP(AI50, BS_ATIVIDADE[ATIVIDADE],BS_ATIVIDADE[UNIDADE] ), "*")</f>
        <v>Nº DE DORMENTES</v>
      </c>
      <c r="BC50" s="59" t="str" cm="1">
        <f t="array" ref="BC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0" s="59" t="str" cm="1">
        <f t="array" ref="BD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Row],[Coluna22]]=0, "-", BS_CONTROLE[[#This Row],[Coluna22]])</f>
        <v>Augusto/ Efraim</v>
      </c>
      <c r="BG50" s="13"/>
      <c r="BH50" s="14">
        <v>0</v>
      </c>
      <c r="BI50" s="14"/>
      <c r="BJ50" s="14" t="s">
        <v>1385</v>
      </c>
      <c r="BK50" s="14" t="s">
        <v>1385</v>
      </c>
      <c r="BL50" s="13"/>
      <c r="BM50" s="226" t="s">
        <v>1025</v>
      </c>
      <c r="BN50" s="226" t="s">
        <v>1055</v>
      </c>
      <c r="BO50" s="226" t="s">
        <v>1117</v>
      </c>
      <c r="BP50" s="14"/>
      <c r="BQ50" s="10" t="str">
        <f t="shared" si="3"/>
        <v>Produção e Intervalo</v>
      </c>
      <c r="BR50" s="15">
        <f t="shared" si="4"/>
        <v>0</v>
      </c>
      <c r="BS50" s="15">
        <f t="shared" si="5"/>
        <v>0</v>
      </c>
      <c r="BT50" s="238" t="str">
        <f t="shared" si="2"/>
        <v>CCOCirculaçãoIntervaloOportunidade</v>
      </c>
      <c r="BU50" s="249"/>
    </row>
    <row r="51" spans="1:73">
      <c r="A51" s="44" t="str">
        <f t="shared" si="1"/>
        <v>A6046058</v>
      </c>
      <c r="B51" s="132">
        <v>46058</v>
      </c>
      <c r="C51" s="7">
        <f>IF(BS_CONTROLE[[#This Row],[Coluna2]]="","",WEEKNUM(BS_CONTROLE[[#This Row],[Coluna2]]))</f>
        <v>6</v>
      </c>
      <c r="D51" s="45" t="s">
        <v>106</v>
      </c>
      <c r="E51" s="181">
        <v>58</v>
      </c>
      <c r="F51" s="133" t="s">
        <v>32</v>
      </c>
      <c r="G51" s="8" t="str">
        <f>IF(D51="","*",VLOOKUP(F51,BS_ATIVIDADE[#All],3,FALSE))</f>
        <v>DETECÇÃO</v>
      </c>
      <c r="H51" s="134" t="s">
        <v>457</v>
      </c>
      <c r="I51" s="134" t="s">
        <v>574</v>
      </c>
      <c r="J51" s="150">
        <v>74</v>
      </c>
      <c r="K51" s="150">
        <v>226</v>
      </c>
      <c r="L51" s="71" t="s">
        <v>11</v>
      </c>
      <c r="M51" s="148" t="s">
        <v>1395</v>
      </c>
      <c r="N51" s="148" t="s">
        <v>1396</v>
      </c>
      <c r="O51" s="134">
        <v>0.33333333333333331</v>
      </c>
      <c r="P51" s="134">
        <v>4.1666666666666664E-2</v>
      </c>
      <c r="Q51" s="71">
        <v>200</v>
      </c>
      <c r="R51" s="9" t="str">
        <f>IFERROR(_xlfn.XLOOKUP(F51, BS_ATIVIDADE[ATIVIDADE],BS_ATIVIDADE[UNIDADE] ), "*")</f>
        <v>KM</v>
      </c>
      <c r="S51" s="176" t="str" cm="1">
        <f t="array" ref="S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1" s="176" t="str" cm="1">
        <f t="array" ref="T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51" s="195" t="str">
        <f>IFERROR(_xlfn.XLOOKUP(J51, BASE_MAPA!$B$2:$B$420, BASE_MAPA!$G$2:$G$420), "ERRO")</f>
        <v>MARCO INICIAL - ALTO ARAGUAIA</v>
      </c>
      <c r="V51" s="142" t="s">
        <v>1303</v>
      </c>
      <c r="W51" s="134" t="s">
        <v>1372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5487</v>
      </c>
      <c r="AF51" s="71"/>
      <c r="AG51" s="71"/>
      <c r="AH51" s="42"/>
      <c r="AI51" s="119" t="str">
        <f>IF(BS_CONTROLE[[#This Row],[Coluna6]]=0, "-", BS_CONTROLE[[#This Row],[Coluna6]])</f>
        <v>DETECÇÃO - RONDA 7 DIAS</v>
      </c>
      <c r="AJ51" s="8" t="str">
        <f>IF(D51="","*",VLOOKUP(AI51,BS_ATIVIDADE[#Data],3,FALSE))</f>
        <v>DETECÇÃO</v>
      </c>
      <c r="AK51" s="171" t="str">
        <f>IF(BS_CONTROLE[[#This Row],[Coluna8]]=0, "-", BS_CONTROLE[[#This Row],[Coluna8]])</f>
        <v>TVI</v>
      </c>
      <c r="AL51" s="171" t="str">
        <f>IF(BS_CONTROLE[[#This Row],[Coluna9]]=0, "-", BS_CONTROLE[[#This Row],[Coluna9]])</f>
        <v>TGR2</v>
      </c>
      <c r="AM51" s="171" t="str">
        <f>IF(BS_CONTROLE[[#This Row],[Coluna13]]=0, "-", BS_CONTROLE[[#This Row],[Coluna13]])</f>
        <v>TVI-TGR</v>
      </c>
      <c r="AN51" s="171" t="str">
        <f>IF(BS_CONTROLE[[#This Row],[Coluna14]]=0, "-", BS_CONTROLE[[#This Row],[Coluna14]])</f>
        <v>TVITGR</v>
      </c>
      <c r="AO51" s="172">
        <f>IF(BS_CONTROLE[[#This Row],[Coluna10]]=0, "-", BS_CONTROLE[[#This Row],[Coluna10]])</f>
        <v>74</v>
      </c>
      <c r="AP51" s="173">
        <f>IF(BS_CONTROLE[[#This Row],[Coluna11]]=0, "-", BS_CONTROLE[[#This Row],[Coluna11]])</f>
        <v>226</v>
      </c>
      <c r="AQ51" s="173" t="str">
        <f>IF(BS_CONTROLE[[#This Row],[Coluna12]]=0, "-", BS_CONTROLE[[#This Row],[Coluna12]])</f>
        <v>-</v>
      </c>
      <c r="AR51" s="224">
        <v>0.3611111111111111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IF(D51="","*",IFERROR(IF(ISODD(COUNT(AS51:AX52)),"ERRO",SUM((AT51-AS51),(AV51-AU51),(AX51-AW51))),"ERRO"))</f>
        <v>4.1666666666666664E-2</v>
      </c>
      <c r="AZ51" s="11"/>
      <c r="BA51" s="60">
        <v>200</v>
      </c>
      <c r="BB51" s="9" t="str">
        <f>IFERROR(_xlfn.XLOOKUP(AI51, BS_ATIVIDADE[ATIVIDADE],BS_ATIVIDADE[UNIDADE] ), "*")</f>
        <v>KM</v>
      </c>
      <c r="BC51" s="59" t="str" cm="1">
        <f t="array" ref="BC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1" s="59" t="str" cm="1">
        <f t="array" ref="BD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1" s="196" t="str">
        <f>IFERROR(_xlfn.XLOOKUP(AO51, BASE_MAPA!$B$2:$B$420, BASE_MAPA!$G$2:$G$420), "ERRO")</f>
        <v>MARCO INICIAL - ALTO ARAGUAIA</v>
      </c>
      <c r="BF51" s="174" t="str">
        <f>IF(BS_CONTROLE[[#This Row],[Coluna22]]=0, "-", BS_CONTROLE[[#This Row],[Coluna22]])</f>
        <v>Herbert</v>
      </c>
      <c r="BG51" s="13"/>
      <c r="BH51" s="14">
        <v>2</v>
      </c>
      <c r="BI51" s="14"/>
      <c r="BJ51" s="14" t="s">
        <v>1397</v>
      </c>
      <c r="BK51" s="14" t="s">
        <v>1397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9"/>
    </row>
    <row r="52" spans="1:73">
      <c r="A52" s="44" t="str">
        <f t="shared" si="1"/>
        <v>A8846058</v>
      </c>
      <c r="B52" s="132">
        <v>46058</v>
      </c>
      <c r="C52" s="7">
        <f>IF(BS_CONTROLE[[#This Row],[Coluna2]]="","",WEEKNUM(BS_CONTROLE[[#This Row],[Coluna2]]))</f>
        <v>6</v>
      </c>
      <c r="D52" s="45" t="s">
        <v>143</v>
      </c>
      <c r="E52" s="181">
        <v>60</v>
      </c>
      <c r="F52" s="133" t="s">
        <v>84</v>
      </c>
      <c r="G52" s="8" t="str">
        <f>IF(D52="","*",VLOOKUP(F52,BS_ATIVIDADE[#All],3,FALSE))</f>
        <v>OUTROS</v>
      </c>
      <c r="H52" s="134" t="s">
        <v>751</v>
      </c>
      <c r="I52" s="134" t="s">
        <v>760</v>
      </c>
      <c r="J52" s="150">
        <v>78</v>
      </c>
      <c r="K52" s="150">
        <v>251.05</v>
      </c>
      <c r="L52" s="71">
        <v>275.3</v>
      </c>
      <c r="M52" s="148" t="str" cm="1">
        <f t="array" ref="M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52" s="148" t="str" cm="1">
        <f t="array" ref="N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52" s="134">
        <v>0.375</v>
      </c>
      <c r="P52" s="134">
        <v>4.1666666666666664E-2</v>
      </c>
      <c r="Q52" s="71">
        <v>1</v>
      </c>
      <c r="R52" s="9" t="str">
        <f>IFERROR(_xlfn.XLOOKUP(F52, BS_ATIVIDADE[ATIVIDADE],BS_ATIVIDADE[UNIDADE] ), "*")</f>
        <v>BINÁRIO</v>
      </c>
      <c r="S52" s="176" t="str" cm="1">
        <f t="array" ref="S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52" s="176" t="str" cm="1">
        <f t="array" ref="T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52" s="195" t="str">
        <f>IFERROR(_xlfn.XLOOKUP(J52, BASE_MAPA!$B$2:$B$420, BASE_MAPA!$G$2:$G$420), "ERRO")</f>
        <v>ITIRAPINA - BAURU</v>
      </c>
      <c r="V52" s="142" t="s">
        <v>1398</v>
      </c>
      <c r="W52" s="134" t="s">
        <v>1399</v>
      </c>
      <c r="X52" s="151" t="s">
        <v>1005</v>
      </c>
      <c r="Y52" s="129" t="s">
        <v>1008</v>
      </c>
      <c r="Z52" s="129"/>
      <c r="AA52" s="71">
        <v>1</v>
      </c>
      <c r="AB52" s="59" t="s">
        <v>997</v>
      </c>
      <c r="AC52" s="59"/>
      <c r="AD52" s="134">
        <v>0.29166666666666669</v>
      </c>
      <c r="AE52" s="71">
        <v>6261</v>
      </c>
      <c r="AF52" s="71"/>
      <c r="AG52" s="71"/>
      <c r="AH52" s="42"/>
      <c r="AI52" s="119" t="str">
        <f>IF(BS_CONTROLE[[#This Row],[Coluna6]]=0, "-", BS_CONTROLE[[#This Row],[Coluna6]])</f>
        <v>INSPEÇÃO AUTO DE LINHA</v>
      </c>
      <c r="AJ52" s="8" t="str">
        <f>IF(D52="","*",VLOOKUP(AI52,BS_ATIVIDADE[#Data],3,FALSE))</f>
        <v>OUTROS</v>
      </c>
      <c r="AK52" s="171" t="str">
        <f>IF(BS_CONTROLE[[#This Row],[Coluna8]]=0, "-", BS_CONTROLE[[#This Row],[Coluna8]])</f>
        <v>ZDK</v>
      </c>
      <c r="AL52" s="171" t="str">
        <f>IF(BS_CONTROLE[[#This Row],[Coluna9]]=0, "-", BS_CONTROLE[[#This Row],[Coluna9]])</f>
        <v>ZJU</v>
      </c>
      <c r="AM52" s="171" t="str">
        <f>IF(BS_CONTROLE[[#This Row],[Coluna13]]=0, "-", BS_CONTROLE[[#This Row],[Coluna13]])</f>
        <v>ZDK</v>
      </c>
      <c r="AN52" s="171" t="str">
        <f>IF(BS_CONTROLE[[#This Row],[Coluna14]]=0, "-", BS_CONTROLE[[#This Row],[Coluna14]])</f>
        <v>ZDK1</v>
      </c>
      <c r="AO52" s="172">
        <f>IF(BS_CONTROLE[[#This Row],[Coluna10]]=0, "-", BS_CONTROLE[[#This Row],[Coluna10]])</f>
        <v>78</v>
      </c>
      <c r="AP52" s="173">
        <f>IF(BS_CONTROLE[[#This Row],[Coluna11]]=0, "-", BS_CONTROLE[[#This Row],[Coluna11]])</f>
        <v>251.05</v>
      </c>
      <c r="AQ52" s="173">
        <f>IF(BS_CONTROLE[[#This Row],[Coluna12]]=0, "-", BS_CONTROLE[[#This Row],[Coluna12]])</f>
        <v>275.3</v>
      </c>
      <c r="AR52" s="32">
        <v>0.44166666666666665</v>
      </c>
      <c r="AS52" s="32">
        <v>0</v>
      </c>
      <c r="AT52" s="32">
        <v>4.1666666666666664E-2</v>
      </c>
      <c r="AU52" s="32"/>
      <c r="AV52" s="32"/>
      <c r="AW52" s="32"/>
      <c r="AX52" s="32"/>
      <c r="AY52" s="180">
        <f>IF(D52="","*",IFERROR(IF(ISODD(COUNT(AS52:AX54)),"ERRO",SUM((AT52-AS52),(AV52-AU52),(AX52-AW52))),"ERRO"))</f>
        <v>4.1666666666666664E-2</v>
      </c>
      <c r="AZ52" s="11"/>
      <c r="BA52" s="60">
        <v>1</v>
      </c>
      <c r="BB52" s="9" t="str">
        <f>IFERROR(_xlfn.XLOOKUP(AI52, BS_ATIVIDADE[ATIVIDADE],BS_ATIVIDADE[UNIDADE] ), "*")</f>
        <v>BINÁRIO</v>
      </c>
      <c r="BC52" s="59" t="str" cm="1">
        <f t="array" ref="BC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52" s="59" t="str" cm="1">
        <f t="array" ref="BD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52" s="196" t="str">
        <f>IFERROR(_xlfn.XLOOKUP(AO52, BASE_MAPA!$B$2:$B$420, BASE_MAPA!$G$2:$G$420), "ERRO")</f>
        <v>ITIRAPINA - BAURU</v>
      </c>
      <c r="BF52" s="174" t="str">
        <f>IF(BS_CONTROLE[[#This Row],[Coluna22]]=0, "-", BS_CONTROLE[[#This Row],[Coluna22]])</f>
        <v>Wesley</v>
      </c>
      <c r="BG52" s="13"/>
      <c r="BH52" s="14">
        <v>2</v>
      </c>
      <c r="BI52" s="14"/>
      <c r="BJ52" s="14" t="s">
        <v>1397</v>
      </c>
      <c r="BK52" s="14" t="s">
        <v>1397</v>
      </c>
      <c r="BL52" s="13"/>
      <c r="BM52" s="12" t="s">
        <v>1030</v>
      </c>
      <c r="BN52" s="12" t="s">
        <v>1030</v>
      </c>
      <c r="BO52" s="130" t="s">
        <v>1030</v>
      </c>
      <c r="BP52" s="14"/>
      <c r="BQ52" s="10" t="str">
        <f t="shared" si="3"/>
        <v>Aderente</v>
      </c>
      <c r="BR52" s="15">
        <f t="shared" si="4"/>
        <v>1</v>
      </c>
      <c r="BS52" s="15">
        <f t="shared" si="5"/>
        <v>1</v>
      </c>
      <c r="BT52" s="238" t="str">
        <f t="shared" si="2"/>
        <v>OKOK</v>
      </c>
      <c r="BU52" s="250"/>
    </row>
    <row r="53" spans="1:73" hidden="1">
      <c r="A53" s="44" t="str">
        <f t="shared" si="1"/>
        <v/>
      </c>
      <c r="B53" s="132"/>
      <c r="C53" s="7" t="str">
        <f>IF(BS_CONTROLE[[#This Row],[Coluna2]]="","",WEEKNUM(BS_CONTROLE[[#This Row],[Coluna2]]))</f>
        <v/>
      </c>
      <c r="D53" s="45"/>
      <c r="E53" s="181">
        <v>61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" s="148" t="str" cm="1">
        <f t="array" ref="N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" s="176" t="str" cm="1">
        <f t="array" ref="T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Row],[Coluna6]]=0, "-", BS_CONTROLE[[#This Row],[Coluna6]])</f>
        <v>-</v>
      </c>
      <c r="AJ53" s="8" t="str">
        <f>IF(D53="","*",VLOOKUP(AI53,BS_ATIVIDADE[#Data],3,FALSE))</f>
        <v>*</v>
      </c>
      <c r="AK53" s="171" t="str">
        <f>IF(BS_CONTROLE[[#This Row],[Coluna8]]=0, "-", BS_CONTROLE[[#This Row],[Coluna8]])</f>
        <v>-</v>
      </c>
      <c r="AL53" s="171" t="str">
        <f>IF(BS_CONTROLE[[#This Row],[Coluna9]]=0, "-", BS_CONTROLE[[#This Row],[Coluna9]])</f>
        <v>-</v>
      </c>
      <c r="AM53" s="171" t="str">
        <f>IF(BS_CONTROLE[[#This Row],[Coluna13]]=0, "-", BS_CONTROLE[[#This Row],[Coluna13]])</f>
        <v>-</v>
      </c>
      <c r="AN53" s="171" t="str">
        <f>IF(BS_CONTROLE[[#This Row],[Coluna14]]=0, "-", BS_CONTROLE[[#This Row],[Coluna14]])</f>
        <v>-</v>
      </c>
      <c r="AO53" s="172" t="str">
        <f>IF(BS_CONTROLE[[#This Row],[Coluna10]]=0, "-", BS_CONTROLE[[#This Row],[Coluna10]])</f>
        <v>-</v>
      </c>
      <c r="AP53" s="173" t="str">
        <f>IF(BS_CONTROLE[[#This Row],[Coluna11]]=0, "-", BS_CONTROLE[[#This Row],[Coluna11]])</f>
        <v>-</v>
      </c>
      <c r="AQ53" s="173" t="str">
        <f>IF(BS_CONTROLE[[#This Row],[Coluna12]]=0, "-", BS_CONTROLE[[#This Row],[Coluna12]])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" s="59" t="str" cm="1">
        <f t="array" ref="BD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Row],[Coluna22]]=0, "-", BS_CONTROLE[[#This Row],[Coluna22]])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Row],[Coluna2]]="","",WEEKNUM(BS_CONTROLE[[#This Row],[Coluna2]]))</f>
        <v/>
      </c>
      <c r="D54" s="45"/>
      <c r="E54" s="181">
        <v>62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" s="148" t="str" cm="1">
        <f t="array" ref="N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" s="176" t="str" cm="1">
        <f t="array" ref="T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Row],[Coluna6]]=0, "-", BS_CONTROLE[[#This Row],[Coluna6]])</f>
        <v>-</v>
      </c>
      <c r="AJ54" s="8" t="str">
        <f>IF(D54="","*",VLOOKUP(AI54,BS_ATIVIDADE[#Data],3,FALSE))</f>
        <v>*</v>
      </c>
      <c r="AK54" s="171" t="str">
        <f>IF(BS_CONTROLE[[#This Row],[Coluna8]]=0, "-", BS_CONTROLE[[#This Row],[Coluna8]])</f>
        <v>-</v>
      </c>
      <c r="AL54" s="171" t="str">
        <f>IF(BS_CONTROLE[[#This Row],[Coluna9]]=0, "-", BS_CONTROLE[[#This Row],[Coluna9]])</f>
        <v>-</v>
      </c>
      <c r="AM54" s="171" t="str">
        <f>IF(BS_CONTROLE[[#This Row],[Coluna13]]=0, "-", BS_CONTROLE[[#This Row],[Coluna13]])</f>
        <v>-</v>
      </c>
      <c r="AN54" s="171" t="str">
        <f>IF(BS_CONTROLE[[#This Row],[Coluna14]]=0, "-", BS_CONTROLE[[#This Row],[Coluna14]])</f>
        <v>-</v>
      </c>
      <c r="AO54" s="172" t="str">
        <f>IF(BS_CONTROLE[[#This Row],[Coluna10]]=0, "-", BS_CONTROLE[[#This Row],[Coluna10]])</f>
        <v>-</v>
      </c>
      <c r="AP54" s="173" t="str">
        <f>IF(BS_CONTROLE[[#This Row],[Coluna11]]=0, "-", BS_CONTROLE[[#This Row],[Coluna11]])</f>
        <v>-</v>
      </c>
      <c r="AQ54" s="173" t="str">
        <f>IF(BS_CONTROLE[[#This Row],[Coluna12]]=0, "-", BS_CONTROLE[[#This Row],[Coluna12]])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" s="59" t="str" cm="1">
        <f t="array" ref="BD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Row],[Coluna22]]=0, "-", BS_CONTROLE[[#This Row],[Coluna22]])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/>
      </c>
      <c r="B55" s="132"/>
      <c r="C55" s="7" t="str">
        <f>IF(BS_CONTROLE[[#This Row],[Coluna2]]="","",WEEKNUM(BS_CONTROLE[[#This Row],[Coluna2]]))</f>
        <v/>
      </c>
      <c r="D55" s="45"/>
      <c r="E55" s="181">
        <v>63</v>
      </c>
      <c r="F55" s="133"/>
      <c r="G55" s="8" t="str">
        <f>IF(D55="","*",VLOOKUP(F55,BS_ATIVIDADE[#All],3,FALSE))</f>
        <v>*</v>
      </c>
      <c r="H55" s="134"/>
      <c r="I55" s="134"/>
      <c r="J55" s="150"/>
      <c r="K55" s="150"/>
      <c r="L55" s="71" t="s">
        <v>11</v>
      </c>
      <c r="M55" s="148" t="str" cm="1">
        <f t="array" ref="M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" s="148" t="str" cm="1">
        <f t="array" ref="N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" s="134"/>
      <c r="P55" s="134"/>
      <c r="Q55" s="71"/>
      <c r="R55" s="9" t="str">
        <f>IFERROR(_xlfn.XLOOKUP(F55, BS_ATIVIDADE[ATIVIDADE],BS_ATIVIDADE[UNIDADE] ), "*")</f>
        <v>*</v>
      </c>
      <c r="S55" s="176" t="str" cm="1">
        <f t="array" ref="S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" s="176" t="str" cm="1">
        <f t="array" ref="T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" s="195" t="str">
        <f>IFERROR(_xlfn.XLOOKUP(J55, BASE_MAPA!$B$2:$B$420, BASE_MAPA!$G$2:$G$420), "ERRO")</f>
        <v>ERRO</v>
      </c>
      <c r="V55" s="142"/>
      <c r="W55" s="134"/>
      <c r="X55" s="151"/>
      <c r="Y55" s="129"/>
      <c r="Z55" s="129"/>
      <c r="AA55" s="71"/>
      <c r="AB55" s="59"/>
      <c r="AC55" s="59"/>
      <c r="AD55" s="134"/>
      <c r="AE55" s="71"/>
      <c r="AF55" s="71"/>
      <c r="AG55" s="71"/>
      <c r="AH55" s="42"/>
      <c r="AI55" s="119" t="str">
        <f>IF(BS_CONTROLE[[#This Row],[Coluna6]]=0, "-", BS_CONTROLE[[#This Row],[Coluna6]])</f>
        <v>-</v>
      </c>
      <c r="AJ55" s="8" t="str">
        <f>IF(D55="","*",VLOOKUP(AI55,BS_ATIVIDADE[#Data],3,FALSE))</f>
        <v>*</v>
      </c>
      <c r="AK55" s="171" t="str">
        <f>IF(BS_CONTROLE[[#This Row],[Coluna8]]=0, "-", BS_CONTROLE[[#This Row],[Coluna8]])</f>
        <v>-</v>
      </c>
      <c r="AL55" s="171" t="str">
        <f>IF(BS_CONTROLE[[#This Row],[Coluna9]]=0, "-", BS_CONTROLE[[#This Row],[Coluna9]])</f>
        <v>-</v>
      </c>
      <c r="AM55" s="171" t="str">
        <f>IF(BS_CONTROLE[[#This Row],[Coluna13]]=0, "-", BS_CONTROLE[[#This Row],[Coluna13]])</f>
        <v>-</v>
      </c>
      <c r="AN55" s="171" t="str">
        <f>IF(BS_CONTROLE[[#This Row],[Coluna14]]=0, "-", BS_CONTROLE[[#This Row],[Coluna14]])</f>
        <v>-</v>
      </c>
      <c r="AO55" s="172" t="str">
        <f>IF(BS_CONTROLE[[#This Row],[Coluna10]]=0, "-", BS_CONTROLE[[#This Row],[Coluna10]])</f>
        <v>-</v>
      </c>
      <c r="AP55" s="173" t="str">
        <f>IF(BS_CONTROLE[[#This Row],[Coluna11]]=0, "-", BS_CONTROLE[[#This Row],[Coluna11]])</f>
        <v>-</v>
      </c>
      <c r="AQ55" s="173" t="str">
        <f>IF(BS_CONTROLE[[#This Row],[Coluna12]]=0, "-", BS_CONTROLE[[#This Row],[Coluna12]])</f>
        <v>-</v>
      </c>
      <c r="AR55" s="32"/>
      <c r="AS55" s="32"/>
      <c r="AT55" s="32"/>
      <c r="AU55" s="32"/>
      <c r="AV55" s="32"/>
      <c r="AW55" s="32"/>
      <c r="AX55" s="32"/>
      <c r="AY55" s="180" t="str">
        <f>IF(D55="","*",IFERROR(IF(ISODD(COUNT(AS55:AX56)),"ERRO",SUM((AT55-AS55),(AV55-AU55),(AX55-AW55))),"ERRO"))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" s="59" t="str" cm="1">
        <f t="array" ref="BD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" s="196" t="str">
        <f>IFERROR(_xlfn.XLOOKUP(AO55, BASE_MAPA!$B$2:$B$420, BASE_MAPA!$G$2:$G$420), "ERRO")</f>
        <v>ERRO</v>
      </c>
      <c r="BF55" s="174" t="str">
        <f>IF(BS_CONTROLE[[#This Row],[Coluna22]]=0, "-", BS_CONTROLE[[#This Row],[Coluna22]])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238" t="str">
        <f t="shared" si="2"/>
        <v/>
      </c>
    </row>
    <row r="56" spans="1:73">
      <c r="A56" s="44" t="str">
        <f t="shared" si="1"/>
        <v>V8646059</v>
      </c>
      <c r="B56" s="132">
        <v>46059</v>
      </c>
      <c r="C56" s="7">
        <f>IF(BS_CONTROLE[[#This Row],[Coluna2]]="","",WEEKNUM(BS_CONTROLE[[#This Row],[Coluna2]]))</f>
        <v>6</v>
      </c>
      <c r="D56" s="45" t="s">
        <v>217</v>
      </c>
      <c r="E56" s="181">
        <v>64</v>
      </c>
      <c r="F56" s="133" t="s">
        <v>116</v>
      </c>
      <c r="G56" s="8" t="str">
        <f>IF(D56="","*",VLOOKUP(F56,BS_ATIVIDADE[#All],3,FALSE))</f>
        <v>MECANIZAÇÃO - SOCADORA</v>
      </c>
      <c r="H56" s="134" t="s">
        <v>648</v>
      </c>
      <c r="I56" s="134" t="s">
        <v>648</v>
      </c>
      <c r="J56" s="150">
        <v>98</v>
      </c>
      <c r="K56" s="150">
        <v>710</v>
      </c>
      <c r="L56" s="71">
        <v>718</v>
      </c>
      <c r="M56" s="148" t="str" cm="1">
        <f t="array" ref="M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56" s="148" cm="1">
        <f t="array" ref="N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6" s="134">
        <v>0.4375</v>
      </c>
      <c r="P56" s="134">
        <v>0.125</v>
      </c>
      <c r="Q56" s="71">
        <v>1120</v>
      </c>
      <c r="R56" s="9" t="str">
        <f>IFERROR(_xlfn.XLOOKUP(F56, BS_ATIVIDADE[ATIVIDADE],BS_ATIVIDADE[UNIDADE] ), "*")</f>
        <v>M</v>
      </c>
      <c r="S56" s="176" t="str" cm="1">
        <f t="array" ref="S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6" s="176" t="str" cm="1">
        <f t="array" ref="T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56" s="195" t="str">
        <f>IFERROR(_xlfn.XLOOKUP(J56, BASE_MAPA!$B$2:$B$420, BASE_MAPA!$G$2:$G$420), "ERRO")</f>
        <v>ALTO ARAGUAIA - RONDONOPOLIS</v>
      </c>
      <c r="V56" s="142" t="s">
        <v>1279</v>
      </c>
      <c r="W56" s="134" t="s">
        <v>1280</v>
      </c>
      <c r="X56" s="151" t="s">
        <v>1000</v>
      </c>
      <c r="Y56" s="129" t="s">
        <v>999</v>
      </c>
      <c r="Z56" s="129"/>
      <c r="AA56" s="71">
        <v>1</v>
      </c>
      <c r="AB56" s="59" t="s">
        <v>997</v>
      </c>
      <c r="AC56" s="59"/>
      <c r="AD56" s="134">
        <v>0.29166666666666669</v>
      </c>
      <c r="AE56" s="71">
        <v>6636</v>
      </c>
      <c r="AF56" s="71"/>
      <c r="AG56" s="71"/>
      <c r="AH56" s="42"/>
      <c r="AI56" s="119" t="str">
        <f>IF(BS_CONTROLE[[#This Row],[Coluna6]]=0, "-", BS_CONTROLE[[#This Row],[Coluna6]])</f>
        <v>MECANIZAÇÃO - SOCADORA</v>
      </c>
      <c r="AJ56" s="8" t="str">
        <f>IF(D56="","*",VLOOKUP(AI56,BS_ATIVIDADE[#Data],3,FALSE))</f>
        <v>MECANIZAÇÃO - SOCADORA</v>
      </c>
      <c r="AK56" s="171" t="str">
        <f>IF(BS_CONTROLE[[#This Row],[Coluna8]]=0, "-", BS_CONTROLE[[#This Row],[Coluna8]])</f>
        <v>TSF</v>
      </c>
      <c r="AL56" s="171" t="str">
        <f>IF(BS_CONTROLE[[#This Row],[Coluna9]]=0, "-", BS_CONTROLE[[#This Row],[Coluna9]])</f>
        <v>TSF</v>
      </c>
      <c r="AM56" s="171" t="str">
        <f>IF(BS_CONTROLE[[#This Row],[Coluna13]]=0, "-", BS_CONTROLE[[#This Row],[Coluna13]])</f>
        <v>TAL-TSF</v>
      </c>
      <c r="AN56" s="171">
        <f>IF(BS_CONTROLE[[#This Row],[Coluna14]]=0, "-", BS_CONTROLE[[#This Row],[Coluna14]])</f>
        <v>699710</v>
      </c>
      <c r="AO56" s="172">
        <f>IF(BS_CONTROLE[[#This Row],[Coluna10]]=0, "-", BS_CONTROLE[[#This Row],[Coluna10]])</f>
        <v>98</v>
      </c>
      <c r="AP56" s="173">
        <f>IF(BS_CONTROLE[[#This Row],[Coluna11]]=0, "-", BS_CONTROLE[[#This Row],[Coluna11]])</f>
        <v>710</v>
      </c>
      <c r="AQ56" s="173">
        <f>IF(BS_CONTROLE[[#This Row],[Coluna12]]=0, "-", BS_CONTROLE[[#This Row],[Coluna12]])</f>
        <v>718</v>
      </c>
      <c r="AR56" s="32">
        <v>0.40416666666666667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M</v>
      </c>
      <c r="BC56" s="59" t="str" cm="1">
        <f t="array" ref="BC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6" s="59" t="str" cm="1">
        <f t="array" ref="BD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Row],[Coluna22]]=0, "-", BS_CONTROLE[[#This Row],[Coluna22]])</f>
        <v>Antonioni</v>
      </c>
      <c r="BG56" s="13"/>
      <c r="BH56" s="14">
        <v>0</v>
      </c>
      <c r="BI56" s="14"/>
      <c r="BJ56" s="14" t="s">
        <v>1400</v>
      </c>
      <c r="BK56" s="14" t="s">
        <v>1400</v>
      </c>
      <c r="BL56" s="13"/>
      <c r="BM56" s="12" t="s">
        <v>1025</v>
      </c>
      <c r="BN56" s="12" t="s">
        <v>1046</v>
      </c>
      <c r="BO56" s="130" t="s">
        <v>1156</v>
      </c>
      <c r="BP56" s="14"/>
      <c r="BQ56" s="10" t="str">
        <f t="shared" si="3"/>
        <v>Produção e Intervalo</v>
      </c>
      <c r="BR56" s="15">
        <f t="shared" si="4"/>
        <v>0</v>
      </c>
      <c r="BS56" s="15">
        <f t="shared" si="5"/>
        <v>0</v>
      </c>
      <c r="BT56" s="238" t="str">
        <f t="shared" si="2"/>
        <v>CCOCirculaçãoIntervaloContrato</v>
      </c>
    </row>
    <row r="57" spans="1:73">
      <c r="A57" s="44" t="str">
        <f t="shared" ref="A57:A114" si="7">D57&amp;B57</f>
        <v>W7046059</v>
      </c>
      <c r="B57" s="132">
        <v>46059</v>
      </c>
      <c r="C57" s="7">
        <f>IF(BS_CONTROLE[[#This Row],[Coluna2]]="","",WEEKNUM(BS_CONTROLE[[#This Row],[Coluna2]]))</f>
        <v>6</v>
      </c>
      <c r="D57" s="45" t="s">
        <v>249</v>
      </c>
      <c r="E57" s="181">
        <v>67</v>
      </c>
      <c r="F57" s="133" t="s">
        <v>186</v>
      </c>
      <c r="G57" s="8" t="str">
        <f>IF(D57="","*",VLOOKUP(F57,BS_ATIVIDADE[#All],3,FALSE))</f>
        <v>PEDRA</v>
      </c>
      <c r="H57" s="134" t="s">
        <v>619</v>
      </c>
      <c r="I57" s="134" t="s">
        <v>574</v>
      </c>
      <c r="J57" s="150">
        <v>98</v>
      </c>
      <c r="K57" s="150">
        <v>700</v>
      </c>
      <c r="L57" s="71">
        <v>703</v>
      </c>
      <c r="M57" s="148" t="s">
        <v>643</v>
      </c>
      <c r="N57" s="148" cm="1">
        <f t="array" ref="N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7" s="134">
        <v>0.41666666666666669</v>
      </c>
      <c r="P57" s="134">
        <v>0.125</v>
      </c>
      <c r="Q57" s="71">
        <v>27</v>
      </c>
      <c r="R57" s="9" t="s">
        <v>62</v>
      </c>
      <c r="S57" s="176" t="s">
        <v>370</v>
      </c>
      <c r="T57" s="176" t="s">
        <v>578</v>
      </c>
      <c r="U57" s="195" t="s">
        <v>577</v>
      </c>
      <c r="V57" s="142" t="s">
        <v>1311</v>
      </c>
      <c r="W57" s="134" t="s">
        <v>1312</v>
      </c>
      <c r="X57" s="151" t="s">
        <v>1005</v>
      </c>
      <c r="Y57" s="129" t="s">
        <v>1008</v>
      </c>
      <c r="Z57" s="129"/>
      <c r="AA57" s="71" t="s">
        <v>1354</v>
      </c>
      <c r="AB57" s="59" t="s">
        <v>997</v>
      </c>
      <c r="AC57" s="59"/>
      <c r="AD57" s="134">
        <v>0.29166666666666669</v>
      </c>
      <c r="AE57" s="71">
        <v>9425</v>
      </c>
      <c r="AF57" s="71">
        <v>7632</v>
      </c>
      <c r="AG57" s="71"/>
      <c r="AH57" s="42"/>
      <c r="AI57" s="119" t="str">
        <f>IF(BS_CONTROLE[[#This Row],[Coluna6]]=0, "-", BS_CONTROLE[[#This Row],[Coluna6]])</f>
        <v>PDM - PEDRA - DESCARGA</v>
      </c>
      <c r="AJ57" s="8" t="str">
        <f>IF(D57="","*",VLOOKUP(AI57,BS_ATIVIDADE[#Data],3,FALSE))</f>
        <v>PEDRA</v>
      </c>
      <c r="AK57" s="171" t="str">
        <f>IF(BS_CONTROLE[[#This Row],[Coluna8]]=0, "-", BS_CONTROLE[[#This Row],[Coluna8]])</f>
        <v>TIQ2</v>
      </c>
      <c r="AL57" s="171" t="str">
        <f>IF(BS_CONTROLE[[#This Row],[Coluna9]]=0, "-", BS_CONTROLE[[#This Row],[Coluna9]])</f>
        <v>TGR2</v>
      </c>
      <c r="AM57" s="171" t="str">
        <f>IF(BS_CONTROLE[[#This Row],[Coluna13]]=0, "-", BS_CONTROLE[[#This Row],[Coluna13]])</f>
        <v>TAL-TSF</v>
      </c>
      <c r="AN57" s="171">
        <f>IF(BS_CONTROLE[[#This Row],[Coluna14]]=0, "-", BS_CONTROLE[[#This Row],[Coluna14]])</f>
        <v>699710</v>
      </c>
      <c r="AO57" s="172">
        <f>IF(BS_CONTROLE[[#This Row],[Coluna10]]=0, "-", BS_CONTROLE[[#This Row],[Coluna10]])</f>
        <v>98</v>
      </c>
      <c r="AP57" s="173">
        <f>IF(BS_CONTROLE[[#This Row],[Coluna11]]=0, "-", BS_CONTROLE[[#This Row],[Coluna11]])</f>
        <v>700</v>
      </c>
      <c r="AQ57" s="173">
        <f>IF(BS_CONTROLE[[#This Row],[Coluna12]]=0, "-", BS_CONTROLE[[#This Row],[Coluna12]])</f>
        <v>703</v>
      </c>
      <c r="AR57" s="32">
        <v>0.37638888888888888</v>
      </c>
      <c r="AS57" s="32">
        <v>0</v>
      </c>
      <c r="AT57" s="32">
        <v>0</v>
      </c>
      <c r="AU57" s="32"/>
      <c r="AV57" s="32"/>
      <c r="AW57" s="32"/>
      <c r="AX57" s="32"/>
      <c r="AY57" s="180">
        <f>IF(D57="","*",IFERROR(IF(ISODD(COUNT(AS57:AX58)),"ERRO",SUM((AT57-AS57),(AV57-AU57),(AX57-AW57))),"ERRO"))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VAGÕES</v>
      </c>
      <c r="BC57" s="59" t="str" cm="1">
        <f t="array" ref="BC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7" s="59" t="str" cm="1">
        <f t="array" ref="BD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Row],[Coluna22]]=0, "-", BS_CONTROLE[[#This Row],[Coluna22]])</f>
        <v xml:space="preserve">Camila </v>
      </c>
      <c r="BG57" s="13"/>
      <c r="BH57" s="14">
        <v>0</v>
      </c>
      <c r="BI57" s="14"/>
      <c r="BJ57" s="14" t="s">
        <v>1401</v>
      </c>
      <c r="BK57" s="14" t="s">
        <v>1401</v>
      </c>
      <c r="BL57" s="13"/>
      <c r="BM57" s="12" t="s">
        <v>1025</v>
      </c>
      <c r="BN57" s="12" t="s">
        <v>1055</v>
      </c>
      <c r="BO57" s="130" t="s">
        <v>1156</v>
      </c>
      <c r="BP57" s="14"/>
      <c r="BQ57" s="10" t="str">
        <f t="shared" ref="BQ57:BQ114" si="8">IF(AND(BR57&lt;1,BS57&lt;1),"Produção e Intervalo",IF(BR57&lt;1,"Intervalo",IF(BS57&lt;1,"Produção","Aderente")))</f>
        <v>Produção e Intervalo</v>
      </c>
      <c r="BR57" s="15">
        <f t="shared" ref="BR57:BR114" si="9">IF(OR(B57="",F57=""),"*",AY57/P57)</f>
        <v>0</v>
      </c>
      <c r="BS57" s="15">
        <f t="shared" ref="BS57:BS114" si="10">IF(OR(B57="",F57=""),"*",BA57/Q57)</f>
        <v>0</v>
      </c>
      <c r="BT57" s="238" t="str">
        <f t="shared" ref="BT57:BT114" si="11">IF(BN57="","",SUBSTITUTE(BM57," ","")&amp;SUBSTITUTE(BN57," ",""))</f>
        <v>CCOCirculaçãoIntervaloOportunidade</v>
      </c>
    </row>
    <row r="58" spans="1:73">
      <c r="A58" s="44" t="str">
        <f t="shared" si="7"/>
        <v>BRUNO (TF-525)46059</v>
      </c>
      <c r="B58" s="132">
        <v>46059</v>
      </c>
      <c r="C58" s="7">
        <f>IF(BS_CONTROLE[[#This Row],[Coluna2]]="","",WEEKNUM(BS_CONTROLE[[#This Row],[Coluna2]]))</f>
        <v>6</v>
      </c>
      <c r="D58" s="45" t="s">
        <v>278</v>
      </c>
      <c r="E58" s="181">
        <v>69</v>
      </c>
      <c r="F58" s="133" t="s">
        <v>193</v>
      </c>
      <c r="G58" s="8" t="str">
        <f>IF(D58="","*",VLOOKUP(F58,BS_ATIVIDADE[#All],3,FALSE))</f>
        <v>SOLDA</v>
      </c>
      <c r="H58" s="134" t="s">
        <v>587</v>
      </c>
      <c r="I58" s="134" t="s">
        <v>11</v>
      </c>
      <c r="J58" s="150">
        <v>98</v>
      </c>
      <c r="K58" s="150">
        <v>548.14499999999998</v>
      </c>
      <c r="L58" s="71" t="s">
        <v>11</v>
      </c>
      <c r="M58" s="148" t="s">
        <v>583</v>
      </c>
      <c r="N58" s="148" t="s">
        <v>587</v>
      </c>
      <c r="O58" s="134">
        <v>0.375</v>
      </c>
      <c r="P58" s="134">
        <v>0.125</v>
      </c>
      <c r="Q58" s="71">
        <v>2</v>
      </c>
      <c r="R58" s="9" t="s">
        <v>14</v>
      </c>
      <c r="S58" s="176" t="s">
        <v>370</v>
      </c>
      <c r="T58" s="176" t="s">
        <v>578</v>
      </c>
      <c r="U58" s="195" t="s">
        <v>577</v>
      </c>
      <c r="V58" s="142" t="s">
        <v>1322</v>
      </c>
      <c r="W58" s="134" t="s">
        <v>1323</v>
      </c>
      <c r="X58" s="151" t="s">
        <v>1000</v>
      </c>
      <c r="Y58" s="129" t="s">
        <v>1008</v>
      </c>
      <c r="Z58" s="129"/>
      <c r="AA58" s="71"/>
      <c r="AB58" s="59"/>
      <c r="AC58" s="59"/>
      <c r="AD58" s="134"/>
      <c r="AE58" s="71"/>
      <c r="AF58" s="71"/>
      <c r="AG58" s="71"/>
      <c r="AH58" s="42"/>
      <c r="AI58" s="119" t="str">
        <f>IF(BS_CONTROLE[[#This Row],[Coluna6]]=0, "-", BS_CONTROLE[[#This Row],[Coluna6]])</f>
        <v>PDM - SOLDA</v>
      </c>
      <c r="AJ58" s="8" t="str">
        <f>IF(D58="","*",VLOOKUP(AI58,BS_ATIVIDADE[#Data],3,FALSE))</f>
        <v>SOLDA</v>
      </c>
      <c r="AK58" s="171" t="str">
        <f>IF(BS_CONTROLE[[#This Row],[Coluna8]]=0, "-", BS_CONTROLE[[#This Row],[Coluna8]])</f>
        <v>539TRM</v>
      </c>
      <c r="AL58" s="171" t="str">
        <f>IF(BS_CONTROLE[[#This Row],[Coluna9]]=0, "-", BS_CONTROLE[[#This Row],[Coluna9]])</f>
        <v>-</v>
      </c>
      <c r="AM58" s="171" t="str">
        <f>IF(BS_CONTROLE[[#This Row],[Coluna13]]=0, "-", BS_CONTROLE[[#This Row],[Coluna13]])</f>
        <v>TBE-TRM</v>
      </c>
      <c r="AN58" s="171" t="str">
        <f>IF(BS_CONTROLE[[#This Row],[Coluna14]]=0, "-", BS_CONTROLE[[#This Row],[Coluna14]])</f>
        <v>539TRM</v>
      </c>
      <c r="AO58" s="172">
        <f>IF(BS_CONTROLE[[#This Row],[Coluna10]]=0, "-", BS_CONTROLE[[#This Row],[Coluna10]])</f>
        <v>98</v>
      </c>
      <c r="AP58" s="173">
        <f>IF(BS_CONTROLE[[#This Row],[Coluna11]]=0, "-", BS_CONTROLE[[#This Row],[Coluna11]])</f>
        <v>548.14499999999998</v>
      </c>
      <c r="AQ58" s="173" t="str">
        <f>IF(BS_CONTROLE[[#This Row],[Coluna12]]=0, "-", BS_CONTROLE[[#This Row],[Coluna12]])</f>
        <v>-</v>
      </c>
      <c r="AR58" s="32">
        <v>0.33888888888888891</v>
      </c>
      <c r="AS58" s="32">
        <v>0.33958333333333335</v>
      </c>
      <c r="AT58" s="32">
        <v>0.39513888888888887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5.5555555555555525E-2</v>
      </c>
      <c r="AZ58" s="11"/>
      <c r="BA58" s="60">
        <v>1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8" s="59" t="str" cm="1">
        <f t="array" ref="BD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8" s="196" t="str">
        <f>IFERROR(_xlfn.XLOOKUP(AO58, BASE_MAPA!$B$2:$B$420, BASE_MAPA!$G$2:$G$420), "ERRO")</f>
        <v>ALTO ARAGUAIA - RONDONOPOLIS</v>
      </c>
      <c r="BF58" s="174" t="str">
        <f>IF(BS_CONTROLE[[#This Row],[Coluna22]]=0, "-", BS_CONTROLE[[#This Row],[Coluna22]])</f>
        <v>Bruno</v>
      </c>
      <c r="BG58" s="13"/>
      <c r="BH58" s="14">
        <v>2</v>
      </c>
      <c r="BI58" s="14"/>
      <c r="BJ58" s="14" t="s">
        <v>1402</v>
      </c>
      <c r="BK58" s="14" t="s">
        <v>1403</v>
      </c>
      <c r="BL58" s="13"/>
      <c r="BM58" s="12" t="s">
        <v>1025</v>
      </c>
      <c r="BN58" s="12" t="s">
        <v>1046</v>
      </c>
      <c r="BO58" s="130" t="s">
        <v>1156</v>
      </c>
      <c r="BP58" s="14"/>
      <c r="BQ58" s="10" t="str">
        <f t="shared" si="8"/>
        <v>Produção e Intervalo</v>
      </c>
      <c r="BR58" s="15">
        <f t="shared" si="9"/>
        <v>0.4444444444444442</v>
      </c>
      <c r="BS58" s="15">
        <f t="shared" si="10"/>
        <v>0.5</v>
      </c>
      <c r="BT58" s="238" t="str">
        <f t="shared" si="11"/>
        <v>CCOCirculaçãoIntervaloContrato</v>
      </c>
    </row>
    <row r="59" spans="1:73">
      <c r="A59" s="44" t="str">
        <f t="shared" si="7"/>
        <v>ELSON (TF-526)46059</v>
      </c>
      <c r="B59" s="132">
        <v>46059</v>
      </c>
      <c r="C59" s="7">
        <f>IF(BS_CONTROLE[[#This Row],[Coluna2]]="","",WEEKNUM(BS_CONTROLE[[#This Row],[Coluna2]]))</f>
        <v>6</v>
      </c>
      <c r="D59" s="45" t="s">
        <v>303</v>
      </c>
      <c r="E59" s="181">
        <v>70</v>
      </c>
      <c r="F59" s="133" t="s">
        <v>193</v>
      </c>
      <c r="G59" s="8" t="str">
        <f>IF(D59="","*",VLOOKUP(F59,BS_ATIVIDADE[#All],3,FALSE))</f>
        <v>SOLDA</v>
      </c>
      <c r="H59" s="148" t="str" cm="1">
        <f t="array" ref="H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I59" s="134" t="s">
        <v>11</v>
      </c>
      <c r="J59" s="150">
        <v>74</v>
      </c>
      <c r="K59" s="150">
        <v>498.9</v>
      </c>
      <c r="L59" s="71" t="s">
        <v>11</v>
      </c>
      <c r="M59" s="148" t="str" cm="1">
        <f t="array" ref="M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59" s="148" t="s">
        <v>571</v>
      </c>
      <c r="O59" s="134">
        <v>0.41666666666666669</v>
      </c>
      <c r="P59" s="134">
        <v>8.3333333333333329E-2</v>
      </c>
      <c r="Q59" s="71">
        <v>2</v>
      </c>
      <c r="R59" s="9" t="str">
        <f>IFERROR(_xlfn.XLOOKUP(F59, BS_ATIVIDADE[ATIVIDADE],BS_ATIVIDADE[UNIDADE] ), "*")</f>
        <v>Nº DE SOLDA</v>
      </c>
      <c r="S59" s="176" t="str" cm="1">
        <f t="array" ref="S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9" s="176" t="str" cm="1">
        <f t="array" ref="T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1295</v>
      </c>
      <c r="W59" s="134" t="s">
        <v>1323</v>
      </c>
      <c r="X59" s="151" t="s">
        <v>1005</v>
      </c>
      <c r="Y59" s="129" t="s">
        <v>1008</v>
      </c>
      <c r="Z59" s="129"/>
      <c r="AA59" s="71" t="s">
        <v>11</v>
      </c>
      <c r="AB59" s="59"/>
      <c r="AC59" s="59"/>
      <c r="AD59" s="134"/>
      <c r="AE59" s="71"/>
      <c r="AF59" s="71"/>
      <c r="AG59" s="71"/>
      <c r="AH59" s="42"/>
      <c r="AI59" s="119" t="str">
        <f>IF(BS_CONTROLE[[#This Row],[Coluna6]]=0, "-", BS_CONTROLE[[#This Row],[Coluna6]])</f>
        <v>PDM - SOLDA</v>
      </c>
      <c r="AJ59" s="8" t="str">
        <f>IF(D59="","*",VLOOKUP(AI59,BS_ATIVIDADE[#Data],3,FALSE))</f>
        <v>SOLDA</v>
      </c>
      <c r="AK59" s="171" t="str">
        <f>IF(BS_CONTROLE[[#This Row],[Coluna8]]=0, "-", BS_CONTROLE[[#This Row],[Coluna8]])</f>
        <v>499TGR1</v>
      </c>
      <c r="AL59" s="171" t="str">
        <f>IF(BS_CONTROLE[[#This Row],[Coluna9]]=0, "-", BS_CONTROLE[[#This Row],[Coluna9]])</f>
        <v>-</v>
      </c>
      <c r="AM59" s="171" t="str">
        <f>IF(BS_CONTROLE[[#This Row],[Coluna13]]=0, "-", BS_CONTROLE[[#This Row],[Coluna13]])</f>
        <v>TBR-TGR</v>
      </c>
      <c r="AN59" s="171" t="str">
        <f>IF(BS_CONTROLE[[#This Row],[Coluna14]]=0, "-", BS_CONTROLE[[#This Row],[Coluna14]])</f>
        <v>499TGR2</v>
      </c>
      <c r="AO59" s="172">
        <f>IF(BS_CONTROLE[[#This Row],[Coluna10]]=0, "-", BS_CONTROLE[[#This Row],[Coluna10]])</f>
        <v>74</v>
      </c>
      <c r="AP59" s="173">
        <f>IF(BS_CONTROLE[[#This Row],[Coluna11]]=0, "-", BS_CONTROLE[[#This Row],[Coluna11]])</f>
        <v>498.9</v>
      </c>
      <c r="AQ59" s="173" t="str">
        <f>IF(BS_CONTROLE[[#This Row],[Coluna12]]=0, "-", BS_CONTROLE[[#This Row],[Coluna12]])</f>
        <v>-</v>
      </c>
      <c r="AR59" s="32">
        <v>0.32847222222222222</v>
      </c>
      <c r="AS59" s="32">
        <v>0</v>
      </c>
      <c r="AT59" s="32">
        <v>0</v>
      </c>
      <c r="AU59" s="32"/>
      <c r="AV59" s="32"/>
      <c r="AW59" s="32"/>
      <c r="AX59" s="32"/>
      <c r="AY59" s="180">
        <f>IF(D59="","*",IFERROR(IF(ISODD(COUNT(AS59:AX61)),"ERRO",SUM((AT59-AS59),(AV59-AU59),(AX59-AW59))),"ERRO"))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Nº DE SOLDA</v>
      </c>
      <c r="BC59" s="59" t="str" cm="1">
        <f t="array" ref="BC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9" s="59" t="str" cm="1">
        <f t="array" ref="BD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Row],[Coluna22]]=0, "-", BS_CONTROLE[[#This Row],[Coluna22]])</f>
        <v>Elson</v>
      </c>
      <c r="BG59" s="13"/>
      <c r="BH59" s="14">
        <v>0</v>
      </c>
      <c r="BI59" s="14"/>
      <c r="BJ59" s="14" t="s">
        <v>1404</v>
      </c>
      <c r="BK59" s="14" t="s">
        <v>1405</v>
      </c>
      <c r="BL59" s="13"/>
      <c r="BM59" s="12" t="s">
        <v>1032</v>
      </c>
      <c r="BN59" s="12" t="s">
        <v>1049</v>
      </c>
      <c r="BO59" s="130" t="s">
        <v>1137</v>
      </c>
      <c r="BP59" s="14"/>
      <c r="BQ59" s="10" t="str">
        <f t="shared" si="8"/>
        <v>Produção e Intervalo</v>
      </c>
      <c r="BR59" s="15">
        <f t="shared" si="9"/>
        <v>0</v>
      </c>
      <c r="BS59" s="15">
        <f t="shared" si="10"/>
        <v>0</v>
      </c>
      <c r="BT59" s="238" t="str">
        <f t="shared" si="11"/>
        <v>CondiçõesClimáticaTemperatura</v>
      </c>
    </row>
    <row r="60" spans="1:73">
      <c r="A60" s="44" t="str">
        <f t="shared" si="7"/>
        <v>A6046059</v>
      </c>
      <c r="B60" s="132">
        <v>46059</v>
      </c>
      <c r="C60" s="7">
        <f>IF(BS_CONTROLE[[#This Row],[Coluna2]]="","",WEEKNUM(BS_CONTROLE[[#This Row],[Coluna2]]))</f>
        <v>6</v>
      </c>
      <c r="D60" s="45" t="s">
        <v>106</v>
      </c>
      <c r="E60" s="181">
        <v>71</v>
      </c>
      <c r="F60" s="133" t="s">
        <v>32</v>
      </c>
      <c r="G60" s="8" t="str">
        <f>IF(D60="","*",VLOOKUP(F60,BS_ATIVIDADE[#All],3,FALSE))</f>
        <v>DETECÇÃO</v>
      </c>
      <c r="H60" s="134" t="s">
        <v>490</v>
      </c>
      <c r="I60" s="134" t="s">
        <v>457</v>
      </c>
      <c r="J60" s="150">
        <v>74</v>
      </c>
      <c r="K60" s="150">
        <v>301</v>
      </c>
      <c r="L60" s="71" t="s">
        <v>11</v>
      </c>
      <c r="M60" s="148" t="s">
        <v>1406</v>
      </c>
      <c r="N60" s="148" t="s">
        <v>1407</v>
      </c>
      <c r="O60" s="134">
        <v>0.33333333333333331</v>
      </c>
      <c r="P60" s="134">
        <v>4.1666666666666664E-2</v>
      </c>
      <c r="Q60" s="71">
        <v>80</v>
      </c>
      <c r="R60" s="9" t="str">
        <f>IFERROR(_xlfn.XLOOKUP(F60, BS_ATIVIDADE[ATIVIDADE],BS_ATIVIDADE[UNIDADE] ), "*")</f>
        <v>KM</v>
      </c>
      <c r="S60" s="176" t="str" cm="1">
        <f t="array" ref="S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0" s="176" t="str" cm="1">
        <f t="array" ref="T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0" s="195" t="str">
        <f>IFERROR(_xlfn.XLOOKUP(J60, BASE_MAPA!$B$2:$B$420, BASE_MAPA!$G$2:$G$420), "ERRO")</f>
        <v>MARCO INICIAL - ALTO ARAGUAIA</v>
      </c>
      <c r="V60" s="142" t="s">
        <v>1303</v>
      </c>
      <c r="W60" s="134" t="s">
        <v>1372</v>
      </c>
      <c r="X60" s="151" t="s">
        <v>1005</v>
      </c>
      <c r="Y60" s="129"/>
      <c r="Z60" s="129"/>
      <c r="AA60" s="71">
        <v>1</v>
      </c>
      <c r="AB60" s="59" t="s">
        <v>997</v>
      </c>
      <c r="AC60" s="59"/>
      <c r="AD60" s="134">
        <v>0.29166666666666669</v>
      </c>
      <c r="AE60" s="71">
        <v>5487</v>
      </c>
      <c r="AF60" s="71"/>
      <c r="AG60" s="71"/>
      <c r="AH60" s="42"/>
      <c r="AI60" s="119" t="str">
        <f>IF(BS_CONTROLE[[#This Row],[Coluna6]]=0, "-", BS_CONTROLE[[#This Row],[Coluna6]])</f>
        <v>DETECÇÃO - RONDA 7 DIAS</v>
      </c>
      <c r="AJ60" s="8" t="str">
        <f>IF(D60="","*",VLOOKUP(AI60,BS_ATIVIDADE[#Data],3,FALSE))</f>
        <v>DETECÇÃO</v>
      </c>
      <c r="AK60" s="171" t="s">
        <v>473</v>
      </c>
      <c r="AL60" s="171" t="str">
        <f>IF(BS_CONTROLE[[#This Row],[Coluna9]]=0, "-", BS_CONTROLE[[#This Row],[Coluna9]])</f>
        <v>TVI</v>
      </c>
      <c r="AM60" s="171" t="str">
        <f>IF(BS_CONTROLE[[#This Row],[Coluna13]]=0, "-", BS_CONTROLE[[#This Row],[Coluna13]])</f>
        <v>THE-TVI</v>
      </c>
      <c r="AN60" s="171" t="str">
        <f>IF(BS_CONTROLE[[#This Row],[Coluna14]]=0, "-", BS_CONTROLE[[#This Row],[Coluna14]])</f>
        <v>THETVI</v>
      </c>
      <c r="AO60" s="172">
        <f>IF(BS_CONTROLE[[#This Row],[Coluna10]]=0, "-", BS_CONTROLE[[#This Row],[Coluna10]])</f>
        <v>74</v>
      </c>
      <c r="AP60" s="173">
        <f>IF(BS_CONTROLE[[#This Row],[Coluna11]]=0, "-", BS_CONTROLE[[#This Row],[Coluna11]])</f>
        <v>301</v>
      </c>
      <c r="AQ60" s="173" t="str">
        <f>IF(BS_CONTROLE[[#This Row],[Coluna12]]=0, "-", BS_CONTROLE[[#This Row],[Coluna12]])</f>
        <v>-</v>
      </c>
      <c r="AR60" s="32">
        <v>0.36388888888888887</v>
      </c>
      <c r="AS60" s="32">
        <v>0.36527777777777776</v>
      </c>
      <c r="AT60" s="32">
        <v>0.40694444444444444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4.1666666666666685E-2</v>
      </c>
      <c r="AZ60" s="11"/>
      <c r="BA60" s="60">
        <v>80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0" s="59" t="str" cm="1">
        <f t="array" ref="BD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0" s="196" t="str">
        <f>IFERROR(_xlfn.XLOOKUP(AO60, BASE_MAPA!$B$2:$B$420, BASE_MAPA!$G$2:$G$420), "ERRO")</f>
        <v>MARCO INICIAL - ALTO ARAGUAIA</v>
      </c>
      <c r="BF60" s="174" t="str">
        <f>IF(BS_CONTROLE[[#This Row],[Coluna22]]=0, "-", BS_CONTROLE[[#This Row],[Coluna22]])</f>
        <v>Herbert</v>
      </c>
      <c r="BG60" s="13"/>
      <c r="BH60" s="14">
        <v>2</v>
      </c>
      <c r="BI60" s="14"/>
      <c r="BJ60" s="14" t="s">
        <v>1408</v>
      </c>
      <c r="BK60" s="14" t="s">
        <v>1408</v>
      </c>
      <c r="BL60" s="13"/>
      <c r="BM60" s="12" t="s">
        <v>1030</v>
      </c>
      <c r="BN60" s="12" t="s">
        <v>1030</v>
      </c>
      <c r="BO60" s="130" t="s">
        <v>1030</v>
      </c>
      <c r="BP60" s="14" t="s">
        <v>11</v>
      </c>
      <c r="BQ60" s="10" t="str">
        <f t="shared" si="8"/>
        <v>Aderente</v>
      </c>
      <c r="BR60" s="15">
        <f t="shared" si="9"/>
        <v>1.0000000000000004</v>
      </c>
      <c r="BS60" s="15">
        <f t="shared" si="10"/>
        <v>1</v>
      </c>
      <c r="BT60" s="238" t="str">
        <f t="shared" si="11"/>
        <v>OKOK</v>
      </c>
    </row>
    <row r="61" spans="1:73">
      <c r="A61" s="44" t="str">
        <f t="shared" si="7"/>
        <v>MARCOS (TF-520)46059</v>
      </c>
      <c r="B61" s="132">
        <v>46059</v>
      </c>
      <c r="C61" s="7">
        <f>IF(BS_CONTROLE[[#This Row],[Coluna2]]="","",WEEKNUM(BS_CONTROLE[[#This Row],[Coluna2]]))</f>
        <v>6</v>
      </c>
      <c r="D61" s="45" t="s">
        <v>334</v>
      </c>
      <c r="E61" s="181">
        <v>72</v>
      </c>
      <c r="F61" s="133" t="s">
        <v>193</v>
      </c>
      <c r="G61" s="8" t="str">
        <f>IF(D61="","*",VLOOKUP(F61,BS_ATIVIDADE[#All],3,FALSE))</f>
        <v>SOLDA</v>
      </c>
      <c r="H61" s="148" t="str" cm="1">
        <f t="array" ref="H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61" s="134" t="s">
        <v>11</v>
      </c>
      <c r="J61" s="150">
        <v>74</v>
      </c>
      <c r="K61" s="150">
        <v>278.88900000000001</v>
      </c>
      <c r="L61" s="71" t="s">
        <v>11</v>
      </c>
      <c r="M61" s="148" t="str" cm="1">
        <f t="array" ref="M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1" s="148" t="str" cm="1">
        <f t="array" ref="N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1" s="134">
        <v>0.375</v>
      </c>
      <c r="P61" s="134">
        <v>0.125</v>
      </c>
      <c r="Q61" s="71">
        <v>2</v>
      </c>
      <c r="R61" s="9" t="str">
        <f>IFERROR(_xlfn.XLOOKUP(F61, BS_ATIVIDADE[ATIVIDADE],BS_ATIVIDADE[UNIDADE] ), "*")</f>
        <v>Nº DE SOLDA</v>
      </c>
      <c r="S61" s="176" t="str" cm="1">
        <f t="array" ref="S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1" s="176" t="str" cm="1">
        <f t="array" ref="T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1" s="195" t="str">
        <f>IFERROR(_xlfn.XLOOKUP(J61, BASE_MAPA!$B$2:$B$420, BASE_MAPA!$G$2:$G$420), "ERRO")</f>
        <v>MARCO INICIAL - ALTO ARAGUAIA</v>
      </c>
      <c r="V61" s="142" t="s">
        <v>1409</v>
      </c>
      <c r="W61" s="134" t="s">
        <v>1323</v>
      </c>
      <c r="X61" s="151" t="s">
        <v>1005</v>
      </c>
      <c r="Y61" s="129" t="s">
        <v>1008</v>
      </c>
      <c r="Z61" s="129"/>
      <c r="AA61" s="71" t="s">
        <v>11</v>
      </c>
      <c r="AB61" s="59"/>
      <c r="AC61" s="59"/>
      <c r="AD61" s="134"/>
      <c r="AE61" s="71"/>
      <c r="AF61" s="71"/>
      <c r="AG61" s="71"/>
      <c r="AH61" s="42"/>
      <c r="AI61" s="119" t="str">
        <f>IF(BS_CONTROLE[[#This Row],[Coluna6]]=0, "-", BS_CONTROLE[[#This Row],[Coluna6]])</f>
        <v>PDM - SOLDA</v>
      </c>
      <c r="AJ61" s="8" t="str">
        <f>IF(D61="","*",VLOOKUP(AI61,BS_ATIVIDADE[#Data],3,FALSE))</f>
        <v>SOLDA</v>
      </c>
      <c r="AK61" s="171" t="str">
        <f>IF(BS_CONTROLE[[#This Row],[Coluna8]]=0, "-", BS_CONTROLE[[#This Row],[Coluna8]])</f>
        <v>277TCS</v>
      </c>
      <c r="AL61" s="171" t="str">
        <f>IF(BS_CONTROLE[[#This Row],[Coluna9]]=0, "-", BS_CONTROLE[[#This Row],[Coluna9]])</f>
        <v>-</v>
      </c>
      <c r="AM61" s="171" t="str">
        <f>IF(BS_CONTROLE[[#This Row],[Coluna13]]=0, "-", BS_CONTROLE[[#This Row],[Coluna13]])</f>
        <v>TJA-TCS</v>
      </c>
      <c r="AN61" s="171" t="str">
        <f>IF(BS_CONTROLE[[#This Row],[Coluna14]]=0, "-", BS_CONTROLE[[#This Row],[Coluna14]])</f>
        <v>277TCS</v>
      </c>
      <c r="AO61" s="172">
        <f>IF(BS_CONTROLE[[#This Row],[Coluna10]]=0, "-", BS_CONTROLE[[#This Row],[Coluna10]])</f>
        <v>74</v>
      </c>
      <c r="AP61" s="173">
        <f>IF(BS_CONTROLE[[#This Row],[Coluna11]]=0, "-", BS_CONTROLE[[#This Row],[Coluna11]])</f>
        <v>278.88900000000001</v>
      </c>
      <c r="AQ61" s="173" t="str">
        <f>IF(BS_CONTROLE[[#This Row],[Coluna12]]=0, "-", BS_CONTROLE[[#This Row],[Coluna12]])</f>
        <v>-</v>
      </c>
      <c r="AR61" s="32">
        <v>0.33055555555555555</v>
      </c>
      <c r="AS61" s="32">
        <v>0</v>
      </c>
      <c r="AT61" s="32">
        <v>0</v>
      </c>
      <c r="AU61" s="32"/>
      <c r="AV61" s="32"/>
      <c r="AW61" s="32"/>
      <c r="AX61" s="32"/>
      <c r="AY61" s="180">
        <f>IF(D61="","*",IFERROR(IF(ISODD(COUNT(AS61:AX62)),"ERRO",SUM((AT61-AS61),(AV61-AU61),(AX61-AW61))),"ERRO"))</f>
        <v>0</v>
      </c>
      <c r="AZ61" s="11"/>
      <c r="BA61" s="60">
        <v>0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1" s="59" t="str" cm="1">
        <f t="array" ref="BD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Row],[Coluna22]]=0, "-", BS_CONTROLE[[#This Row],[Coluna22]])</f>
        <v>Hebert</v>
      </c>
      <c r="BG61" s="13"/>
      <c r="BH61" s="14">
        <v>0</v>
      </c>
      <c r="BI61" s="14"/>
      <c r="BJ61" s="14" t="s">
        <v>1410</v>
      </c>
      <c r="BK61" s="14" t="s">
        <v>1411</v>
      </c>
      <c r="BL61" s="13"/>
      <c r="BM61" s="12" t="s">
        <v>1025</v>
      </c>
      <c r="BN61" s="12" t="s">
        <v>1055</v>
      </c>
      <c r="BO61" s="130" t="s">
        <v>1156</v>
      </c>
      <c r="BP61" s="14" t="s">
        <v>11</v>
      </c>
      <c r="BQ61" s="10" t="str">
        <f t="shared" si="8"/>
        <v>Produção e Intervalo</v>
      </c>
      <c r="BR61" s="15">
        <f t="shared" si="9"/>
        <v>0</v>
      </c>
      <c r="BS61" s="15">
        <f t="shared" si="10"/>
        <v>0</v>
      </c>
      <c r="BT61" s="238" t="str">
        <f t="shared" si="11"/>
        <v>CCOCirculaçãoIntervaloOportunidade</v>
      </c>
    </row>
    <row r="62" spans="1:73">
      <c r="A62" s="44" t="str">
        <f t="shared" si="7"/>
        <v>W5046059</v>
      </c>
      <c r="B62" s="132">
        <v>46059</v>
      </c>
      <c r="C62" s="7">
        <f>IF(BS_CONTROLE[[#This Row],[Coluna2]]="","",WEEKNUM(BS_CONTROLE[[#This Row],[Coluna2]]))</f>
        <v>6</v>
      </c>
      <c r="D62" s="45" t="s">
        <v>240</v>
      </c>
      <c r="E62" s="181">
        <v>74</v>
      </c>
      <c r="F62" s="133" t="s">
        <v>148</v>
      </c>
      <c r="G62" s="8" t="str">
        <f>IF(D62="","*",VLOOKUP(F62,BS_ATIVIDADE[#All],3,FALSE))</f>
        <v>MODERNIZAÇÃO</v>
      </c>
      <c r="H62" s="148" t="s">
        <v>475</v>
      </c>
      <c r="I62" s="134" t="s">
        <v>475</v>
      </c>
      <c r="J62" s="150">
        <v>74</v>
      </c>
      <c r="K62" s="150">
        <v>244.9</v>
      </c>
      <c r="L62" s="71">
        <v>244.2</v>
      </c>
      <c r="M62" s="148" t="s">
        <v>460</v>
      </c>
      <c r="N62" s="148">
        <v>239251</v>
      </c>
      <c r="O62" s="134">
        <v>0.35416666666666669</v>
      </c>
      <c r="P62" s="134">
        <v>0.125</v>
      </c>
      <c r="Q62" s="71">
        <v>1000</v>
      </c>
      <c r="R62" s="9" t="s">
        <v>51</v>
      </c>
      <c r="S62" s="176" t="s">
        <v>370</v>
      </c>
      <c r="T62" s="176" t="s">
        <v>374</v>
      </c>
      <c r="U62" s="195" t="s">
        <v>373</v>
      </c>
      <c r="V62" s="142" t="s">
        <v>1366</v>
      </c>
      <c r="W62" s="134" t="s">
        <v>1336</v>
      </c>
      <c r="X62" s="151" t="s">
        <v>1000</v>
      </c>
      <c r="Y62" s="129" t="s">
        <v>999</v>
      </c>
      <c r="Z62" s="129"/>
      <c r="AA62" s="71" t="s">
        <v>1367</v>
      </c>
      <c r="AB62" s="59" t="s">
        <v>997</v>
      </c>
      <c r="AC62" s="59"/>
      <c r="AD62" s="134">
        <v>0.29166666666666669</v>
      </c>
      <c r="AE62" s="71">
        <v>7671</v>
      </c>
      <c r="AF62" s="71">
        <v>9322</v>
      </c>
      <c r="AG62" s="71"/>
      <c r="AH62" s="42"/>
      <c r="AI62" s="119" t="s">
        <v>152</v>
      </c>
      <c r="AJ62" s="8" t="str">
        <f>IF(D62="","*",VLOOKUP(AI62,BS_ATIVIDADE[#Data],3,FALSE))</f>
        <v>MODERNIZAÇÃO</v>
      </c>
      <c r="AK62" s="171" t="str">
        <f>IF(BS_CONTROLE[[#This Row],[Coluna8]]=0, "-", BS_CONTROLE[[#This Row],[Coluna8]])</f>
        <v>TCS2</v>
      </c>
      <c r="AL62" s="171" t="str">
        <f>IF(BS_CONTROLE[[#This Row],[Coluna9]]=0, "-", BS_CONTROLE[[#This Row],[Coluna9]])</f>
        <v>TCS2</v>
      </c>
      <c r="AM62" s="171" t="str">
        <f>IF(BS_CONTROLE[[#This Row],[Coluna13]]=0, "-", BS_CONTROLE[[#This Row],[Coluna13]])</f>
        <v>TVI-TJA</v>
      </c>
      <c r="AN62" s="171">
        <f>IF(BS_CONTROLE[[#This Row],[Coluna14]]=0, "-", BS_CONTROLE[[#This Row],[Coluna14]])</f>
        <v>239251</v>
      </c>
      <c r="AO62" s="172">
        <f>IF(BS_CONTROLE[[#This Row],[Coluna10]]=0, "-", BS_CONTROLE[[#This Row],[Coluna10]])</f>
        <v>74</v>
      </c>
      <c r="AP62" s="173">
        <v>286.32</v>
      </c>
      <c r="AQ62" s="173">
        <v>270.8</v>
      </c>
      <c r="AR62" s="32">
        <v>0.34444444444444444</v>
      </c>
      <c r="AS62" s="32">
        <v>0.39861111111111114</v>
      </c>
      <c r="AT62" s="32">
        <v>0.4201388888888889</v>
      </c>
      <c r="AU62" s="32">
        <v>0.4284722222222222</v>
      </c>
      <c r="AV62" s="32">
        <v>0.44930555555555557</v>
      </c>
      <c r="AW62" s="32"/>
      <c r="AX62" s="32"/>
      <c r="AY62" s="180">
        <f>IF(D62="","*",IFERROR(IF(ISODD(COUNT(AS62:AX64)),"ERRO",SUM((AT62-AS62),(AV62-AU62),(AX62-AW62))),"ERRO"))</f>
        <v>4.2361111111111127E-2</v>
      </c>
      <c r="AZ62" s="11"/>
      <c r="BA62" s="60">
        <v>108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2" s="59" t="str" cm="1">
        <f t="array" ref="BD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Row],[Coluna22]]=0, "-", BS_CONTROLE[[#This Row],[Coluna22]])</f>
        <v>Augusto/ Efraim</v>
      </c>
      <c r="BG62" s="13"/>
      <c r="BH62" s="14">
        <v>2</v>
      </c>
      <c r="BI62" s="14"/>
      <c r="BJ62" s="14" t="s">
        <v>1412</v>
      </c>
      <c r="BK62" s="14" t="s">
        <v>1413</v>
      </c>
      <c r="BL62" s="13"/>
      <c r="BM62" s="12" t="s">
        <v>1028</v>
      </c>
      <c r="BN62" s="12" t="s">
        <v>1056</v>
      </c>
      <c r="BO62" s="130" t="s">
        <v>1108</v>
      </c>
      <c r="BP62" s="14"/>
      <c r="BQ62" s="10" t="str">
        <f t="shared" si="8"/>
        <v>Produção e Intervalo</v>
      </c>
      <c r="BR62" s="15">
        <f t="shared" si="9"/>
        <v>0.33888888888888902</v>
      </c>
      <c r="BS62" s="15">
        <f t="shared" si="10"/>
        <v>0.108</v>
      </c>
      <c r="BT62" s="238" t="str">
        <f t="shared" si="11"/>
        <v>ModernizaçãoExecução</v>
      </c>
    </row>
    <row r="63" spans="1:73" hidden="1">
      <c r="A63" s="44" t="str">
        <f t="shared" si="7"/>
        <v>E46</v>
      </c>
      <c r="B63" s="132"/>
      <c r="C63" s="7" t="str">
        <f>IF(BS_CONTROLE[[#This Row],[Coluna2]]="","",WEEKNUM(BS_CONTROLE[[#This Row],[Coluna2]]))</f>
        <v/>
      </c>
      <c r="D63" s="45" t="s">
        <v>158</v>
      </c>
      <c r="E63" s="181">
        <v>75</v>
      </c>
      <c r="F63" s="133" t="s">
        <v>78</v>
      </c>
      <c r="G63" s="8" t="str">
        <f>IF(D63="","*",VLOOKUP(F63,BS_ATIVIDADE[#All],3,FALSE))</f>
        <v>TRILHEIRO - DESCARGA</v>
      </c>
      <c r="H63" s="134" t="s">
        <v>391</v>
      </c>
      <c r="I63" s="134" t="s">
        <v>11</v>
      </c>
      <c r="J63" s="150">
        <v>74</v>
      </c>
      <c r="K63" s="150">
        <v>26.818999999999999</v>
      </c>
      <c r="L63" s="71" t="s">
        <v>11</v>
      </c>
      <c r="M63" s="148" t="str" cm="1">
        <f t="array" ref="M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63" s="148" t="str" cm="1">
        <f t="array" ref="N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63" s="134"/>
      <c r="P63" s="134"/>
      <c r="Q63" s="71"/>
      <c r="R63" s="9" t="str">
        <f>IFERROR(_xlfn.XLOOKUP(F63, BS_ATIVIDADE[ATIVIDADE],BS_ATIVIDADE[UNIDADE] ), "*")</f>
        <v>M</v>
      </c>
      <c r="S63" s="176" t="str" cm="1">
        <f t="array" ref="S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3" s="176" t="str" cm="1">
        <f t="array" ref="T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3" s="195" t="str">
        <f>IFERROR(_xlfn.XLOOKUP(J63, BASE_MAPA!$B$2:$B$420, BASE_MAPA!$G$2:$G$420), "ERRO")</f>
        <v>MARCO INICIAL - ALTO ARAGUAIA</v>
      </c>
      <c r="V63" s="142" t="s">
        <v>1330</v>
      </c>
      <c r="W63" s="134" t="s">
        <v>1414</v>
      </c>
      <c r="X63" s="151"/>
      <c r="Y63" s="129"/>
      <c r="Z63" s="129"/>
      <c r="AA63" s="71"/>
      <c r="AB63" s="59"/>
      <c r="AC63" s="59"/>
      <c r="AD63" s="134"/>
      <c r="AE63" s="71"/>
      <c r="AF63" s="71"/>
      <c r="AG63" s="71"/>
      <c r="AH63" s="42"/>
      <c r="AI63" s="119" t="str">
        <f>IF(BS_CONTROLE[[#This Row],[Coluna6]]=0, "-", BS_CONTROLE[[#This Row],[Coluna6]])</f>
        <v>TRILHEIRO - DESCARGA</v>
      </c>
      <c r="AJ63" s="8" t="str">
        <f>IF(D63="","*",VLOOKUP(AI63,BS_ATIVIDADE[#Data],3,FALSE))</f>
        <v>TRILHEIRO - DESCARGA</v>
      </c>
      <c r="AK63" s="171" t="str">
        <f>IF(BS_CONTROLE[[#This Row],[Coluna8]]=0, "-", BS_CONTROLE[[#This Row],[Coluna8]])</f>
        <v>TAPK35</v>
      </c>
      <c r="AL63" s="171" t="str">
        <f>IF(BS_CONTROLE[[#This Row],[Coluna9]]=0, "-", BS_CONTROLE[[#This Row],[Coluna9]])</f>
        <v>-</v>
      </c>
      <c r="AM63" s="171" t="str">
        <f>IF(BS_CONTROLE[[#This Row],[Coluna13]]=0, "-", BS_CONTROLE[[#This Row],[Coluna13]])</f>
        <v>TAP-TLG</v>
      </c>
      <c r="AN63" s="171" t="str">
        <f>IF(BS_CONTROLE[[#This Row],[Coluna14]]=0, "-", BS_CONTROLE[[#This Row],[Coluna14]])</f>
        <v>TAPK35</v>
      </c>
      <c r="AO63" s="172">
        <f>IF(BS_CONTROLE[[#This Row],[Coluna10]]=0, "-", BS_CONTROLE[[#This Row],[Coluna10]])</f>
        <v>74</v>
      </c>
      <c r="AP63" s="173">
        <f>IF(BS_CONTROLE[[#This Row],[Coluna11]]=0, "-", BS_CONTROLE[[#This Row],[Coluna11]])</f>
        <v>26.818999999999999</v>
      </c>
      <c r="AQ63" s="173" t="str">
        <f>IF(BS_CONTROLE[[#This Row],[Coluna12]]=0, "-", BS_CONTROLE[[#This Row],[Coluna12]])</f>
        <v>-</v>
      </c>
      <c r="AR63" s="32"/>
      <c r="AS63" s="32"/>
      <c r="AT63" s="32"/>
      <c r="AU63" s="32"/>
      <c r="AV63" s="32"/>
      <c r="AW63" s="32"/>
      <c r="AX63" s="32"/>
      <c r="AY63" s="180">
        <f>IF(D63="","*",IFERROR(IF(ISODD(COUNT(AS63:AX65)),"ERRO",SUM((AT63-AS63),(AV63-AU63),(AX63-AW63))),"ERRO"))</f>
        <v>0</v>
      </c>
      <c r="AZ63" s="11"/>
      <c r="BA63" s="60"/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3" s="59" t="str" cm="1">
        <f t="array" ref="BD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3" s="196" t="str">
        <f>IFERROR(_xlfn.XLOOKUP(AO63, BASE_MAPA!$B$2:$B$420, BASE_MAPA!$G$2:$G$420), "ERRO")</f>
        <v>MARCO INICIAL - ALTO ARAGUAIA</v>
      </c>
      <c r="BF63" s="174" t="str">
        <f>IF(BS_CONTROLE[[#This Row],[Coluna22]]=0, "-", BS_CONTROLE[[#This Row],[Coluna22]])</f>
        <v xml:space="preserve">PCM 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8"/>
        <v>Aderente</v>
      </c>
      <c r="BR63" s="15" t="str">
        <f t="shared" si="9"/>
        <v>*</v>
      </c>
      <c r="BS63" s="15" t="str">
        <f t="shared" si="10"/>
        <v>*</v>
      </c>
      <c r="BT63" s="238" t="str">
        <f t="shared" si="11"/>
        <v/>
      </c>
    </row>
    <row r="64" spans="1:73">
      <c r="A64" s="44" t="str">
        <f t="shared" si="7"/>
        <v>A8846059</v>
      </c>
      <c r="B64" s="132">
        <v>46059</v>
      </c>
      <c r="C64" s="7">
        <f>IF(BS_CONTROLE[[#This Row],[Coluna2]]="","",WEEKNUM(BS_CONTROLE[[#This Row],[Coluna2]]))</f>
        <v>6</v>
      </c>
      <c r="D64" s="45" t="s">
        <v>143</v>
      </c>
      <c r="E64" s="181">
        <v>76</v>
      </c>
      <c r="F64" s="133" t="s">
        <v>84</v>
      </c>
      <c r="G64" s="8" t="str">
        <f>IF(D64="","*",VLOOKUP(F64,BS_ATIVIDADE[#All],3,FALSE))</f>
        <v>OUTROS</v>
      </c>
      <c r="H64" s="134" t="s">
        <v>760</v>
      </c>
      <c r="I64" s="134" t="s">
        <v>791</v>
      </c>
      <c r="J64" s="150">
        <v>78</v>
      </c>
      <c r="K64" s="150">
        <v>275</v>
      </c>
      <c r="L64" s="71">
        <v>334</v>
      </c>
      <c r="M64" s="148" t="s">
        <v>1415</v>
      </c>
      <c r="N64" s="148" t="s">
        <v>1416</v>
      </c>
      <c r="O64" s="134">
        <v>0.375</v>
      </c>
      <c r="P64" s="134">
        <v>4.1666666666666664E-2</v>
      </c>
      <c r="Q64" s="71">
        <v>1</v>
      </c>
      <c r="R64" s="9" t="str">
        <f>IFERROR(_xlfn.XLOOKUP(F64, BS_ATIVIDADE[ATIVIDADE],BS_ATIVIDADE[UNIDADE] ), "*")</f>
        <v>BINÁRIO</v>
      </c>
      <c r="S64" s="176" t="str" cm="1">
        <f t="array" ref="S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64" s="176" t="str" cm="1">
        <f t="array" ref="T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64" s="195" t="str">
        <f>IFERROR(_xlfn.XLOOKUP(J64, BASE_MAPA!$B$2:$B$420, BASE_MAPA!$G$2:$G$420), "ERRO")</f>
        <v>ITIRAPINA - BAURU</v>
      </c>
      <c r="V64" s="142" t="s">
        <v>1398</v>
      </c>
      <c r="W64" s="134" t="s">
        <v>1417</v>
      </c>
      <c r="X64" s="151" t="s">
        <v>1005</v>
      </c>
      <c r="Y64" s="129" t="s">
        <v>1008</v>
      </c>
      <c r="Z64" s="129"/>
      <c r="AA64" s="71">
        <v>1</v>
      </c>
      <c r="AB64" s="59" t="s">
        <v>997</v>
      </c>
      <c r="AC64" s="59"/>
      <c r="AD64" s="134">
        <v>0.29166666666666669</v>
      </c>
      <c r="AE64" s="71">
        <v>6261</v>
      </c>
      <c r="AF64" s="71"/>
      <c r="AG64" s="71"/>
      <c r="AH64" s="42"/>
      <c r="AI64" s="119" t="str">
        <f>IF(BS_CONTROLE[[#This Row],[Coluna6]]=0, "-", BS_CONTROLE[[#This Row],[Coluna6]])</f>
        <v>INSPEÇÃO AUTO DE LINHA</v>
      </c>
      <c r="AJ64" s="8" t="str">
        <f>IF(D64="","*",VLOOKUP(AI64,BS_ATIVIDADE[#Data],3,FALSE))</f>
        <v>OUTROS</v>
      </c>
      <c r="AK64" s="171" t="str">
        <f>IF(BS_CONTROLE[[#This Row],[Coluna8]]=0, "-", BS_CONTROLE[[#This Row],[Coluna8]])</f>
        <v>ZJU</v>
      </c>
      <c r="AL64" s="171" t="str">
        <f>IF(BS_CONTROLE[[#This Row],[Coluna9]]=0, "-", BS_CONTROLE[[#This Row],[Coluna9]])</f>
        <v>ZTP</v>
      </c>
      <c r="AM64" s="171" t="str">
        <f>IF(BS_CONTROLE[[#This Row],[Coluna13]]=0, "-", BS_CONTROLE[[#This Row],[Coluna13]])</f>
        <v>ZJU-ZTP</v>
      </c>
      <c r="AN64" s="171" t="str">
        <f>IF(BS_CONTROLE[[#This Row],[Coluna14]]=0, "-", BS_CONTROLE[[#This Row],[Coluna14]])</f>
        <v>ZJUZTP</v>
      </c>
      <c r="AO64" s="172">
        <f>IF(BS_CONTROLE[[#This Row],[Coluna10]]=0, "-", BS_CONTROLE[[#This Row],[Coluna10]])</f>
        <v>78</v>
      </c>
      <c r="AP64" s="173">
        <f>IF(BS_CONTROLE[[#This Row],[Coluna11]]=0, "-", BS_CONTROLE[[#This Row],[Coluna11]])</f>
        <v>275</v>
      </c>
      <c r="AQ64" s="173">
        <f>IF(BS_CONTROLE[[#This Row],[Coluna12]]=0, "-", BS_CONTROLE[[#This Row],[Coluna12]])</f>
        <v>334</v>
      </c>
      <c r="AR64" s="32">
        <v>0.45694444444444443</v>
      </c>
      <c r="AS64" s="32">
        <v>0.45902777777777776</v>
      </c>
      <c r="AT64" s="32">
        <v>0.50069444444444444</v>
      </c>
      <c r="AU64" s="32"/>
      <c r="AV64" s="32"/>
      <c r="AW64" s="32"/>
      <c r="AX64" s="32"/>
      <c r="AY64" s="180">
        <f>IF(D64="","*",IFERROR(IF(ISODD(COUNT(AS64:AX65)),"ERRO",SUM((AT64-AS64),(AV64-AU64),(AX64-AW64))),"ERRO"))</f>
        <v>4.1666666666666685E-2</v>
      </c>
      <c r="AZ64" s="11"/>
      <c r="BA64" s="60">
        <v>1</v>
      </c>
      <c r="BB64" s="9" t="str">
        <f>IFERROR(_xlfn.XLOOKUP(AI64, BS_ATIVIDADE[ATIVIDADE],BS_ATIVIDADE[UNIDADE] ), "*")</f>
        <v>BINÁRIO</v>
      </c>
      <c r="BC64" s="59" t="str" cm="1">
        <f t="array" ref="BC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64" s="59" t="str" cm="1">
        <f t="array" ref="BD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64" s="196" t="str">
        <f>IFERROR(_xlfn.XLOOKUP(AO64, BASE_MAPA!$B$2:$B$420, BASE_MAPA!$G$2:$G$420), "ERRO")</f>
        <v>ITIRAPINA - BAURU</v>
      </c>
      <c r="BF64" s="174" t="str">
        <f>IF(BS_CONTROLE[[#This Row],[Coluna22]]=0, "-", BS_CONTROLE[[#This Row],[Coluna22]])</f>
        <v>Wesley</v>
      </c>
      <c r="BG64" s="13"/>
      <c r="BH64" s="14">
        <v>2</v>
      </c>
      <c r="BI64" s="14"/>
      <c r="BJ64" s="14" t="s">
        <v>1418</v>
      </c>
      <c r="BK64" s="14" t="s">
        <v>1418</v>
      </c>
      <c r="BL64" s="13"/>
      <c r="BM64" s="12" t="s">
        <v>1030</v>
      </c>
      <c r="BN64" s="12" t="s">
        <v>1030</v>
      </c>
      <c r="BO64" s="130" t="s">
        <v>1030</v>
      </c>
      <c r="BP64" s="14"/>
      <c r="BQ64" s="10" t="str">
        <f t="shared" si="8"/>
        <v>Aderente</v>
      </c>
      <c r="BR64" s="15">
        <f t="shared" si="9"/>
        <v>1.0000000000000004</v>
      </c>
      <c r="BS64" s="15">
        <f t="shared" si="10"/>
        <v>1</v>
      </c>
      <c r="BT64" s="238" t="str">
        <f t="shared" si="11"/>
        <v>OKOK</v>
      </c>
    </row>
    <row r="65" spans="1:72" hidden="1">
      <c r="A65" s="44" t="str">
        <f t="shared" si="7"/>
        <v/>
      </c>
      <c r="B65" s="132"/>
      <c r="C65" s="7" t="str">
        <f>IF(BS_CONTROLE[[#This Row],[Coluna2]]="","",WEEKNUM(BS_CONTROLE[[#This Row],[Coluna2]]))</f>
        <v/>
      </c>
      <c r="D65" s="45"/>
      <c r="E65" s="181">
        <v>77</v>
      </c>
      <c r="F65" s="133"/>
      <c r="G65" s="8" t="str">
        <f>IF(D65="","*",VLOOKUP(F65,BS_ATIVIDADE[#All],3,FALSE))</f>
        <v>*</v>
      </c>
      <c r="H65" s="134"/>
      <c r="I65" s="134"/>
      <c r="J65" s="150"/>
      <c r="K65" s="150"/>
      <c r="L65" s="71" t="s">
        <v>11</v>
      </c>
      <c r="M65" s="148" t="str" cm="1">
        <f t="array" ref="M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" s="148" t="str" cm="1">
        <f t="array" ref="N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" s="134"/>
      <c r="P65" s="134"/>
      <c r="Q65" s="71"/>
      <c r="R65" s="9" t="str">
        <f>IFERROR(_xlfn.XLOOKUP(F65, BS_ATIVIDADE[ATIVIDADE],BS_ATIVIDADE[UNIDADE] ), "*")</f>
        <v>*</v>
      </c>
      <c r="S65" s="176" t="str" cm="1">
        <f t="array" ref="S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" s="176" t="str" cm="1">
        <f t="array" ref="T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" s="195" t="str">
        <f>IFERROR(_xlfn.XLOOKUP(J65, BASE_MAPA!$B$2:$B$420, BASE_MAPA!$G$2:$G$420), "ERRO")</f>
        <v>ERRO</v>
      </c>
      <c r="V65" s="142"/>
      <c r="W65" s="134"/>
      <c r="X65" s="151"/>
      <c r="Y65" s="129"/>
      <c r="Z65" s="129"/>
      <c r="AA65" s="71"/>
      <c r="AB65" s="59"/>
      <c r="AC65" s="59"/>
      <c r="AD65" s="134"/>
      <c r="AE65" s="71"/>
      <c r="AF65" s="71"/>
      <c r="AG65" s="71"/>
      <c r="AH65" s="42"/>
      <c r="AI65" s="119" t="str">
        <f>IF(BS_CONTROLE[[#This Row],[Coluna6]]=0, "-", BS_CONTROLE[[#This Row],[Coluna6]])</f>
        <v>-</v>
      </c>
      <c r="AJ65" s="8" t="str">
        <f>IF(D65="","*",VLOOKUP(AI65,BS_ATIVIDADE[#Data],3,FALSE))</f>
        <v>*</v>
      </c>
      <c r="AK65" s="171" t="str">
        <f>IF(BS_CONTROLE[[#This Row],[Coluna8]]=0, "-", BS_CONTROLE[[#This Row],[Coluna8]])</f>
        <v>-</v>
      </c>
      <c r="AL65" s="171" t="str">
        <f>IF(BS_CONTROLE[[#This Row],[Coluna9]]=0, "-", BS_CONTROLE[[#This Row],[Coluna9]])</f>
        <v>-</v>
      </c>
      <c r="AM65" s="171" t="str">
        <f>IF(BS_CONTROLE[[#This Row],[Coluna13]]=0, "-", BS_CONTROLE[[#This Row],[Coluna13]])</f>
        <v>-</v>
      </c>
      <c r="AN65" s="171" t="str">
        <f>IF(BS_CONTROLE[[#This Row],[Coluna14]]=0, "-", BS_CONTROLE[[#This Row],[Coluna14]])</f>
        <v>-</v>
      </c>
      <c r="AO65" s="172" t="str">
        <f>IF(BS_CONTROLE[[#This Row],[Coluna10]]=0, "-", BS_CONTROLE[[#This Row],[Coluna10]])</f>
        <v>-</v>
      </c>
      <c r="AP65" s="173" t="str">
        <f>IF(BS_CONTROLE[[#This Row],[Coluna11]]=0, "-", BS_CONTROLE[[#This Row],[Coluna11]])</f>
        <v>-</v>
      </c>
      <c r="AQ65" s="173" t="str">
        <f>IF(BS_CONTROLE[[#This Row],[Coluna12]]=0, "-", BS_CONTROLE[[#This Row],[Coluna12]])</f>
        <v>-</v>
      </c>
      <c r="AR65" s="32"/>
      <c r="AS65" s="32"/>
      <c r="AT65" s="32"/>
      <c r="AU65" s="32"/>
      <c r="AV65" s="32"/>
      <c r="AW65" s="32"/>
      <c r="AX65" s="32"/>
      <c r="AY65" s="180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" s="59" t="str" cm="1">
        <f t="array" ref="BD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" s="196" t="str">
        <f>IFERROR(_xlfn.XLOOKUP(AO65, BASE_MAPA!$B$2:$B$420, BASE_MAPA!$G$2:$G$420), "ERRO")</f>
        <v>ERRO</v>
      </c>
      <c r="BF65" s="174" t="str">
        <f>IF(BS_CONTROLE[[#This Row],[Coluna22]]=0, "-", BS_CONTROLE[[#This Row],[Coluna22]])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Aderente</v>
      </c>
      <c r="BR65" s="15" t="str">
        <f t="shared" si="9"/>
        <v>*</v>
      </c>
      <c r="BS65" s="15" t="str">
        <f t="shared" si="10"/>
        <v>*</v>
      </c>
      <c r="BT65" s="238" t="str">
        <f t="shared" si="11"/>
        <v/>
      </c>
    </row>
    <row r="66" spans="1:72">
      <c r="A66" s="44" t="str">
        <f t="shared" si="7"/>
        <v>V8646060</v>
      </c>
      <c r="B66" s="132">
        <v>46060</v>
      </c>
      <c r="C66" s="7">
        <f>IF(BS_CONTROLE[[#This Row],[Coluna2]]="","",WEEKNUM(BS_CONTROLE[[#This Row],[Coluna2]]))</f>
        <v>6</v>
      </c>
      <c r="D66" s="45" t="s">
        <v>217</v>
      </c>
      <c r="E66" s="181">
        <v>82</v>
      </c>
      <c r="F66" s="133" t="s">
        <v>116</v>
      </c>
      <c r="G66" s="8" t="str">
        <f>IF(D66="","*",VLOOKUP(F66,BS_ATIVIDADE[#All],3,FALSE))</f>
        <v>MECANIZAÇÃO - SOCADORA</v>
      </c>
      <c r="H66" s="134" t="s">
        <v>648</v>
      </c>
      <c r="I66" s="134" t="s">
        <v>648</v>
      </c>
      <c r="J66" s="150">
        <v>98</v>
      </c>
      <c r="K66" s="150">
        <v>710</v>
      </c>
      <c r="L66" s="71">
        <v>718</v>
      </c>
      <c r="M66" s="148" t="str" cm="1">
        <f t="array" ref="M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66" s="148" cm="1">
        <f t="array" ref="N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66" s="134">
        <v>0.41666666666666669</v>
      </c>
      <c r="P66" s="134">
        <v>0.125</v>
      </c>
      <c r="Q66" s="71">
        <v>1120</v>
      </c>
      <c r="R66" s="9" t="str">
        <f>IFERROR(_xlfn.XLOOKUP(F66, BS_ATIVIDADE[ATIVIDADE],BS_ATIVIDADE[UNIDADE] ), "*")</f>
        <v>M</v>
      </c>
      <c r="S66" s="176" t="str" cm="1">
        <f t="array" ref="S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6" s="176" t="str" cm="1">
        <f t="array" ref="T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1279</v>
      </c>
      <c r="W66" s="134" t="s">
        <v>1280</v>
      </c>
      <c r="X66" s="151" t="s">
        <v>1005</v>
      </c>
      <c r="Y66" s="129" t="s">
        <v>1008</v>
      </c>
      <c r="Z66" s="129"/>
      <c r="AA66" s="71">
        <v>1</v>
      </c>
      <c r="AB66" s="59" t="s">
        <v>997</v>
      </c>
      <c r="AC66" s="59"/>
      <c r="AD66" s="134">
        <v>0.29166666666666669</v>
      </c>
      <c r="AE66" s="71">
        <v>6636</v>
      </c>
      <c r="AF66" s="71"/>
      <c r="AG66" s="71"/>
      <c r="AH66" s="42"/>
      <c r="AI66" s="119" t="str">
        <f>IF(BS_CONTROLE[[#This Row],[Coluna6]]=0, "-", BS_CONTROLE[[#This Row],[Coluna6]])</f>
        <v>MECANIZAÇÃO - SOCADORA</v>
      </c>
      <c r="AJ66" s="8" t="str">
        <f>IF(D66="","*",VLOOKUP(AI66,BS_ATIVIDADE[#Data],3,FALSE))</f>
        <v>MECANIZAÇÃO - SOCADORA</v>
      </c>
      <c r="AK66" s="171" t="str">
        <f>IF(BS_CONTROLE[[#This Row],[Coluna8]]=0, "-", BS_CONTROLE[[#This Row],[Coluna8]])</f>
        <v>TSF</v>
      </c>
      <c r="AL66" s="171" t="str">
        <f>IF(BS_CONTROLE[[#This Row],[Coluna9]]=0, "-", BS_CONTROLE[[#This Row],[Coluna9]])</f>
        <v>TSF</v>
      </c>
      <c r="AM66" s="171" t="str">
        <f>IF(BS_CONTROLE[[#This Row],[Coluna13]]=0, "-", BS_CONTROLE[[#This Row],[Coluna13]])</f>
        <v>TAL-TSF</v>
      </c>
      <c r="AN66" s="171">
        <f>IF(BS_CONTROLE[[#This Row],[Coluna14]]=0, "-", BS_CONTROLE[[#This Row],[Coluna14]])</f>
        <v>699710</v>
      </c>
      <c r="AO66" s="172">
        <f>IF(BS_CONTROLE[[#This Row],[Coluna10]]=0, "-", BS_CONTROLE[[#This Row],[Coluna10]])</f>
        <v>98</v>
      </c>
      <c r="AP66" s="173">
        <f>IF(BS_CONTROLE[[#This Row],[Coluna11]]=0, "-", BS_CONTROLE[[#This Row],[Coluna11]])</f>
        <v>710</v>
      </c>
      <c r="AQ66" s="173">
        <f>IF(BS_CONTROLE[[#This Row],[Coluna12]]=0, "-", BS_CONTROLE[[#This Row],[Coluna12]])</f>
        <v>718</v>
      </c>
      <c r="AR66" s="32">
        <v>0.40069444444444446</v>
      </c>
      <c r="AS66" s="32">
        <v>0</v>
      </c>
      <c r="AT66" s="32">
        <v>0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6" s="59" t="str" cm="1">
        <f t="array" ref="BD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Row],[Coluna22]]=0, "-", BS_CONTROLE[[#This Row],[Coluna22]])</f>
        <v>Antonioni</v>
      </c>
      <c r="BG66" s="13"/>
      <c r="BH66" s="14">
        <v>0</v>
      </c>
      <c r="BI66" s="14"/>
      <c r="BJ66" s="14" t="s">
        <v>1419</v>
      </c>
      <c r="BK66" s="14" t="s">
        <v>1420</v>
      </c>
      <c r="BL66" s="13"/>
      <c r="BM66" s="12" t="s">
        <v>1025</v>
      </c>
      <c r="BN66" s="12" t="s">
        <v>1055</v>
      </c>
      <c r="BO66" s="130" t="s">
        <v>1156</v>
      </c>
      <c r="BP66" s="14" t="s">
        <v>11</v>
      </c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238" t="str">
        <f t="shared" si="11"/>
        <v>CCOCirculaçãoIntervaloOportunidade</v>
      </c>
    </row>
    <row r="67" spans="1:72">
      <c r="A67" s="44" t="str">
        <f t="shared" si="7"/>
        <v>BRUNO (TF-525)46060</v>
      </c>
      <c r="B67" s="132">
        <v>46060</v>
      </c>
      <c r="C67" s="7">
        <f>IF(BS_CONTROLE[[#This Row],[Coluna2]]="","",WEEKNUM(BS_CONTROLE[[#This Row],[Coluna2]]))</f>
        <v>6</v>
      </c>
      <c r="D67" s="45" t="s">
        <v>278</v>
      </c>
      <c r="E67" s="181">
        <v>83</v>
      </c>
      <c r="F67" s="133" t="s">
        <v>193</v>
      </c>
      <c r="G67" s="8" t="str">
        <f>IF(D67="","*",VLOOKUP(F67,BS_ATIVIDADE[#All],3,FALSE))</f>
        <v>SOLDA</v>
      </c>
      <c r="H67" s="134" t="s">
        <v>587</v>
      </c>
      <c r="I67" s="134" t="s">
        <v>11</v>
      </c>
      <c r="J67" s="150">
        <v>98</v>
      </c>
      <c r="K67" s="150">
        <v>548.16</v>
      </c>
      <c r="L67" s="71" t="s">
        <v>11</v>
      </c>
      <c r="M67" s="148" t="str" cm="1">
        <f t="array" ref="M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67" s="148" t="str" cm="1">
        <f t="array" ref="N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7" s="176" t="str" cm="1">
        <f t="array" ref="T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7" s="195" t="str">
        <f>IFERROR(_xlfn.XLOOKUP(J67, BASE_MAPA!$B$2:$B$420, BASE_MAPA!$G$2:$G$420), "ERRO")</f>
        <v>ALTO ARAGUAIA - RONDONOPOLIS</v>
      </c>
      <c r="V67" s="142" t="s">
        <v>1421</v>
      </c>
      <c r="W67" s="134" t="s">
        <v>1323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Row],[Coluna6]]=0, "-", BS_CONTROLE[[#This Row],[Coluna6]])</f>
        <v>PDM - SOLDA</v>
      </c>
      <c r="AJ67" s="8" t="str">
        <f>IF(D67="","*",VLOOKUP(AI67,BS_ATIVIDADE[#Data],3,FALSE))</f>
        <v>SOLDA</v>
      </c>
      <c r="AK67" s="171" t="str">
        <f>IF(BS_CONTROLE[[#This Row],[Coluna8]]=0, "-", BS_CONTROLE[[#This Row],[Coluna8]])</f>
        <v>539TRM</v>
      </c>
      <c r="AL67" s="171" t="str">
        <f>IF(BS_CONTROLE[[#This Row],[Coluna9]]=0, "-", BS_CONTROLE[[#This Row],[Coluna9]])</f>
        <v>-</v>
      </c>
      <c r="AM67" s="171" t="str">
        <f>IF(BS_CONTROLE[[#This Row],[Coluna13]]=0, "-", BS_CONTROLE[[#This Row],[Coluna13]])</f>
        <v>TRM</v>
      </c>
      <c r="AN67" s="171" t="str">
        <f>IF(BS_CONTROLE[[#This Row],[Coluna14]]=0, "-", BS_CONTROLE[[#This Row],[Coluna14]])</f>
        <v>TRM1</v>
      </c>
      <c r="AO67" s="172">
        <f>IF(BS_CONTROLE[[#This Row],[Coluna10]]=0, "-", BS_CONTROLE[[#This Row],[Coluna10]])</f>
        <v>98</v>
      </c>
      <c r="AP67" s="173">
        <f>IF(BS_CONTROLE[[#This Row],[Coluna11]]=0, "-", BS_CONTROLE[[#This Row],[Coluna11]])</f>
        <v>548.16</v>
      </c>
      <c r="AQ67" s="173" t="str">
        <f>IF(BS_CONTROLE[[#This Row],[Coluna12]]=0, "-", BS_CONTROLE[[#This Row],[Coluna12]])</f>
        <v>-</v>
      </c>
      <c r="AR67" s="32">
        <v>0.29166666666666669</v>
      </c>
      <c r="AS67" s="32">
        <v>0.46250000000000002</v>
      </c>
      <c r="AT67" s="32">
        <v>0.52500000000000002</v>
      </c>
      <c r="AU67" s="32"/>
      <c r="AV67" s="32"/>
      <c r="AW67" s="32"/>
      <c r="AX67" s="32"/>
      <c r="AY67" s="180">
        <f>IF(D67="","*",IFERROR(IF(ISODD(COUNT(AS67:AX68)),"ERRO",SUM((AT67-AS67),(AV67-AU67),(AX67-AW67))),"ERRO"))</f>
        <v>6.25E-2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7" s="59" t="str" cm="1">
        <f t="array" ref="BD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7" s="196" t="str">
        <f>IFERROR(_xlfn.XLOOKUP(AO67, BASE_MAPA!$B$2:$B$420, BASE_MAPA!$G$2:$G$420), "ERRO")</f>
        <v>ALTO ARAGUAIA - RONDONOPOLIS</v>
      </c>
      <c r="BF67" s="174" t="str">
        <f>IF(BS_CONTROLE[[#This Row],[Coluna22]]=0, "-", BS_CONTROLE[[#This Row],[Coluna22]])</f>
        <v>Buno</v>
      </c>
      <c r="BG67" s="13"/>
      <c r="BH67" s="14">
        <v>0</v>
      </c>
      <c r="BI67" s="14"/>
      <c r="BJ67" s="14" t="s">
        <v>1422</v>
      </c>
      <c r="BK67" s="14" t="s">
        <v>1423</v>
      </c>
      <c r="BL67" s="13"/>
      <c r="BM67" s="12" t="s">
        <v>1032</v>
      </c>
      <c r="BN67" s="12" t="s">
        <v>1057</v>
      </c>
      <c r="BO67" s="130" t="s">
        <v>1057</v>
      </c>
      <c r="BP67" s="14" t="s">
        <v>11</v>
      </c>
      <c r="BQ67" s="10" t="str">
        <f t="shared" si="8"/>
        <v>Produção e Intervalo</v>
      </c>
      <c r="BR67" s="15">
        <f t="shared" si="9"/>
        <v>0.75</v>
      </c>
      <c r="BS67" s="15">
        <f t="shared" si="10"/>
        <v>0</v>
      </c>
      <c r="BT67" s="238" t="str">
        <f t="shared" si="11"/>
        <v>CondiçõesClimáticaChuva</v>
      </c>
    </row>
    <row r="68" spans="1:72">
      <c r="A68" s="44" t="str">
        <f t="shared" si="7"/>
        <v>ELSON (TF-526)46060</v>
      </c>
      <c r="B68" s="132">
        <v>46060</v>
      </c>
      <c r="C68" s="7">
        <f>IF(BS_CONTROLE[[#This Row],[Coluna2]]="","",WEEKNUM(BS_CONTROLE[[#This Row],[Coluna2]]))</f>
        <v>6</v>
      </c>
      <c r="D68" s="45" t="s">
        <v>303</v>
      </c>
      <c r="E68" s="181">
        <v>85</v>
      </c>
      <c r="F68" s="133" t="s">
        <v>193</v>
      </c>
      <c r="G68" s="8" t="str">
        <f>IF(D68="","*",VLOOKUP(F68,BS_ATIVIDADE[#All],3,FALSE))</f>
        <v>SOLDA</v>
      </c>
      <c r="H68" s="134" t="s">
        <v>553</v>
      </c>
      <c r="I68" s="134" t="s">
        <v>11</v>
      </c>
      <c r="J68" s="150">
        <v>74</v>
      </c>
      <c r="K68" s="150">
        <v>430.26799999999997</v>
      </c>
      <c r="L68" s="71" t="s">
        <v>11</v>
      </c>
      <c r="M68" s="148" t="str" cm="1">
        <f t="array" ref="M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68" s="148" t="str" cm="1">
        <f t="array" ref="N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68" s="134">
        <v>0.375</v>
      </c>
      <c r="P68" s="134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8" s="176" t="str" cm="1">
        <f t="array" ref="T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8" s="195" t="str">
        <f>IFERROR(_xlfn.XLOOKUP(J68, BASE_MAPA!$B$2:$B$420, BASE_MAPA!$G$2:$G$420), "ERRO")</f>
        <v>MARCO INICIAL - ALTO ARAGUAIA</v>
      </c>
      <c r="V68" s="142" t="s">
        <v>1295</v>
      </c>
      <c r="W68" s="134" t="s">
        <v>1323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Row],[Coluna6]]=0, "-", BS_CONTROLE[[#This Row],[Coluna6]])</f>
        <v>PDM - SOLDA</v>
      </c>
      <c r="AJ68" s="8" t="str">
        <f>IF(D68="","*",VLOOKUP(AI68,BS_ATIVIDADE[#Data],3,FALSE))</f>
        <v>SOLDA</v>
      </c>
      <c r="AK68" s="171" t="str">
        <f>IF(BS_CONTROLE[[#This Row],[Coluna8]]=0, "-", BS_CONTROLE[[#This Row],[Coluna8]])</f>
        <v>TPC440</v>
      </c>
      <c r="AL68" s="171" t="str">
        <f>IF(BS_CONTROLE[[#This Row],[Coluna9]]=0, "-", BS_CONTROLE[[#This Row],[Coluna9]])</f>
        <v>-</v>
      </c>
      <c r="AM68" s="171" t="str">
        <f>IF(BS_CONTROLE[[#This Row],[Coluna13]]=0, "-", BS_CONTROLE[[#This Row],[Coluna13]])</f>
        <v>TPC-TVL</v>
      </c>
      <c r="AN68" s="171" t="str">
        <f>IF(BS_CONTROLE[[#This Row],[Coluna14]]=0, "-", BS_CONTROLE[[#This Row],[Coluna14]])</f>
        <v>TPC440</v>
      </c>
      <c r="AO68" s="172">
        <f>IF(BS_CONTROLE[[#This Row],[Coluna10]]=0, "-", BS_CONTROLE[[#This Row],[Coluna10]])</f>
        <v>74</v>
      </c>
      <c r="AP68" s="173">
        <f>IF(BS_CONTROLE[[#This Row],[Coluna11]]=0, "-", BS_CONTROLE[[#This Row],[Coluna11]])</f>
        <v>430.26799999999997</v>
      </c>
      <c r="AQ68" s="173" t="str">
        <f>IF(BS_CONTROLE[[#This Row],[Coluna12]]=0, "-", BS_CONTROLE[[#This Row],[Coluna12]])</f>
        <v>-</v>
      </c>
      <c r="AR68" s="32">
        <v>0.30625000000000002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8" s="59" t="str" cm="1">
        <f t="array" ref="BD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8" s="196" t="str">
        <f>IFERROR(_xlfn.XLOOKUP(AO68, BASE_MAPA!$B$2:$B$420, BASE_MAPA!$G$2:$G$420), "ERRO")</f>
        <v>MARCO INICIAL - ALTO ARAGUAIA</v>
      </c>
      <c r="BF68" s="174" t="str">
        <f>IF(BS_CONTROLE[[#This Row],[Coluna22]]=0, "-", BS_CONTROLE[[#This Row],[Coluna22]])</f>
        <v>Elson</v>
      </c>
      <c r="BG68" s="13"/>
      <c r="BH68" s="14">
        <v>0</v>
      </c>
      <c r="BI68" s="14"/>
      <c r="BJ68" s="14" t="s">
        <v>1424</v>
      </c>
      <c r="BK68" s="14" t="s">
        <v>1425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>
      <c r="A69" s="44" t="str">
        <f t="shared" si="7"/>
        <v>MARCOS (TF-520)46060</v>
      </c>
      <c r="B69" s="132">
        <v>46060</v>
      </c>
      <c r="C69" s="7">
        <f>IF(BS_CONTROLE[[#This Row],[Coluna2]]="","",WEEKNUM(BS_CONTROLE[[#This Row],[Coluna2]]))</f>
        <v>6</v>
      </c>
      <c r="D69" s="45" t="s">
        <v>334</v>
      </c>
      <c r="E69" s="181">
        <v>86</v>
      </c>
      <c r="F69" s="133" t="s">
        <v>193</v>
      </c>
      <c r="G69" s="8" t="str">
        <f>IF(D69="","*",VLOOKUP(F69,BS_ATIVIDADE[#All],3,FALSE))</f>
        <v>SOLDA</v>
      </c>
      <c r="H69" s="134" t="s">
        <v>472</v>
      </c>
      <c r="I69" s="134" t="s">
        <v>11</v>
      </c>
      <c r="J69" s="150">
        <v>74</v>
      </c>
      <c r="K69" s="150">
        <v>280.5</v>
      </c>
      <c r="L69" s="71" t="s">
        <v>11</v>
      </c>
      <c r="M69" s="148" t="str" cm="1">
        <f t="array" ref="M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9" s="148" t="str" cm="1">
        <f t="array" ref="N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9" s="134">
        <v>0.375</v>
      </c>
      <c r="P69" s="134">
        <v>0.125</v>
      </c>
      <c r="Q69" s="71">
        <v>2</v>
      </c>
      <c r="R69" s="9" t="str">
        <f>IFERROR(_xlfn.XLOOKUP(F69, BS_ATIVIDADE[ATIVIDADE],BS_ATIVIDADE[UNIDADE] ), "*")</f>
        <v>Nº DE SOLDA</v>
      </c>
      <c r="S69" s="176" t="str" cm="1">
        <f t="array" ref="S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9" s="176" t="str" cm="1">
        <f t="array" ref="T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1333</v>
      </c>
      <c r="W69" s="134" t="s">
        <v>1323</v>
      </c>
      <c r="X69" s="151" t="s">
        <v>1005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Row],[Coluna6]]=0, "-", BS_CONTROLE[[#This Row],[Coluna6]])</f>
        <v>PDM - SOLDA</v>
      </c>
      <c r="AJ69" s="8" t="str">
        <f>IF(D69="","*",VLOOKUP(AI69,BS_ATIVIDADE[#Data],3,FALSE))</f>
        <v>SOLDA</v>
      </c>
      <c r="AK69" s="171" t="str">
        <f>IF(BS_CONTROLE[[#This Row],[Coluna8]]=0, "-", BS_CONTROLE[[#This Row],[Coluna8]])</f>
        <v>277TCS</v>
      </c>
      <c r="AL69" s="171" t="str">
        <f>IF(BS_CONTROLE[[#This Row],[Coluna9]]=0, "-", BS_CONTROLE[[#This Row],[Coluna9]])</f>
        <v>-</v>
      </c>
      <c r="AM69" s="171" t="str">
        <f>IF(BS_CONTROLE[[#This Row],[Coluna13]]=0, "-", BS_CONTROLE[[#This Row],[Coluna13]])</f>
        <v>TJA-TCS</v>
      </c>
      <c r="AN69" s="171" t="str">
        <f>IF(BS_CONTROLE[[#This Row],[Coluna14]]=0, "-", BS_CONTROLE[[#This Row],[Coluna14]])</f>
        <v>277TCS</v>
      </c>
      <c r="AO69" s="172">
        <f>IF(BS_CONTROLE[[#This Row],[Coluna10]]=0, "-", BS_CONTROLE[[#This Row],[Coluna10]])</f>
        <v>74</v>
      </c>
      <c r="AP69" s="173">
        <f>IF(BS_CONTROLE[[#This Row],[Coluna11]]=0, "-", BS_CONTROLE[[#This Row],[Coluna11]])</f>
        <v>280.5</v>
      </c>
      <c r="AQ69" s="173" t="str">
        <f>IF(BS_CONTROLE[[#This Row],[Coluna12]]=0, "-", BS_CONTROLE[[#This Row],[Coluna12]])</f>
        <v>-</v>
      </c>
      <c r="AR69" s="32">
        <v>0.30555555555555558</v>
      </c>
      <c r="AS69" s="32">
        <v>0</v>
      </c>
      <c r="AT69" s="32">
        <v>0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0</v>
      </c>
      <c r="AZ69" s="11"/>
      <c r="BA69" s="60">
        <v>0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9" s="59" t="str" cm="1">
        <f t="array" ref="BD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Row],[Coluna22]]=0, "-", BS_CONTROLE[[#This Row],[Coluna22]])</f>
        <v>Marcos Euzebio</v>
      </c>
      <c r="BG69" s="13"/>
      <c r="BH69" s="14">
        <v>0</v>
      </c>
      <c r="BI69" s="14"/>
      <c r="BJ69" s="14" t="s">
        <v>1426</v>
      </c>
      <c r="BK69" s="14" t="s">
        <v>1427</v>
      </c>
      <c r="BL69" s="13"/>
      <c r="BM69" s="12" t="s">
        <v>1025</v>
      </c>
      <c r="BN69" s="12" t="s">
        <v>1055</v>
      </c>
      <c r="BO69" s="130" t="s">
        <v>1156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238" t="str">
        <f t="shared" si="11"/>
        <v>CCOCirculaçãoIntervaloOportunidade</v>
      </c>
    </row>
    <row r="70" spans="1:72">
      <c r="A70" s="44" t="str">
        <f t="shared" si="7"/>
        <v>V6646060</v>
      </c>
      <c r="B70" s="132">
        <v>46060</v>
      </c>
      <c r="C70" s="7">
        <f>IF(BS_CONTROLE[[#This Row],[Coluna2]]="","",WEEKNUM(BS_CONTROLE[[#This Row],[Coluna2]]))</f>
        <v>6</v>
      </c>
      <c r="D70" s="45" t="s">
        <v>192</v>
      </c>
      <c r="E70" s="181">
        <v>87</v>
      </c>
      <c r="F70" s="133" t="s">
        <v>235</v>
      </c>
      <c r="G70" s="8" t="str">
        <f>IF(D70="","*",VLOOKUP(F70,BS_ATIVIDADE[#All],3,FALSE))</f>
        <v>MODERNIZAÇÃO</v>
      </c>
      <c r="H70" s="134" t="s">
        <v>449</v>
      </c>
      <c r="I70" s="134" t="s">
        <v>449</v>
      </c>
      <c r="J70" s="150">
        <v>74</v>
      </c>
      <c r="K70" s="150">
        <v>174</v>
      </c>
      <c r="L70" s="71">
        <v>175</v>
      </c>
      <c r="M70" s="148" t="s">
        <v>444</v>
      </c>
      <c r="N70" s="148" t="s">
        <v>447</v>
      </c>
      <c r="O70" s="134">
        <v>0.375</v>
      </c>
      <c r="P70" s="134">
        <v>4.1666666666666664E-2</v>
      </c>
      <c r="Q70" s="71">
        <v>250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0" s="176" t="str" cm="1">
        <f t="array" ref="T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0" s="195" t="str">
        <f>IFERROR(_xlfn.XLOOKUP(J70, BASE_MAPA!$B$2:$B$420, BASE_MAPA!$G$2:$G$420), "ERRO")</f>
        <v>MARCO INICIAL - ALTO ARAGUAIA</v>
      </c>
      <c r="V70" s="142" t="s">
        <v>1366</v>
      </c>
      <c r="W70" s="134" t="s">
        <v>1428</v>
      </c>
      <c r="X70" s="151" t="s">
        <v>1009</v>
      </c>
      <c r="Y70" s="129" t="s">
        <v>1008</v>
      </c>
      <c r="Z70" s="129"/>
      <c r="AA70" s="71"/>
      <c r="AB70" s="59"/>
      <c r="AC70" s="59"/>
      <c r="AD70" s="134"/>
      <c r="AE70" s="71"/>
      <c r="AF70" s="71"/>
      <c r="AG70" s="71"/>
      <c r="AH70" s="42"/>
      <c r="AI70" s="119" t="str">
        <f>IF(BS_CONTROLE[[#This Row],[Coluna6]]=0, "-", BS_CONTROLE[[#This Row],[Coluna6]])</f>
        <v>MODERNIZAÇÃO - REGULAGEM</v>
      </c>
      <c r="AJ70" s="8" t="str">
        <f>IF(D70="","*",VLOOKUP(AI70,BS_ATIVIDADE[#Data],3,FALSE))</f>
        <v>MODERNIZAÇÃO</v>
      </c>
      <c r="AK70" s="171" t="str">
        <f>IF(BS_CONTROLE[[#This Row],[Coluna8]]=0, "-", BS_CONTROLE[[#This Row],[Coluna8]])</f>
        <v>TID</v>
      </c>
      <c r="AL70" s="171" t="str">
        <f>IF(BS_CONTROLE[[#This Row],[Coluna9]]=0, "-", BS_CONTROLE[[#This Row],[Coluna9]])</f>
        <v>TID</v>
      </c>
      <c r="AM70" s="171" t="str">
        <f>IF(BS_CONTROLE[[#This Row],[Coluna13]]=0, "-", BS_CONTROLE[[#This Row],[Coluna13]])</f>
        <v>TCE-TID</v>
      </c>
      <c r="AN70" s="171" t="str">
        <f>IF(BS_CONTROLE[[#This Row],[Coluna14]]=0, "-", BS_CONTROLE[[#This Row],[Coluna14]])</f>
        <v>TCE177</v>
      </c>
      <c r="AO70" s="172">
        <f>IF(BS_CONTROLE[[#This Row],[Coluna10]]=0, "-", BS_CONTROLE[[#This Row],[Coluna10]])</f>
        <v>74</v>
      </c>
      <c r="AP70" s="173">
        <f>IF(BS_CONTROLE[[#This Row],[Coluna11]]=0, "-", BS_CONTROLE[[#This Row],[Coluna11]])</f>
        <v>174</v>
      </c>
      <c r="AQ70" s="173">
        <f>IF(BS_CONTROLE[[#This Row],[Coluna12]]=0, "-", BS_CONTROLE[[#This Row],[Coluna12]])</f>
        <v>175</v>
      </c>
      <c r="AR70" s="32">
        <v>0.37291666666666667</v>
      </c>
      <c r="AS70" s="32">
        <v>0.62291666666666667</v>
      </c>
      <c r="AT70" s="32">
        <v>0.66874999999999996</v>
      </c>
      <c r="AU70" s="32"/>
      <c r="AV70" s="32"/>
      <c r="AW70" s="32"/>
      <c r="AX70" s="32"/>
      <c r="AY70" s="180">
        <f>IF(D70="","*",IFERROR(IF(ISODD(COUNT(AS70:AX72)),"ERRO",SUM((AT70-AS70),(AV70-AU70),(AX70-AW70))),"ERRO"))</f>
        <v>4.5833333333333282E-2</v>
      </c>
      <c r="AZ70" s="11"/>
      <c r="BA70" s="60">
        <v>885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0" s="59" t="str" cm="1">
        <f t="array" ref="BD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0" s="196" t="str">
        <f>IFERROR(_xlfn.XLOOKUP(AO70, BASE_MAPA!$B$2:$B$420, BASE_MAPA!$G$2:$G$420), "ERRO")</f>
        <v>MARCO INICIAL - ALTO ARAGUAIA</v>
      </c>
      <c r="BF70" s="174" t="str">
        <f>IF(BS_CONTROLE[[#This Row],[Coluna22]]=0, "-", BS_CONTROLE[[#This Row],[Coluna22]])</f>
        <v>Augusto/ Efraim</v>
      </c>
      <c r="BG70" s="13"/>
      <c r="BH70" s="14">
        <v>2</v>
      </c>
      <c r="BI70" s="14"/>
      <c r="BJ70" s="14" t="s">
        <v>1429</v>
      </c>
      <c r="BK70" s="14" t="s">
        <v>1430</v>
      </c>
      <c r="BL70" s="13"/>
      <c r="BM70" s="12" t="s">
        <v>1030</v>
      </c>
      <c r="BN70" s="12" t="s">
        <v>1030</v>
      </c>
      <c r="BO70" s="130" t="s">
        <v>1030</v>
      </c>
      <c r="BP70" s="14" t="s">
        <v>11</v>
      </c>
      <c r="BQ70" s="10" t="str">
        <f t="shared" si="8"/>
        <v>Aderente</v>
      </c>
      <c r="BR70" s="15">
        <f t="shared" si="9"/>
        <v>1.0999999999999988</v>
      </c>
      <c r="BS70" s="15">
        <f t="shared" si="10"/>
        <v>3.54</v>
      </c>
      <c r="BT70" s="238" t="str">
        <f t="shared" si="11"/>
        <v>OKOK</v>
      </c>
    </row>
    <row r="71" spans="1:72">
      <c r="A71" s="44" t="str">
        <f t="shared" si="7"/>
        <v>V8646061</v>
      </c>
      <c r="B71" s="132">
        <v>46061</v>
      </c>
      <c r="C71" s="7">
        <f>IF(BS_CONTROLE[[#This Row],[Coluna2]]="","",WEEKNUM(BS_CONTROLE[[#This Row],[Coluna2]]))</f>
        <v>7</v>
      </c>
      <c r="D71" s="45" t="s">
        <v>217</v>
      </c>
      <c r="E71" s="181">
        <v>88</v>
      </c>
      <c r="F71" s="133" t="s">
        <v>116</v>
      </c>
      <c r="G71" s="8" t="str">
        <f>IF(D71="","*",VLOOKUP(F71,BS_ATIVIDADE[#All],3,FALSE))</f>
        <v>MECANIZAÇÃO - SOCADORA</v>
      </c>
      <c r="H71" s="134" t="s">
        <v>648</v>
      </c>
      <c r="I71" s="134" t="s">
        <v>648</v>
      </c>
      <c r="J71" s="150">
        <v>98</v>
      </c>
      <c r="K71" s="150">
        <v>710</v>
      </c>
      <c r="L71" s="71">
        <v>718</v>
      </c>
      <c r="M71" s="148" t="str" cm="1">
        <f t="array" ref="M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1" s="148" cm="1">
        <f t="array" ref="N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1" s="134">
        <v>0.41666666666666669</v>
      </c>
      <c r="P71" s="134">
        <v>0.125</v>
      </c>
      <c r="Q71" s="71">
        <v>1120</v>
      </c>
      <c r="R71" s="9" t="str">
        <f>IFERROR(_xlfn.XLOOKUP(F71, BS_ATIVIDADE[ATIVIDADE],BS_ATIVIDADE[UNIDADE] ), "*")</f>
        <v>M</v>
      </c>
      <c r="S71" s="176" t="str" cm="1">
        <f t="array" ref="S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1" s="176" t="str" cm="1">
        <f t="array" ref="T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1" s="195" t="str">
        <f>IFERROR(_xlfn.XLOOKUP(J71, BASE_MAPA!$B$2:$B$420, BASE_MAPA!$G$2:$G$420), "ERRO")</f>
        <v>ALTO ARAGUAIA - RONDONOPOLIS</v>
      </c>
      <c r="V71" s="142" t="s">
        <v>1279</v>
      </c>
      <c r="W71" s="134" t="s">
        <v>1280</v>
      </c>
      <c r="X71" s="151" t="s">
        <v>1005</v>
      </c>
      <c r="Y71" s="129" t="s">
        <v>1008</v>
      </c>
      <c r="Z71" s="129"/>
      <c r="AA71" s="71">
        <v>1</v>
      </c>
      <c r="AB71" s="59" t="s">
        <v>997</v>
      </c>
      <c r="AC71" s="59"/>
      <c r="AD71" s="134">
        <v>0.29166666666666669</v>
      </c>
      <c r="AE71" s="71">
        <v>6636</v>
      </c>
      <c r="AF71" s="71"/>
      <c r="AG71" s="71"/>
      <c r="AH71" s="42"/>
      <c r="AI71" s="119" t="str">
        <f>IF(BS_CONTROLE[[#This Row],[Coluna6]]=0, "-", BS_CONTROLE[[#This Row],[Coluna6]])</f>
        <v>MECANIZAÇÃO - SOCADORA</v>
      </c>
      <c r="AJ71" s="8" t="str">
        <f>IF(D71="","*",VLOOKUP(AI71,BS_ATIVIDADE[#Data],3,FALSE))</f>
        <v>MECANIZAÇÃO - SOCADORA</v>
      </c>
      <c r="AK71" s="171" t="str">
        <f>IF(BS_CONTROLE[[#This Row],[Coluna8]]=0, "-", BS_CONTROLE[[#This Row],[Coluna8]])</f>
        <v>TSF</v>
      </c>
      <c r="AL71" s="171" t="str">
        <f>IF(BS_CONTROLE[[#This Row],[Coluna9]]=0, "-", BS_CONTROLE[[#This Row],[Coluna9]])</f>
        <v>TSF</v>
      </c>
      <c r="AM71" s="171" t="str">
        <f>IF(BS_CONTROLE[[#This Row],[Coluna13]]=0, "-", BS_CONTROLE[[#This Row],[Coluna13]])</f>
        <v>TAL-TSF</v>
      </c>
      <c r="AN71" s="171">
        <f>IF(BS_CONTROLE[[#This Row],[Coluna14]]=0, "-", BS_CONTROLE[[#This Row],[Coluna14]])</f>
        <v>699710</v>
      </c>
      <c r="AO71" s="172">
        <f>IF(BS_CONTROLE[[#This Row],[Coluna10]]=0, "-", BS_CONTROLE[[#This Row],[Coluna10]])</f>
        <v>98</v>
      </c>
      <c r="AP71" s="173">
        <f>IF(BS_CONTROLE[[#This Row],[Coluna11]]=0, "-", BS_CONTROLE[[#This Row],[Coluna11]])</f>
        <v>710</v>
      </c>
      <c r="AQ71" s="173">
        <f>IF(BS_CONTROLE[[#This Row],[Coluna12]]=0, "-", BS_CONTROLE[[#This Row],[Coluna12]])</f>
        <v>718</v>
      </c>
      <c r="AR71" s="32">
        <v>0.4375</v>
      </c>
      <c r="AS71" s="32">
        <v>0</v>
      </c>
      <c r="AT71" s="32">
        <v>0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1" s="59" t="str" cm="1">
        <f t="array" ref="BD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1" s="196" t="str">
        <f>IFERROR(_xlfn.XLOOKUP(AO71, BASE_MAPA!$B$2:$B$420, BASE_MAPA!$G$2:$G$420), "ERRO")</f>
        <v>ALTO ARAGUAIA - RONDONOPOLIS</v>
      </c>
      <c r="BF71" s="174" t="str">
        <f>IF(BS_CONTROLE[[#This Row],[Coluna22]]=0, "-", BS_CONTROLE[[#This Row],[Coluna22]])</f>
        <v>Antonioni</v>
      </c>
      <c r="BG71" s="13"/>
      <c r="BH71" s="14">
        <v>0</v>
      </c>
      <c r="BI71" s="14"/>
      <c r="BJ71" s="14" t="s">
        <v>1431</v>
      </c>
      <c r="BK71" s="14" t="s">
        <v>1432</v>
      </c>
      <c r="BL71" s="13"/>
      <c r="BM71" s="12" t="s">
        <v>1025</v>
      </c>
      <c r="BN71" s="12" t="s">
        <v>1055</v>
      </c>
      <c r="BO71" s="130" t="s">
        <v>1156</v>
      </c>
      <c r="BP71" s="14" t="s">
        <v>11</v>
      </c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238" t="str">
        <f t="shared" si="11"/>
        <v>CCOCirculaçãoIntervaloOportunidade</v>
      </c>
    </row>
    <row r="72" spans="1:72">
      <c r="A72" s="44" t="str">
        <f t="shared" si="7"/>
        <v>V6646061</v>
      </c>
      <c r="B72" s="132">
        <v>46061</v>
      </c>
      <c r="C72" s="7">
        <f>IF(BS_CONTROLE[[#This Row],[Coluna2]]="","",WEEKNUM(BS_CONTROLE[[#This Row],[Coluna2]]))</f>
        <v>7</v>
      </c>
      <c r="D72" s="45" t="s">
        <v>192</v>
      </c>
      <c r="E72" s="181">
        <v>87</v>
      </c>
      <c r="F72" s="133" t="s">
        <v>235</v>
      </c>
      <c r="G72" s="8" t="s">
        <v>120</v>
      </c>
      <c r="H72" s="134" t="s">
        <v>449</v>
      </c>
      <c r="I72" s="134" t="s">
        <v>449</v>
      </c>
      <c r="J72" s="150">
        <v>74</v>
      </c>
      <c r="K72" s="150">
        <v>173</v>
      </c>
      <c r="L72" s="71">
        <v>174</v>
      </c>
      <c r="M72" s="148" t="s">
        <v>444</v>
      </c>
      <c r="N72" s="148" t="s">
        <v>447</v>
      </c>
      <c r="O72" s="134">
        <v>0.375</v>
      </c>
      <c r="P72" s="134">
        <v>6.25E-2</v>
      </c>
      <c r="Q72" s="71">
        <v>500</v>
      </c>
      <c r="R72" s="9" t="s">
        <v>37</v>
      </c>
      <c r="S72" s="176" t="s">
        <v>370</v>
      </c>
      <c r="T72" s="176" t="s">
        <v>374</v>
      </c>
      <c r="U72" s="195" t="s">
        <v>373</v>
      </c>
      <c r="V72" s="142" t="s">
        <v>1366</v>
      </c>
      <c r="W72" s="134" t="s">
        <v>1428</v>
      </c>
      <c r="X72" s="151" t="s">
        <v>1009</v>
      </c>
      <c r="Y72" s="129" t="s">
        <v>1008</v>
      </c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Row],[Coluna6]]=0, "-", BS_CONTROLE[[#This Row],[Coluna6]])</f>
        <v>MODERNIZAÇÃO - REGULAGEM</v>
      </c>
      <c r="AJ72" s="8" t="str">
        <f>IF(D72="","*",VLOOKUP(AI72,BS_ATIVIDADE[#Data],3,FALSE))</f>
        <v>MODERNIZAÇÃO</v>
      </c>
      <c r="AK72" s="171" t="str">
        <f>IF(BS_CONTROLE[[#This Row],[Coluna8]]=0, "-", BS_CONTROLE[[#This Row],[Coluna8]])</f>
        <v>TID</v>
      </c>
      <c r="AL72" s="171" t="str">
        <f>IF(BS_CONTROLE[[#This Row],[Coluna9]]=0, "-", BS_CONTROLE[[#This Row],[Coluna9]])</f>
        <v>TID</v>
      </c>
      <c r="AM72" s="171" t="str">
        <f>IF(BS_CONTROLE[[#This Row],[Coluna13]]=0, "-", BS_CONTROLE[[#This Row],[Coluna13]])</f>
        <v>TCE-TID</v>
      </c>
      <c r="AN72" s="171" t="str">
        <f>IF(BS_CONTROLE[[#This Row],[Coluna14]]=0, "-", BS_CONTROLE[[#This Row],[Coluna14]])</f>
        <v>TCE177</v>
      </c>
      <c r="AO72" s="172">
        <f>IF(BS_CONTROLE[[#This Row],[Coluna10]]=0, "-", BS_CONTROLE[[#This Row],[Coluna10]])</f>
        <v>74</v>
      </c>
      <c r="AP72" s="173">
        <f>IF(BS_CONTROLE[[#This Row],[Coluna11]]=0, "-", BS_CONTROLE[[#This Row],[Coluna11]])</f>
        <v>173</v>
      </c>
      <c r="AQ72" s="173">
        <f>IF(BS_CONTROLE[[#This Row],[Coluna12]]=0, "-", BS_CONTROLE[[#This Row],[Coluna12]])</f>
        <v>174</v>
      </c>
      <c r="AR72" s="32">
        <v>0.44027777777777777</v>
      </c>
      <c r="AS72" s="32">
        <v>0.52986111111111112</v>
      </c>
      <c r="AT72" s="32">
        <v>0.59097222222222223</v>
      </c>
      <c r="AU72" s="32"/>
      <c r="AV72" s="32"/>
      <c r="AW72" s="32"/>
      <c r="AX72" s="32"/>
      <c r="AY72" s="180">
        <f>IF(D72="","*",IFERROR(IF(ISODD(COUNT(AS72:AX75)),"ERRO",SUM((AT72-AS72),(AV72-AU72),(AX72-AW72))),"ERRO"))</f>
        <v>6.1111111111111116E-2</v>
      </c>
      <c r="AZ72" s="11"/>
      <c r="BA72" s="60">
        <v>1000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2" s="59" t="str" cm="1">
        <f t="array" ref="BD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2" s="196" t="str">
        <f>IFERROR(_xlfn.XLOOKUP(AO72, BASE_MAPA!$B$2:$B$420, BASE_MAPA!$G$2:$G$420), "ERRO")</f>
        <v>MARCO INICIAL - ALTO ARAGUAIA</v>
      </c>
      <c r="BF72" s="174" t="str">
        <f>IF(BS_CONTROLE[[#This Row],[Coluna22]]=0, "-", BS_CONTROLE[[#This Row],[Coluna22]])</f>
        <v>Augusto/ Efraim</v>
      </c>
      <c r="BG72" s="13"/>
      <c r="BH72" s="14">
        <v>2</v>
      </c>
      <c r="BI72" s="14"/>
      <c r="BJ72" s="14" t="s">
        <v>1433</v>
      </c>
      <c r="BK72" s="14" t="s">
        <v>1434</v>
      </c>
      <c r="BL72" s="13"/>
      <c r="BM72" s="12" t="s">
        <v>1030</v>
      </c>
      <c r="BN72" s="12" t="s">
        <v>1030</v>
      </c>
      <c r="BO72" s="130" t="s">
        <v>1030</v>
      </c>
      <c r="BP72" s="14" t="s">
        <v>11</v>
      </c>
      <c r="BQ72" s="10" t="str">
        <f t="shared" si="8"/>
        <v>Intervalo</v>
      </c>
      <c r="BR72" s="15">
        <f t="shared" si="9"/>
        <v>0.97777777777777786</v>
      </c>
      <c r="BS72" s="15">
        <f t="shared" si="10"/>
        <v>2</v>
      </c>
      <c r="BT72" s="238" t="str">
        <f t="shared" si="11"/>
        <v>OKOK</v>
      </c>
    </row>
    <row r="73" spans="1:72" hidden="1">
      <c r="A73" s="198" t="str">
        <f>D73&amp;B73</f>
        <v/>
      </c>
      <c r="B73" s="199"/>
      <c r="C73" s="7" t="str">
        <f>IF(BS_CONTROLE[[#This Row],[Coluna2]]="","",WEEKNUM(BS_CONTROLE[[#This Row],[Coluna2]]))</f>
        <v/>
      </c>
      <c r="D73" s="45"/>
      <c r="E73" s="181"/>
      <c r="F73" s="133"/>
      <c r="G73" s="8" t="str">
        <f>IF(D73="","*",VLOOKUP(F73,BS_ATIVIDADE[#All],3,FALSE))</f>
        <v>*</v>
      </c>
      <c r="H73" s="134"/>
      <c r="I73" s="134"/>
      <c r="J73" s="150"/>
      <c r="K73" s="150"/>
      <c r="L73" s="71"/>
      <c r="M73" s="148" t="str" cm="1">
        <f t="array" ref="M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" s="200" t="str" cm="1">
        <f t="array" ref="N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" s="134"/>
      <c r="P73" s="134"/>
      <c r="Q73" s="71"/>
      <c r="R73" s="9" t="str">
        <f>IFERROR(_xlfn.XLOOKUP(F73, BS_ATIVIDADE[ATIVIDADE],BS_ATIVIDADE[UNIDADE] ), "*")</f>
        <v>*</v>
      </c>
      <c r="S73" s="176" t="str" cm="1">
        <f t="array" ref="S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" s="176" t="str" cm="1">
        <f t="array" ref="T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" s="195" t="str">
        <f>IFERROR(_xlfn.XLOOKUP(J73, BASE_MAPA!$B$2:$B$420, BASE_MAPA!$G$2:$G$420), "ERRO")</f>
        <v>ERRO</v>
      </c>
      <c r="V73" s="201"/>
      <c r="W73" s="202"/>
      <c r="X73" s="151"/>
      <c r="Y73" s="129"/>
      <c r="Z73" s="129"/>
      <c r="AA73" s="71"/>
      <c r="AB73" s="59"/>
      <c r="AC73" s="59"/>
      <c r="AD73" s="134"/>
      <c r="AE73" s="71"/>
      <c r="AF73" s="71"/>
      <c r="AG73" s="71"/>
      <c r="AH73" s="42"/>
      <c r="AI73" s="119" t="str">
        <f>IF(BS_CONTROLE[[#This Row],[Coluna6]]=0, "-", BS_CONTROLE[[#This Row],[Coluna6]])</f>
        <v>-</v>
      </c>
      <c r="AJ73" s="8" t="str">
        <f>IF(D73="","*",VLOOKUP(AI73,BS_ATIVIDADE[#Data],3,FALSE))</f>
        <v>*</v>
      </c>
      <c r="AK73" s="203" t="str">
        <f>IF(BS_CONTROLE[[#This Row],[Coluna8]]=0, "-", BS_CONTROLE[[#This Row],[Coluna8]])</f>
        <v>-</v>
      </c>
      <c r="AL73" s="203" t="str">
        <f>IF(BS_CONTROLE[[#This Row],[Coluna9]]=0, "-", BS_CONTROLE[[#This Row],[Coluna9]])</f>
        <v>-</v>
      </c>
      <c r="AM73" s="203" t="str">
        <f>IF(BS_CONTROLE[[#This Row],[Coluna13]]=0, "-", BS_CONTROLE[[#This Row],[Coluna13]])</f>
        <v>-</v>
      </c>
      <c r="AN73" s="203" t="str">
        <f>IF(BS_CONTROLE[[#This Row],[Coluna14]]=0, "-", BS_CONTROLE[[#This Row],[Coluna14]])</f>
        <v>-</v>
      </c>
      <c r="AO73" s="172" t="str">
        <f>IF(BS_CONTROLE[[#This Row],[Coluna10]]=0, "-", BS_CONTROLE[[#This Row],[Coluna10]])</f>
        <v>-</v>
      </c>
      <c r="AP73" s="173" t="str">
        <f>IF(BS_CONTROLE[[#This Row],[Coluna11]]=0, "-", BS_CONTROLE[[#This Row],[Coluna11]])</f>
        <v>-</v>
      </c>
      <c r="AQ73" s="173" t="str">
        <f>IF(BS_CONTROLE[[#This Row],[Coluna12]]=0, "-", BS_CONTROLE[[#This Row],[Coluna12]])</f>
        <v>-</v>
      </c>
      <c r="AR73" s="204"/>
      <c r="AS73" s="204"/>
      <c r="AT73" s="204"/>
      <c r="AU73" s="204"/>
      <c r="AV73" s="204"/>
      <c r="AW73" s="204"/>
      <c r="AX73" s="32"/>
      <c r="AY73" s="180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" s="59" t="str" cm="1">
        <f t="array" ref="BD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" s="196" t="str">
        <f>IFERROR(_xlfn.XLOOKUP(AO73, BASE_MAPA!$B$2:$B$420, BASE_MAPA!$G$2:$G$420), "ERRO")</f>
        <v>ERRO</v>
      </c>
      <c r="BF73" s="174" t="str">
        <f>IF(BS_CONTROLE[[#This Row],[Coluna22]]=0, "-", BS_CONTROLE[[#This Row],[Coluna22]])</f>
        <v>-</v>
      </c>
      <c r="BG73" s="13"/>
      <c r="BH73" s="14"/>
      <c r="BI73" s="14"/>
      <c r="BJ73" s="205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238"/>
    </row>
    <row r="74" spans="1:72">
      <c r="A74" s="44" t="str">
        <f t="shared" si="7"/>
        <v>V8646062</v>
      </c>
      <c r="B74" s="132">
        <v>46062</v>
      </c>
      <c r="C74" s="7">
        <f>IF(BS_CONTROLE[[#This Row],[Coluna2]]="","",WEEKNUM(BS_CONTROLE[[#This Row],[Coluna2]]))</f>
        <v>7</v>
      </c>
      <c r="D74" s="45" t="s">
        <v>217</v>
      </c>
      <c r="E74" s="181">
        <v>90</v>
      </c>
      <c r="F74" s="133" t="s">
        <v>116</v>
      </c>
      <c r="G74" s="8" t="str">
        <f>IF(D74="","*",VLOOKUP(F74,BS_ATIVIDADE[#All],3,FALSE))</f>
        <v>MECANIZAÇÃO - SOCADORA</v>
      </c>
      <c r="H74" s="134" t="s">
        <v>648</v>
      </c>
      <c r="I74" s="134" t="s">
        <v>648</v>
      </c>
      <c r="J74" s="150">
        <v>98</v>
      </c>
      <c r="K74" s="150">
        <v>710</v>
      </c>
      <c r="L74" s="71">
        <v>713</v>
      </c>
      <c r="M74" s="148" t="str" cm="1">
        <f t="array" ref="M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4" s="148" cm="1">
        <f t="array" ref="N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4" s="134">
        <v>0.45833333333333331</v>
      </c>
      <c r="P74" s="134">
        <v>0.125</v>
      </c>
      <c r="Q74" s="71">
        <v>1680</v>
      </c>
      <c r="R74" s="9" t="str">
        <f>IFERROR(_xlfn.XLOOKUP(F74, BS_ATIVIDADE[ATIVIDADE],BS_ATIVIDADE[UNIDADE] ), "*")</f>
        <v>M</v>
      </c>
      <c r="S74" s="176" t="str" cm="1">
        <f t="array" ref="S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4" s="176" t="str" cm="1">
        <f t="array" ref="T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1279</v>
      </c>
      <c r="W74" s="134" t="s">
        <v>1280</v>
      </c>
      <c r="X74" s="151" t="s">
        <v>1005</v>
      </c>
      <c r="Y74" s="129"/>
      <c r="Z74" s="129"/>
      <c r="AA74" s="71">
        <v>1</v>
      </c>
      <c r="AB74" s="59" t="s">
        <v>997</v>
      </c>
      <c r="AC74" s="59"/>
      <c r="AD74" s="134">
        <v>0.29166666666666669</v>
      </c>
      <c r="AE74" s="71">
        <v>6636</v>
      </c>
      <c r="AF74" s="71"/>
      <c r="AG74" s="71"/>
      <c r="AH74" s="42"/>
      <c r="AI74" s="119" t="str">
        <f>IF(BS_CONTROLE[[#This Row],[Coluna6]]=0, "-", BS_CONTROLE[[#This Row],[Coluna6]])</f>
        <v>MECANIZAÇÃO - SOCADORA</v>
      </c>
      <c r="AJ74" s="8" t="str">
        <f>IF(D74="","*",VLOOKUP(AI74,BS_ATIVIDADE[#Data],3,FALSE))</f>
        <v>MECANIZAÇÃO - SOCADORA</v>
      </c>
      <c r="AK74" s="171" t="str">
        <f>IF(BS_CONTROLE[[#This Row],[Coluna8]]=0, "-", BS_CONTROLE[[#This Row],[Coluna8]])</f>
        <v>TSF</v>
      </c>
      <c r="AL74" s="171" t="str">
        <f>IF(BS_CONTROLE[[#This Row],[Coluna9]]=0, "-", BS_CONTROLE[[#This Row],[Coluna9]])</f>
        <v>TSF</v>
      </c>
      <c r="AM74" s="171" t="str">
        <f>IF(BS_CONTROLE[[#This Row],[Coluna13]]=0, "-", BS_CONTROLE[[#This Row],[Coluna13]])</f>
        <v>TAL-TSF</v>
      </c>
      <c r="AN74" s="171">
        <f>IF(BS_CONTROLE[[#This Row],[Coluna14]]=0, "-", BS_CONTROLE[[#This Row],[Coluna14]])</f>
        <v>699710</v>
      </c>
      <c r="AO74" s="172">
        <f>IF(BS_CONTROLE[[#This Row],[Coluna10]]=0, "-", BS_CONTROLE[[#This Row],[Coluna10]])</f>
        <v>98</v>
      </c>
      <c r="AP74" s="173">
        <f>IF(BS_CONTROLE[[#This Row],[Coluna11]]=0, "-", BS_CONTROLE[[#This Row],[Coluna11]])</f>
        <v>710</v>
      </c>
      <c r="AQ74" s="173">
        <f>IF(BS_CONTROLE[[#This Row],[Coluna12]]=0, "-", BS_CONTROLE[[#This Row],[Coluna12]])</f>
        <v>713</v>
      </c>
      <c r="AR74" s="32">
        <v>0.38472222222222224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4" s="59" t="str" cm="1">
        <f t="array" ref="BD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Row],[Coluna22]]=0, "-", BS_CONTROLE[[#This Row],[Coluna22]])</f>
        <v>Antonioni</v>
      </c>
      <c r="BG74" s="13"/>
      <c r="BH74" s="14">
        <v>0</v>
      </c>
      <c r="BI74" s="14"/>
      <c r="BJ74" s="14" t="s">
        <v>1435</v>
      </c>
      <c r="BK74" s="14" t="s">
        <v>1435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>
      <c r="A75" s="44" t="str">
        <f t="shared" si="7"/>
        <v>W7046062</v>
      </c>
      <c r="B75" s="132">
        <v>46062</v>
      </c>
      <c r="C75" s="7">
        <f>IF(BS_CONTROLE[[#This Row],[Coluna2]]="","",WEEKNUM(BS_CONTROLE[[#This Row],[Coluna2]]))</f>
        <v>7</v>
      </c>
      <c r="D75" s="45" t="s">
        <v>249</v>
      </c>
      <c r="E75" s="181">
        <v>91</v>
      </c>
      <c r="F75" s="133" t="s">
        <v>186</v>
      </c>
      <c r="G75" s="8" t="str">
        <f>IF(D75="","*",VLOOKUP(F75,BS_ATIVIDADE[#All],3,FALSE))</f>
        <v>PEDRA</v>
      </c>
      <c r="H75" s="134" t="s">
        <v>617</v>
      </c>
      <c r="I75" s="134" t="s">
        <v>574</v>
      </c>
      <c r="J75" s="150">
        <v>98</v>
      </c>
      <c r="K75" s="150">
        <v>704</v>
      </c>
      <c r="L75" s="71">
        <v>706</v>
      </c>
      <c r="M75" s="148" t="str" cm="1">
        <f t="array" ref="M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5" s="148" cm="1">
        <f t="array" ref="N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5" s="134">
        <v>0.4375</v>
      </c>
      <c r="P75" s="134">
        <v>0.125</v>
      </c>
      <c r="Q75" s="71">
        <v>27</v>
      </c>
      <c r="R75" s="9" t="str">
        <f>IFERROR(_xlfn.XLOOKUP(F75, BS_ATIVIDADE[ATIVIDADE],BS_ATIVIDADE[UNIDADE] ), "*")</f>
        <v>VAGÕES</v>
      </c>
      <c r="S75" s="176" t="str" cm="1">
        <f t="array" ref="S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5" s="176" t="str" cm="1">
        <f t="array" ref="T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1311</v>
      </c>
      <c r="W75" s="134" t="s">
        <v>1312</v>
      </c>
      <c r="X75" s="151" t="s">
        <v>1005</v>
      </c>
      <c r="Y75" s="129"/>
      <c r="Z75" s="129"/>
      <c r="AA75" s="71">
        <v>2</v>
      </c>
      <c r="AB75" s="59" t="s">
        <v>997</v>
      </c>
      <c r="AC75" s="59"/>
      <c r="AD75" s="134">
        <v>0.29166666666666669</v>
      </c>
      <c r="AE75" s="71">
        <v>9425</v>
      </c>
      <c r="AF75" s="71">
        <v>7632</v>
      </c>
      <c r="AG75" s="71"/>
      <c r="AH75" s="42"/>
      <c r="AI75" s="119" t="str">
        <f>IF(BS_CONTROLE[[#This Row],[Coluna6]]=0, "-", BS_CONTROLE[[#This Row],[Coluna6]])</f>
        <v>PDM - PEDRA - DESCARGA</v>
      </c>
      <c r="AJ75" s="8" t="str">
        <f>IF(D75="","*",VLOOKUP(AI75,BS_ATIVIDADE[#Data],3,FALSE))</f>
        <v>PEDRA</v>
      </c>
      <c r="AK75" s="171" t="str">
        <f>IF(BS_CONTROLE[[#This Row],[Coluna8]]=0, "-", BS_CONTROLE[[#This Row],[Coluna8]])</f>
        <v>TIQ</v>
      </c>
      <c r="AL75" s="171" t="str">
        <f>IF(BS_CONTROLE[[#This Row],[Coluna9]]=0, "-", BS_CONTROLE[[#This Row],[Coluna9]])</f>
        <v>TGR2</v>
      </c>
      <c r="AM75" s="171" t="str">
        <f>IF(BS_CONTROLE[[#This Row],[Coluna13]]=0, "-", BS_CONTROLE[[#This Row],[Coluna13]])</f>
        <v>TAL-TSF</v>
      </c>
      <c r="AN75" s="171">
        <f>IF(BS_CONTROLE[[#This Row],[Coluna14]]=0, "-", BS_CONTROLE[[#This Row],[Coluna14]])</f>
        <v>699710</v>
      </c>
      <c r="AO75" s="172">
        <f>IF(BS_CONTROLE[[#This Row],[Coluna10]]=0, "-", BS_CONTROLE[[#This Row],[Coluna10]])</f>
        <v>98</v>
      </c>
      <c r="AP75" s="173">
        <f>IF(BS_CONTROLE[[#This Row],[Coluna11]]=0, "-", BS_CONTROLE[[#This Row],[Coluna11]])</f>
        <v>704</v>
      </c>
      <c r="AQ75" s="173">
        <f>IF(BS_CONTROLE[[#This Row],[Coluna12]]=0, "-", BS_CONTROLE[[#This Row],[Coluna12]])</f>
        <v>706</v>
      </c>
      <c r="AR75" s="32">
        <v>0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VAGÕES</v>
      </c>
      <c r="BC75" s="59" t="str" cm="1">
        <f t="array" ref="BC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5" s="59" t="str" cm="1">
        <f t="array" ref="BD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Row],[Coluna22]]=0, "-", BS_CONTROLE[[#This Row],[Coluna22]])</f>
        <v xml:space="preserve">Camila </v>
      </c>
      <c r="BG75" s="13"/>
      <c r="BH75" s="14">
        <v>0</v>
      </c>
      <c r="BI75" s="14"/>
      <c r="BJ75" s="14" t="s">
        <v>1117</v>
      </c>
      <c r="BK75" s="14" t="s">
        <v>1117</v>
      </c>
      <c r="BL75" s="13"/>
      <c r="BM75" s="12" t="s">
        <v>1025</v>
      </c>
      <c r="BN75" s="12" t="s">
        <v>1055</v>
      </c>
      <c r="BO75" s="130" t="s">
        <v>1117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CCOCirculaçãoIntervaloOportunidade</v>
      </c>
    </row>
    <row r="76" spans="1:72">
      <c r="A76" s="44" t="str">
        <f t="shared" si="7"/>
        <v>BRUNO (TF-525)46062</v>
      </c>
      <c r="B76" s="132">
        <v>46062</v>
      </c>
      <c r="C76" s="7">
        <f>IF(BS_CONTROLE[[#This Row],[Coluna2]]="","",WEEKNUM(BS_CONTROLE[[#This Row],[Coluna2]]))</f>
        <v>7</v>
      </c>
      <c r="D76" s="45" t="s">
        <v>278</v>
      </c>
      <c r="E76" s="181">
        <v>92</v>
      </c>
      <c r="F76" s="133" t="s">
        <v>193</v>
      </c>
      <c r="G76" s="8" t="str">
        <f>IF(D76="","*",VLOOKUP(F76,BS_ATIVIDADE[#All],3,FALSE))</f>
        <v>SOLDA</v>
      </c>
      <c r="H76" s="134" t="s">
        <v>588</v>
      </c>
      <c r="I76" s="134" t="s">
        <v>11</v>
      </c>
      <c r="J76" s="150">
        <v>98</v>
      </c>
      <c r="K76" s="150">
        <v>548.16</v>
      </c>
      <c r="L76" s="71" t="s">
        <v>11</v>
      </c>
      <c r="M76" s="148" t="str" cm="1">
        <f t="array" ref="M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76" s="148" t="s">
        <v>1436</v>
      </c>
      <c r="O76" s="134">
        <v>0.375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6" s="176" t="str" cm="1">
        <f t="array" ref="T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6" s="195" t="str">
        <f>IFERROR(_xlfn.XLOOKUP(J76, BASE_MAPA!$B$2:$B$420, BASE_MAPA!$G$2:$G$420), "ERRO")</f>
        <v>ALTO ARAGUAIA - RONDONOPOLIS</v>
      </c>
      <c r="V76" s="142" t="s">
        <v>1322</v>
      </c>
      <c r="W76" s="134" t="s">
        <v>1437</v>
      </c>
      <c r="X76" s="151" t="s">
        <v>1005</v>
      </c>
      <c r="Y76" s="129"/>
      <c r="Z76" s="129"/>
      <c r="AA76" s="71"/>
      <c r="AB76" s="59"/>
      <c r="AC76" s="59"/>
      <c r="AD76" s="134"/>
      <c r="AE76" s="71"/>
      <c r="AF76" s="71"/>
      <c r="AG76" s="71"/>
      <c r="AH76" s="42"/>
      <c r="AI76" s="119" t="str">
        <f>IF(BS_CONTROLE[[#This Row],[Coluna6]]=0, "-", BS_CONTROLE[[#This Row],[Coluna6]])</f>
        <v>PDM - SOLDA</v>
      </c>
      <c r="AJ76" s="8" t="str">
        <f>IF(D76="","*",VLOOKUP(AI76,BS_ATIVIDADE[#Data],3,FALSE))</f>
        <v>SOLDA</v>
      </c>
      <c r="AK76" s="171" t="str">
        <f>IF(BS_CONTROLE[[#This Row],[Coluna8]]=0, "-", BS_CONTROLE[[#This Row],[Coluna8]])</f>
        <v>TRM</v>
      </c>
      <c r="AL76" s="171" t="str">
        <f>IF(BS_CONTROLE[[#This Row],[Coluna9]]=0, "-", BS_CONTROLE[[#This Row],[Coluna9]])</f>
        <v>-</v>
      </c>
      <c r="AM76" s="171" t="str">
        <f>IF(BS_CONTROLE[[#This Row],[Coluna13]]=0, "-", BS_CONTROLE[[#This Row],[Coluna13]])</f>
        <v>TRM</v>
      </c>
      <c r="AN76" s="171" t="str">
        <f>IF(BS_CONTROLE[[#This Row],[Coluna14]]=0, "-", BS_CONTROLE[[#This Row],[Coluna14]])</f>
        <v>TRMS</v>
      </c>
      <c r="AO76" s="172">
        <f>IF(BS_CONTROLE[[#This Row],[Coluna10]]=0, "-", BS_CONTROLE[[#This Row],[Coluna10]])</f>
        <v>98</v>
      </c>
      <c r="AP76" s="173">
        <f>IF(BS_CONTROLE[[#This Row],[Coluna11]]=0, "-", BS_CONTROLE[[#This Row],[Coluna11]])</f>
        <v>548.16</v>
      </c>
      <c r="AQ76" s="173" t="str">
        <f>IF(BS_CONTROLE[[#This Row],[Coluna12]]=0, "-", BS_CONTROLE[[#This Row],[Coluna12]])</f>
        <v>-</v>
      </c>
      <c r="AR76" s="32">
        <v>0.34791666666666665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6" s="59" t="str" cm="1">
        <f t="array" ref="BD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6" s="196" t="str">
        <f>IFERROR(_xlfn.XLOOKUP(AO76, BASE_MAPA!$B$2:$B$420, BASE_MAPA!$G$2:$G$420), "ERRO")</f>
        <v>ALTO ARAGUAIA - RONDONOPOLIS</v>
      </c>
      <c r="BF76" s="174" t="str">
        <f>IF(BS_CONTROLE[[#This Row],[Coluna22]]=0, "-", BS_CONTROLE[[#This Row],[Coluna22]])</f>
        <v>Bruno</v>
      </c>
      <c r="BG76" s="13"/>
      <c r="BH76" s="14">
        <v>0</v>
      </c>
      <c r="BI76" s="14"/>
      <c r="BJ76" s="14" t="s">
        <v>1438</v>
      </c>
      <c r="BK76" s="14" t="s">
        <v>1438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>
      <c r="A77" s="44" t="str">
        <f t="shared" si="7"/>
        <v>ELSON (TF-526)46062</v>
      </c>
      <c r="B77" s="132">
        <v>46062</v>
      </c>
      <c r="C77" s="7">
        <f>IF(BS_CONTROLE[[#This Row],[Coluna2]]="","",WEEKNUM(BS_CONTROLE[[#This Row],[Coluna2]]))</f>
        <v>7</v>
      </c>
      <c r="D77" s="45" t="s">
        <v>303</v>
      </c>
      <c r="E77" s="181">
        <v>93</v>
      </c>
      <c r="F77" s="133" t="s">
        <v>193</v>
      </c>
      <c r="G77" s="8" t="str">
        <f>IF(D77="","*",VLOOKUP(F77,BS_ATIVIDADE[#All],3,FALSE))</f>
        <v>SOLDA</v>
      </c>
      <c r="H77" s="134" t="s">
        <v>11</v>
      </c>
      <c r="I77" s="134" t="s">
        <v>11</v>
      </c>
      <c r="J77" s="150">
        <v>74</v>
      </c>
      <c r="K77" s="150">
        <v>430.26799999999997</v>
      </c>
      <c r="L77" s="71" t="s">
        <v>11</v>
      </c>
      <c r="M77" s="148" t="str" cm="1">
        <f t="array" ref="M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77" s="148" t="str" cm="1">
        <f t="array" ref="N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77" s="134">
        <v>0.35416666666666669</v>
      </c>
      <c r="P77" s="134">
        <v>6.25E-2</v>
      </c>
      <c r="Q77" s="71">
        <v>1</v>
      </c>
      <c r="R77" s="9" t="str">
        <f>IFERROR(_xlfn.XLOOKUP(F77, BS_ATIVIDADE[ATIVIDADE],BS_ATIVIDADE[UNIDADE] ), "*")</f>
        <v>Nº DE SOLDA</v>
      </c>
      <c r="S77" s="176" t="str" cm="1">
        <f t="array" ref="S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7" s="176" t="str" cm="1">
        <f t="array" ref="T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1295</v>
      </c>
      <c r="W77" s="134" t="s">
        <v>1323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Row],[Coluna6]]=0, "-", BS_CONTROLE[[#This Row],[Coluna6]])</f>
        <v>PDM - SOLDA</v>
      </c>
      <c r="AJ77" s="8" t="str">
        <f>IF(D77="","*",VLOOKUP(AI77,BS_ATIVIDADE[#Data],3,FALSE))</f>
        <v>SOLDA</v>
      </c>
      <c r="AK77" s="171" t="str">
        <f>IF(BS_CONTROLE[[#This Row],[Coluna8]]=0, "-", BS_CONTROLE[[#This Row],[Coluna8]])</f>
        <v>-</v>
      </c>
      <c r="AL77" s="171" t="str">
        <f>IF(BS_CONTROLE[[#This Row],[Coluna9]]=0, "-", BS_CONTROLE[[#This Row],[Coluna9]])</f>
        <v>-</v>
      </c>
      <c r="AM77" s="171" t="str">
        <f>IF(BS_CONTROLE[[#This Row],[Coluna13]]=0, "-", BS_CONTROLE[[#This Row],[Coluna13]])</f>
        <v>TPC-TVL</v>
      </c>
      <c r="AN77" s="171" t="str">
        <f>IF(BS_CONTROLE[[#This Row],[Coluna14]]=0, "-", BS_CONTROLE[[#This Row],[Coluna14]])</f>
        <v>TPC440</v>
      </c>
      <c r="AO77" s="172">
        <f>IF(BS_CONTROLE[[#This Row],[Coluna10]]=0, "-", BS_CONTROLE[[#This Row],[Coluna10]])</f>
        <v>74</v>
      </c>
      <c r="AP77" s="173">
        <f>IF(BS_CONTROLE[[#This Row],[Coluna11]]=0, "-", BS_CONTROLE[[#This Row],[Coluna11]])</f>
        <v>430.26799999999997</v>
      </c>
      <c r="AQ77" s="173" t="str">
        <f>IF(BS_CONTROLE[[#This Row],[Coluna12]]=0, "-", BS_CONTROLE[[#This Row],[Coluna12]])</f>
        <v>-</v>
      </c>
      <c r="AR77" s="32">
        <v>0.32708333333333334</v>
      </c>
      <c r="AS77" s="32">
        <v>0</v>
      </c>
      <c r="AT77" s="32">
        <v>0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7" s="59" t="str" cm="1">
        <f t="array" ref="BD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Row],[Coluna22]]=0, "-", BS_CONTROLE[[#This Row],[Coluna22]])</f>
        <v>Elson</v>
      </c>
      <c r="BG77" s="13"/>
      <c r="BH77" s="14">
        <v>0</v>
      </c>
      <c r="BI77" s="14"/>
      <c r="BJ77" s="14" t="s">
        <v>1439</v>
      </c>
      <c r="BK77" s="14" t="s">
        <v>1439</v>
      </c>
      <c r="BL77" s="13"/>
      <c r="BM77" s="12" t="s">
        <v>1032</v>
      </c>
      <c r="BN77" s="12" t="s">
        <v>1057</v>
      </c>
      <c r="BO77" s="130" t="s">
        <v>1057</v>
      </c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238" t="str">
        <f t="shared" si="11"/>
        <v>CondiçõesClimáticaChuva</v>
      </c>
    </row>
    <row r="78" spans="1:72">
      <c r="A78" s="44" t="str">
        <f t="shared" si="7"/>
        <v>A6046062</v>
      </c>
      <c r="B78" s="132">
        <v>46062</v>
      </c>
      <c r="C78" s="7">
        <f>IF(BS_CONTROLE[[#This Row],[Coluna2]]="","",WEEKNUM(BS_CONTROLE[[#This Row],[Coluna2]]))</f>
        <v>7</v>
      </c>
      <c r="D78" s="45" t="s">
        <v>106</v>
      </c>
      <c r="E78" s="181">
        <v>93</v>
      </c>
      <c r="F78" s="133" t="s">
        <v>32</v>
      </c>
      <c r="G78" s="8" t="str">
        <f>IF(D78="","*",VLOOKUP(F78,BS_ATIVIDADE[#All],3,FALSE))</f>
        <v>DETECÇÃO</v>
      </c>
      <c r="H78" s="134" t="s">
        <v>479</v>
      </c>
      <c r="I78" s="134" t="s">
        <v>418</v>
      </c>
      <c r="J78" s="150">
        <v>74</v>
      </c>
      <c r="K78" s="150">
        <v>291</v>
      </c>
      <c r="L78" s="71">
        <v>109</v>
      </c>
      <c r="M78" s="148" t="str" cm="1">
        <f t="array" ref="M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78" s="148" t="str" cm="1">
        <f t="array" ref="N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78" s="134">
        <v>0.33333333333333331</v>
      </c>
      <c r="P78" s="134">
        <v>4.1666666666666664E-2</v>
      </c>
      <c r="Q78" s="71">
        <v>180</v>
      </c>
      <c r="R78" s="9" t="str">
        <f>IFERROR(_xlfn.XLOOKUP(F78, BS_ATIVIDADE[ATIVIDADE],BS_ATIVIDADE[UNIDADE] ), "*")</f>
        <v>KM</v>
      </c>
      <c r="S78" s="176" t="str" cm="1">
        <f t="array" ref="S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8" s="176" t="str" cm="1">
        <f t="array" ref="T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8" s="195" t="str">
        <f>IFERROR(_xlfn.XLOOKUP(J78, BASE_MAPA!$B$2:$B$420, BASE_MAPA!$G$2:$G$420), "ERRO")</f>
        <v>MARCO INICIAL - ALTO ARAGUAIA</v>
      </c>
      <c r="V78" s="142" t="s">
        <v>1303</v>
      </c>
      <c r="W78" s="134" t="s">
        <v>1372</v>
      </c>
      <c r="X78" s="151" t="s">
        <v>1005</v>
      </c>
      <c r="Y78" s="129"/>
      <c r="Z78" s="129"/>
      <c r="AA78" s="71">
        <v>1</v>
      </c>
      <c r="AB78" s="59" t="s">
        <v>997</v>
      </c>
      <c r="AC78" s="59"/>
      <c r="AD78" s="134">
        <v>0.29166666666666669</v>
      </c>
      <c r="AE78" s="71">
        <v>5487</v>
      </c>
      <c r="AF78" s="71"/>
      <c r="AG78" s="71"/>
      <c r="AH78" s="42"/>
      <c r="AI78" s="119" t="str">
        <f>IF(BS_CONTROLE[[#This Row],[Coluna6]]=0, "-", BS_CONTROLE[[#This Row],[Coluna6]])</f>
        <v>DETECÇÃO - RONDA 7 DIAS</v>
      </c>
      <c r="AJ78" s="8" t="str">
        <f>IF(D78="","*",VLOOKUP(AI78,BS_ATIVIDADE[#Data],3,FALSE))</f>
        <v>DETECÇÃO</v>
      </c>
      <c r="AK78" s="171" t="str">
        <f>IF(BS_CONTROLE[[#This Row],[Coluna8]]=0, "-", BS_CONTROLE[[#This Row],[Coluna8]])</f>
        <v>TCS291</v>
      </c>
      <c r="AL78" s="171" t="str">
        <f>IF(BS_CONTROLE[[#This Row],[Coluna9]]=0, "-", BS_CONTROLE[[#This Row],[Coluna9]])</f>
        <v>TIN1</v>
      </c>
      <c r="AM78" s="171" t="str">
        <f>IF(BS_CONTROLE[[#This Row],[Coluna13]]=0, "-", BS_CONTROLE[[#This Row],[Coluna13]])</f>
        <v>TCS-TRC</v>
      </c>
      <c r="AN78" s="171" t="str">
        <f>IF(BS_CONTROLE[[#This Row],[Coluna14]]=0, "-", BS_CONTROLE[[#This Row],[Coluna14]])</f>
        <v>291TRC1</v>
      </c>
      <c r="AO78" s="172">
        <f>IF(BS_CONTROLE[[#This Row],[Coluna10]]=0, "-", BS_CONTROLE[[#This Row],[Coluna10]])</f>
        <v>74</v>
      </c>
      <c r="AP78" s="173">
        <f>IF(BS_CONTROLE[[#This Row],[Coluna11]]=0, "-", BS_CONTROLE[[#This Row],[Coluna11]])</f>
        <v>291</v>
      </c>
      <c r="AQ78" s="173">
        <f>IF(BS_CONTROLE[[#This Row],[Coluna12]]=0, "-", BS_CONTROLE[[#This Row],[Coluna12]])</f>
        <v>109</v>
      </c>
      <c r="AR78" s="32">
        <v>0.43333333333333335</v>
      </c>
      <c r="AS78" s="32">
        <v>0.49444444444444446</v>
      </c>
      <c r="AT78" s="32">
        <v>0.53611111111111109</v>
      </c>
      <c r="AU78" s="32"/>
      <c r="AV78" s="32"/>
      <c r="AW78" s="32"/>
      <c r="AX78" s="32"/>
      <c r="AY78" s="180">
        <f>IF(D78="","*",IFERROR(IF(ISODD(COUNT(AS78:AX80)),"ERRO",SUM((AT78-AS78),(AV78-AU78),(AX78-AW78))),"ERRO"))</f>
        <v>4.166666666666663E-2</v>
      </c>
      <c r="AZ78" s="11"/>
      <c r="BA78" s="60">
        <v>180</v>
      </c>
      <c r="BB78" s="9" t="str">
        <f>IFERROR(_xlfn.XLOOKUP(AI78, BS_ATIVIDADE[ATIVIDADE],BS_ATIVIDADE[UNIDADE] ), "*")</f>
        <v>KM</v>
      </c>
      <c r="BC78" s="59" t="str" cm="1">
        <f t="array" ref="BC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8" s="59" t="str" cm="1">
        <f t="array" ref="BD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8" s="196" t="str">
        <f>IFERROR(_xlfn.XLOOKUP(AO78, BASE_MAPA!$B$2:$B$420, BASE_MAPA!$G$2:$G$420), "ERRO")</f>
        <v>MARCO INICIAL - ALTO ARAGUAIA</v>
      </c>
      <c r="BF78" s="174" t="str">
        <f>IF(BS_CONTROLE[[#This Row],[Coluna22]]=0, "-", BS_CONTROLE[[#This Row],[Coluna22]])</f>
        <v>Herbert</v>
      </c>
      <c r="BG78" s="13"/>
      <c r="BH78" s="14">
        <v>2</v>
      </c>
      <c r="BI78" s="14"/>
      <c r="BJ78" s="14" t="s">
        <v>1440</v>
      </c>
      <c r="BK78" s="14" t="s">
        <v>1441</v>
      </c>
      <c r="BL78" s="13"/>
      <c r="BM78" s="12" t="s">
        <v>1030</v>
      </c>
      <c r="BN78" s="12" t="s">
        <v>1030</v>
      </c>
      <c r="BO78" s="130" t="s">
        <v>1030</v>
      </c>
      <c r="BP78" s="14"/>
      <c r="BQ78" s="10" t="str">
        <f t="shared" si="8"/>
        <v>Intervalo</v>
      </c>
      <c r="BR78" s="15">
        <f t="shared" si="9"/>
        <v>0.99999999999999911</v>
      </c>
      <c r="BS78" s="15">
        <f t="shared" si="10"/>
        <v>1</v>
      </c>
      <c r="BT78" s="238" t="str">
        <f t="shared" si="11"/>
        <v>OKOK</v>
      </c>
    </row>
    <row r="79" spans="1:72">
      <c r="A79" s="44" t="str">
        <f t="shared" si="7"/>
        <v>MARCOS (TF-520)46062</v>
      </c>
      <c r="B79" s="132">
        <v>46062</v>
      </c>
      <c r="C79" s="7">
        <f>IF(BS_CONTROLE[[#This Row],[Coluna2]]="","",WEEKNUM(BS_CONTROLE[[#This Row],[Coluna2]]))</f>
        <v>7</v>
      </c>
      <c r="D79" s="45" t="s">
        <v>334</v>
      </c>
      <c r="E79" s="181">
        <v>94</v>
      </c>
      <c r="F79" s="133" t="s">
        <v>193</v>
      </c>
      <c r="G79" s="8" t="str">
        <f>IF(D79="","*",VLOOKUP(F79,BS_ATIVIDADE[#All],3,FALSE))</f>
        <v>SOLDA</v>
      </c>
      <c r="H79" s="148" t="str" cm="1">
        <f t="array" ref="H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79" s="134" t="s">
        <v>11</v>
      </c>
      <c r="J79" s="150">
        <v>74</v>
      </c>
      <c r="K79" s="150">
        <v>280.5</v>
      </c>
      <c r="L79" s="71" t="s">
        <v>11</v>
      </c>
      <c r="M79" s="148" t="str" cm="1">
        <f t="array" ref="M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79" s="148" t="str" cm="1">
        <f t="array" ref="N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79" s="134">
        <v>0.375</v>
      </c>
      <c r="P79" s="134">
        <v>8.3333333333333329E-2</v>
      </c>
      <c r="Q79" s="71">
        <v>1</v>
      </c>
      <c r="R79" s="9" t="str">
        <f>IFERROR(_xlfn.XLOOKUP(F79, BS_ATIVIDADE[ATIVIDADE],BS_ATIVIDADE[UNIDADE] ), "*")</f>
        <v>Nº DE SOLDA</v>
      </c>
      <c r="S79" s="176" t="str" cm="1">
        <f t="array" ref="S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9" s="176" t="str" cm="1">
        <f t="array" ref="T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1333</v>
      </c>
      <c r="W79" s="134" t="s">
        <v>1323</v>
      </c>
      <c r="X79" s="151" t="s">
        <v>1005</v>
      </c>
      <c r="Y79" s="129"/>
      <c r="Z79" s="129"/>
      <c r="AA79" s="71" t="s">
        <v>11</v>
      </c>
      <c r="AB79" s="59" t="s">
        <v>11</v>
      </c>
      <c r="AC79" s="59" t="s">
        <v>11</v>
      </c>
      <c r="AD79" s="134" t="s">
        <v>11</v>
      </c>
      <c r="AE79" s="71" t="s">
        <v>11</v>
      </c>
      <c r="AF79" s="71" t="s">
        <v>11</v>
      </c>
      <c r="AG79" s="71" t="s">
        <v>11</v>
      </c>
      <c r="AH79" s="42"/>
      <c r="AI79" s="119" t="str">
        <f>IF(BS_CONTROLE[[#This Row],[Coluna6]]=0, "-", BS_CONTROLE[[#This Row],[Coluna6]])</f>
        <v>PDM - SOLDA</v>
      </c>
      <c r="AJ79" s="8" t="str">
        <f>IF(D79="","*",VLOOKUP(AI79,BS_ATIVIDADE[#Data],3,FALSE))</f>
        <v>SOLDA</v>
      </c>
      <c r="AK79" s="171" t="str">
        <f>IF(BS_CONTROLE[[#This Row],[Coluna8]]=0, "-", BS_CONTROLE[[#This Row],[Coluna8]])</f>
        <v>277TCS</v>
      </c>
      <c r="AL79" s="171" t="str">
        <f>IF(BS_CONTROLE[[#This Row],[Coluna9]]=0, "-", BS_CONTROLE[[#This Row],[Coluna9]])</f>
        <v>-</v>
      </c>
      <c r="AM79" s="171" t="str">
        <f>IF(BS_CONTROLE[[#This Row],[Coluna13]]=0, "-", BS_CONTROLE[[#This Row],[Coluna13]])</f>
        <v>TJA-TCS</v>
      </c>
      <c r="AN79" s="171" t="str">
        <f>IF(BS_CONTROLE[[#This Row],[Coluna14]]=0, "-", BS_CONTROLE[[#This Row],[Coluna14]])</f>
        <v>277TCS</v>
      </c>
      <c r="AO79" s="172">
        <f>IF(BS_CONTROLE[[#This Row],[Coluna10]]=0, "-", BS_CONTROLE[[#This Row],[Coluna10]])</f>
        <v>74</v>
      </c>
      <c r="AP79" s="173">
        <f>IF(BS_CONTROLE[[#This Row],[Coluna11]]=0, "-", BS_CONTROLE[[#This Row],[Coluna11]])</f>
        <v>280.5</v>
      </c>
      <c r="AQ79" s="173" t="str">
        <f>IF(BS_CONTROLE[[#This Row],[Coluna12]]=0, "-", BS_CONTROLE[[#This Row],[Coluna12]])</f>
        <v>-</v>
      </c>
      <c r="AR79" s="32">
        <v>0.34791666666666665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9" s="59" t="str" cm="1">
        <f t="array" ref="BD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Row],[Coluna22]]=0, "-", BS_CONTROLE[[#This Row],[Coluna22]])</f>
        <v>Marcos Euzebio</v>
      </c>
      <c r="BG79" s="13"/>
      <c r="BH79" s="14">
        <v>0</v>
      </c>
      <c r="BI79" s="14"/>
      <c r="BJ79" s="14" t="s">
        <v>1442</v>
      </c>
      <c r="BK79" s="14" t="s">
        <v>1443</v>
      </c>
      <c r="BL79" s="13"/>
      <c r="BM79" s="12" t="s">
        <v>1032</v>
      </c>
      <c r="BN79" s="12" t="s">
        <v>1057</v>
      </c>
      <c r="BO79" s="130" t="s">
        <v>1057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CondiçõesClimáticaChuva</v>
      </c>
    </row>
    <row r="80" spans="1:72">
      <c r="A80" s="44" t="str">
        <f t="shared" si="7"/>
        <v>W5046062</v>
      </c>
      <c r="B80" s="132">
        <v>46062</v>
      </c>
      <c r="C80" s="7">
        <f>IF(BS_CONTROLE[[#This Row],[Coluna2]]="","",WEEKNUM(BS_CONTROLE[[#This Row],[Coluna2]]))</f>
        <v>7</v>
      </c>
      <c r="D80" s="45" t="s">
        <v>240</v>
      </c>
      <c r="E80" s="181">
        <v>95</v>
      </c>
      <c r="F80" s="133" t="s">
        <v>127</v>
      </c>
      <c r="G80" s="8" t="str">
        <f>IF(D80="","*",VLOOKUP(F80,BS_ATIVIDADE[#All],3,FALSE))</f>
        <v>MODERNIZAÇÃO</v>
      </c>
      <c r="H80" s="134" t="s">
        <v>475</v>
      </c>
      <c r="I80" s="134" t="s">
        <v>475</v>
      </c>
      <c r="J80" s="150">
        <v>74</v>
      </c>
      <c r="K80" s="150">
        <v>260</v>
      </c>
      <c r="L80" s="71">
        <v>210</v>
      </c>
      <c r="M80" s="148" t="str" cm="1">
        <f t="array" ref="M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80" s="148" t="str" cm="1">
        <f t="array" ref="N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80" s="134">
        <v>0.45833333333333331</v>
      </c>
      <c r="P80" s="134">
        <v>8.3333333333333329E-2</v>
      </c>
      <c r="Q80" s="71">
        <v>4</v>
      </c>
      <c r="R80" s="9" t="str">
        <f>IFERROR(_xlfn.XLOOKUP(F80, BS_ATIVIDADE[ATIVIDADE],BS_ATIVIDADE[UNIDADE] ), "*")</f>
        <v>Nº DE BARRAS</v>
      </c>
      <c r="S80" s="176" t="str" cm="1">
        <f t="array" ref="S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0" s="176" t="str" cm="1">
        <f t="array" ref="T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1366</v>
      </c>
      <c r="W80" s="134" t="s">
        <v>1444</v>
      </c>
      <c r="X80" s="151" t="s">
        <v>1005</v>
      </c>
      <c r="Y80" s="129"/>
      <c r="Z80" s="129"/>
      <c r="AA80" s="71" t="s">
        <v>1367</v>
      </c>
      <c r="AB80" s="59" t="s">
        <v>997</v>
      </c>
      <c r="AC80" s="59"/>
      <c r="AD80" s="134">
        <v>0.29166666666666669</v>
      </c>
      <c r="AE80" s="71">
        <v>7671</v>
      </c>
      <c r="AF80" s="71">
        <v>9322</v>
      </c>
      <c r="AG80" s="71"/>
      <c r="AH80" s="42"/>
      <c r="AI80" s="119" t="str">
        <f>IF(BS_CONTROLE[[#This Row],[Coluna6]]=0, "-", BS_CONTROLE[[#This Row],[Coluna6]])</f>
        <v>MODERNIZAÇÃO - DESCARGA - TRILHO</v>
      </c>
      <c r="AJ80" s="8" t="str">
        <f>IF(D80="","*",VLOOKUP(AI80,BS_ATIVIDADE[#Data],3,FALSE))</f>
        <v>MODERNIZAÇÃO</v>
      </c>
      <c r="AK80" s="171" t="str">
        <f>IF(BS_CONTROLE[[#This Row],[Coluna8]]=0, "-", BS_CONTROLE[[#This Row],[Coluna8]])</f>
        <v>TCS2</v>
      </c>
      <c r="AL80" s="171" t="str">
        <f>IF(BS_CONTROLE[[#This Row],[Coluna9]]=0, "-", BS_CONTROLE[[#This Row],[Coluna9]])</f>
        <v>TCS2</v>
      </c>
      <c r="AM80" s="171" t="str">
        <f>IF(BS_CONTROLE[[#This Row],[Coluna13]]=0, "-", BS_CONTROLE[[#This Row],[Coluna13]])</f>
        <v>TVI-TJA</v>
      </c>
      <c r="AN80" s="171" t="str">
        <f>IF(BS_CONTROLE[[#This Row],[Coluna14]]=0, "-", BS_CONTROLE[[#This Row],[Coluna14]])</f>
        <v>251TJA</v>
      </c>
      <c r="AO80" s="172">
        <f>IF(BS_CONTROLE[[#This Row],[Coluna10]]=0, "-", BS_CONTROLE[[#This Row],[Coluna10]])</f>
        <v>74</v>
      </c>
      <c r="AP80" s="173">
        <f>IF(BS_CONTROLE[[#This Row],[Coluna11]]=0, "-", BS_CONTROLE[[#This Row],[Coluna11]])</f>
        <v>260</v>
      </c>
      <c r="AQ80" s="173">
        <f>IF(BS_CONTROLE[[#This Row],[Coluna12]]=0, "-", BS_CONTROLE[[#This Row],[Coluna12]])</f>
        <v>210</v>
      </c>
      <c r="AR80" s="32">
        <v>0.49722222222222223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IF(D80="","*",IFERROR(IF(ISODD(COUNT(AS80:AX81)),"ERRO",SUM((AT80-AS80),(AV80-AU80),(AX80-AW80))),"ERRO"))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Nº DE BARRAS</v>
      </c>
      <c r="BC80" s="59" t="str" cm="1">
        <f t="array" ref="BC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0" s="59" t="str" cm="1">
        <f t="array" ref="BD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Row],[Coluna22]]=0, "-", BS_CONTROLE[[#This Row],[Coluna22]])</f>
        <v>Augusto/ Efraim</v>
      </c>
      <c r="BG80" s="13"/>
      <c r="BH80" s="14">
        <v>0</v>
      </c>
      <c r="BI80" s="14"/>
      <c r="BJ80" s="14" t="s">
        <v>1445</v>
      </c>
      <c r="BK80" s="14" t="s">
        <v>1446</v>
      </c>
      <c r="BL80" s="13"/>
      <c r="BM80" s="12" t="s">
        <v>1025</v>
      </c>
      <c r="BN80" s="12" t="s">
        <v>1055</v>
      </c>
      <c r="BO80" s="130" t="s">
        <v>1117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CCOCirculaçãoIntervaloOportunidade</v>
      </c>
    </row>
    <row r="81" spans="1:72">
      <c r="A81" s="44" t="str">
        <f t="shared" si="7"/>
        <v>V6646062</v>
      </c>
      <c r="B81" s="132">
        <v>46062</v>
      </c>
      <c r="C81" s="7">
        <f>IF(BS_CONTROLE[[#This Row],[Coluna2]]="","",WEEKNUM(BS_CONTROLE[[#This Row],[Coluna2]]))</f>
        <v>7</v>
      </c>
      <c r="D81" s="45" t="s">
        <v>192</v>
      </c>
      <c r="E81" s="181">
        <v>87</v>
      </c>
      <c r="F81" s="133" t="s">
        <v>235</v>
      </c>
      <c r="G81" s="8" t="str">
        <f>IF(D81="","*",VLOOKUP(F81,BS_ATIVIDADE[#All],3,FALSE))</f>
        <v>MODERNIZAÇÃO</v>
      </c>
      <c r="H81" s="134" t="s">
        <v>451</v>
      </c>
      <c r="I81" s="134" t="s">
        <v>451</v>
      </c>
      <c r="J81" s="150">
        <v>74</v>
      </c>
      <c r="K81" s="150">
        <v>172</v>
      </c>
      <c r="L81" s="71">
        <v>173</v>
      </c>
      <c r="M81" s="148" t="str" cm="1">
        <f t="array" ref="M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81" s="148" t="str" cm="1">
        <f t="array" ref="N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81" s="134">
        <v>0.45833333333333331</v>
      </c>
      <c r="P81" s="134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1" s="176" t="str" cm="1">
        <f t="array" ref="T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1366</v>
      </c>
      <c r="W81" s="134" t="s">
        <v>1428</v>
      </c>
      <c r="X81" s="151" t="s">
        <v>1005</v>
      </c>
      <c r="Y81" s="129"/>
      <c r="Z81" s="129"/>
      <c r="AA81" s="71">
        <v>1</v>
      </c>
      <c r="AB81" s="59" t="s">
        <v>997</v>
      </c>
      <c r="AC81" s="59"/>
      <c r="AD81" s="134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Row],[Coluna6]]=0, "-", BS_CONTROLE[[#This Row],[Coluna6]])</f>
        <v>MODERNIZAÇÃO - REGULAGEM</v>
      </c>
      <c r="AJ81" s="8" t="str">
        <f>IF(D81="","*",VLOOKUP(AI81,BS_ATIVIDADE[#Data],3,FALSE))</f>
        <v>MODERNIZAÇÃO</v>
      </c>
      <c r="AK81" s="171" t="str">
        <f>IF(BS_CONTROLE[[#This Row],[Coluna8]]=0, "-", BS_CONTROLE[[#This Row],[Coluna8]])</f>
        <v>TID2</v>
      </c>
      <c r="AL81" s="171" t="str">
        <f>IF(BS_CONTROLE[[#This Row],[Coluna9]]=0, "-", BS_CONTROLE[[#This Row],[Coluna9]])</f>
        <v>TID2</v>
      </c>
      <c r="AM81" s="171" t="str">
        <f>IF(BS_CONTROLE[[#This Row],[Coluna13]]=0, "-", BS_CONTROLE[[#This Row],[Coluna13]])</f>
        <v>TCE-TID</v>
      </c>
      <c r="AN81" s="171" t="str">
        <f>IF(BS_CONTROLE[[#This Row],[Coluna14]]=0, "-", BS_CONTROLE[[#This Row],[Coluna14]])</f>
        <v>TCE177</v>
      </c>
      <c r="AO81" s="172">
        <f>IF(BS_CONTROLE[[#This Row],[Coluna10]]=0, "-", BS_CONTROLE[[#This Row],[Coluna10]])</f>
        <v>74</v>
      </c>
      <c r="AP81" s="173">
        <f>IF(BS_CONTROLE[[#This Row],[Coluna11]]=0, "-", BS_CONTROLE[[#This Row],[Coluna11]])</f>
        <v>172</v>
      </c>
      <c r="AQ81" s="173">
        <f>IF(BS_CONTROLE[[#This Row],[Coluna12]]=0, "-", BS_CONTROLE[[#This Row],[Coluna12]])</f>
        <v>173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1" s="59" t="str" cm="1">
        <f t="array" ref="BD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Row],[Coluna22]]=0, "-", BS_CONTROLE[[#This Row],[Coluna22]])</f>
        <v>Augusto/ Efraim</v>
      </c>
      <c r="BG81" s="13"/>
      <c r="BH81" s="14">
        <v>0</v>
      </c>
      <c r="BI81" s="14"/>
      <c r="BJ81" s="14" t="s">
        <v>1447</v>
      </c>
      <c r="BK81" s="14" t="s">
        <v>1447</v>
      </c>
      <c r="BL81" s="13"/>
      <c r="BM81" s="12" t="s">
        <v>1028</v>
      </c>
      <c r="BN81" s="12" t="s">
        <v>1056</v>
      </c>
      <c r="BO81" s="130" t="s">
        <v>1168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ModernizaçãoExecução</v>
      </c>
    </row>
    <row r="82" spans="1:72">
      <c r="A82" s="44" t="str">
        <f t="shared" si="7"/>
        <v>ANISIO (TF-514)46062</v>
      </c>
      <c r="B82" s="132">
        <v>46062</v>
      </c>
      <c r="C82" s="7">
        <f>IF(BS_CONTROLE[[#This Row],[Coluna2]]="","",WEEKNUM(BS_CONTROLE[[#This Row],[Coluna2]]))</f>
        <v>7</v>
      </c>
      <c r="D82" s="45" t="s">
        <v>273</v>
      </c>
      <c r="E82" s="181">
        <v>99</v>
      </c>
      <c r="F82" s="133" t="s">
        <v>200</v>
      </c>
      <c r="G82" s="8" t="str">
        <f>IF(D82="","*",VLOOKUP(F82,BS_ATIVIDADE[#All],3,FALSE))</f>
        <v>TRILHO - SUBSTITUIÇÂO</v>
      </c>
      <c r="H82" s="134" t="s">
        <v>11</v>
      </c>
      <c r="I82" s="134" t="s">
        <v>11</v>
      </c>
      <c r="J82" s="150">
        <v>74</v>
      </c>
      <c r="K82" s="150">
        <v>54.53</v>
      </c>
      <c r="L82" s="71" t="s">
        <v>11</v>
      </c>
      <c r="M82" s="148" t="str" cm="1">
        <f t="array" ref="M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82" s="148" t="str" cm="1">
        <f t="array" ref="N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82" s="134">
        <v>0.41666666666666669</v>
      </c>
      <c r="P82" s="134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76" t="str" cm="1">
        <f t="array" ref="S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2" s="176" t="str" cm="1">
        <f t="array" ref="T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2" s="195" t="str">
        <f>IFERROR(_xlfn.XLOOKUP(J82, BASE_MAPA!$B$2:$B$420, BASE_MAPA!$G$2:$G$420), "ERRO")</f>
        <v>MARCO INICIAL - ALTO ARAGUAIA</v>
      </c>
      <c r="V82" s="142" t="s">
        <v>1448</v>
      </c>
      <c r="W82" s="134" t="s">
        <v>1307</v>
      </c>
      <c r="X82" s="151" t="s">
        <v>1005</v>
      </c>
      <c r="Y82" s="129"/>
      <c r="Z82" s="129"/>
      <c r="AA82" s="71" t="s">
        <v>11</v>
      </c>
      <c r="AB82" s="59" t="s">
        <v>11</v>
      </c>
      <c r="AC82" s="59"/>
      <c r="AD82" s="134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Row],[Coluna6]]=0, "-", BS_CONTROLE[[#This Row],[Coluna6]])</f>
        <v>PDM - SUBSTITUIÇÃO - TRILHO</v>
      </c>
      <c r="AJ82" s="8" t="str">
        <f>IF(D82="","*",VLOOKUP(AI82,BS_ATIVIDADE[#Data],3,FALSE))</f>
        <v>TRILHO - SUBSTITUIÇÂO</v>
      </c>
      <c r="AK82" s="171" t="str">
        <f>IF(BS_CONTROLE[[#This Row],[Coluna8]]=0, "-", BS_CONTROLE[[#This Row],[Coluna8]])</f>
        <v>-</v>
      </c>
      <c r="AL82" s="171" t="str">
        <f>IF(BS_CONTROLE[[#This Row],[Coluna9]]=0, "-", BS_CONTROLE[[#This Row],[Coluna9]])</f>
        <v>-</v>
      </c>
      <c r="AM82" s="171" t="str">
        <f>IF(BS_CONTROLE[[#This Row],[Coluna13]]=0, "-", BS_CONTROLE[[#This Row],[Coluna13]])</f>
        <v>TLG-TQI</v>
      </c>
      <c r="AN82" s="171" t="str">
        <f>IF(BS_CONTROLE[[#This Row],[Coluna14]]=0, "-", BS_CONTROLE[[#This Row],[Coluna14]])</f>
        <v>K52TQI</v>
      </c>
      <c r="AO82" s="172">
        <f>IF(BS_CONTROLE[[#This Row],[Coluna10]]=0, "-", BS_CONTROLE[[#This Row],[Coluna10]])</f>
        <v>74</v>
      </c>
      <c r="AP82" s="173">
        <f>IF(BS_CONTROLE[[#This Row],[Coluna11]]=0, "-", BS_CONTROLE[[#This Row],[Coluna11]])</f>
        <v>54.53</v>
      </c>
      <c r="AQ82" s="173" t="str">
        <f>IF(BS_CONTROLE[[#This Row],[Coluna12]]=0, "-", BS_CONTROLE[[#This Row],[Coluna12]])</f>
        <v>-</v>
      </c>
      <c r="AR82" s="32">
        <v>0</v>
      </c>
      <c r="AS82" s="32">
        <v>0</v>
      </c>
      <c r="AT82" s="32">
        <v>0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0</v>
      </c>
      <c r="AZ82" s="11"/>
      <c r="BA82" s="60">
        <v>0</v>
      </c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2" s="59" t="str" cm="1">
        <f t="array" ref="BD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2" s="196" t="str">
        <f>IFERROR(_xlfn.XLOOKUP(AO82, BASE_MAPA!$B$2:$B$420, BASE_MAPA!$G$2:$G$420), "ERRO")</f>
        <v>MARCO INICIAL - ALTO ARAGUAIA</v>
      </c>
      <c r="BF82" s="174" t="str">
        <f>IF(BS_CONTROLE[[#This Row],[Coluna22]]=0, "-", BS_CONTROLE[[#This Row],[Coluna22]])</f>
        <v>Anisio</v>
      </c>
      <c r="BG82" s="13"/>
      <c r="BH82" s="14">
        <v>0</v>
      </c>
      <c r="BI82" s="14"/>
      <c r="BJ82" s="14" t="s">
        <v>1449</v>
      </c>
      <c r="BK82" s="14" t="s">
        <v>1449</v>
      </c>
      <c r="BL82" s="13"/>
      <c r="BM82" s="12" t="s">
        <v>1026</v>
      </c>
      <c r="BN82" s="12" t="s">
        <v>1056</v>
      </c>
      <c r="BO82" s="130" t="s">
        <v>1108</v>
      </c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238" t="str">
        <f t="shared" si="11"/>
        <v>SuperExecução</v>
      </c>
    </row>
    <row r="83" spans="1:72">
      <c r="A83" s="44" t="str">
        <f t="shared" si="7"/>
        <v>E1446062</v>
      </c>
      <c r="B83" s="132">
        <v>46062</v>
      </c>
      <c r="C83" s="7">
        <f>IF(BS_CONTROLE[[#This Row],[Coluna2]]="","",WEEKNUM(BS_CONTROLE[[#This Row],[Coluna2]]))</f>
        <v>7</v>
      </c>
      <c r="D83" s="45" t="s">
        <v>149</v>
      </c>
      <c r="E83" s="181">
        <v>100</v>
      </c>
      <c r="F83" s="133" t="s">
        <v>25</v>
      </c>
      <c r="G83" s="8" t="str">
        <f>IF(D83="","*",VLOOKUP(F83,BS_ATIVIDADE[#All],3,FALSE))</f>
        <v>OUTROS</v>
      </c>
      <c r="H83" s="134" t="s">
        <v>803</v>
      </c>
      <c r="I83" s="134" t="s">
        <v>830</v>
      </c>
      <c r="J83" s="150">
        <v>101</v>
      </c>
      <c r="K83" s="150">
        <v>721</v>
      </c>
      <c r="L83" s="71" t="s">
        <v>11</v>
      </c>
      <c r="M83" s="148" t="str" cm="1">
        <f t="array" ref="M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PPN</v>
      </c>
      <c r="N83" s="148" t="str" cm="1">
        <f t="array" ref="N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PPN1</v>
      </c>
      <c r="O83" s="134">
        <v>0.99930555555555556</v>
      </c>
      <c r="P83" s="134">
        <v>4.1666666666666664E-2</v>
      </c>
      <c r="Q83" s="71">
        <v>1</v>
      </c>
      <c r="R83" s="9" t="str">
        <f>IFERROR(_xlfn.XLOOKUP(F83, BS_ATIVIDADE[ATIVIDADE],BS_ATIVIDADE[UNIDADE] ), "*")</f>
        <v>BINÁRIO</v>
      </c>
      <c r="S83" s="176" t="str" cm="1">
        <f t="array" ref="S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3" s="176" t="str" cm="1">
        <f t="array" ref="T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1450</v>
      </c>
      <c r="W83" s="134" t="s">
        <v>1451</v>
      </c>
      <c r="X83" s="151" t="s">
        <v>1009</v>
      </c>
      <c r="Y83" s="129"/>
      <c r="Z83" s="129"/>
      <c r="AA83" s="71">
        <v>1</v>
      </c>
      <c r="AB83" s="59" t="s">
        <v>997</v>
      </c>
      <c r="AC83" s="59" t="s">
        <v>992</v>
      </c>
      <c r="AD83" s="134">
        <v>0.91666666666666663</v>
      </c>
      <c r="AE83" s="71">
        <v>6245</v>
      </c>
      <c r="AF83" s="71">
        <v>6246</v>
      </c>
      <c r="AG83" s="71" t="s">
        <v>11</v>
      </c>
      <c r="AH83" s="42"/>
      <c r="AI83" s="119" t="str">
        <f>IF(BS_CONTROLE[[#This Row],[Coluna6]]=0, "-", BS_CONTROLE[[#This Row],[Coluna6]])</f>
        <v>DESLOCAMENTO</v>
      </c>
      <c r="AJ83" s="8" t="str">
        <f>IF(D83="","*",VLOOKUP(AI83,BS_ATIVIDADE[#Data],3,FALSE))</f>
        <v>OUTROS</v>
      </c>
      <c r="AK83" s="171" t="str">
        <f>IF(BS_CONTROLE[[#This Row],[Coluna8]]=0, "-", BS_CONTROLE[[#This Row],[Coluna8]])</f>
        <v>PPN1</v>
      </c>
      <c r="AL83" s="171" t="str">
        <f>IF(BS_CONTROLE[[#This Row],[Coluna9]]=0, "-", BS_CONTROLE[[#This Row],[Coluna9]])</f>
        <v>PGU2</v>
      </c>
      <c r="AM83" s="171" t="str">
        <f>IF(BS_CONTROLE[[#This Row],[Coluna13]]=0, "-", BS_CONTROLE[[#This Row],[Coluna13]])</f>
        <v>PPN</v>
      </c>
      <c r="AN83" s="171" t="str">
        <f>IF(BS_CONTROLE[[#This Row],[Coluna14]]=0, "-", BS_CONTROLE[[#This Row],[Coluna14]])</f>
        <v>PPN1</v>
      </c>
      <c r="AO83" s="172">
        <f>IF(BS_CONTROLE[[#This Row],[Coluna10]]=0, "-", BS_CONTROLE[[#This Row],[Coluna10]])</f>
        <v>101</v>
      </c>
      <c r="AP83" s="173">
        <f>IF(BS_CONTROLE[[#This Row],[Coluna11]]=0, "-", BS_CONTROLE[[#This Row],[Coluna11]])</f>
        <v>721</v>
      </c>
      <c r="AQ83" s="173" t="str">
        <f>IF(BS_CONTROLE[[#This Row],[Coluna12]]=0, "-", BS_CONTROLE[[#This Row],[Coluna12]])</f>
        <v>-</v>
      </c>
      <c r="AR83" s="32">
        <v>0.89722222222222225</v>
      </c>
      <c r="AS83" s="32">
        <v>0.91111111111111109</v>
      </c>
      <c r="AT83" s="32">
        <v>0.95277777777777772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4.166666666666663E-2</v>
      </c>
      <c r="AZ83" s="11"/>
      <c r="BA83" s="60">
        <v>1</v>
      </c>
      <c r="BB83" s="9" t="str">
        <f>IFERROR(_xlfn.XLOOKUP(AI83, BS_ATIVIDADE[ATIVIDADE],BS_ATIVIDADE[UNIDADE] ), "*")</f>
        <v>BINÁRIO</v>
      </c>
      <c r="BC83" s="59" t="str" cm="1">
        <f t="array" ref="BC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3" s="59" t="str" cm="1">
        <f t="array" ref="BD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Row],[Coluna22]]=0, "-", BS_CONTROLE[[#This Row],[Coluna22]])</f>
        <v>Fernanda</v>
      </c>
      <c r="BG83" s="13"/>
      <c r="BH83" s="14">
        <v>2</v>
      </c>
      <c r="BI83" s="14"/>
      <c r="BJ83" s="14" t="s">
        <v>1452</v>
      </c>
      <c r="BK83" s="14" t="s">
        <v>1452</v>
      </c>
      <c r="BL83" s="13"/>
      <c r="BM83" s="12" t="s">
        <v>1030</v>
      </c>
      <c r="BN83" s="12" t="s">
        <v>1030</v>
      </c>
      <c r="BO83" s="130" t="s">
        <v>1030</v>
      </c>
      <c r="BP83" s="14" t="s">
        <v>11</v>
      </c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>
      <c r="A84" s="44" t="str">
        <f t="shared" si="7"/>
        <v>TURMA FIXA VIA 46062</v>
      </c>
      <c r="B84" s="132">
        <v>46062</v>
      </c>
      <c r="C84" s="7">
        <f>IF(BS_CONTROLE[[#This Row],[Coluna2]]="","",WEEKNUM(BS_CONTROLE[[#This Row],[Coluna2]]))</f>
        <v>7</v>
      </c>
      <c r="D84" s="45" t="s">
        <v>265</v>
      </c>
      <c r="E84" s="181">
        <v>101</v>
      </c>
      <c r="F84" s="133" t="s">
        <v>200</v>
      </c>
      <c r="G84" s="8" t="str">
        <f>IF(D84="","*",VLOOKUP(F84,BS_ATIVIDADE[#All],3,FALSE))</f>
        <v>TRILHO - SUBSTITUIÇÂO</v>
      </c>
      <c r="H84" s="134" t="s">
        <v>888</v>
      </c>
      <c r="I84" s="134" t="s">
        <v>11</v>
      </c>
      <c r="J84" s="150">
        <v>101</v>
      </c>
      <c r="K84" s="150">
        <v>1519.6</v>
      </c>
      <c r="L84" s="71" t="s">
        <v>11</v>
      </c>
      <c r="M84" s="148" t="str" cm="1">
        <f t="array" ref="M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84" s="148" t="str" cm="1">
        <f t="array" ref="N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84" s="134">
        <v>0.52083333333333337</v>
      </c>
      <c r="P84" s="134">
        <v>8.3333333333333329E-2</v>
      </c>
      <c r="Q84" s="71">
        <v>8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4" s="176" t="str" cm="1">
        <f t="array" ref="T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4" s="195" t="str">
        <f>IFERROR(_xlfn.XLOOKUP(J84, BASE_MAPA!$B$2:$B$420, BASE_MAPA!$G$2:$G$420), "ERRO")</f>
        <v>PORTO NACIONAL - OURO VERDE</v>
      </c>
      <c r="V84" s="142" t="s">
        <v>1453</v>
      </c>
      <c r="W84" s="134" t="s">
        <v>1323</v>
      </c>
      <c r="X84" s="151" t="s">
        <v>1005</v>
      </c>
      <c r="Y84" s="129"/>
      <c r="Z84" s="129"/>
      <c r="AA84" s="71"/>
      <c r="AB84" s="59"/>
      <c r="AC84" s="59"/>
      <c r="AD84" s="134"/>
      <c r="AE84" s="71"/>
      <c r="AF84" s="71"/>
      <c r="AG84" s="71"/>
      <c r="AH84" s="42"/>
      <c r="AI84" s="119" t="str">
        <f>IF(BS_CONTROLE[[#This Row],[Coluna6]]=0, "-", BS_CONTROLE[[#This Row],[Coluna6]])</f>
        <v>PDM - SUBSTITUIÇÃO - TRILHO</v>
      </c>
      <c r="AJ84" s="8" t="str">
        <f>IF(D84="","*",VLOOKUP(AI84,BS_ATIVIDADE[#Data],3,FALSE))</f>
        <v>TRILHO - SUBSTITUIÇÂO</v>
      </c>
      <c r="AK84" s="171" t="str">
        <f>IF(BS_CONTROLE[[#This Row],[Coluna8]]=0, "-", BS_CONTROLE[[#This Row],[Coluna8]])</f>
        <v>POVPJA</v>
      </c>
      <c r="AL84" s="171" t="str">
        <f>IF(BS_CONTROLE[[#This Row],[Coluna9]]=0, "-", BS_CONTROLE[[#This Row],[Coluna9]])</f>
        <v>-</v>
      </c>
      <c r="AM84" s="171" t="str">
        <f>IF(BS_CONTROLE[[#This Row],[Coluna13]]=0, "-", BS_CONTROLE[[#This Row],[Coluna13]])</f>
        <v>PJA-POV</v>
      </c>
      <c r="AN84" s="171" t="str">
        <f>IF(BS_CONTROLE[[#This Row],[Coluna14]]=0, "-", BS_CONTROLE[[#This Row],[Coluna14]])</f>
        <v>POVPJA</v>
      </c>
      <c r="AO84" s="172">
        <f>IF(BS_CONTROLE[[#This Row],[Coluna10]]=0, "-", BS_CONTROLE[[#This Row],[Coluna10]])</f>
        <v>101</v>
      </c>
      <c r="AP84" s="173">
        <f>IF(BS_CONTROLE[[#This Row],[Coluna11]]=0, "-", BS_CONTROLE[[#This Row],[Coluna11]])</f>
        <v>1519.6</v>
      </c>
      <c r="AQ84" s="173" t="str">
        <f>IF(BS_CONTROLE[[#This Row],[Coluna12]]=0, "-", BS_CONTROLE[[#This Row],[Coluna12]])</f>
        <v>-</v>
      </c>
      <c r="AR84" s="32">
        <v>0.52083333333333337</v>
      </c>
      <c r="AS84" s="32">
        <v>0.52222222222222225</v>
      </c>
      <c r="AT84" s="32">
        <v>0.60555555555555551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8.3333333333333259E-2</v>
      </c>
      <c r="AZ84" s="11"/>
      <c r="BA84" s="60">
        <v>8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4" s="59" t="str" cm="1">
        <f t="array" ref="BD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4" s="196" t="str">
        <f>IFERROR(_xlfn.XLOOKUP(AO84, BASE_MAPA!$B$2:$B$420, BASE_MAPA!$G$2:$G$420), "ERRO")</f>
        <v>PORTO NACIONAL - OURO VERDE</v>
      </c>
      <c r="BF84" s="174" t="str">
        <f>IF(BS_CONTROLE[[#This Row],[Coluna22]]=0, "-", BS_CONTROLE[[#This Row],[Coluna22]])</f>
        <v xml:space="preserve">Carlos </v>
      </c>
      <c r="BG84" s="13"/>
      <c r="BH84" s="14">
        <v>2</v>
      </c>
      <c r="BI84" s="14"/>
      <c r="BJ84" s="14" t="s">
        <v>1454</v>
      </c>
      <c r="BK84" s="14" t="s">
        <v>1455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Intervalo</v>
      </c>
      <c r="BR84" s="15">
        <f t="shared" si="9"/>
        <v>0.99999999999999911</v>
      </c>
      <c r="BS84" s="15">
        <f t="shared" si="10"/>
        <v>1</v>
      </c>
      <c r="BT84" s="238" t="str">
        <f t="shared" si="11"/>
        <v>OKOK</v>
      </c>
    </row>
    <row r="85" spans="1:72" ht="23.25">
      <c r="A85" s="44" t="str">
        <f t="shared" si="7"/>
        <v>V8646063</v>
      </c>
      <c r="B85" s="132">
        <v>46063</v>
      </c>
      <c r="C85" s="7">
        <f>IF(BS_CONTROLE[[#This Row],[Coluna2]]="","",WEEKNUM(BS_CONTROLE[[#This Row],[Coluna2]]))</f>
        <v>7</v>
      </c>
      <c r="D85" s="45" t="s">
        <v>217</v>
      </c>
      <c r="E85" s="181">
        <v>102</v>
      </c>
      <c r="F85" s="133" t="s">
        <v>116</v>
      </c>
      <c r="G85" s="8" t="str">
        <f>IF(D85="","*",VLOOKUP(F85,BS_ATIVIDADE[#All],3,FALSE))</f>
        <v>MECANIZAÇÃO - SOCADORA</v>
      </c>
      <c r="H85" s="134" t="s">
        <v>648</v>
      </c>
      <c r="I85" s="134" t="s">
        <v>648</v>
      </c>
      <c r="J85" s="150">
        <v>98</v>
      </c>
      <c r="K85" s="150">
        <v>710.1</v>
      </c>
      <c r="L85" s="71">
        <v>713</v>
      </c>
      <c r="M85" s="148" t="str" cm="1">
        <f t="array" ref="M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5" s="148" t="str" cm="1">
        <f t="array" ref="N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710TSF</v>
      </c>
      <c r="O85" s="134">
        <v>0.4375</v>
      </c>
      <c r="P85" s="134">
        <v>0.125</v>
      </c>
      <c r="Q85" s="71">
        <v>1680</v>
      </c>
      <c r="R85" s="9" t="str">
        <f>IFERROR(_xlfn.XLOOKUP(F85, BS_ATIVIDADE[ATIVIDADE],BS_ATIVIDADE[UNIDADE] ), "*")</f>
        <v>M</v>
      </c>
      <c r="S85" s="176" t="str" cm="1">
        <f t="array" ref="S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5" s="176" t="str" cm="1">
        <f t="array" ref="T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1279</v>
      </c>
      <c r="W85" s="227" t="s">
        <v>1456</v>
      </c>
      <c r="X85" s="151" t="s">
        <v>1000</v>
      </c>
      <c r="Y85" s="129" t="s">
        <v>999</v>
      </c>
      <c r="Z85" s="129"/>
      <c r="AA85" s="71">
        <v>1</v>
      </c>
      <c r="AB85" s="59" t="s">
        <v>997</v>
      </c>
      <c r="AC85" s="59"/>
      <c r="AD85" s="134">
        <v>0.29166666666666669</v>
      </c>
      <c r="AE85" s="71">
        <v>6636</v>
      </c>
      <c r="AF85" s="71"/>
      <c r="AG85" s="71"/>
      <c r="AH85" s="42"/>
      <c r="AI85" s="119" t="str">
        <f>IF(BS_CONTROLE[[#This Row],[Coluna6]]=0, "-", BS_CONTROLE[[#This Row],[Coluna6]])</f>
        <v>MECANIZAÇÃO - SOCADORA</v>
      </c>
      <c r="AJ85" s="8" t="str">
        <f>IF(D85="","*",VLOOKUP(AI85,BS_ATIVIDADE[#Data],3,FALSE))</f>
        <v>MECANIZAÇÃO - SOCADORA</v>
      </c>
      <c r="AK85" s="171" t="str">
        <f>IF(BS_CONTROLE[[#This Row],[Coluna8]]=0, "-", BS_CONTROLE[[#This Row],[Coluna8]])</f>
        <v>TSF</v>
      </c>
      <c r="AL85" s="171" t="str">
        <f>IF(BS_CONTROLE[[#This Row],[Coluna9]]=0, "-", BS_CONTROLE[[#This Row],[Coluna9]])</f>
        <v>TSF</v>
      </c>
      <c r="AM85" s="171" t="str">
        <f>IF(BS_CONTROLE[[#This Row],[Coluna13]]=0, "-", BS_CONTROLE[[#This Row],[Coluna13]])</f>
        <v>TAL-TSF</v>
      </c>
      <c r="AN85" s="171" t="str">
        <f>IF(BS_CONTROLE[[#This Row],[Coluna14]]=0, "-", BS_CONTROLE[[#This Row],[Coluna14]])</f>
        <v>710TSF</v>
      </c>
      <c r="AO85" s="172">
        <f>IF(BS_CONTROLE[[#This Row],[Coluna10]]=0, "-", BS_CONTROLE[[#This Row],[Coluna10]])</f>
        <v>98</v>
      </c>
      <c r="AP85" s="173">
        <f>IF(BS_CONTROLE[[#This Row],[Coluna11]]=0, "-", BS_CONTROLE[[#This Row],[Coluna11]])</f>
        <v>710.1</v>
      </c>
      <c r="AQ85" s="173">
        <f>IF(BS_CONTROLE[[#This Row],[Coluna12]]=0, "-", BS_CONTROLE[[#This Row],[Coluna12]])</f>
        <v>713</v>
      </c>
      <c r="AR85" s="32">
        <v>0.39374999999999999</v>
      </c>
      <c r="AS85" s="32">
        <v>0.45694444444444443</v>
      </c>
      <c r="AT85" s="32">
        <v>0.70694444444444449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0.25000000000000006</v>
      </c>
      <c r="AZ85" s="11"/>
      <c r="BA85" s="60">
        <v>4512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5" s="59" t="str" cm="1">
        <f t="array" ref="BD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Row],[Coluna22]]=0, "-", BS_CONTROLE[[#This Row],[Coluna22]])</f>
        <v>Antonioni</v>
      </c>
      <c r="BG85" s="13"/>
      <c r="BH85" s="14">
        <v>2</v>
      </c>
      <c r="BI85" s="14"/>
      <c r="BJ85" s="14" t="s">
        <v>1457</v>
      </c>
      <c r="BK85" s="14" t="s">
        <v>1458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Aderente</v>
      </c>
      <c r="BR85" s="15">
        <f t="shared" si="9"/>
        <v>2.0000000000000004</v>
      </c>
      <c r="BS85" s="15">
        <f t="shared" si="10"/>
        <v>2.6857142857142855</v>
      </c>
      <c r="BT85" s="238" t="str">
        <f t="shared" si="11"/>
        <v>OKOK</v>
      </c>
    </row>
    <row r="86" spans="1:72">
      <c r="A86" s="44" t="str">
        <f t="shared" si="7"/>
        <v>W7046063</v>
      </c>
      <c r="B86" s="132">
        <v>46063</v>
      </c>
      <c r="C86" s="7">
        <f>IF(BS_CONTROLE[[#This Row],[Coluna2]]="","",WEEKNUM(BS_CONTROLE[[#This Row],[Coluna2]]))</f>
        <v>7</v>
      </c>
      <c r="D86" s="45" t="s">
        <v>249</v>
      </c>
      <c r="E86" s="181">
        <v>103</v>
      </c>
      <c r="F86" s="133" t="s">
        <v>186</v>
      </c>
      <c r="G86" s="8" t="str">
        <f>IF(D86="","*",VLOOKUP(F86,BS_ATIVIDADE[#All],3,FALSE))</f>
        <v>PEDRA</v>
      </c>
      <c r="H86" s="134" t="s">
        <v>617</v>
      </c>
      <c r="I86" s="134" t="s">
        <v>574</v>
      </c>
      <c r="J86" s="150">
        <v>98</v>
      </c>
      <c r="K86" s="150">
        <v>704</v>
      </c>
      <c r="L86" s="71">
        <v>706</v>
      </c>
      <c r="M86" s="148" t="str" cm="1">
        <f t="array" ref="M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6" s="148" cm="1">
        <f t="array" ref="N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86" s="134">
        <v>0.375</v>
      </c>
      <c r="P86" s="134">
        <v>0.10416666666666667</v>
      </c>
      <c r="Q86" s="71">
        <v>27</v>
      </c>
      <c r="R86" s="9" t="str">
        <f>IFERROR(_xlfn.XLOOKUP(F86, BS_ATIVIDADE[ATIVIDADE],BS_ATIVIDADE[UNIDADE] ), "*")</f>
        <v>VAGÕES</v>
      </c>
      <c r="S86" s="176" t="str" cm="1">
        <f t="array" ref="S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6" s="176" t="str" cm="1">
        <f t="array" ref="T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6" s="195" t="str">
        <f>IFERROR(_xlfn.XLOOKUP(J86, BASE_MAPA!$B$2:$B$420, BASE_MAPA!$G$2:$G$420), "ERRO")</f>
        <v>ALTO ARAGUAIA - RONDONOPOLIS</v>
      </c>
      <c r="V86" s="142" t="s">
        <v>1311</v>
      </c>
      <c r="W86" s="134" t="s">
        <v>1312</v>
      </c>
      <c r="X86" s="151" t="s">
        <v>1005</v>
      </c>
      <c r="Y86" s="129" t="s">
        <v>1008</v>
      </c>
      <c r="Z86" s="129"/>
      <c r="AA86" s="71">
        <v>2</v>
      </c>
      <c r="AB86" s="59" t="s">
        <v>997</v>
      </c>
      <c r="AC86" s="59"/>
      <c r="AD86" s="134">
        <v>0.29166666666666669</v>
      </c>
      <c r="AE86" s="71">
        <v>9425</v>
      </c>
      <c r="AF86" s="71">
        <v>7632</v>
      </c>
      <c r="AG86" s="71"/>
      <c r="AH86" s="42"/>
      <c r="AI86" s="119" t="str">
        <f>IF(BS_CONTROLE[[#This Row],[Coluna6]]=0, "-", BS_CONTROLE[[#This Row],[Coluna6]])</f>
        <v>PDM - PEDRA - DESCARGA</v>
      </c>
      <c r="AJ86" s="8" t="str">
        <f>IF(D86="","*",VLOOKUP(AI86,BS_ATIVIDADE[#Data],3,FALSE))</f>
        <v>PEDRA</v>
      </c>
      <c r="AK86" s="171" t="str">
        <f>IF(BS_CONTROLE[[#This Row],[Coluna8]]=0, "-", BS_CONTROLE[[#This Row],[Coluna8]])</f>
        <v>TIQ</v>
      </c>
      <c r="AL86" s="171" t="str">
        <f>IF(BS_CONTROLE[[#This Row],[Coluna9]]=0, "-", BS_CONTROLE[[#This Row],[Coluna9]])</f>
        <v>TGR2</v>
      </c>
      <c r="AM86" s="171" t="str">
        <f>IF(BS_CONTROLE[[#This Row],[Coluna13]]=0, "-", BS_CONTROLE[[#This Row],[Coluna13]])</f>
        <v>TAL-TSF</v>
      </c>
      <c r="AN86" s="171">
        <f>IF(BS_CONTROLE[[#This Row],[Coluna14]]=0, "-", BS_CONTROLE[[#This Row],[Coluna14]])</f>
        <v>699710</v>
      </c>
      <c r="AO86" s="172">
        <f>IF(BS_CONTROLE[[#This Row],[Coluna10]]=0, "-", BS_CONTROLE[[#This Row],[Coluna10]])</f>
        <v>98</v>
      </c>
      <c r="AP86" s="173">
        <f>IF(BS_CONTROLE[[#This Row],[Coluna11]]=0, "-", BS_CONTROLE[[#This Row],[Coluna11]])</f>
        <v>704</v>
      </c>
      <c r="AQ86" s="173">
        <f>IF(BS_CONTROLE[[#This Row],[Coluna12]]=0, "-", BS_CONTROLE[[#This Row],[Coluna12]])</f>
        <v>706</v>
      </c>
      <c r="AR86" s="32">
        <v>0.32916666666666666</v>
      </c>
      <c r="AS86" s="32">
        <v>0.62986111111111109</v>
      </c>
      <c r="AT86" s="32">
        <v>0.73263888888888884</v>
      </c>
      <c r="AU86" s="32"/>
      <c r="AV86" s="32"/>
      <c r="AW86" s="32"/>
      <c r="AX86" s="32"/>
      <c r="AY86" s="180">
        <f>IF(D86="","*",IFERROR(IF(ISODD(COUNT(AS86:AX88)),"ERRO",SUM((AT86-AS86),(AV86-AU86),(AX86-AW86))),"ERRO"))</f>
        <v>0.10277777777777775</v>
      </c>
      <c r="AZ86" s="11"/>
      <c r="BA86" s="60">
        <v>27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6" s="59" t="str" cm="1">
        <f t="array" ref="BD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6" s="196" t="str">
        <f>IFERROR(_xlfn.XLOOKUP(AO86, BASE_MAPA!$B$2:$B$420, BASE_MAPA!$G$2:$G$420), "ERRO")</f>
        <v>ALTO ARAGUAIA - RONDONOPOLIS</v>
      </c>
      <c r="BF86" s="174" t="str">
        <f>IF(BS_CONTROLE[[#This Row],[Coluna22]]=0, "-", BS_CONTROLE[[#This Row],[Coluna22]])</f>
        <v xml:space="preserve">Camila </v>
      </c>
      <c r="BG86" s="13"/>
      <c r="BH86" s="14">
        <v>2</v>
      </c>
      <c r="BI86" s="14"/>
      <c r="BJ86" s="14" t="s">
        <v>1459</v>
      </c>
      <c r="BK86" s="14" t="s">
        <v>1460</v>
      </c>
      <c r="BL86" s="13"/>
      <c r="BM86" s="12" t="s">
        <v>1030</v>
      </c>
      <c r="BN86" s="12" t="s">
        <v>1030</v>
      </c>
      <c r="BO86" s="130" t="s">
        <v>1030</v>
      </c>
      <c r="BP86" s="14"/>
      <c r="BQ86" s="10" t="str">
        <f t="shared" si="8"/>
        <v>Intervalo</v>
      </c>
      <c r="BR86" s="15">
        <f t="shared" si="9"/>
        <v>0.98666666666666636</v>
      </c>
      <c r="BS86" s="15">
        <f t="shared" si="10"/>
        <v>1</v>
      </c>
      <c r="BT86" s="238" t="str">
        <f t="shared" si="11"/>
        <v>OKOK</v>
      </c>
    </row>
    <row r="87" spans="1:72" hidden="1">
      <c r="A87" s="44" t="str">
        <f t="shared" si="7"/>
        <v/>
      </c>
      <c r="B87" s="132"/>
      <c r="C87" s="7" t="str">
        <f>IF(BS_CONTROLE[[#This Row],[Coluna2]]="","",WEEKNUM(BS_CONTROLE[[#This Row],[Coluna2]]))</f>
        <v/>
      </c>
      <c r="D87" s="45"/>
      <c r="E87" s="181">
        <v>104</v>
      </c>
      <c r="F87" s="133"/>
      <c r="G87" s="8" t="str">
        <f>IF(D87="","*",VLOOKUP(F87,BS_ATIVIDADE[#All],3,FALSE))</f>
        <v>*</v>
      </c>
      <c r="H87" s="134"/>
      <c r="I87" s="134"/>
      <c r="J87" s="150"/>
      <c r="K87" s="150"/>
      <c r="L87" s="71" t="s">
        <v>11</v>
      </c>
      <c r="M87" s="148" t="str" cm="1">
        <f t="array" ref="M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7" s="148" t="str" cm="1">
        <f t="array" ref="N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7" s="134"/>
      <c r="P87" s="134"/>
      <c r="Q87" s="71"/>
      <c r="R87" s="9" t="str">
        <f>IFERROR(_xlfn.XLOOKUP(F87, BS_ATIVIDADE[ATIVIDADE],BS_ATIVIDADE[UNIDADE] ), "*")</f>
        <v>*</v>
      </c>
      <c r="S87" s="176" t="str" cm="1">
        <f t="array" ref="S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7" s="176" t="str" cm="1">
        <f t="array" ref="T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7" s="195" t="str">
        <f>IFERROR(_xlfn.XLOOKUP(J87, BASE_MAPA!$B$2:$B$420, BASE_MAPA!$G$2:$G$420), "ERRO")</f>
        <v>ERRO</v>
      </c>
      <c r="V87" s="142"/>
      <c r="W87" s="134"/>
      <c r="X87" s="151"/>
      <c r="Y87" s="129"/>
      <c r="Z87" s="129"/>
      <c r="AA87" s="71"/>
      <c r="AB87" s="59"/>
      <c r="AC87" s="59"/>
      <c r="AD87" s="134"/>
      <c r="AE87" s="71"/>
      <c r="AF87" s="71"/>
      <c r="AG87" s="71"/>
      <c r="AH87" s="42"/>
      <c r="AI87" s="119" t="str">
        <f>IF(BS_CONTROLE[[#This Row],[Coluna6]]=0, "-", BS_CONTROLE[[#This Row],[Coluna6]])</f>
        <v>-</v>
      </c>
      <c r="AJ87" s="8" t="str">
        <f>IF(D87="","*",VLOOKUP(AI87,BS_ATIVIDADE[#Data],3,FALSE))</f>
        <v>*</v>
      </c>
      <c r="AK87" s="171" t="str">
        <f>IF(BS_CONTROLE[[#This Row],[Coluna8]]=0, "-", BS_CONTROLE[[#This Row],[Coluna8]])</f>
        <v>-</v>
      </c>
      <c r="AL87" s="171" t="str">
        <f>IF(BS_CONTROLE[[#This Row],[Coluna9]]=0, "-", BS_CONTROLE[[#This Row],[Coluna9]])</f>
        <v>-</v>
      </c>
      <c r="AM87" s="171" t="str">
        <f>IF(BS_CONTROLE[[#This Row],[Coluna13]]=0, "-", BS_CONTROLE[[#This Row],[Coluna13]])</f>
        <v>-</v>
      </c>
      <c r="AN87" s="171" t="str">
        <f>IF(BS_CONTROLE[[#This Row],[Coluna14]]=0, "-", BS_CONTROLE[[#This Row],[Coluna14]])</f>
        <v>-</v>
      </c>
      <c r="AO87" s="172" t="str">
        <f>IF(BS_CONTROLE[[#This Row],[Coluna10]]=0, "-", BS_CONTROLE[[#This Row],[Coluna10]])</f>
        <v>-</v>
      </c>
      <c r="AP87" s="173" t="str">
        <f>IF(BS_CONTROLE[[#This Row],[Coluna11]]=0, "-", BS_CONTROLE[[#This Row],[Coluna11]])</f>
        <v>-</v>
      </c>
      <c r="AQ87" s="173" t="str">
        <f>IF(BS_CONTROLE[[#This Row],[Coluna12]]=0, "-", BS_CONTROLE[[#This Row],[Coluna12]])</f>
        <v>-</v>
      </c>
      <c r="AR87" s="32"/>
      <c r="AS87" s="32"/>
      <c r="AT87" s="32"/>
      <c r="AU87" s="32"/>
      <c r="AV87" s="32"/>
      <c r="AW87" s="32"/>
      <c r="AX87" s="32"/>
      <c r="AY87" s="180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7" s="59" t="str" cm="1">
        <f t="array" ref="BD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7" s="196" t="str">
        <f>IFERROR(_xlfn.XLOOKUP(AO87, BASE_MAPA!$B$2:$B$420, BASE_MAPA!$G$2:$G$420), "ERRO")</f>
        <v>ERRO</v>
      </c>
      <c r="BF87" s="174" t="str">
        <f>IF(BS_CONTROLE[[#This Row],[Coluna22]]=0, "-", BS_CONTROLE[[#This Row],[Coluna22]])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238" t="str">
        <f t="shared" si="11"/>
        <v/>
      </c>
    </row>
    <row r="88" spans="1:72">
      <c r="A88" s="44" t="str">
        <f t="shared" si="7"/>
        <v>BRUNO (TF-525)46063</v>
      </c>
      <c r="B88" s="132">
        <v>46063</v>
      </c>
      <c r="C88" s="7">
        <f>IF(BS_CONTROLE[[#This Row],[Coluna2]]="","",WEEKNUM(BS_CONTROLE[[#This Row],[Coluna2]]))</f>
        <v>7</v>
      </c>
      <c r="D88" s="45" t="s">
        <v>278</v>
      </c>
      <c r="E88" s="181">
        <v>105</v>
      </c>
      <c r="F88" s="133" t="s">
        <v>193</v>
      </c>
      <c r="G88" s="8" t="str">
        <f>IF(D88="","*",VLOOKUP(F88,BS_ATIVIDADE[#All],3,FALSE))</f>
        <v>SOLDA</v>
      </c>
      <c r="H88" s="134" t="s">
        <v>588</v>
      </c>
      <c r="I88" s="134" t="s">
        <v>11</v>
      </c>
      <c r="J88" s="150">
        <v>98</v>
      </c>
      <c r="K88" s="150">
        <v>548.16</v>
      </c>
      <c r="L88" s="71" t="s">
        <v>11</v>
      </c>
      <c r="M88" s="148" t="str" cm="1">
        <f t="array" ref="M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88" s="148" t="s">
        <v>1436</v>
      </c>
      <c r="O88" s="134">
        <v>0.375</v>
      </c>
      <c r="P88" s="134">
        <v>6.25E-2</v>
      </c>
      <c r="Q88" s="71">
        <v>1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8" s="176" t="str" cm="1">
        <f t="array" ref="T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8" s="195" t="str">
        <f>IFERROR(_xlfn.XLOOKUP(J88, BASE_MAPA!$B$2:$B$420, BASE_MAPA!$G$2:$G$420), "ERRO")</f>
        <v>ALTO ARAGUAIA - RONDONOPOLIS</v>
      </c>
      <c r="V88" s="142" t="s">
        <v>1322</v>
      </c>
      <c r="W88" s="134" t="s">
        <v>1323</v>
      </c>
      <c r="X88" s="151" t="s">
        <v>1005</v>
      </c>
      <c r="Y88" s="129" t="s">
        <v>1008</v>
      </c>
      <c r="Z88" s="129"/>
      <c r="AA88" s="71" t="s">
        <v>11</v>
      </c>
      <c r="AB88" s="59"/>
      <c r="AC88" s="59"/>
      <c r="AD88" s="134"/>
      <c r="AE88" s="71"/>
      <c r="AF88" s="71"/>
      <c r="AG88" s="71"/>
      <c r="AH88" s="42"/>
      <c r="AI88" s="119" t="str">
        <f>IF(BS_CONTROLE[[#This Row],[Coluna6]]=0, "-", BS_CONTROLE[[#This Row],[Coluna6]])</f>
        <v>PDM - SOLDA</v>
      </c>
      <c r="AJ88" s="8" t="str">
        <f>IF(D88="","*",VLOOKUP(AI88,BS_ATIVIDADE[#Data],3,FALSE))</f>
        <v>SOLDA</v>
      </c>
      <c r="AK88" s="171" t="str">
        <f>IF(BS_CONTROLE[[#This Row],[Coluna8]]=0, "-", BS_CONTROLE[[#This Row],[Coluna8]])</f>
        <v>TRM</v>
      </c>
      <c r="AL88" s="171" t="str">
        <f>IF(BS_CONTROLE[[#This Row],[Coluna9]]=0, "-", BS_CONTROLE[[#This Row],[Coluna9]])</f>
        <v>-</v>
      </c>
      <c r="AM88" s="171" t="str">
        <f>IF(BS_CONTROLE[[#This Row],[Coluna13]]=0, "-", BS_CONTROLE[[#This Row],[Coluna13]])</f>
        <v>TRM</v>
      </c>
      <c r="AN88" s="171" t="str">
        <f>IF(BS_CONTROLE[[#This Row],[Coluna14]]=0, "-", BS_CONTROLE[[#This Row],[Coluna14]])</f>
        <v>TRMS</v>
      </c>
      <c r="AO88" s="172">
        <f>IF(BS_CONTROLE[[#This Row],[Coluna10]]=0, "-", BS_CONTROLE[[#This Row],[Coluna10]])</f>
        <v>98</v>
      </c>
      <c r="AP88" s="173">
        <f>IF(BS_CONTROLE[[#This Row],[Coluna11]]=0, "-", BS_CONTROLE[[#This Row],[Coluna11]])</f>
        <v>548.16</v>
      </c>
      <c r="AQ88" s="173" t="str">
        <f>IF(BS_CONTROLE[[#This Row],[Coluna12]]=0, "-", BS_CONTROLE[[#This Row],[Coluna12]])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8" s="59" t="str" cm="1">
        <f t="array" ref="BD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8" s="196" t="str">
        <f>IFERROR(_xlfn.XLOOKUP(AO88, BASE_MAPA!$B$2:$B$420, BASE_MAPA!$G$2:$G$420), "ERRO")</f>
        <v>ALTO ARAGUAIA - RONDONOPOLIS</v>
      </c>
      <c r="BF88" s="174" t="str">
        <f>IF(BS_CONTROLE[[#This Row],[Coluna22]]=0, "-", BS_CONTROLE[[#This Row],[Coluna22]])</f>
        <v>Bruno</v>
      </c>
      <c r="BG88" s="13"/>
      <c r="BH88" s="14">
        <v>0</v>
      </c>
      <c r="BI88" s="14"/>
      <c r="BJ88" s="14" t="s">
        <v>1461</v>
      </c>
      <c r="BK88" s="14" t="s">
        <v>1461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>
      <c r="A89" s="44" t="str">
        <f t="shared" si="7"/>
        <v>ELSON (TF-526)46063</v>
      </c>
      <c r="B89" s="132">
        <v>46063</v>
      </c>
      <c r="C89" s="7">
        <f>IF(BS_CONTROLE[[#This Row],[Coluna2]]="","",WEEKNUM(BS_CONTROLE[[#This Row],[Coluna2]]))</f>
        <v>7</v>
      </c>
      <c r="D89" s="45" t="s">
        <v>303</v>
      </c>
      <c r="E89" s="181">
        <v>106</v>
      </c>
      <c r="F89" s="133" t="s">
        <v>193</v>
      </c>
      <c r="G89" s="8" t="str">
        <f>IF(D89="","*",VLOOKUP(F89,BS_ATIVIDADE[#All],3,FALSE))</f>
        <v>SOLDA</v>
      </c>
      <c r="H89" s="134" t="s">
        <v>553</v>
      </c>
      <c r="I89" s="134" t="s">
        <v>11</v>
      </c>
      <c r="J89" s="150">
        <v>74</v>
      </c>
      <c r="K89" s="150">
        <v>430.26799999999997</v>
      </c>
      <c r="L89" s="71" t="s">
        <v>11</v>
      </c>
      <c r="M89" s="148" t="str" cm="1">
        <f t="array" ref="M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89" s="148" t="str" cm="1">
        <f t="array" ref="N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89" s="134">
        <v>0.375</v>
      </c>
      <c r="P89" s="134">
        <v>0.125</v>
      </c>
      <c r="Q89" s="71">
        <v>2</v>
      </c>
      <c r="R89" s="9" t="str">
        <f>IFERROR(_xlfn.XLOOKUP(F89, BS_ATIVIDADE[ATIVIDADE],BS_ATIVIDADE[UNIDADE] ), "*")</f>
        <v>Nº DE SOLDA</v>
      </c>
      <c r="S89" s="176" t="str" cm="1">
        <f t="array" ref="S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9" s="176" t="str" cm="1">
        <f t="array" ref="T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89" s="195" t="str">
        <f>IFERROR(_xlfn.XLOOKUP(J89, BASE_MAPA!$B$2:$B$420, BASE_MAPA!$G$2:$G$420), "ERRO")</f>
        <v>MARCO INICIAL - ALTO ARAGUAIA</v>
      </c>
      <c r="V89" s="142" t="s">
        <v>1295</v>
      </c>
      <c r="W89" s="134" t="s">
        <v>1323</v>
      </c>
      <c r="X89" s="151" t="s">
        <v>1000</v>
      </c>
      <c r="Y89" s="129" t="s">
        <v>999</v>
      </c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Row],[Coluna6]]=0, "-", BS_CONTROLE[[#This Row],[Coluna6]])</f>
        <v>PDM - SOLDA</v>
      </c>
      <c r="AJ89" s="8" t="str">
        <f>IF(D89="","*",VLOOKUP(AI89,BS_ATIVIDADE[#Data],3,FALSE))</f>
        <v>SOLDA</v>
      </c>
      <c r="AK89" s="171" t="str">
        <f>IF(BS_CONTROLE[[#This Row],[Coluna8]]=0, "-", BS_CONTROLE[[#This Row],[Coluna8]])</f>
        <v>TPC440</v>
      </c>
      <c r="AL89" s="171" t="str">
        <f>IF(BS_CONTROLE[[#This Row],[Coluna9]]=0, "-", BS_CONTROLE[[#This Row],[Coluna9]])</f>
        <v>-</v>
      </c>
      <c r="AM89" s="171" t="str">
        <f>IF(BS_CONTROLE[[#This Row],[Coluna13]]=0, "-", BS_CONTROLE[[#This Row],[Coluna13]])</f>
        <v>TPC-TVL</v>
      </c>
      <c r="AN89" s="171" t="str">
        <f>IF(BS_CONTROLE[[#This Row],[Coluna14]]=0, "-", BS_CONTROLE[[#This Row],[Coluna14]])</f>
        <v>TPC440</v>
      </c>
      <c r="AO89" s="172">
        <f>IF(BS_CONTROLE[[#This Row],[Coluna10]]=0, "-", BS_CONTROLE[[#This Row],[Coluna10]])</f>
        <v>74</v>
      </c>
      <c r="AP89" s="173">
        <f>IF(BS_CONTROLE[[#This Row],[Coluna11]]=0, "-", BS_CONTROLE[[#This Row],[Coluna11]])</f>
        <v>430.26799999999997</v>
      </c>
      <c r="AQ89" s="173" t="str">
        <f>IF(BS_CONTROLE[[#This Row],[Coluna12]]=0, "-", BS_CONTROLE[[#This Row],[Coluna12]])</f>
        <v>-</v>
      </c>
      <c r="AR89" s="32">
        <v>0.29166666666666669</v>
      </c>
      <c r="AS89" s="32">
        <v>0</v>
      </c>
      <c r="AT89" s="32">
        <v>0</v>
      </c>
      <c r="AU89" s="32"/>
      <c r="AV89" s="32"/>
      <c r="AW89" s="32"/>
      <c r="AX89" s="32"/>
      <c r="AY89" s="180">
        <f>IF(D89="","*",IFERROR(IF(ISODD(COUNT(AS89:AX91)),"ERRO",SUM((AT89-AS89),(AV89-AU89),(AX89-AW89))),"ERRO"))</f>
        <v>0</v>
      </c>
      <c r="AZ89" s="11"/>
      <c r="BA89" s="60">
        <v>0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9" s="59" t="str" cm="1">
        <f t="array" ref="BD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89" s="196" t="str">
        <f>IFERROR(_xlfn.XLOOKUP(AO89, BASE_MAPA!$B$2:$B$420, BASE_MAPA!$G$2:$G$420), "ERRO")</f>
        <v>MARCO INICIAL - ALTO ARAGUAIA</v>
      </c>
      <c r="BF89" s="174" t="str">
        <f>IF(BS_CONTROLE[[#This Row],[Coluna22]]=0, "-", BS_CONTROLE[[#This Row],[Coluna22]])</f>
        <v>Elson</v>
      </c>
      <c r="BG89" s="13"/>
      <c r="BH89" s="14">
        <v>0</v>
      </c>
      <c r="BI89" s="14"/>
      <c r="BJ89" s="14" t="s">
        <v>1461</v>
      </c>
      <c r="BK89" s="14" t="s">
        <v>1461</v>
      </c>
      <c r="BL89" s="13"/>
      <c r="BM89" s="12" t="s">
        <v>1032</v>
      </c>
      <c r="BN89" s="12" t="s">
        <v>1057</v>
      </c>
      <c r="BO89" s="130" t="s">
        <v>1057</v>
      </c>
      <c r="BP89" s="14" t="s">
        <v>11</v>
      </c>
      <c r="BQ89" s="10" t="str">
        <f t="shared" si="8"/>
        <v>Produção e Intervalo</v>
      </c>
      <c r="BR89" s="15">
        <f t="shared" si="9"/>
        <v>0</v>
      </c>
      <c r="BS89" s="15">
        <f t="shared" si="10"/>
        <v>0</v>
      </c>
      <c r="BT89" s="238" t="str">
        <f t="shared" si="11"/>
        <v>CondiçõesClimáticaChuva</v>
      </c>
    </row>
    <row r="90" spans="1:72" hidden="1">
      <c r="A90" s="44" t="str">
        <f t="shared" si="7"/>
        <v/>
      </c>
      <c r="B90" s="132"/>
      <c r="C90" s="7" t="str">
        <f>IF(BS_CONTROLE[[#This Row],[Coluna2]]="","",WEEKNUM(BS_CONTROLE[[#This Row],[Coluna2]]))</f>
        <v/>
      </c>
      <c r="D90" s="45"/>
      <c r="E90" s="181">
        <v>107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0" s="148" t="str" cm="1">
        <f t="array" ref="N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0" s="176" t="str" cm="1">
        <f t="array" ref="T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Row],[Coluna6]]=0, "-", BS_CONTROLE[[#This Row],[Coluna6]])</f>
        <v>-</v>
      </c>
      <c r="AJ90" s="8" t="str">
        <f>IF(D90="","*",VLOOKUP(AI90,BS_ATIVIDADE[#Data],3,FALSE))</f>
        <v>*</v>
      </c>
      <c r="AK90" s="171" t="str">
        <f>IF(BS_CONTROLE[[#This Row],[Coluna8]]=0, "-", BS_CONTROLE[[#This Row],[Coluna8]])</f>
        <v>-</v>
      </c>
      <c r="AL90" s="171" t="str">
        <f>IF(BS_CONTROLE[[#This Row],[Coluna9]]=0, "-", BS_CONTROLE[[#This Row],[Coluna9]])</f>
        <v>-</v>
      </c>
      <c r="AM90" s="171" t="str">
        <f>IF(BS_CONTROLE[[#This Row],[Coluna13]]=0, "-", BS_CONTROLE[[#This Row],[Coluna13]])</f>
        <v>-</v>
      </c>
      <c r="AN90" s="171" t="str">
        <f>IF(BS_CONTROLE[[#This Row],[Coluna14]]=0, "-", BS_CONTROLE[[#This Row],[Coluna14]])</f>
        <v>-</v>
      </c>
      <c r="AO90" s="172" t="str">
        <f>IF(BS_CONTROLE[[#This Row],[Coluna10]]=0, "-", BS_CONTROLE[[#This Row],[Coluna10]])</f>
        <v>-</v>
      </c>
      <c r="AP90" s="173" t="str">
        <f>IF(BS_CONTROLE[[#This Row],[Coluna11]]=0, "-", BS_CONTROLE[[#This Row],[Coluna11]])</f>
        <v>-</v>
      </c>
      <c r="AQ90" s="173" t="str">
        <f>IF(BS_CONTROLE[[#This Row],[Coluna12]]=0, "-", BS_CONTROLE[[#This Row],[Coluna12]])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0" s="59" t="str" cm="1">
        <f t="array" ref="BD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Row],[Coluna22]]=0, "-", BS_CONTROLE[[#This Row],[Coluna22]])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Row],[Coluna2]]="","",WEEKNUM(BS_CONTROLE[[#This Row],[Coluna2]]))</f>
        <v/>
      </c>
      <c r="D91" s="45"/>
      <c r="E91" s="181">
        <v>108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1" s="148" t="str" cm="1">
        <f t="array" ref="N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1" s="176" t="str" cm="1">
        <f t="array" ref="T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Row],[Coluna6]]=0, "-", BS_CONTROLE[[#This Row],[Coluna6]])</f>
        <v>-</v>
      </c>
      <c r="AJ91" s="8" t="str">
        <f>IF(D91="","*",VLOOKUP(AI91,BS_ATIVIDADE[#Data],3,FALSE))</f>
        <v>*</v>
      </c>
      <c r="AK91" s="171" t="str">
        <f>IF(BS_CONTROLE[[#This Row],[Coluna8]]=0, "-", BS_CONTROLE[[#This Row],[Coluna8]])</f>
        <v>-</v>
      </c>
      <c r="AL91" s="171" t="str">
        <f>IF(BS_CONTROLE[[#This Row],[Coluna9]]=0, "-", BS_CONTROLE[[#This Row],[Coluna9]])</f>
        <v>-</v>
      </c>
      <c r="AM91" s="171" t="str">
        <f>IF(BS_CONTROLE[[#This Row],[Coluna13]]=0, "-", BS_CONTROLE[[#This Row],[Coluna13]])</f>
        <v>-</v>
      </c>
      <c r="AN91" s="171" t="str">
        <f>IF(BS_CONTROLE[[#This Row],[Coluna14]]=0, "-", BS_CONTROLE[[#This Row],[Coluna14]])</f>
        <v>-</v>
      </c>
      <c r="AO91" s="172" t="str">
        <f>IF(BS_CONTROLE[[#This Row],[Coluna10]]=0, "-", BS_CONTROLE[[#This Row],[Coluna10]])</f>
        <v>-</v>
      </c>
      <c r="AP91" s="173" t="str">
        <f>IF(BS_CONTROLE[[#This Row],[Coluna11]]=0, "-", BS_CONTROLE[[#This Row],[Coluna11]])</f>
        <v>-</v>
      </c>
      <c r="AQ91" s="173" t="str">
        <f>IF(BS_CONTROLE[[#This Row],[Coluna12]]=0, "-", BS_CONTROLE[[#This Row],[Coluna12]])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1" s="59" t="str" cm="1">
        <f t="array" ref="BD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Row],[Coluna22]]=0, "-", BS_CONTROLE[[#This Row],[Coluna22]])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/>
      </c>
      <c r="B92" s="132"/>
      <c r="C92" s="7" t="str">
        <f>IF(BS_CONTROLE[[#This Row],[Coluna2]]="","",WEEKNUM(BS_CONTROLE[[#This Row],[Coluna2]]))</f>
        <v/>
      </c>
      <c r="D92" s="45"/>
      <c r="E92" s="181">
        <v>109</v>
      </c>
      <c r="F92" s="133"/>
      <c r="G92" s="8" t="str">
        <f>IF(D92="","*",VLOOKUP(F92,BS_ATIVIDADE[#All],3,FALSE))</f>
        <v>*</v>
      </c>
      <c r="H92" s="134"/>
      <c r="I92" s="134"/>
      <c r="J92" s="150"/>
      <c r="K92" s="150"/>
      <c r="L92" s="71" t="s">
        <v>11</v>
      </c>
      <c r="M92" s="148" t="str" cm="1">
        <f t="array" ref="M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2" s="148" t="str" cm="1">
        <f t="array" ref="N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2" s="134"/>
      <c r="P92" s="134"/>
      <c r="Q92" s="71"/>
      <c r="R92" s="9" t="str">
        <f>IFERROR(_xlfn.XLOOKUP(F92, BS_ATIVIDADE[ATIVIDADE],BS_ATIVIDADE[UNIDADE] ), "*")</f>
        <v>*</v>
      </c>
      <c r="S92" s="176" t="str" cm="1">
        <f t="array" ref="S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2" s="176" t="str" cm="1">
        <f t="array" ref="T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2" s="195" t="str">
        <f>IFERROR(_xlfn.XLOOKUP(J92, BASE_MAPA!$B$2:$B$420, BASE_MAPA!$G$2:$G$420), "ERRO")</f>
        <v>ERRO</v>
      </c>
      <c r="V92" s="142"/>
      <c r="W92" s="134"/>
      <c r="X92" s="151"/>
      <c r="Y92" s="129"/>
      <c r="Z92" s="129"/>
      <c r="AA92" s="71"/>
      <c r="AB92" s="59"/>
      <c r="AC92" s="59"/>
      <c r="AD92" s="134"/>
      <c r="AE92" s="71"/>
      <c r="AF92" s="71"/>
      <c r="AG92" s="71"/>
      <c r="AH92" s="42"/>
      <c r="AI92" s="119" t="str">
        <f>IF(BS_CONTROLE[[#This Row],[Coluna6]]=0, "-", BS_CONTROLE[[#This Row],[Coluna6]])</f>
        <v>-</v>
      </c>
      <c r="AJ92" s="8" t="str">
        <f>IF(D92="","*",VLOOKUP(AI92,BS_ATIVIDADE[#Data],3,FALSE))</f>
        <v>*</v>
      </c>
      <c r="AK92" s="171" t="str">
        <f>IF(BS_CONTROLE[[#This Row],[Coluna8]]=0, "-", BS_CONTROLE[[#This Row],[Coluna8]])</f>
        <v>-</v>
      </c>
      <c r="AL92" s="171" t="str">
        <f>IF(BS_CONTROLE[[#This Row],[Coluna9]]=0, "-", BS_CONTROLE[[#This Row],[Coluna9]])</f>
        <v>-</v>
      </c>
      <c r="AM92" s="171" t="str">
        <f>IF(BS_CONTROLE[[#This Row],[Coluna13]]=0, "-", BS_CONTROLE[[#This Row],[Coluna13]])</f>
        <v>-</v>
      </c>
      <c r="AN92" s="171" t="str">
        <f>IF(BS_CONTROLE[[#This Row],[Coluna14]]=0, "-", BS_CONTROLE[[#This Row],[Coluna14]])</f>
        <v>-</v>
      </c>
      <c r="AO92" s="172" t="str">
        <f>IF(BS_CONTROLE[[#This Row],[Coluna10]]=0, "-", BS_CONTROLE[[#This Row],[Coluna10]])</f>
        <v>-</v>
      </c>
      <c r="AP92" s="173" t="str">
        <f>IF(BS_CONTROLE[[#This Row],[Coluna11]]=0, "-", BS_CONTROLE[[#This Row],[Coluna11]])</f>
        <v>-</v>
      </c>
      <c r="AQ92" s="173" t="str">
        <f>IF(BS_CONTROLE[[#This Row],[Coluna12]]=0, "-", BS_CONTROLE[[#This Row],[Coluna12]])</f>
        <v>-</v>
      </c>
      <c r="AR92" s="32"/>
      <c r="AS92" s="32"/>
      <c r="AT92" s="32"/>
      <c r="AU92" s="32"/>
      <c r="AV92" s="32"/>
      <c r="AW92" s="32"/>
      <c r="AX92" s="32"/>
      <c r="AY92" s="180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2" s="59" t="str" cm="1">
        <f t="array" ref="BD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2" s="196" t="str">
        <f>IFERROR(_xlfn.XLOOKUP(AO92, BASE_MAPA!$B$2:$B$420, BASE_MAPA!$G$2:$G$420), "ERRO")</f>
        <v>ERRO</v>
      </c>
      <c r="BF92" s="174" t="str">
        <f>IF(BS_CONTROLE[[#This Row],[Coluna22]]=0, "-", BS_CONTROLE[[#This Row],[Coluna22]])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238" t="str">
        <f t="shared" si="11"/>
        <v/>
      </c>
    </row>
    <row r="93" spans="1:72">
      <c r="A93" s="44" t="str">
        <f t="shared" si="7"/>
        <v>W5046063</v>
      </c>
      <c r="B93" s="132">
        <v>46063</v>
      </c>
      <c r="C93" s="7">
        <f>IF(BS_CONTROLE[[#This Row],[Coluna2]]="","",WEEKNUM(BS_CONTROLE[[#This Row],[Coluna2]]))</f>
        <v>7</v>
      </c>
      <c r="D93" s="45" t="s">
        <v>240</v>
      </c>
      <c r="E93" s="181">
        <v>110</v>
      </c>
      <c r="F93" s="133" t="s">
        <v>127</v>
      </c>
      <c r="G93" s="8" t="str">
        <f>IF(D93="","*",VLOOKUP(F93,BS_ATIVIDADE[#All],3,FALSE))</f>
        <v>MODERNIZAÇÃO</v>
      </c>
      <c r="H93" s="134" t="s">
        <v>473</v>
      </c>
      <c r="I93" s="134" t="s">
        <v>475</v>
      </c>
      <c r="J93" s="150">
        <v>74</v>
      </c>
      <c r="K93" s="150">
        <v>260</v>
      </c>
      <c r="L93" s="71">
        <v>210</v>
      </c>
      <c r="M93" s="148" t="str" cm="1">
        <f t="array" ref="M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93" s="148" t="str" cm="1">
        <f t="array" ref="N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93" s="134">
        <v>0.35416666666666669</v>
      </c>
      <c r="P93" s="134">
        <v>0.16666666666666666</v>
      </c>
      <c r="Q93" s="71">
        <v>4</v>
      </c>
      <c r="R93" s="9" t="str">
        <f>IFERROR(_xlfn.XLOOKUP(F93, BS_ATIVIDADE[ATIVIDADE],BS_ATIVIDADE[UNIDADE] ), "*")</f>
        <v>Nº DE BARRAS</v>
      </c>
      <c r="S93" s="176" t="str" cm="1">
        <f t="array" ref="S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3" s="176" t="str" cm="1">
        <f t="array" ref="T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3" s="195" t="str">
        <f>IFERROR(_xlfn.XLOOKUP(J93, BASE_MAPA!$B$2:$B$420, BASE_MAPA!$G$2:$G$420), "ERRO")</f>
        <v>MARCO INICIAL - ALTO ARAGUAIA</v>
      </c>
      <c r="V93" s="142" t="s">
        <v>1366</v>
      </c>
      <c r="W93" s="134" t="s">
        <v>1462</v>
      </c>
      <c r="X93" s="151" t="s">
        <v>1000</v>
      </c>
      <c r="Y93" s="129" t="s">
        <v>999</v>
      </c>
      <c r="Z93" s="129"/>
      <c r="AA93" s="71" t="s">
        <v>1367</v>
      </c>
      <c r="AB93" s="59" t="s">
        <v>997</v>
      </c>
      <c r="AC93" s="59"/>
      <c r="AD93" s="134">
        <v>0.29166666666666669</v>
      </c>
      <c r="AE93" s="71">
        <v>7671</v>
      </c>
      <c r="AF93" s="71">
        <v>9322</v>
      </c>
      <c r="AG93" s="71"/>
      <c r="AH93" s="42"/>
      <c r="AI93" s="119" t="str">
        <f>IF(BS_CONTROLE[[#This Row],[Coluna6]]=0, "-", BS_CONTROLE[[#This Row],[Coluna6]])</f>
        <v>MODERNIZAÇÃO - DESCARGA - TRILHO</v>
      </c>
      <c r="AJ93" s="8" t="str">
        <f>IF(D93="","*",VLOOKUP(AI93,BS_ATIVIDADE[#Data],3,FALSE))</f>
        <v>MODERNIZAÇÃO</v>
      </c>
      <c r="AK93" s="171" t="str">
        <f>IF(BS_CONTROLE[[#This Row],[Coluna8]]=0, "-", BS_CONTROLE[[#This Row],[Coluna8]])</f>
        <v>TCS</v>
      </c>
      <c r="AL93" s="171" t="str">
        <f>IF(BS_CONTROLE[[#This Row],[Coluna9]]=0, "-", BS_CONTROLE[[#This Row],[Coluna9]])</f>
        <v>TCS2</v>
      </c>
      <c r="AM93" s="171" t="str">
        <f>IF(BS_CONTROLE[[#This Row],[Coluna13]]=0, "-", BS_CONTROLE[[#This Row],[Coluna13]])</f>
        <v>TVI-TJA</v>
      </c>
      <c r="AN93" s="171" t="str">
        <f>IF(BS_CONTROLE[[#This Row],[Coluna14]]=0, "-", BS_CONTROLE[[#This Row],[Coluna14]])</f>
        <v>251TJA</v>
      </c>
      <c r="AO93" s="172">
        <f>IF(BS_CONTROLE[[#This Row],[Coluna10]]=0, "-", BS_CONTROLE[[#This Row],[Coluna10]])</f>
        <v>74</v>
      </c>
      <c r="AP93" s="173">
        <f>IF(BS_CONTROLE[[#This Row],[Coluna11]]=0, "-", BS_CONTROLE[[#This Row],[Coluna11]])</f>
        <v>260</v>
      </c>
      <c r="AQ93" s="173">
        <f>IF(BS_CONTROLE[[#This Row],[Coluna12]]=0, "-", BS_CONTROLE[[#This Row],[Coluna12]])</f>
        <v>210</v>
      </c>
      <c r="AR93" s="32">
        <v>0.33055555555555555</v>
      </c>
      <c r="AS93" s="32">
        <v>0.39374999999999999</v>
      </c>
      <c r="AT93" s="32">
        <v>0.47708333333333336</v>
      </c>
      <c r="AU93" s="32">
        <v>0.53749999999999998</v>
      </c>
      <c r="AV93" s="32">
        <v>0.62083333333333335</v>
      </c>
      <c r="AW93" s="32"/>
      <c r="AX93" s="32"/>
      <c r="AY93" s="180">
        <f>IF(D93="","*",IFERROR(IF(ISODD(COUNT(AS93:AX95)),"ERRO",SUM((AT93-AS93),(AV93-AU93),(AX93-AW93))),"ERRO"))</f>
        <v>0.16666666666666674</v>
      </c>
      <c r="AZ93" s="11"/>
      <c r="BA93" s="60">
        <v>4</v>
      </c>
      <c r="BB93" s="9" t="str">
        <f>IFERROR(_xlfn.XLOOKUP(AI93, BS_ATIVIDADE[ATIVIDADE],BS_ATIVIDADE[UNIDADE] ), "*")</f>
        <v>Nº DE BARRAS</v>
      </c>
      <c r="BC93" s="59" t="str" cm="1">
        <f t="array" ref="BC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3" s="59" t="str" cm="1">
        <f t="array" ref="BD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3" s="196" t="str">
        <f>IFERROR(_xlfn.XLOOKUP(AO93, BASE_MAPA!$B$2:$B$420, BASE_MAPA!$G$2:$G$420), "ERRO")</f>
        <v>MARCO INICIAL - ALTO ARAGUAIA</v>
      </c>
      <c r="BF93" s="174" t="str">
        <f>IF(BS_CONTROLE[[#This Row],[Coluna22]]=0, "-", BS_CONTROLE[[#This Row],[Coluna22]])</f>
        <v>Augusto/ Efraim</v>
      </c>
      <c r="BG93" s="13"/>
      <c r="BH93" s="14">
        <v>2</v>
      </c>
      <c r="BI93" s="14"/>
      <c r="BJ93" s="14" t="s">
        <v>1463</v>
      </c>
      <c r="BK93" s="14" t="s">
        <v>1464</v>
      </c>
      <c r="BL93" s="13"/>
      <c r="BM93" s="12" t="s">
        <v>1030</v>
      </c>
      <c r="BN93" s="12" t="s">
        <v>1030</v>
      </c>
      <c r="BO93" s="130" t="s">
        <v>1030</v>
      </c>
      <c r="BP93" s="14" t="s">
        <v>11</v>
      </c>
      <c r="BQ93" s="10" t="str">
        <f t="shared" si="8"/>
        <v>Aderente</v>
      </c>
      <c r="BR93" s="15">
        <f t="shared" si="9"/>
        <v>1.0000000000000004</v>
      </c>
      <c r="BS93" s="15">
        <f t="shared" si="10"/>
        <v>1</v>
      </c>
      <c r="BT93" s="238" t="str">
        <f t="shared" si="11"/>
        <v>OKOK</v>
      </c>
    </row>
    <row r="94" spans="1:72" hidden="1">
      <c r="A94" s="44" t="str">
        <f t="shared" si="7"/>
        <v/>
      </c>
      <c r="B94" s="132"/>
      <c r="C94" s="7" t="str">
        <f>IF(BS_CONTROLE[[#This Row],[Coluna2]]="","",WEEKNUM(BS_CONTROLE[[#This Row],[Coluna2]]))</f>
        <v/>
      </c>
      <c r="D94" s="45"/>
      <c r="E94" s="181">
        <v>111</v>
      </c>
      <c r="F94" s="133"/>
      <c r="G94" s="8" t="str">
        <f>IF(D94="","*",VLOOKUP(F94,BS_ATIVIDADE[#All],3,FALSE))</f>
        <v>*</v>
      </c>
      <c r="H94" s="134"/>
      <c r="I94" s="134"/>
      <c r="J94" s="150"/>
      <c r="K94" s="150"/>
      <c r="L94" s="71" t="s">
        <v>11</v>
      </c>
      <c r="M94" s="148" t="str" cm="1">
        <f t="array" ref="M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4" s="148" t="str" cm="1">
        <f t="array" ref="N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4" s="134"/>
      <c r="P94" s="134"/>
      <c r="Q94" s="71"/>
      <c r="R94" s="9" t="str">
        <f>IFERROR(_xlfn.XLOOKUP(F94, BS_ATIVIDADE[ATIVIDADE],BS_ATIVIDADE[UNIDADE] ), "*")</f>
        <v>*</v>
      </c>
      <c r="S94" s="176" t="str" cm="1">
        <f t="array" ref="S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4" s="176" t="str" cm="1">
        <f t="array" ref="T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4" s="195" t="str">
        <f>IFERROR(_xlfn.XLOOKUP(J94, BASE_MAPA!$B$2:$B$420, BASE_MAPA!$G$2:$G$420), "ERRO")</f>
        <v>ERRO</v>
      </c>
      <c r="V94" s="142"/>
      <c r="W94" s="134"/>
      <c r="X94" s="151"/>
      <c r="Y94" s="129"/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 t="s">
        <v>11</v>
      </c>
      <c r="AG94" s="71"/>
      <c r="AH94" s="42"/>
      <c r="AI94" s="119" t="str">
        <f>IF(BS_CONTROLE[[#This Row],[Coluna6]]=0, "-", BS_CONTROLE[[#This Row],[Coluna6]])</f>
        <v>-</v>
      </c>
      <c r="AJ94" s="8" t="str">
        <f>IF(D94="","*",VLOOKUP(AI94,BS_ATIVIDADE[#Data],3,FALSE))</f>
        <v>*</v>
      </c>
      <c r="AK94" s="171" t="str">
        <f>IF(BS_CONTROLE[[#This Row],[Coluna8]]=0, "-", BS_CONTROLE[[#This Row],[Coluna8]])</f>
        <v>-</v>
      </c>
      <c r="AL94" s="171" t="str">
        <f>IF(BS_CONTROLE[[#This Row],[Coluna9]]=0, "-", BS_CONTROLE[[#This Row],[Coluna9]])</f>
        <v>-</v>
      </c>
      <c r="AM94" s="171" t="str">
        <f>IF(BS_CONTROLE[[#This Row],[Coluna13]]=0, "-", BS_CONTROLE[[#This Row],[Coluna13]])</f>
        <v>-</v>
      </c>
      <c r="AN94" s="171" t="str">
        <f>IF(BS_CONTROLE[[#This Row],[Coluna14]]=0, "-", BS_CONTROLE[[#This Row],[Coluna14]])</f>
        <v>-</v>
      </c>
      <c r="AO94" s="172" t="str">
        <f>IF(BS_CONTROLE[[#This Row],[Coluna10]]=0, "-", BS_CONTROLE[[#This Row],[Coluna10]])</f>
        <v>-</v>
      </c>
      <c r="AP94" s="173" t="str">
        <f>IF(BS_CONTROLE[[#This Row],[Coluna11]]=0, "-", BS_CONTROLE[[#This Row],[Coluna11]])</f>
        <v>-</v>
      </c>
      <c r="AQ94" s="173" t="str">
        <f>IF(BS_CONTROLE[[#This Row],[Coluna12]]=0, "-", BS_CONTROLE[[#This Row],[Coluna12]])</f>
        <v>-</v>
      </c>
      <c r="AR94" s="32"/>
      <c r="AS94" s="32"/>
      <c r="AT94" s="32"/>
      <c r="AU94" s="32"/>
      <c r="AV94" s="32"/>
      <c r="AW94" s="32"/>
      <c r="AX94" s="32"/>
      <c r="AY94" s="180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4" s="59" t="str" cm="1">
        <f t="array" ref="BD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4" s="196" t="str">
        <f>IFERROR(_xlfn.XLOOKUP(AO94, BASE_MAPA!$B$2:$B$420, BASE_MAPA!$G$2:$G$420), "ERRO")</f>
        <v>ERRO</v>
      </c>
      <c r="BF94" s="174" t="str">
        <f>IF(BS_CONTROLE[[#This Row],[Coluna22]]=0, "-", BS_CONTROLE[[#This Row],[Coluna22]])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238" t="str">
        <f t="shared" si="11"/>
        <v/>
      </c>
    </row>
    <row r="95" spans="1:72">
      <c r="A95" s="44" t="str">
        <f t="shared" si="7"/>
        <v>V6646063</v>
      </c>
      <c r="B95" s="132">
        <v>46063</v>
      </c>
      <c r="C95" s="7">
        <f>IF(BS_CONTROLE[[#This Row],[Coluna2]]="","",WEEKNUM(BS_CONTROLE[[#This Row],[Coluna2]]))</f>
        <v>7</v>
      </c>
      <c r="D95" s="45" t="s">
        <v>192</v>
      </c>
      <c r="E95" s="181">
        <v>112</v>
      </c>
      <c r="F95" s="133" t="s">
        <v>235</v>
      </c>
      <c r="G95" s="8" t="str">
        <f>IF(D95="","*",VLOOKUP(F95,BS_ATIVIDADE[#All],3,FALSE))</f>
        <v>MODERNIZAÇÃO</v>
      </c>
      <c r="H95" s="134" t="s">
        <v>451</v>
      </c>
      <c r="I95" s="134" t="s">
        <v>451</v>
      </c>
      <c r="J95" s="150">
        <v>74</v>
      </c>
      <c r="K95" s="150">
        <v>172</v>
      </c>
      <c r="L95" s="71">
        <v>173.5</v>
      </c>
      <c r="M95" s="148" t="str" cm="1">
        <f t="array" ref="M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95" s="148" t="str" cm="1">
        <f t="array" ref="N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95" s="134">
        <v>0.39583333333333331</v>
      </c>
      <c r="P95" s="134">
        <v>6.25E-2</v>
      </c>
      <c r="Q95" s="71">
        <v>500</v>
      </c>
      <c r="R95" s="9" t="str">
        <f>IFERROR(_xlfn.XLOOKUP(F95, BS_ATIVIDADE[ATIVIDADE],BS_ATIVIDADE[UNIDADE] ), "*")</f>
        <v>M</v>
      </c>
      <c r="S95" s="176" t="str" cm="1">
        <f t="array" ref="S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5" s="176" t="str" cm="1">
        <f t="array" ref="T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5" s="195" t="str">
        <f>IFERROR(_xlfn.XLOOKUP(J95, BASE_MAPA!$B$2:$B$420, BASE_MAPA!$G$2:$G$420), "ERRO")</f>
        <v>MARCO INICIAL - ALTO ARAGUAIA</v>
      </c>
      <c r="V95" s="142" t="s">
        <v>1366</v>
      </c>
      <c r="W95" s="134" t="s">
        <v>1428</v>
      </c>
      <c r="X95" s="151" t="s">
        <v>1005</v>
      </c>
      <c r="Y95" s="129" t="s">
        <v>1008</v>
      </c>
      <c r="Z95" s="129"/>
      <c r="AA95" s="71">
        <v>1</v>
      </c>
      <c r="AB95" s="59" t="s">
        <v>997</v>
      </c>
      <c r="AC95" s="59"/>
      <c r="AD95" s="134">
        <v>0.29166666666666669</v>
      </c>
      <c r="AE95" s="71">
        <v>6066</v>
      </c>
      <c r="AF95" s="71"/>
      <c r="AG95" s="71"/>
      <c r="AH95" s="42"/>
      <c r="AI95" s="119" t="str">
        <f>IF(BS_CONTROLE[[#This Row],[Coluna6]]=0, "-", BS_CONTROLE[[#This Row],[Coluna6]])</f>
        <v>MODERNIZAÇÃO - REGULAGEM</v>
      </c>
      <c r="AJ95" s="8" t="str">
        <f>IF(D95="","*",VLOOKUP(AI95,BS_ATIVIDADE[#Data],3,FALSE))</f>
        <v>MODERNIZAÇÃO</v>
      </c>
      <c r="AK95" s="171" t="str">
        <f>IF(BS_CONTROLE[[#This Row],[Coluna8]]=0, "-", BS_CONTROLE[[#This Row],[Coluna8]])</f>
        <v>TID2</v>
      </c>
      <c r="AL95" s="171" t="str">
        <f>IF(BS_CONTROLE[[#This Row],[Coluna9]]=0, "-", BS_CONTROLE[[#This Row],[Coluna9]])</f>
        <v>TID2</v>
      </c>
      <c r="AM95" s="171" t="str">
        <f>IF(BS_CONTROLE[[#This Row],[Coluna13]]=0, "-", BS_CONTROLE[[#This Row],[Coluna13]])</f>
        <v>TCE-TID</v>
      </c>
      <c r="AN95" s="171" t="str">
        <f>IF(BS_CONTROLE[[#This Row],[Coluna14]]=0, "-", BS_CONTROLE[[#This Row],[Coluna14]])</f>
        <v>TCE177</v>
      </c>
      <c r="AO95" s="172">
        <f>IF(BS_CONTROLE[[#This Row],[Coluna10]]=0, "-", BS_CONTROLE[[#This Row],[Coluna10]])</f>
        <v>74</v>
      </c>
      <c r="AP95" s="173">
        <f>IF(BS_CONTROLE[[#This Row],[Coluna11]]=0, "-", BS_CONTROLE[[#This Row],[Coluna11]])</f>
        <v>172</v>
      </c>
      <c r="AQ95" s="173">
        <f>IF(BS_CONTROLE[[#This Row],[Coluna12]]=0, "-", BS_CONTROLE[[#This Row],[Coluna12]])</f>
        <v>173.5</v>
      </c>
      <c r="AR95" s="32">
        <v>0.36875000000000002</v>
      </c>
      <c r="AS95" s="32">
        <v>0.39374999999999999</v>
      </c>
      <c r="AT95" s="32">
        <v>0.45763888888888887</v>
      </c>
      <c r="AU95" s="32"/>
      <c r="AV95" s="32"/>
      <c r="AW95" s="32"/>
      <c r="AX95" s="32"/>
      <c r="AY95" s="180">
        <f>IF(D95="","*",IFERROR(IF(ISODD(COUNT(AS95:AX97)),"ERRO",SUM((AT95-AS95),(AV95-AU95),(AX95-AW95))),"ERRO"))</f>
        <v>6.3888888888888884E-2</v>
      </c>
      <c r="AZ95" s="11"/>
      <c r="BA95" s="60">
        <v>1000</v>
      </c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5" s="59" t="str" cm="1">
        <f t="array" ref="BD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5" s="196" t="str">
        <f>IFERROR(_xlfn.XLOOKUP(AO95, BASE_MAPA!$B$2:$B$420, BASE_MAPA!$G$2:$G$420), "ERRO")</f>
        <v>MARCO INICIAL - ALTO ARAGUAIA</v>
      </c>
      <c r="BF95" s="174" t="str">
        <f>IF(BS_CONTROLE[[#This Row],[Coluna22]]=0, "-", BS_CONTROLE[[#This Row],[Coluna22]])</f>
        <v>Augusto/ Efraim</v>
      </c>
      <c r="BG95" s="13"/>
      <c r="BH95" s="14">
        <v>2</v>
      </c>
      <c r="BI95" s="14"/>
      <c r="BJ95" s="14" t="s">
        <v>1465</v>
      </c>
      <c r="BK95" s="14" t="s">
        <v>1465</v>
      </c>
      <c r="BL95" s="13"/>
      <c r="BM95" s="12" t="s">
        <v>1030</v>
      </c>
      <c r="BN95" s="12" t="s">
        <v>1030</v>
      </c>
      <c r="BO95" s="130" t="s">
        <v>1030</v>
      </c>
      <c r="BP95" s="14" t="s">
        <v>11</v>
      </c>
      <c r="BQ95" s="10" t="str">
        <f t="shared" si="8"/>
        <v>Aderente</v>
      </c>
      <c r="BR95" s="15">
        <f t="shared" si="9"/>
        <v>1.0222222222222221</v>
      </c>
      <c r="BS95" s="15">
        <f t="shared" si="10"/>
        <v>2</v>
      </c>
      <c r="BT95" s="238" t="str">
        <f t="shared" si="11"/>
        <v>OKOK</v>
      </c>
    </row>
    <row r="96" spans="1:72" hidden="1">
      <c r="A96" s="44" t="str">
        <f t="shared" si="7"/>
        <v/>
      </c>
      <c r="B96" s="132"/>
      <c r="C96" s="7" t="str">
        <f>IF(BS_CONTROLE[[#This Row],[Coluna2]]="","",WEEKNUM(BS_CONTROLE[[#This Row],[Coluna2]]))</f>
        <v/>
      </c>
      <c r="D96" s="45"/>
      <c r="E96" s="181">
        <v>113</v>
      </c>
      <c r="F96" s="133"/>
      <c r="G96" s="8" t="str">
        <f>IF(D96="","*",VLOOKUP(F96,BS_ATIVIDADE[#All],3,FALSE))</f>
        <v>*</v>
      </c>
      <c r="H96" s="134"/>
      <c r="I96" s="134"/>
      <c r="J96" s="150"/>
      <c r="K96" s="150"/>
      <c r="L96" s="71" t="s">
        <v>11</v>
      </c>
      <c r="M96" s="148" t="str" cm="1">
        <f t="array" ref="M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6" s="148" t="str" cm="1">
        <f t="array" ref="N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6" s="134"/>
      <c r="P96" s="134"/>
      <c r="Q96" s="71"/>
      <c r="R96" s="9" t="str">
        <f>IFERROR(_xlfn.XLOOKUP(F96, BS_ATIVIDADE[ATIVIDADE],BS_ATIVIDADE[UNIDADE] ), "*")</f>
        <v>*</v>
      </c>
      <c r="S96" s="176" t="str" cm="1">
        <f t="array" ref="S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6" s="176" t="str" cm="1">
        <f t="array" ref="T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6" s="195" t="str">
        <f>IFERROR(_xlfn.XLOOKUP(J96, BASE_MAPA!$B$2:$B$420, BASE_MAPA!$G$2:$G$420), "ERRO")</f>
        <v>ERRO</v>
      </c>
      <c r="V96" s="142"/>
      <c r="W96" s="134"/>
      <c r="X96" s="151"/>
      <c r="Y96" s="129"/>
      <c r="Z96" s="129"/>
      <c r="AA96" s="71"/>
      <c r="AB96" s="59"/>
      <c r="AC96" s="59"/>
      <c r="AD96" s="134"/>
      <c r="AE96" s="71"/>
      <c r="AF96" s="71"/>
      <c r="AG96" s="71"/>
      <c r="AH96" s="42"/>
      <c r="AI96" s="119" t="str">
        <f>IF(BS_CONTROLE[[#This Row],[Coluna6]]=0, "-", BS_CONTROLE[[#This Row],[Coluna6]])</f>
        <v>-</v>
      </c>
      <c r="AJ96" s="8" t="str">
        <f>IF(D96="","*",VLOOKUP(AI96,BS_ATIVIDADE[#Data],3,FALSE))</f>
        <v>*</v>
      </c>
      <c r="AK96" s="171" t="str">
        <f>IF(BS_CONTROLE[[#This Row],[Coluna8]]=0, "-", BS_CONTROLE[[#This Row],[Coluna8]])</f>
        <v>-</v>
      </c>
      <c r="AL96" s="171" t="str">
        <f>IF(BS_CONTROLE[[#This Row],[Coluna9]]=0, "-", BS_CONTROLE[[#This Row],[Coluna9]])</f>
        <v>-</v>
      </c>
      <c r="AM96" s="171" t="str">
        <f>IF(BS_CONTROLE[[#This Row],[Coluna13]]=0, "-", BS_CONTROLE[[#This Row],[Coluna13]])</f>
        <v>-</v>
      </c>
      <c r="AN96" s="171" t="str">
        <f>IF(BS_CONTROLE[[#This Row],[Coluna14]]=0, "-", BS_CONTROLE[[#This Row],[Coluna14]])</f>
        <v>-</v>
      </c>
      <c r="AO96" s="172" t="str">
        <f>IF(BS_CONTROLE[[#This Row],[Coluna10]]=0, "-", BS_CONTROLE[[#This Row],[Coluna10]])</f>
        <v>-</v>
      </c>
      <c r="AP96" s="173" t="str">
        <f>IF(BS_CONTROLE[[#This Row],[Coluna11]]=0, "-", BS_CONTROLE[[#This Row],[Coluna11]])</f>
        <v>-</v>
      </c>
      <c r="AQ96" s="173" t="str">
        <f>IF(BS_CONTROLE[[#This Row],[Coluna12]]=0, "-", BS_CONTROLE[[#This Row],[Coluna12]])</f>
        <v>-</v>
      </c>
      <c r="AR96" s="32"/>
      <c r="AS96" s="32"/>
      <c r="AT96" s="32"/>
      <c r="AU96" s="32"/>
      <c r="AV96" s="32"/>
      <c r="AW96" s="32"/>
      <c r="AX96" s="32"/>
      <c r="AY96" s="180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6" s="59" t="str" cm="1">
        <f t="array" ref="BD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6" s="196" t="str">
        <f>IFERROR(_xlfn.XLOOKUP(AO96, BASE_MAPA!$B$2:$B$420, BASE_MAPA!$G$2:$G$420), "ERRO")</f>
        <v>ERRO</v>
      </c>
      <c r="BF96" s="174" t="str">
        <f>IF(BS_CONTROLE[[#This Row],[Coluna22]]=0, "-", BS_CONTROLE[[#This Row],[Coluna22]])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238" t="str">
        <f t="shared" si="11"/>
        <v/>
      </c>
    </row>
    <row r="97" spans="1:72">
      <c r="A97" s="44" t="str">
        <f t="shared" si="7"/>
        <v>MARCOS (TF-520)46063</v>
      </c>
      <c r="B97" s="132">
        <v>46063</v>
      </c>
      <c r="C97" s="7">
        <f>IF(BS_CONTROLE[[#This Row],[Coluna2]]="","",WEEKNUM(BS_CONTROLE[[#This Row],[Coluna2]]))</f>
        <v>7</v>
      </c>
      <c r="D97" s="45" t="s">
        <v>334</v>
      </c>
      <c r="E97" s="181">
        <v>114</v>
      </c>
      <c r="F97" s="133" t="s">
        <v>193</v>
      </c>
      <c r="G97" s="8" t="str">
        <f>IF(D97="","*",VLOOKUP(F97,BS_ATIVIDADE[#All],3,FALSE))</f>
        <v>SOLDA</v>
      </c>
      <c r="H97" s="134" t="s">
        <v>400</v>
      </c>
      <c r="I97" s="134" t="s">
        <v>11</v>
      </c>
      <c r="J97" s="150">
        <v>74</v>
      </c>
      <c r="K97" s="150">
        <v>54.53</v>
      </c>
      <c r="L97" s="71" t="s">
        <v>11</v>
      </c>
      <c r="M97" s="148" t="str" cm="1">
        <f t="array" ref="M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97" s="148" t="str" cm="1">
        <f t="array" ref="N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97" s="134">
        <v>0.375</v>
      </c>
      <c r="P97" s="134">
        <v>0.125</v>
      </c>
      <c r="Q97" s="71">
        <v>2</v>
      </c>
      <c r="R97" s="9" t="str">
        <f>IFERROR(_xlfn.XLOOKUP(F97, BS_ATIVIDADE[ATIVIDADE],BS_ATIVIDADE[UNIDADE] ), "*")</f>
        <v>Nº DE SOLDA</v>
      </c>
      <c r="S97" s="176" t="str" cm="1">
        <f t="array" ref="S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7" s="176" t="str" cm="1">
        <f t="array" ref="T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1333</v>
      </c>
      <c r="W97" s="134" t="s">
        <v>1323</v>
      </c>
      <c r="X97" s="151" t="s">
        <v>1005</v>
      </c>
      <c r="Y97" s="129" t="s">
        <v>1008</v>
      </c>
      <c r="Z97" s="129"/>
      <c r="AA97" s="71" t="s">
        <v>11</v>
      </c>
      <c r="AB97" s="59"/>
      <c r="AC97" s="59"/>
      <c r="AD97" s="134"/>
      <c r="AE97" s="71"/>
      <c r="AF97" s="71"/>
      <c r="AG97" s="71"/>
      <c r="AH97" s="42"/>
      <c r="AI97" s="119" t="str">
        <f>IF(BS_CONTROLE[[#This Row],[Coluna6]]=0, "-", BS_CONTROLE[[#This Row],[Coluna6]])</f>
        <v>PDM - SOLDA</v>
      </c>
      <c r="AJ97" s="8" t="str">
        <f>IF(D97="","*",VLOOKUP(AI97,BS_ATIVIDADE[#Data],3,FALSE))</f>
        <v>SOLDA</v>
      </c>
      <c r="AK97" s="171" t="str">
        <f>IF(BS_CONTROLE[[#This Row],[Coluna8]]=0, "-", BS_CONTROLE[[#This Row],[Coluna8]])</f>
        <v>K52TQI</v>
      </c>
      <c r="AL97" s="171" t="str">
        <f>IF(BS_CONTROLE[[#This Row],[Coluna9]]=0, "-", BS_CONTROLE[[#This Row],[Coluna9]])</f>
        <v>-</v>
      </c>
      <c r="AM97" s="171" t="str">
        <f>IF(BS_CONTROLE[[#This Row],[Coluna13]]=0, "-", BS_CONTROLE[[#This Row],[Coluna13]])</f>
        <v>TLG-TQI</v>
      </c>
      <c r="AN97" s="171" t="str">
        <f>IF(BS_CONTROLE[[#This Row],[Coluna14]]=0, "-", BS_CONTROLE[[#This Row],[Coluna14]])</f>
        <v>K52TQI</v>
      </c>
      <c r="AO97" s="172">
        <f>IF(BS_CONTROLE[[#This Row],[Coluna10]]=0, "-", BS_CONTROLE[[#This Row],[Coluna10]])</f>
        <v>74</v>
      </c>
      <c r="AP97" s="173">
        <f>IF(BS_CONTROLE[[#This Row],[Coluna11]]=0, "-", BS_CONTROLE[[#This Row],[Coluna11]])</f>
        <v>54.53</v>
      </c>
      <c r="AQ97" s="173" t="str">
        <f>IF(BS_CONTROLE[[#This Row],[Coluna12]]=0, "-", BS_CONTROLE[[#This Row],[Coluna12]])</f>
        <v>-</v>
      </c>
      <c r="AR97" s="32">
        <v>0.29166666666666669</v>
      </c>
      <c r="AS97" s="32">
        <v>0</v>
      </c>
      <c r="AT97" s="32">
        <v>0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0</v>
      </c>
      <c r="AZ97" s="11"/>
      <c r="BA97" s="60">
        <v>0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7" s="59" t="str" cm="1">
        <f t="array" ref="BD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Row],[Coluna22]]=0, "-", BS_CONTROLE[[#This Row],[Coluna22]])</f>
        <v>Marcos Euzebio</v>
      </c>
      <c r="BG97" s="13"/>
      <c r="BH97" s="14">
        <v>0</v>
      </c>
      <c r="BI97" s="14"/>
      <c r="BJ97" s="14" t="s">
        <v>1466</v>
      </c>
      <c r="BK97" s="14" t="s">
        <v>1467</v>
      </c>
      <c r="BL97" s="13"/>
      <c r="BM97" s="12" t="s">
        <v>1032</v>
      </c>
      <c r="BN97" s="12" t="s">
        <v>1057</v>
      </c>
      <c r="BO97" s="130" t="s">
        <v>1057</v>
      </c>
      <c r="BP97" s="14" t="s">
        <v>11</v>
      </c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238" t="str">
        <f t="shared" si="11"/>
        <v>CondiçõesClimáticaChuva</v>
      </c>
    </row>
    <row r="98" spans="1:72" ht="26.25" customHeight="1">
      <c r="A98" s="44" t="str">
        <f t="shared" si="7"/>
        <v>E4646063</v>
      </c>
      <c r="B98" s="132">
        <v>46063</v>
      </c>
      <c r="C98" s="7">
        <f>IF(BS_CONTROLE[[#This Row],[Coluna2]]="","",WEEKNUM(BS_CONTROLE[[#This Row],[Coluna2]]))</f>
        <v>7</v>
      </c>
      <c r="D98" s="45" t="s">
        <v>158</v>
      </c>
      <c r="E98" s="181">
        <v>115</v>
      </c>
      <c r="F98" s="133" t="s">
        <v>78</v>
      </c>
      <c r="G98" s="8" t="str">
        <f>IF(D98="","*",VLOOKUP(F98,BS_ATIVIDADE[#All],3,FALSE))</f>
        <v>TRILHEIRO - DESCARGA</v>
      </c>
      <c r="H98" s="134" t="s">
        <v>417</v>
      </c>
      <c r="I98" s="134" t="s">
        <v>11</v>
      </c>
      <c r="J98" s="150">
        <v>74</v>
      </c>
      <c r="K98" s="150">
        <v>26.8</v>
      </c>
      <c r="L98" s="71" t="s">
        <v>11</v>
      </c>
      <c r="M98" s="148" t="str" cm="1">
        <f t="array" ref="M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98" s="148" t="str" cm="1">
        <f t="array" ref="N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98" s="134">
        <v>0.41666666666666669</v>
      </c>
      <c r="P98" s="134">
        <v>4.1666666666666664E-2</v>
      </c>
      <c r="Q98" s="71">
        <v>936</v>
      </c>
      <c r="R98" s="9" t="str">
        <f>IFERROR(_xlfn.XLOOKUP(F98, BS_ATIVIDADE[ATIVIDADE],BS_ATIVIDADE[UNIDADE] ), "*")</f>
        <v>M</v>
      </c>
      <c r="S98" s="176" t="str" cm="1">
        <f t="array" ref="S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8" s="176" t="str" cm="1">
        <f t="array" ref="T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1330</v>
      </c>
      <c r="W98" s="227" t="s">
        <v>1468</v>
      </c>
      <c r="X98" s="151" t="s">
        <v>1005</v>
      </c>
      <c r="Y98" s="129" t="s">
        <v>1008</v>
      </c>
      <c r="Z98" s="129"/>
      <c r="AA98" s="71">
        <v>2</v>
      </c>
      <c r="AB98" s="59" t="s">
        <v>1002</v>
      </c>
      <c r="AC98" s="59"/>
      <c r="AD98" s="134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Row],[Coluna6]]=0, "-", BS_CONTROLE[[#This Row],[Coluna6]])</f>
        <v>TRILHEIRO - DESCARGA</v>
      </c>
      <c r="AJ98" s="8" t="str">
        <f>IF(D98="","*",VLOOKUP(AI98,BS_ATIVIDADE[#Data],3,FALSE))</f>
        <v>TRILHEIRO - DESCARGA</v>
      </c>
      <c r="AK98" s="171" t="str">
        <f>IF(BS_CONTROLE[[#This Row],[Coluna8]]=0, "-", BS_CONTROLE[[#This Row],[Coluna8]])</f>
        <v>TIN</v>
      </c>
      <c r="AL98" s="171" t="str">
        <f>IF(BS_CONTROLE[[#This Row],[Coluna9]]=0, "-", BS_CONTROLE[[#This Row],[Coluna9]])</f>
        <v>-</v>
      </c>
      <c r="AM98" s="171" t="str">
        <f>IF(BS_CONTROLE[[#This Row],[Coluna13]]=0, "-", BS_CONTROLE[[#This Row],[Coluna13]])</f>
        <v>TAP-TLG</v>
      </c>
      <c r="AN98" s="171" t="str">
        <f>IF(BS_CONTROLE[[#This Row],[Coluna14]]=0, "-", BS_CONTROLE[[#This Row],[Coluna14]])</f>
        <v>TAPK35</v>
      </c>
      <c r="AO98" s="172">
        <f>IF(BS_CONTROLE[[#This Row],[Coluna10]]=0, "-", BS_CONTROLE[[#This Row],[Coluna10]])</f>
        <v>74</v>
      </c>
      <c r="AP98" s="173">
        <f>IF(BS_CONTROLE[[#This Row],[Coluna11]]=0, "-", BS_CONTROLE[[#This Row],[Coluna11]])</f>
        <v>26.8</v>
      </c>
      <c r="AQ98" s="173" t="str">
        <f>IF(BS_CONTROLE[[#This Row],[Coluna12]]=0, "-", BS_CONTROLE[[#This Row],[Coluna12]])</f>
        <v>-</v>
      </c>
      <c r="AR98" s="32">
        <v>0.41111111111111109</v>
      </c>
      <c r="AS98" s="32">
        <v>0.55208333333333337</v>
      </c>
      <c r="AT98" s="32">
        <v>0.64236111111111116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9.027777777777779E-2</v>
      </c>
      <c r="AZ98" s="11"/>
      <c r="BA98" s="60">
        <v>936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8" s="59" t="str" cm="1">
        <f t="array" ref="BD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Row],[Coluna22]]=0, "-", BS_CONTROLE[[#This Row],[Coluna22]])</f>
        <v xml:space="preserve">PCM </v>
      </c>
      <c r="BG98" s="13"/>
      <c r="BH98" s="14">
        <v>2</v>
      </c>
      <c r="BI98" s="14"/>
      <c r="BJ98" s="14" t="s">
        <v>1469</v>
      </c>
      <c r="BK98" s="14" t="s">
        <v>1470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2.166666666666667</v>
      </c>
      <c r="BS98" s="15">
        <f t="shared" si="10"/>
        <v>1</v>
      </c>
      <c r="BT98" s="238" t="str">
        <f t="shared" si="11"/>
        <v>OKOK</v>
      </c>
    </row>
    <row r="99" spans="1:72">
      <c r="A99" s="44" t="str">
        <f t="shared" si="7"/>
        <v>A6046063</v>
      </c>
      <c r="B99" s="132">
        <v>46063</v>
      </c>
      <c r="C99" s="7">
        <f>IF(BS_CONTROLE[[#This Row],[Coluna2]]="","",WEEKNUM(BS_CONTROLE[[#This Row],[Coluna2]]))</f>
        <v>7</v>
      </c>
      <c r="D99" s="45" t="s">
        <v>106</v>
      </c>
      <c r="E99" s="181">
        <v>116</v>
      </c>
      <c r="F99" s="133" t="s">
        <v>32</v>
      </c>
      <c r="G99" s="8" t="str">
        <f>IF(D99="","*",VLOOKUP(F99,BS_ATIVIDADE[#All],3,FALSE))</f>
        <v>DETECÇÃO</v>
      </c>
      <c r="H99" s="134" t="s">
        <v>1370</v>
      </c>
      <c r="I99" s="134" t="s">
        <v>418</v>
      </c>
      <c r="J99" s="150">
        <v>74</v>
      </c>
      <c r="K99" s="150">
        <v>1</v>
      </c>
      <c r="L99" s="71">
        <v>109</v>
      </c>
      <c r="M99" s="148" t="str" cm="1">
        <f t="array" ref="M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99" s="148" t="str" cm="1">
        <f t="array" ref="N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99" s="134">
        <v>0.33333333333333331</v>
      </c>
      <c r="P99" s="134">
        <v>4.1666666666666664E-2</v>
      </c>
      <c r="Q99" s="71">
        <v>100</v>
      </c>
      <c r="R99" s="9" t="str">
        <f>IFERROR(_xlfn.XLOOKUP(F99, BS_ATIVIDADE[ATIVIDADE],BS_ATIVIDADE[UNIDADE] ), "*")</f>
        <v>KM</v>
      </c>
      <c r="S99" s="176" t="str" cm="1">
        <f t="array" ref="S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9" s="176" t="str" cm="1">
        <f t="array" ref="T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9" s="195" t="str">
        <f>IFERROR(_xlfn.XLOOKUP(J99, BASE_MAPA!$B$2:$B$420, BASE_MAPA!$G$2:$G$420), "ERRO")</f>
        <v>MARCO INICIAL - ALTO ARAGUAIA</v>
      </c>
      <c r="V99" s="142" t="s">
        <v>1303</v>
      </c>
      <c r="W99" s="134" t="s">
        <v>1372</v>
      </c>
      <c r="X99" s="151" t="s">
        <v>1005</v>
      </c>
      <c r="Y99" s="129" t="s">
        <v>1008</v>
      </c>
      <c r="Z99" s="129"/>
      <c r="AA99" s="71">
        <v>1</v>
      </c>
      <c r="AB99" s="59" t="s">
        <v>997</v>
      </c>
      <c r="AC99" s="59"/>
      <c r="AD99" s="134">
        <v>0.29166666666666669</v>
      </c>
      <c r="AE99" s="71">
        <v>5487</v>
      </c>
      <c r="AF99" s="71"/>
      <c r="AG99" s="71"/>
      <c r="AH99" s="42"/>
      <c r="AI99" s="119" t="str">
        <f>IF(BS_CONTROLE[[#This Row],[Coluna6]]=0, "-", BS_CONTROLE[[#This Row],[Coluna6]])</f>
        <v>DETECÇÃO - RONDA 7 DIAS</v>
      </c>
      <c r="AJ99" s="8" t="str">
        <f>IF(D99="","*",VLOOKUP(AI99,BS_ATIVIDADE[#Data],3,FALSE))</f>
        <v>DETECÇÃO</v>
      </c>
      <c r="AK99" s="171" t="str">
        <f>IF(BS_CONTROLE[[#This Row],[Coluna8]]=0, "-", BS_CONTROLE[[#This Row],[Coluna8]])</f>
        <v>TMI</v>
      </c>
      <c r="AL99" s="171" t="str">
        <f>IF(BS_CONTROLE[[#This Row],[Coluna9]]=0, "-", BS_CONTROLE[[#This Row],[Coluna9]])</f>
        <v>TIN1</v>
      </c>
      <c r="AM99" s="171" t="str">
        <f>IF(BS_CONTROLE[[#This Row],[Coluna13]]=0, "-", BS_CONTROLE[[#This Row],[Coluna13]])</f>
        <v>TMI-TRP</v>
      </c>
      <c r="AN99" s="171" t="str">
        <f>IF(BS_CONTROLE[[#This Row],[Coluna14]]=0, "-", BS_CONTROLE[[#This Row],[Coluna14]])</f>
        <v>TMITRP</v>
      </c>
      <c r="AO99" s="172">
        <f>IF(BS_CONTROLE[[#This Row],[Coluna10]]=0, "-", BS_CONTROLE[[#This Row],[Coluna10]])</f>
        <v>74</v>
      </c>
      <c r="AP99" s="173">
        <f>IF(BS_CONTROLE[[#This Row],[Coluna11]]=0, "-", BS_CONTROLE[[#This Row],[Coluna11]])</f>
        <v>1</v>
      </c>
      <c r="AQ99" s="173">
        <f>IF(BS_CONTROLE[[#This Row],[Coluna12]]=0, "-", BS_CONTROLE[[#This Row],[Coluna12]])</f>
        <v>109</v>
      </c>
      <c r="AR99" s="32">
        <v>0.34861111111111109</v>
      </c>
      <c r="AS99" s="32">
        <v>0.40902777777777777</v>
      </c>
      <c r="AT99" s="32">
        <v>0.45069444444444445</v>
      </c>
      <c r="AU99" s="32"/>
      <c r="AV99" s="32"/>
      <c r="AW99" s="32"/>
      <c r="AX99" s="32"/>
      <c r="AY99" s="180">
        <f>IF(D99="","*",IFERROR(IF(ISODD(COUNT(AS99:AX101)),"ERRO",SUM((AT99-AS99),(AV99-AU99),(AX99-AW99))),"ERRO"))</f>
        <v>4.1666666666666685E-2</v>
      </c>
      <c r="AZ99" s="11"/>
      <c r="BA99" s="60">
        <v>100</v>
      </c>
      <c r="BB99" s="9" t="str">
        <f>IFERROR(_xlfn.XLOOKUP(AI99, BS_ATIVIDADE[ATIVIDADE],BS_ATIVIDADE[UNIDADE] ), "*")</f>
        <v>KM</v>
      </c>
      <c r="BC99" s="59" t="str" cm="1">
        <f t="array" ref="BC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9" s="59" t="str" cm="1">
        <f t="array" ref="BD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9" s="196" t="str">
        <f>IFERROR(_xlfn.XLOOKUP(AO99, BASE_MAPA!$B$2:$B$420, BASE_MAPA!$G$2:$G$420), "ERRO")</f>
        <v>MARCO INICIAL - ALTO ARAGUAIA</v>
      </c>
      <c r="BF99" s="174" t="str">
        <f>IF(BS_CONTROLE[[#This Row],[Coluna22]]=0, "-", BS_CONTROLE[[#This Row],[Coluna22]])</f>
        <v>Herbert</v>
      </c>
      <c r="BG99" s="13"/>
      <c r="BH99" s="14">
        <v>2</v>
      </c>
      <c r="BI99" s="14"/>
      <c r="BJ99" s="14" t="s">
        <v>1471</v>
      </c>
      <c r="BK99" s="14" t="s">
        <v>1472</v>
      </c>
      <c r="BL99" s="13"/>
      <c r="BM99" s="12" t="s">
        <v>1030</v>
      </c>
      <c r="BN99" s="12" t="s">
        <v>1030</v>
      </c>
      <c r="BO99" s="130" t="s">
        <v>1030</v>
      </c>
      <c r="BP99" s="14" t="s">
        <v>11</v>
      </c>
      <c r="BQ99" s="10" t="str">
        <f t="shared" si="8"/>
        <v>Aderente</v>
      </c>
      <c r="BR99" s="15">
        <f t="shared" si="9"/>
        <v>1.0000000000000004</v>
      </c>
      <c r="BS99" s="15">
        <f t="shared" si="10"/>
        <v>1</v>
      </c>
      <c r="BT99" s="238" t="str">
        <f t="shared" si="11"/>
        <v>OKOK</v>
      </c>
    </row>
    <row r="100" spans="1:72">
      <c r="A100" s="44" t="str">
        <f t="shared" si="7"/>
        <v>CARLOS NEVES (TP-521)46063</v>
      </c>
      <c r="B100" s="132">
        <v>46063</v>
      </c>
      <c r="C100" s="7">
        <f>IF(BS_CONTROLE[[#This Row],[Coluna2]]="","",WEEKNUM(BS_CONTROLE[[#This Row],[Coluna2]]))</f>
        <v>7</v>
      </c>
      <c r="D100" s="45" t="s">
        <v>284</v>
      </c>
      <c r="E100" s="181">
        <v>117</v>
      </c>
      <c r="F100" s="133" t="s">
        <v>193</v>
      </c>
      <c r="G100" s="8" t="str">
        <f>IF(D100="","*",VLOOKUP(F100,BS_ATIVIDADE[#All],3,FALSE))</f>
        <v>SOLDA</v>
      </c>
      <c r="H100" s="134" t="s">
        <v>11</v>
      </c>
      <c r="I100" s="134" t="s">
        <v>11</v>
      </c>
      <c r="J100" s="150">
        <v>101</v>
      </c>
      <c r="K100" s="150">
        <v>1142.5999999999999</v>
      </c>
      <c r="L100" s="71">
        <v>1143</v>
      </c>
      <c r="M100" s="148" t="str" cm="1">
        <f t="array" ref="M1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00" s="148" t="str" cm="1">
        <f t="array" ref="N1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00" s="134">
        <v>0.29166666666666669</v>
      </c>
      <c r="P100" s="134">
        <v>0.41666666666666669</v>
      </c>
      <c r="Q100" s="71">
        <v>2</v>
      </c>
      <c r="R100" s="9" t="str">
        <f>IFERROR(_xlfn.XLOOKUP(F100, BS_ATIVIDADE[ATIVIDADE],BS_ATIVIDADE[UNIDADE] ), "*")</f>
        <v>Nº DE SOLDA</v>
      </c>
      <c r="S100" s="176" t="str" cm="1">
        <f t="array" ref="S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0" s="176" t="str" cm="1">
        <f t="array" ref="T1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00" s="195" t="str">
        <f>IFERROR(_xlfn.XLOOKUP(J100, BASE_MAPA!$B$2:$B$420, BASE_MAPA!$G$2:$G$420), "ERRO")</f>
        <v>PORTO NACIONAL - OURO VERDE</v>
      </c>
      <c r="V100" s="142" t="s">
        <v>1453</v>
      </c>
      <c r="W100" s="134" t="s">
        <v>1323</v>
      </c>
      <c r="X100" s="151" t="s">
        <v>1009</v>
      </c>
      <c r="Y100" s="129"/>
      <c r="Z100" s="129"/>
      <c r="AA100" s="71"/>
      <c r="AB100" s="59"/>
      <c r="AC100" s="59"/>
      <c r="AD100" s="134" t="s">
        <v>11</v>
      </c>
      <c r="AE100" s="71" t="s">
        <v>11</v>
      </c>
      <c r="AF100" s="71" t="s">
        <v>11</v>
      </c>
      <c r="AG100" s="71"/>
      <c r="AH100" s="42" t="s">
        <v>11</v>
      </c>
      <c r="AI100" s="119" t="str">
        <f>IF(BS_CONTROLE[[#This Row],[Coluna6]]=0, "-", BS_CONTROLE[[#This Row],[Coluna6]])</f>
        <v>PDM - SOLDA</v>
      </c>
      <c r="AJ100" s="8" t="str">
        <f>IF(D100="","*",VLOOKUP(AI100,BS_ATIVIDADE[#Data],3,FALSE))</f>
        <v>SOLDA</v>
      </c>
      <c r="AK100" s="171" t="str">
        <f>IF(BS_CONTROLE[[#This Row],[Coluna8]]=0, "-", BS_CONTROLE[[#This Row],[Coluna8]])</f>
        <v>-</v>
      </c>
      <c r="AL100" s="171" t="str">
        <f>IF(BS_CONTROLE[[#This Row],[Coluna9]]=0, "-", BS_CONTROLE[[#This Row],[Coluna9]])</f>
        <v>-</v>
      </c>
      <c r="AM100" s="171" t="str">
        <f>IF(BS_CONTROLE[[#This Row],[Coluna13]]=0, "-", BS_CONTROLE[[#This Row],[Coluna13]])</f>
        <v>PPO-PPP</v>
      </c>
      <c r="AN100" s="171" t="str">
        <f>IF(BS_CONTROLE[[#This Row],[Coluna14]]=0, "-", BS_CONTROLE[[#This Row],[Coluna14]])</f>
        <v>PPPPPO</v>
      </c>
      <c r="AO100" s="172">
        <f>IF(BS_CONTROLE[[#This Row],[Coluna10]]=0, "-", BS_CONTROLE[[#This Row],[Coluna10]])</f>
        <v>101</v>
      </c>
      <c r="AP100" s="173">
        <f>IF(BS_CONTROLE[[#This Row],[Coluna11]]=0, "-", BS_CONTROLE[[#This Row],[Coluna11]])</f>
        <v>1142.5999999999999</v>
      </c>
      <c r="AQ100" s="173">
        <f>IF(BS_CONTROLE[[#This Row],[Coluna12]]=0, "-", BS_CONTROLE[[#This Row],[Coluna12]])</f>
        <v>1143</v>
      </c>
      <c r="AR100" s="32">
        <v>0.29166666666666669</v>
      </c>
      <c r="AS100" s="32">
        <v>0.31597222222222221</v>
      </c>
      <c r="AT100" s="32">
        <v>0.73263888888888884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0.41666666666666663</v>
      </c>
      <c r="AZ100" s="11"/>
      <c r="BA100" s="60">
        <v>2</v>
      </c>
      <c r="BB100" s="9" t="str">
        <f>IFERROR(_xlfn.XLOOKUP(AI100, BS_ATIVIDADE[ATIVIDADE],BS_ATIVIDADE[UNIDADE] ), "*")</f>
        <v>Nº DE SOLDA</v>
      </c>
      <c r="BC100" s="59" t="str" cm="1">
        <f t="array" ref="BC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0" s="59" t="str" cm="1">
        <f t="array" ref="BD1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00" s="196" t="str">
        <f>IFERROR(_xlfn.XLOOKUP(AO100, BASE_MAPA!$B$2:$B$420, BASE_MAPA!$G$2:$G$420), "ERRO")</f>
        <v>PORTO NACIONAL - OURO VERDE</v>
      </c>
      <c r="BF100" s="174" t="str">
        <f>IF(BS_CONTROLE[[#This Row],[Coluna22]]=0, "-", BS_CONTROLE[[#This Row],[Coluna22]])</f>
        <v xml:space="preserve">Carlos </v>
      </c>
      <c r="BG100" s="13"/>
      <c r="BH100" s="14">
        <v>2</v>
      </c>
      <c r="BI100" s="14"/>
      <c r="BJ100" s="14" t="s">
        <v>1473</v>
      </c>
      <c r="BK100" s="14" t="s">
        <v>1473</v>
      </c>
      <c r="BL100" s="13"/>
      <c r="BM100" s="12" t="s">
        <v>1030</v>
      </c>
      <c r="BN100" s="12" t="s">
        <v>1030</v>
      </c>
      <c r="BO100" s="130" t="s">
        <v>1030</v>
      </c>
      <c r="BP100" s="14"/>
      <c r="BQ100" s="10" t="str">
        <f t="shared" si="8"/>
        <v>Aderente</v>
      </c>
      <c r="BR100" s="15">
        <f t="shared" si="9"/>
        <v>0.99999999999999989</v>
      </c>
      <c r="BS100" s="15">
        <f t="shared" si="10"/>
        <v>1</v>
      </c>
      <c r="BT100" s="238" t="str">
        <f t="shared" si="11"/>
        <v>OKOK</v>
      </c>
    </row>
    <row r="101" spans="1:72">
      <c r="A101" s="44" t="str">
        <f t="shared" si="7"/>
        <v>W9446063</v>
      </c>
      <c r="B101" s="132">
        <v>46063</v>
      </c>
      <c r="C101" s="7">
        <f>IF(BS_CONTROLE[[#This Row],[Coluna2]]="","",WEEKNUM(BS_CONTROLE[[#This Row],[Coluna2]]))</f>
        <v>7</v>
      </c>
      <c r="D101" s="45" t="s">
        <v>258</v>
      </c>
      <c r="E101" s="181">
        <v>118</v>
      </c>
      <c r="F101" s="133" t="s">
        <v>184</v>
      </c>
      <c r="G101" s="8" t="str">
        <f>IF(D101="","*",VLOOKUP(F101,BS_ATIVIDADE[#All],3,FALSE))</f>
        <v>OUTROS</v>
      </c>
      <c r="H101" s="134" t="s">
        <v>953</v>
      </c>
      <c r="I101" s="134" t="s">
        <v>974</v>
      </c>
      <c r="J101" s="150">
        <v>103</v>
      </c>
      <c r="K101" s="150">
        <v>1996.3</v>
      </c>
      <c r="L101" s="71" t="s">
        <v>11</v>
      </c>
      <c r="M101" s="148" t="str" cm="1">
        <f t="array" ref="M1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PPR-PSS</v>
      </c>
      <c r="N101" s="148" t="str" cm="1">
        <f t="array" ref="N1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K18PPR</v>
      </c>
      <c r="O101" s="134">
        <v>0.375</v>
      </c>
      <c r="P101" s="134">
        <v>8.3333333333333329E-2</v>
      </c>
      <c r="Q101" s="71">
        <v>13</v>
      </c>
      <c r="R101" s="9" t="str">
        <f>IFERROR(_xlfn.XLOOKUP(F101, BS_ATIVIDADE[ATIVIDADE],BS_ATIVIDADE[UNIDADE] ), "*")</f>
        <v>VAGÕES</v>
      </c>
      <c r="S101" s="176" t="str" cm="1">
        <f t="array" ref="S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1" s="176" t="str" cm="1">
        <f t="array" ref="T1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01" s="195" t="str">
        <f>IFERROR(_xlfn.XLOOKUP(J101, BASE_MAPA!$B$2:$B$420, BASE_MAPA!$G$2:$G$420), "ERRO")</f>
        <v>OURO VERDE - LIGAÇÃO</v>
      </c>
      <c r="V101" s="142" t="s">
        <v>1344</v>
      </c>
      <c r="W101" s="134" t="s">
        <v>1474</v>
      </c>
      <c r="X101" s="151" t="s">
        <v>1009</v>
      </c>
      <c r="Y101" s="129"/>
      <c r="Z101" s="129"/>
      <c r="AA101" s="71">
        <v>1</v>
      </c>
      <c r="AB101" s="59" t="s">
        <v>997</v>
      </c>
      <c r="AC101" s="59"/>
      <c r="AD101" s="134">
        <v>0.29166666666666669</v>
      </c>
      <c r="AE101" s="71">
        <v>7674</v>
      </c>
      <c r="AF101" s="71" t="s">
        <v>11</v>
      </c>
      <c r="AG101" s="71">
        <v>13</v>
      </c>
      <c r="AH101" s="42"/>
      <c r="AI101" s="119" t="str">
        <f>IF(BS_CONTROLE[[#This Row],[Coluna6]]=0, "-", BS_CONTROLE[[#This Row],[Coluna6]])</f>
        <v>PDM - PEDRA - CARGA</v>
      </c>
      <c r="AJ101" s="8" t="str">
        <f>IF(D101="","*",VLOOKUP(AI101,BS_ATIVIDADE[#Data],3,FALSE))</f>
        <v>OUTROS</v>
      </c>
      <c r="AK101" s="171" t="str">
        <f>IF(BS_CONTROLE[[#This Row],[Coluna8]]=0, "-", BS_CONTROLE[[#This Row],[Coluna8]])</f>
        <v>PPR1</v>
      </c>
      <c r="AL101" s="171" t="str">
        <f>IF(BS_CONTROLE[[#This Row],[Coluna9]]=0, "-", BS_CONTROLE[[#This Row],[Coluna9]])</f>
        <v>PIT1</v>
      </c>
      <c r="AM101" s="171" t="str">
        <f>IF(BS_CONTROLE[[#This Row],[Coluna13]]=0, "-", BS_CONTROLE[[#This Row],[Coluna13]])</f>
        <v>PPR-PSS</v>
      </c>
      <c r="AN101" s="171" t="str">
        <f>IF(BS_CONTROLE[[#This Row],[Coluna14]]=0, "-", BS_CONTROLE[[#This Row],[Coluna14]])</f>
        <v>K18PPR</v>
      </c>
      <c r="AO101" s="172">
        <f>IF(BS_CONTROLE[[#This Row],[Coluna10]]=0, "-", BS_CONTROLE[[#This Row],[Coluna10]])</f>
        <v>103</v>
      </c>
      <c r="AP101" s="173">
        <f>IF(BS_CONTROLE[[#This Row],[Coluna11]]=0, "-", BS_CONTROLE[[#This Row],[Coluna11]])</f>
        <v>1996.3</v>
      </c>
      <c r="AQ101" s="173" t="str">
        <f>IF(BS_CONTROLE[[#This Row],[Coluna12]]=0, "-", BS_CONTROLE[[#This Row],[Coluna12]])</f>
        <v>-</v>
      </c>
      <c r="AR101" s="32">
        <v>0.44930555555555557</v>
      </c>
      <c r="AS101" s="32">
        <v>0.57013888888888886</v>
      </c>
      <c r="AT101" s="32">
        <v>0.65347222222222223</v>
      </c>
      <c r="AU101" s="32"/>
      <c r="AV101" s="32"/>
      <c r="AW101" s="32"/>
      <c r="AX101" s="32"/>
      <c r="AY101" s="180">
        <f>IF(D101="","*",IFERROR(IF(ISODD(COUNT(AS101:AX104)),"ERRO",SUM((AT101-AS101),(AV101-AU101),(AX101-AW101))),"ERRO"))</f>
        <v>8.333333333333337E-2</v>
      </c>
      <c r="AZ101" s="11"/>
      <c r="BA101" s="60">
        <v>13</v>
      </c>
      <c r="BB101" s="9" t="str">
        <f>IFERROR(_xlfn.XLOOKUP(AI101, BS_ATIVIDADE[ATIVIDADE],BS_ATIVIDADE[UNIDADE] ), "*")</f>
        <v>VAGÕES</v>
      </c>
      <c r="BC101" s="59" t="str" cm="1">
        <f t="array" ref="BC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1" s="59" t="str" cm="1">
        <f t="array" ref="BD1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01" s="196" t="str">
        <f>IFERROR(_xlfn.XLOOKUP(AO101, BASE_MAPA!$B$2:$B$420, BASE_MAPA!$G$2:$G$420), "ERRO")</f>
        <v>OURO VERDE - LIGAÇÃO</v>
      </c>
      <c r="BF101" s="174" t="str">
        <f>IF(BS_CONTROLE[[#This Row],[Coluna22]]=0, "-", BS_CONTROLE[[#This Row],[Coluna22]])</f>
        <v xml:space="preserve">Lucas </v>
      </c>
      <c r="BG101" s="13"/>
      <c r="BH101" s="14">
        <v>2</v>
      </c>
      <c r="BI101" s="14"/>
      <c r="BJ101" s="14" t="s">
        <v>1475</v>
      </c>
      <c r="BK101" s="14" t="s">
        <v>1476</v>
      </c>
      <c r="BL101" s="13"/>
      <c r="BM101" s="12" t="s">
        <v>1030</v>
      </c>
      <c r="BN101" s="12" t="s">
        <v>1030</v>
      </c>
      <c r="BO101" s="130" t="s">
        <v>1030</v>
      </c>
      <c r="BP101" s="14" t="s">
        <v>11</v>
      </c>
      <c r="BQ101" s="10" t="str">
        <f t="shared" si="8"/>
        <v>Aderente</v>
      </c>
      <c r="BR101" s="15">
        <f t="shared" si="9"/>
        <v>1.0000000000000004</v>
      </c>
      <c r="BS101" s="15">
        <f t="shared" si="10"/>
        <v>1</v>
      </c>
      <c r="BT101" s="238" t="str">
        <f t="shared" si="11"/>
        <v>OKOK</v>
      </c>
    </row>
    <row r="102" spans="1:72" hidden="1">
      <c r="A102" s="198" t="str">
        <f>D102&amp;B102</f>
        <v/>
      </c>
      <c r="B102" s="199"/>
      <c r="C102" s="7" t="str">
        <f>IF(BS_CONTROLE[[#This Row],[Coluna2]]="","",WEEKNUM(BS_CONTROLE[[#This Row],[Coluna2]]))</f>
        <v/>
      </c>
      <c r="D102" s="45"/>
      <c r="E102" s="181"/>
      <c r="F102" s="133"/>
      <c r="G102" s="8" t="str">
        <f>IF(D102="","*",VLOOKUP(F102,BS_ATIVIDADE[#All],3,FALSE))</f>
        <v>*</v>
      </c>
      <c r="H102" s="134"/>
      <c r="I102" s="134"/>
      <c r="J102" s="150"/>
      <c r="K102" s="150"/>
      <c r="L102" s="71"/>
      <c r="M102" s="148" t="str" cm="1">
        <f t="array" ref="M1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02" s="200" t="str" cm="1">
        <f t="array" ref="N1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02" s="134"/>
      <c r="P102" s="134"/>
      <c r="Q102" s="71"/>
      <c r="R102" s="9" t="str">
        <f>IFERROR(_xlfn.XLOOKUP(F102, BS_ATIVIDADE[ATIVIDADE],BS_ATIVIDADE[UNIDADE] ), "*")</f>
        <v>*</v>
      </c>
      <c r="S102" s="176" t="str" cm="1">
        <f t="array" ref="S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02" s="176" t="str" cm="1">
        <f t="array" ref="T1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02" s="195" t="str">
        <f>IFERROR(_xlfn.XLOOKUP(J102, BASE_MAPA!$B$2:$B$420, BASE_MAPA!$G$2:$G$420), "ERRO")</f>
        <v>ERRO</v>
      </c>
      <c r="V102" s="201"/>
      <c r="W102" s="202"/>
      <c r="X102" s="151"/>
      <c r="Y102" s="129"/>
      <c r="Z102" s="129"/>
      <c r="AA102" s="71"/>
      <c r="AB102" s="59"/>
      <c r="AC102" s="59"/>
      <c r="AD102" s="134"/>
      <c r="AE102" s="71"/>
      <c r="AF102" s="71"/>
      <c r="AG102" s="71"/>
      <c r="AH102" s="42"/>
      <c r="AI102" s="119" t="str">
        <f>IF(BS_CONTROLE[[#This Row],[Coluna6]]=0, "-", BS_CONTROLE[[#This Row],[Coluna6]])</f>
        <v>-</v>
      </c>
      <c r="AJ102" s="8" t="str">
        <f>IF(D102="","*",VLOOKUP(AI102,BS_ATIVIDADE[#Data],3,FALSE))</f>
        <v>*</v>
      </c>
      <c r="AK102" s="203" t="str">
        <f>IF(BS_CONTROLE[[#This Row],[Coluna8]]=0, "-", BS_CONTROLE[[#This Row],[Coluna8]])</f>
        <v>-</v>
      </c>
      <c r="AL102" s="203" t="str">
        <f>IF(BS_CONTROLE[[#This Row],[Coluna9]]=0, "-", BS_CONTROLE[[#This Row],[Coluna9]])</f>
        <v>-</v>
      </c>
      <c r="AM102" s="203" t="str">
        <f>IF(BS_CONTROLE[[#This Row],[Coluna13]]=0, "-", BS_CONTROLE[[#This Row],[Coluna13]])</f>
        <v>-</v>
      </c>
      <c r="AN102" s="203" t="str">
        <f>IF(BS_CONTROLE[[#This Row],[Coluna14]]=0, "-", BS_CONTROLE[[#This Row],[Coluna14]])</f>
        <v>-</v>
      </c>
      <c r="AO102" s="172" t="str">
        <f>IF(BS_CONTROLE[[#This Row],[Coluna10]]=0, "-", BS_CONTROLE[[#This Row],[Coluna10]])</f>
        <v>-</v>
      </c>
      <c r="AP102" s="173" t="str">
        <f>IF(BS_CONTROLE[[#This Row],[Coluna11]]=0, "-", BS_CONTROLE[[#This Row],[Coluna11]])</f>
        <v>-</v>
      </c>
      <c r="AQ102" s="173" t="str">
        <f>IF(BS_CONTROLE[[#This Row],[Coluna12]]=0, "-", BS_CONTROLE[[#This Row],[Coluna12]])</f>
        <v>-</v>
      </c>
      <c r="AR102" s="204"/>
      <c r="AS102" s="204"/>
      <c r="AT102" s="204"/>
      <c r="AU102" s="204"/>
      <c r="AV102" s="204"/>
      <c r="AW102" s="204"/>
      <c r="AX102" s="32"/>
      <c r="AY102" s="180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02" s="59" t="str" cm="1">
        <f t="array" ref="BD1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02" s="196" t="str">
        <f>IFERROR(_xlfn.XLOOKUP(AO102, BASE_MAPA!$B$2:$B$420, BASE_MAPA!$G$2:$G$420), "ERRO")</f>
        <v>ERRO</v>
      </c>
      <c r="BF102" s="174" t="str">
        <f>IF(BS_CONTROLE[[#This Row],[Coluna22]]=0, "-", BS_CONTROLE[[#This Row],[Coluna22]])</f>
        <v>-</v>
      </c>
      <c r="BG102" s="13"/>
      <c r="BH102" s="14"/>
      <c r="BI102" s="14"/>
      <c r="BJ102" s="205"/>
      <c r="BK102" s="14"/>
      <c r="BL102" s="13"/>
      <c r="BM102" s="12"/>
      <c r="BN102" s="12"/>
      <c r="BO102" s="130"/>
      <c r="BP102" s="14"/>
      <c r="BQ102" s="10" t="str">
        <f>IF(AND(BR102&lt;1,BS102&lt;1),"Produção e Intervalo",IF(BR102&lt;1,"Intervalo",IF(BS102&lt;1,"Produção","Aderente")))</f>
        <v>Aderente</v>
      </c>
      <c r="BR102" s="15" t="str">
        <f>IF(OR(B102="",F102=""),"*",AY102/P102)</f>
        <v>*</v>
      </c>
      <c r="BS102" s="15" t="str">
        <f>IF(OR(B102="",F102=""),"*",BA102/Q102)</f>
        <v>*</v>
      </c>
      <c r="BT102" s="238"/>
    </row>
    <row r="103" spans="1:72">
      <c r="A103" s="44" t="str">
        <f t="shared" si="7"/>
        <v>V8646064</v>
      </c>
      <c r="B103" s="132">
        <v>46064</v>
      </c>
      <c r="C103" s="7">
        <f>IF(BS_CONTROLE[[#This Row],[Coluna2]]="","",WEEKNUM(BS_CONTROLE[[#This Row],[Coluna2]]))</f>
        <v>7</v>
      </c>
      <c r="D103" s="45" t="s">
        <v>217</v>
      </c>
      <c r="E103" s="181">
        <v>119</v>
      </c>
      <c r="F103" s="133" t="s">
        <v>116</v>
      </c>
      <c r="G103" s="8" t="str">
        <f>IF(D103="","*",VLOOKUP(F103,BS_ATIVIDADE[#All],3,FALSE))</f>
        <v>MECANIZAÇÃO - SOCADORA</v>
      </c>
      <c r="H103" s="134" t="s">
        <v>649</v>
      </c>
      <c r="I103" s="134" t="s">
        <v>605</v>
      </c>
      <c r="J103" s="150">
        <v>98</v>
      </c>
      <c r="K103" s="150">
        <v>665.9</v>
      </c>
      <c r="L103" s="71">
        <v>664</v>
      </c>
      <c r="M103" s="148" t="str" cm="1">
        <f t="array" ref="M1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03" s="148" t="str" cm="1">
        <f t="array" ref="N1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03" s="134">
        <v>0.4375</v>
      </c>
      <c r="P103" s="134">
        <v>0.125</v>
      </c>
      <c r="Q103" s="71">
        <v>1560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3" s="176" t="str" cm="1">
        <f t="array" ref="T1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1279</v>
      </c>
      <c r="W103" s="134" t="s">
        <v>1280</v>
      </c>
      <c r="X103" s="151" t="s">
        <v>1000</v>
      </c>
      <c r="Y103" s="129" t="s">
        <v>999</v>
      </c>
      <c r="Z103" s="129"/>
      <c r="AA103" s="71">
        <v>1</v>
      </c>
      <c r="AB103" s="59" t="s">
        <v>997</v>
      </c>
      <c r="AC103" s="59"/>
      <c r="AD103" s="134">
        <v>0.29166666666666669</v>
      </c>
      <c r="AE103" s="71">
        <v>6236</v>
      </c>
      <c r="AF103" s="71">
        <v>6636</v>
      </c>
      <c r="AG103" s="71" t="s">
        <v>11</v>
      </c>
      <c r="AH103" s="42"/>
      <c r="AI103" s="119" t="str">
        <f>IF(BS_CONTROLE[[#This Row],[Coluna6]]=0, "-", BS_CONTROLE[[#This Row],[Coluna6]])</f>
        <v>MECANIZAÇÃO - SOCADORA</v>
      </c>
      <c r="AJ103" s="8" t="str">
        <f>IF(D103="","*",VLOOKUP(AI103,BS_ATIVIDADE[#Data],3,FALSE))</f>
        <v>MECANIZAÇÃO - SOCADORA</v>
      </c>
      <c r="AK103" s="171" t="str">
        <f>IF(BS_CONTROLE[[#This Row],[Coluna8]]=0, "-", BS_CONTROLE[[#This Row],[Coluna8]])</f>
        <v>TSF1</v>
      </c>
      <c r="AL103" s="171" t="str">
        <f>IF(BS_CONTROLE[[#This Row],[Coluna9]]=0, "-", BS_CONTROLE[[#This Row],[Coluna9]])</f>
        <v>TMJ1</v>
      </c>
      <c r="AM103" s="171" t="str">
        <f>IF(BS_CONTROLE[[#This Row],[Coluna13]]=0, "-", BS_CONTROLE[[#This Row],[Coluna13]])</f>
        <v>TBS-TAL</v>
      </c>
      <c r="AN103" s="171" t="str">
        <f>IF(BS_CONTROLE[[#This Row],[Coluna14]]=0, "-", BS_CONTROLE[[#This Row],[Coluna14]])</f>
        <v>TBS671</v>
      </c>
      <c r="AO103" s="172">
        <f>IF(BS_CONTROLE[[#This Row],[Coluna10]]=0, "-", BS_CONTROLE[[#This Row],[Coluna10]])</f>
        <v>98</v>
      </c>
      <c r="AP103" s="173">
        <f>IF(BS_CONTROLE[[#This Row],[Coluna11]]=0, "-", BS_CONTROLE[[#This Row],[Coluna11]])</f>
        <v>665.9</v>
      </c>
      <c r="AQ103" s="173">
        <f>IF(BS_CONTROLE[[#This Row],[Coluna12]]=0, "-", BS_CONTROLE[[#This Row],[Coluna12]])</f>
        <v>664</v>
      </c>
      <c r="AR103" s="32">
        <v>0.37361111111111112</v>
      </c>
      <c r="AS103" s="32">
        <v>0</v>
      </c>
      <c r="AT103" s="32">
        <v>0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3" s="59" t="str" cm="1">
        <f t="array" ref="BD1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Row],[Coluna22]]=0, "-", BS_CONTROLE[[#This Row],[Coluna22]])</f>
        <v>Antonioni</v>
      </c>
      <c r="BG103" s="13"/>
      <c r="BH103" s="14">
        <v>0</v>
      </c>
      <c r="BI103" s="14"/>
      <c r="BJ103" s="14" t="s">
        <v>1477</v>
      </c>
      <c r="BK103" s="14" t="s">
        <v>1478</v>
      </c>
      <c r="BL103" s="13"/>
      <c r="BM103" s="12" t="s">
        <v>1025</v>
      </c>
      <c r="BN103" s="12" t="s">
        <v>1046</v>
      </c>
      <c r="BO103" s="130" t="s">
        <v>1156</v>
      </c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238" t="str">
        <f t="shared" si="11"/>
        <v>CCOCirculaçãoIntervaloContrato</v>
      </c>
    </row>
    <row r="104" spans="1:72">
      <c r="A104" s="44" t="str">
        <f t="shared" si="7"/>
        <v>FRANCISCO (TF-19)46064</v>
      </c>
      <c r="B104" s="132">
        <v>46064</v>
      </c>
      <c r="C104" s="7">
        <f>IF(BS_CONTROLE[[#This Row],[Coluna2]]="","",WEEKNUM(BS_CONTROLE[[#This Row],[Coluna2]]))</f>
        <v>7</v>
      </c>
      <c r="D104" s="45" t="s">
        <v>306</v>
      </c>
      <c r="E104" s="181">
        <v>120</v>
      </c>
      <c r="F104" s="133" t="s">
        <v>200</v>
      </c>
      <c r="G104" s="8" t="str">
        <f>IF(D104="","*",VLOOKUP(F104,BS_ATIVIDADE[#All],3,FALSE))</f>
        <v>TRILHO - SUBSTITUIÇÂO</v>
      </c>
      <c r="H104" s="148" t="str" cm="1">
        <f t="array" ref="H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I104" s="134" t="s">
        <v>11</v>
      </c>
      <c r="J104" s="150">
        <v>98</v>
      </c>
      <c r="K104" s="150">
        <v>565</v>
      </c>
      <c r="L104" s="71" t="s">
        <v>11</v>
      </c>
      <c r="M104" s="148" t="str" cm="1">
        <f t="array" ref="M1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04" s="148" t="str" cm="1">
        <f t="array" ref="N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04" s="134">
        <v>0.375</v>
      </c>
      <c r="P104" s="134">
        <v>4.1666666666666664E-2</v>
      </c>
      <c r="Q104" s="71">
        <v>20</v>
      </c>
      <c r="R104" s="9" t="str">
        <f>IFERROR(_xlfn.XLOOKUP(F104, BS_ATIVIDADE[ATIVIDADE],BS_ATIVIDADE[UNIDADE] ), "*")</f>
        <v>M</v>
      </c>
      <c r="S104" s="176" t="str" cm="1">
        <f t="array" ref="S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4" s="176" t="str" cm="1">
        <f t="array" ref="T1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1318</v>
      </c>
      <c r="W104" s="134" t="s">
        <v>1307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Row],[Coluna6]]=0, "-", BS_CONTROLE[[#This Row],[Coluna6]])</f>
        <v>PDM - SUBSTITUIÇÃO - TRILHO</v>
      </c>
      <c r="AJ104" s="8" t="str">
        <f>IF(D104="","*",VLOOKUP(AI104,BS_ATIVIDADE[#Data],3,FALSE))</f>
        <v>TRILHO - SUBSTITUIÇÂO</v>
      </c>
      <c r="AK104" s="171" t="str">
        <f>IF(BS_CONTROLE[[#This Row],[Coluna8]]=0, "-", BS_CONTROLE[[#This Row],[Coluna8]])</f>
        <v>TEPPAT1</v>
      </c>
      <c r="AL104" s="171" t="str">
        <f>IF(BS_CONTROLE[[#This Row],[Coluna9]]=0, "-", BS_CONTROLE[[#This Row],[Coluna9]])</f>
        <v>-</v>
      </c>
      <c r="AM104" s="171" t="str">
        <f>IF(BS_CONTROLE[[#This Row],[Coluna13]]=0, "-", BS_CONTROLE[[#This Row],[Coluna13]])</f>
        <v>TEP-TMJ</v>
      </c>
      <c r="AN104" s="171" t="str">
        <f>IF(BS_CONTROLE[[#This Row],[Coluna14]]=0, "-", BS_CONTROLE[[#This Row],[Coluna14]])</f>
        <v>TEPPAT1</v>
      </c>
      <c r="AO104" s="172">
        <f>IF(BS_CONTROLE[[#This Row],[Coluna10]]=0, "-", BS_CONTROLE[[#This Row],[Coluna10]])</f>
        <v>98</v>
      </c>
      <c r="AP104" s="173">
        <f>IF(BS_CONTROLE[[#This Row],[Coluna11]]=0, "-", BS_CONTROLE[[#This Row],[Coluna11]])</f>
        <v>565</v>
      </c>
      <c r="AQ104" s="173" t="str">
        <f>IF(BS_CONTROLE[[#This Row],[Coluna12]]=0, "-", BS_CONTROLE[[#This Row],[Coluna12]])</f>
        <v>-</v>
      </c>
      <c r="AR104" s="32">
        <v>0.45833333333333331</v>
      </c>
      <c r="AS104" s="32">
        <v>0.49305555555555558</v>
      </c>
      <c r="AT104" s="32">
        <v>0.53472222222222221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4.166666666666663E-2</v>
      </c>
      <c r="AZ104" s="11"/>
      <c r="BA104" s="60">
        <v>20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4" s="59" t="str" cm="1">
        <f t="array" ref="BD1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Row],[Coluna22]]=0, "-", BS_CONTROLE[[#This Row],[Coluna22]])</f>
        <v>Francisco</v>
      </c>
      <c r="BG104" s="13"/>
      <c r="BH104" s="14">
        <v>2</v>
      </c>
      <c r="BI104" s="14"/>
      <c r="BJ104" s="14" t="s">
        <v>1479</v>
      </c>
      <c r="BK104" s="14" t="s">
        <v>1480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Intervalo</v>
      </c>
      <c r="BR104" s="15">
        <f t="shared" si="9"/>
        <v>0.99999999999999911</v>
      </c>
      <c r="BS104" s="15">
        <f t="shared" si="10"/>
        <v>1</v>
      </c>
      <c r="BT104" s="238" t="str">
        <f t="shared" si="11"/>
        <v>OKOK</v>
      </c>
    </row>
    <row r="105" spans="1:72">
      <c r="A105" s="44" t="str">
        <f t="shared" si="7"/>
        <v>BRUNO (TF-525)46064</v>
      </c>
      <c r="B105" s="132">
        <v>46064</v>
      </c>
      <c r="C105" s="7">
        <f>IF(BS_CONTROLE[[#This Row],[Coluna2]]="","",WEEKNUM(BS_CONTROLE[[#This Row],[Coluna2]]))</f>
        <v>7</v>
      </c>
      <c r="D105" s="45" t="s">
        <v>278</v>
      </c>
      <c r="E105" s="181">
        <v>105</v>
      </c>
      <c r="F105" s="133" t="s">
        <v>193</v>
      </c>
      <c r="G105" s="8" t="str">
        <f>IF(D105="","*",VLOOKUP(F105,BS_ATIVIDADE[#All],3,FALSE))</f>
        <v>SOLDA</v>
      </c>
      <c r="H105" s="148" t="str" cm="1">
        <f t="array" ref="H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I105" s="134" t="s">
        <v>11</v>
      </c>
      <c r="J105" s="150">
        <v>98</v>
      </c>
      <c r="K105" s="150">
        <v>548.16</v>
      </c>
      <c r="L105" s="71" t="s">
        <v>11</v>
      </c>
      <c r="M105" s="148" t="str" cm="1">
        <f t="array" ref="M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05" s="148" t="s">
        <v>1436</v>
      </c>
      <c r="O105" s="134">
        <v>0.33333333333333331</v>
      </c>
      <c r="P105" s="134">
        <v>5.5555555555555552E-2</v>
      </c>
      <c r="Q105" s="71">
        <v>1</v>
      </c>
      <c r="R105" s="9" t="str">
        <f>IFERROR(_xlfn.XLOOKUP(F105, BS_ATIVIDADE[ATIVIDADE],BS_ATIVIDADE[UNIDADE] ), "*")</f>
        <v>Nº DE SOLDA</v>
      </c>
      <c r="S105" s="176" t="str" cm="1">
        <f t="array" ref="S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5" s="176" t="str" cm="1">
        <f t="array" ref="T1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1322</v>
      </c>
      <c r="W105" s="134" t="s">
        <v>1323</v>
      </c>
      <c r="X105" s="151" t="s">
        <v>1005</v>
      </c>
      <c r="Y105" s="129" t="s">
        <v>1008</v>
      </c>
      <c r="Z105" s="129"/>
      <c r="AA105" s="71"/>
      <c r="AB105" s="59"/>
      <c r="AC105" s="59"/>
      <c r="AD105" s="134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Row],[Coluna6]]=0, "-", BS_CONTROLE[[#This Row],[Coluna6]])</f>
        <v>PDM - SOLDA</v>
      </c>
      <c r="AJ105" s="8" t="str">
        <f>IF(D105="","*",VLOOKUP(AI105,BS_ATIVIDADE[#Data],3,FALSE))</f>
        <v>SOLDA</v>
      </c>
      <c r="AK105" s="171" t="str">
        <f>IF(BS_CONTROLE[[#This Row],[Coluna8]]=0, "-", BS_CONTROLE[[#This Row],[Coluna8]])</f>
        <v>TRM</v>
      </c>
      <c r="AL105" s="171" t="str">
        <f>IF(BS_CONTROLE[[#This Row],[Coluna9]]=0, "-", BS_CONTROLE[[#This Row],[Coluna9]])</f>
        <v>-</v>
      </c>
      <c r="AM105" s="171" t="str">
        <f>IF(BS_CONTROLE[[#This Row],[Coluna13]]=0, "-", BS_CONTROLE[[#This Row],[Coluna13]])</f>
        <v>TRM</v>
      </c>
      <c r="AN105" s="171" t="str">
        <f>IF(BS_CONTROLE[[#This Row],[Coluna14]]=0, "-", BS_CONTROLE[[#This Row],[Coluna14]])</f>
        <v>TRMS</v>
      </c>
      <c r="AO105" s="172">
        <f>IF(BS_CONTROLE[[#This Row],[Coluna10]]=0, "-", BS_CONTROLE[[#This Row],[Coluna10]])</f>
        <v>98</v>
      </c>
      <c r="AP105" s="173">
        <f>IF(BS_CONTROLE[[#This Row],[Coluna11]]=0, "-", BS_CONTROLE[[#This Row],[Coluna11]])</f>
        <v>548.16</v>
      </c>
      <c r="AQ105" s="173" t="str">
        <f>IF(BS_CONTROLE[[#This Row],[Coluna12]]=0, "-", BS_CONTROLE[[#This Row],[Coluna12]])</f>
        <v>-</v>
      </c>
      <c r="AR105" s="32">
        <v>0.30972222222222223</v>
      </c>
      <c r="AS105" s="32">
        <v>0.53333333333333333</v>
      </c>
      <c r="AT105" s="32">
        <v>0.58888888888888891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5.555555555555558E-2</v>
      </c>
      <c r="AZ105" s="11"/>
      <c r="BA105" s="60">
        <v>2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5" s="59" t="str" cm="1">
        <f t="array" ref="BD1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Row],[Coluna22]]=0, "-", BS_CONTROLE[[#This Row],[Coluna22]])</f>
        <v>Bruno</v>
      </c>
      <c r="BG105" s="13"/>
      <c r="BH105" s="14">
        <v>2</v>
      </c>
      <c r="BI105" s="14"/>
      <c r="BJ105" s="14" t="s">
        <v>1481</v>
      </c>
      <c r="BK105" s="14" t="s">
        <v>1482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1.0000000000000004</v>
      </c>
      <c r="BS105" s="15">
        <f t="shared" si="10"/>
        <v>2</v>
      </c>
      <c r="BT105" s="238" t="str">
        <f t="shared" si="11"/>
        <v>OKOK</v>
      </c>
    </row>
    <row r="106" spans="1:72">
      <c r="A106" s="44" t="str">
        <f t="shared" si="7"/>
        <v>W7046064</v>
      </c>
      <c r="B106" s="132">
        <v>46064</v>
      </c>
      <c r="C106" s="7">
        <f>IF(BS_CONTROLE[[#This Row],[Coluna2]]="","",WEEKNUM(BS_CONTROLE[[#This Row],[Coluna2]]))</f>
        <v>7</v>
      </c>
      <c r="D106" s="45" t="s">
        <v>249</v>
      </c>
      <c r="E106" s="181"/>
      <c r="F106" s="133" t="s">
        <v>25</v>
      </c>
      <c r="G106" s="8" t="str">
        <f>IF(D106="","*",VLOOKUP(F106,BS_ATIVIDADE[#All],3,FALSE))</f>
        <v>OUTROS</v>
      </c>
      <c r="H106" s="134" t="s">
        <v>574</v>
      </c>
      <c r="I106" s="134" t="s">
        <v>619</v>
      </c>
      <c r="J106" s="150">
        <v>98</v>
      </c>
      <c r="K106" s="150">
        <v>502</v>
      </c>
      <c r="L106" s="71" t="s">
        <v>11</v>
      </c>
      <c r="M106" s="148" t="s">
        <v>1267</v>
      </c>
      <c r="N106" s="148" t="s">
        <v>1268</v>
      </c>
      <c r="O106" s="134">
        <v>0.75</v>
      </c>
      <c r="P106" s="134">
        <v>4.1666666666666664E-2</v>
      </c>
      <c r="Q106" s="71">
        <v>1</v>
      </c>
      <c r="R106" s="9" t="str">
        <f>IFERROR(_xlfn.XLOOKUP(F106, BS_ATIVIDADE[ATIVIDADE],BS_ATIVIDADE[UNIDADE] ), "*")</f>
        <v>BINÁRIO</v>
      </c>
      <c r="S106" s="176" t="str" cm="1">
        <f t="array" ref="S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6" s="176" t="str" cm="1">
        <f t="array" ref="T1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6" s="195" t="str">
        <f>IFERROR(_xlfn.XLOOKUP(J106, BASE_MAPA!$B$2:$B$420, BASE_MAPA!$G$2:$G$420), "ERRO")</f>
        <v>ALTO ARAGUAIA - RONDONOPOLIS</v>
      </c>
      <c r="V106" s="142" t="s">
        <v>1311</v>
      </c>
      <c r="W106" s="134" t="s">
        <v>1483</v>
      </c>
      <c r="X106" s="151" t="s">
        <v>1005</v>
      </c>
      <c r="Y106" s="129" t="s">
        <v>1008</v>
      </c>
      <c r="Z106" s="129"/>
      <c r="AA106" s="71">
        <v>2</v>
      </c>
      <c r="AB106" s="59" t="s">
        <v>997</v>
      </c>
      <c r="AC106" s="59"/>
      <c r="AD106" s="134">
        <v>0.75</v>
      </c>
      <c r="AE106" s="71">
        <v>9425</v>
      </c>
      <c r="AF106" s="71">
        <v>7632</v>
      </c>
      <c r="AG106" s="71" t="s">
        <v>11</v>
      </c>
      <c r="AH106" s="42"/>
      <c r="AI106" s="119" t="str">
        <f>IF(BS_CONTROLE[[#This Row],[Coluna6]]=0, "-", BS_CONTROLE[[#This Row],[Coluna6]])</f>
        <v>DESLOCAMENTO</v>
      </c>
      <c r="AJ106" s="8" t="str">
        <f>IF(D106="","*",VLOOKUP(AI106,BS_ATIVIDADE[#Data],3,FALSE))</f>
        <v>OUTROS</v>
      </c>
      <c r="AK106" s="171" t="str">
        <f>IF(BS_CONTROLE[[#This Row],[Coluna8]]=0, "-", BS_CONTROLE[[#This Row],[Coluna8]])</f>
        <v>TGR2</v>
      </c>
      <c r="AL106" s="171" t="str">
        <f>IF(BS_CONTROLE[[#This Row],[Coluna9]]=0, "-", BS_CONTROLE[[#This Row],[Coluna9]])</f>
        <v>TIQ2</v>
      </c>
      <c r="AM106" s="171" t="str">
        <f>IF(BS_CONTROLE[[#This Row],[Coluna13]]=0, "-", BS_CONTROLE[[#This Row],[Coluna13]])</f>
        <v>TGR-TIQ</v>
      </c>
      <c r="AN106" s="171" t="str">
        <f>IF(BS_CONTROLE[[#This Row],[Coluna14]]=0, "-", BS_CONTROLE[[#This Row],[Coluna14]])</f>
        <v>TGRTIQ</v>
      </c>
      <c r="AO106" s="172">
        <f>IF(BS_CONTROLE[[#This Row],[Coluna10]]=0, "-", BS_CONTROLE[[#This Row],[Coluna10]])</f>
        <v>98</v>
      </c>
      <c r="AP106" s="173">
        <f>IF(BS_CONTROLE[[#This Row],[Coluna11]]=0, "-", BS_CONTROLE[[#This Row],[Coluna11]])</f>
        <v>502</v>
      </c>
      <c r="AQ106" s="173" t="str">
        <f>IF(BS_CONTROLE[[#This Row],[Coluna12]]=0, "-", BS_CONTROLE[[#This Row],[Coluna12]])</f>
        <v>-</v>
      </c>
      <c r="AR106" s="32">
        <v>0.76180555555555551</v>
      </c>
      <c r="AS106" s="32">
        <v>0</v>
      </c>
      <c r="AT106" s="32">
        <v>4.1666666666666664E-2</v>
      </c>
      <c r="AU106" s="32"/>
      <c r="AV106" s="32"/>
      <c r="AW106" s="32"/>
      <c r="AX106" s="32"/>
      <c r="AY106" s="180">
        <f>IF(D106="","*",IFERROR(IF(ISODD(COUNT(AS106:AX108)),"ERRO",SUM((AT106-AS106),(AV106-AU106),(AX106-AW106))),"ERRO"))</f>
        <v>4.1666666666666664E-2</v>
      </c>
      <c r="AZ106" s="11"/>
      <c r="BA106" s="60">
        <v>1</v>
      </c>
      <c r="BB106" s="9" t="str">
        <f>IFERROR(_xlfn.XLOOKUP(AI106, BS_ATIVIDADE[ATIVIDADE],BS_ATIVIDADE[UNIDADE] ), "*")</f>
        <v>BINÁRIO</v>
      </c>
      <c r="BC106" s="59" t="str" cm="1">
        <f t="array" ref="BC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6" s="59" t="str" cm="1">
        <f t="array" ref="BD1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6" s="196" t="str">
        <f>IFERROR(_xlfn.XLOOKUP(AO106, BASE_MAPA!$B$2:$B$420, BASE_MAPA!$G$2:$G$420), "ERRO")</f>
        <v>ALTO ARAGUAIA - RONDONOPOLIS</v>
      </c>
      <c r="BF106" s="174" t="str">
        <f>IF(BS_CONTROLE[[#This Row],[Coluna22]]=0, "-", BS_CONTROLE[[#This Row],[Coluna22]])</f>
        <v xml:space="preserve">Camila </v>
      </c>
      <c r="BG106" s="13"/>
      <c r="BH106" s="14">
        <v>2</v>
      </c>
      <c r="BI106" s="14"/>
      <c r="BJ106" s="14" t="s">
        <v>1484</v>
      </c>
      <c r="BK106" s="14" t="s">
        <v>1485</v>
      </c>
      <c r="BL106" s="13"/>
      <c r="BM106" s="12" t="s">
        <v>1030</v>
      </c>
      <c r="BN106" s="12" t="s">
        <v>1030</v>
      </c>
      <c r="BO106" s="130" t="s">
        <v>1030</v>
      </c>
      <c r="BP106" s="14"/>
      <c r="BQ106" s="10" t="str">
        <f t="shared" si="8"/>
        <v>Aderente</v>
      </c>
      <c r="BR106" s="15">
        <f t="shared" si="9"/>
        <v>1</v>
      </c>
      <c r="BS106" s="15">
        <f t="shared" si="10"/>
        <v>1</v>
      </c>
      <c r="BT106" s="238" t="str">
        <f t="shared" si="11"/>
        <v>OKOK</v>
      </c>
    </row>
    <row r="107" spans="1:72">
      <c r="A107" s="44" t="str">
        <f t="shared" si="7"/>
        <v>ELSON (TF-526)46064</v>
      </c>
      <c r="B107" s="132">
        <v>46064</v>
      </c>
      <c r="C107" s="7">
        <f>IF(BS_CONTROLE[[#This Row],[Coluna2]]="","",WEEKNUM(BS_CONTROLE[[#This Row],[Coluna2]]))</f>
        <v>7</v>
      </c>
      <c r="D107" s="45" t="s">
        <v>303</v>
      </c>
      <c r="E107" s="181">
        <v>106</v>
      </c>
      <c r="F107" s="133" t="s">
        <v>193</v>
      </c>
      <c r="G107" s="8" t="str">
        <f>IF(D107="","*",VLOOKUP(F107,BS_ATIVIDADE[#All],3,FALSE))</f>
        <v>SOLDA</v>
      </c>
      <c r="H107" s="134" t="s">
        <v>11</v>
      </c>
      <c r="I107" s="134" t="s">
        <v>11</v>
      </c>
      <c r="J107" s="150">
        <v>74</v>
      </c>
      <c r="K107" s="150">
        <v>430.26799999999997</v>
      </c>
      <c r="L107" s="71" t="s">
        <v>11</v>
      </c>
      <c r="M107" s="148" t="str" cm="1">
        <f t="array" ref="M1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07" s="148" t="str" cm="1">
        <f t="array" ref="N1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07" s="134">
        <v>0.375</v>
      </c>
      <c r="P107" s="134">
        <v>0.125</v>
      </c>
      <c r="Q107" s="71">
        <v>2</v>
      </c>
      <c r="R107" s="9" t="str">
        <f>IFERROR(_xlfn.XLOOKUP(F107, BS_ATIVIDADE[ATIVIDADE],BS_ATIVIDADE[UNIDADE] ), "*")</f>
        <v>Nº DE SOLDA</v>
      </c>
      <c r="S107" s="176" t="str" cm="1">
        <f t="array" ref="S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7" s="176" t="str" cm="1">
        <f t="array" ref="T1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07" s="195" t="str">
        <f>IFERROR(_xlfn.XLOOKUP(J107, BASE_MAPA!$B$2:$B$420, BASE_MAPA!$G$2:$G$420), "ERRO")</f>
        <v>MARCO INICIAL - ALTO ARAGUAIA</v>
      </c>
      <c r="V107" s="142" t="s">
        <v>1295</v>
      </c>
      <c r="W107" s="134" t="s">
        <v>1323</v>
      </c>
      <c r="X107" s="151" t="s">
        <v>1000</v>
      </c>
      <c r="Y107" s="129" t="s">
        <v>999</v>
      </c>
      <c r="Z107" s="129"/>
      <c r="AA107" s="71"/>
      <c r="AB107" s="59"/>
      <c r="AC107" s="59"/>
      <c r="AD107" s="134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Row],[Coluna6]]=0, "-", BS_CONTROLE[[#This Row],[Coluna6]])</f>
        <v>PDM - SOLDA</v>
      </c>
      <c r="AJ107" s="8" t="str">
        <f>IF(D107="","*",VLOOKUP(AI107,BS_ATIVIDADE[#Data],3,FALSE))</f>
        <v>SOLDA</v>
      </c>
      <c r="AK107" s="171" t="str">
        <f>IF(BS_CONTROLE[[#This Row],[Coluna8]]=0, "-", BS_CONTROLE[[#This Row],[Coluna8]])</f>
        <v>-</v>
      </c>
      <c r="AL107" s="171" t="str">
        <f>IF(BS_CONTROLE[[#This Row],[Coluna9]]=0, "-", BS_CONTROLE[[#This Row],[Coluna9]])</f>
        <v>-</v>
      </c>
      <c r="AM107" s="171" t="str">
        <f>IF(BS_CONTROLE[[#This Row],[Coluna13]]=0, "-", BS_CONTROLE[[#This Row],[Coluna13]])</f>
        <v>TPC-TVL</v>
      </c>
      <c r="AN107" s="171" t="str">
        <f>IF(BS_CONTROLE[[#This Row],[Coluna14]]=0, "-", BS_CONTROLE[[#This Row],[Coluna14]])</f>
        <v>TPC440</v>
      </c>
      <c r="AO107" s="172">
        <f>IF(BS_CONTROLE[[#This Row],[Coluna10]]=0, "-", BS_CONTROLE[[#This Row],[Coluna10]])</f>
        <v>74</v>
      </c>
      <c r="AP107" s="173">
        <f>IF(BS_CONTROLE[[#This Row],[Coluna11]]=0, "-", BS_CONTROLE[[#This Row],[Coluna11]])</f>
        <v>430.26799999999997</v>
      </c>
      <c r="AQ107" s="173" t="s">
        <v>11</v>
      </c>
      <c r="AR107" s="32">
        <v>0.32291666666666669</v>
      </c>
      <c r="AS107" s="32">
        <v>0</v>
      </c>
      <c r="AT107" s="32">
        <v>0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7" s="59" t="str" cm="1">
        <f t="array" ref="BD1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Row],[Coluna22]]=0, "-", BS_CONTROLE[[#This Row],[Coluna22]])</f>
        <v>Elson</v>
      </c>
      <c r="BG107" s="13"/>
      <c r="BH107" s="14">
        <v>0</v>
      </c>
      <c r="BI107" s="14"/>
      <c r="BJ107" s="14" t="s">
        <v>1486</v>
      </c>
      <c r="BK107" s="14" t="s">
        <v>1487</v>
      </c>
      <c r="BL107" s="13"/>
      <c r="BM107" s="12" t="s">
        <v>1032</v>
      </c>
      <c r="BN107" s="12" t="s">
        <v>1057</v>
      </c>
      <c r="BO107" s="130" t="s">
        <v>1057</v>
      </c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238" t="str">
        <f t="shared" si="11"/>
        <v>CondiçõesClimáticaChuva</v>
      </c>
    </row>
    <row r="108" spans="1:72">
      <c r="A108" s="44" t="str">
        <f t="shared" si="7"/>
        <v>A6046064</v>
      </c>
      <c r="B108" s="132">
        <v>46064</v>
      </c>
      <c r="C108" s="7">
        <f>IF(BS_CONTROLE[[#This Row],[Coluna2]]="","",WEEKNUM(BS_CONTROLE[[#This Row],[Coluna2]]))</f>
        <v>7</v>
      </c>
      <c r="D108" s="45" t="s">
        <v>106</v>
      </c>
      <c r="E108" s="181">
        <v>124</v>
      </c>
      <c r="F108" s="133" t="s">
        <v>32</v>
      </c>
      <c r="G108" s="8" t="str">
        <f>IF(D108="","*",VLOOKUP(F108,BS_ATIVIDADE[#All],3,FALSE))</f>
        <v>DETECÇÃO</v>
      </c>
      <c r="H108" s="134" t="s">
        <v>479</v>
      </c>
      <c r="I108" s="134" t="s">
        <v>576</v>
      </c>
      <c r="J108" s="150">
        <v>74</v>
      </c>
      <c r="K108" s="150">
        <v>290.74</v>
      </c>
      <c r="L108" s="71" t="s">
        <v>11</v>
      </c>
      <c r="M108" s="148" t="s">
        <v>480</v>
      </c>
      <c r="N108" s="148" t="s">
        <v>1488</v>
      </c>
      <c r="O108" s="134">
        <v>0.375</v>
      </c>
      <c r="P108" s="134">
        <v>4.1666666666666664E-2</v>
      </c>
      <c r="Q108" s="71">
        <v>210</v>
      </c>
      <c r="R108" s="9" t="str">
        <f>IFERROR(_xlfn.XLOOKUP(F108, BS_ATIVIDADE[ATIVIDADE],BS_ATIVIDADE[UNIDADE] ), "*")</f>
        <v>KM</v>
      </c>
      <c r="S108" s="176" t="str" cm="1">
        <f t="array" ref="S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8" s="176" t="str" cm="1">
        <f t="array" ref="T1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142" t="s">
        <v>1489</v>
      </c>
      <c r="W108" s="134" t="s">
        <v>1490</v>
      </c>
      <c r="X108" s="151" t="s">
        <v>1000</v>
      </c>
      <c r="Y108" s="129" t="s">
        <v>999</v>
      </c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5487</v>
      </c>
      <c r="AF108" s="71" t="s">
        <v>11</v>
      </c>
      <c r="AG108" s="71" t="s">
        <v>11</v>
      </c>
      <c r="AH108" s="42"/>
      <c r="AI108" s="119" t="str">
        <f>IF(BS_CONTROLE[[#This Row],[Coluna6]]=0, "-", BS_CONTROLE[[#This Row],[Coluna6]])</f>
        <v>DETECÇÃO - RONDA 7 DIAS</v>
      </c>
      <c r="AJ108" s="8" t="str">
        <f>IF(D108="","*",VLOOKUP(AI108,BS_ATIVIDADE[#Data],3,FALSE))</f>
        <v>DETECÇÃO</v>
      </c>
      <c r="AK108" s="171" t="str">
        <f>IF(BS_CONTROLE[[#This Row],[Coluna8]]=0, "-", BS_CONTROLE[[#This Row],[Coluna8]])</f>
        <v>TCS291</v>
      </c>
      <c r="AL108" s="171" t="str">
        <f>IF(BS_CONTROLE[[#This Row],[Coluna9]]=0, "-", BS_CONTROLE[[#This Row],[Coluna9]])</f>
        <v>TGR512</v>
      </c>
      <c r="AM108" s="171" t="str">
        <f>IF(BS_CONTROLE[[#This Row],[Coluna13]]=0, "-", BS_CONTROLE[[#This Row],[Coluna13]])</f>
        <v>TCS-TGR</v>
      </c>
      <c r="AN108" s="171" t="str">
        <f>IF(BS_CONTROLE[[#This Row],[Coluna14]]=0, "-", BS_CONTROLE[[#This Row],[Coluna14]])</f>
        <v>TCSTGR</v>
      </c>
      <c r="AO108" s="172">
        <f>IF(BS_CONTROLE[[#This Row],[Coluna10]]=0, "-", BS_CONTROLE[[#This Row],[Coluna10]])</f>
        <v>74</v>
      </c>
      <c r="AP108" s="173">
        <f>IF(BS_CONTROLE[[#This Row],[Coluna11]]=0, "-", BS_CONTROLE[[#This Row],[Coluna11]])</f>
        <v>290.74</v>
      </c>
      <c r="AQ108" s="173" t="str">
        <f>IF(BS_CONTROLE[[#This Row],[Coluna12]]=0, "-", BS_CONTROLE[[#This Row],[Coluna12]])</f>
        <v>-</v>
      </c>
      <c r="AR108" s="32">
        <v>0.34652777777777777</v>
      </c>
      <c r="AS108" s="32">
        <v>0.38611111111111113</v>
      </c>
      <c r="AT108" s="32">
        <v>0.42777777777777776</v>
      </c>
      <c r="AU108" s="32"/>
      <c r="AV108" s="32"/>
      <c r="AW108" s="32"/>
      <c r="AX108" s="32"/>
      <c r="AY108" s="180">
        <f>IF(D108="","*",IFERROR(IF(ISODD(COUNT(AS108:AX111)),"ERRO",SUM((AT108-AS108),(AV108-AU108),(AX108-AW108))),"ERRO"))</f>
        <v>4.166666666666663E-2</v>
      </c>
      <c r="AZ108" s="11"/>
      <c r="BA108" s="60">
        <v>210</v>
      </c>
      <c r="BB108" s="9" t="str">
        <f>IFERROR(_xlfn.XLOOKUP(AI108, BS_ATIVIDADE[ATIVIDADE],BS_ATIVIDADE[UNIDADE] ), "*")</f>
        <v>KM</v>
      </c>
      <c r="BC108" s="59" t="str" cm="1">
        <f t="array" ref="BC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8" s="59" t="str" cm="1">
        <f t="array" ref="BD1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Row],[Coluna22]]=0, "-", BS_CONTROLE[[#This Row],[Coluna22]])</f>
        <v>Daniel</v>
      </c>
      <c r="BG108" s="13"/>
      <c r="BH108" s="14">
        <v>2</v>
      </c>
      <c r="BI108" s="14"/>
      <c r="BJ108" s="14" t="s">
        <v>1491</v>
      </c>
      <c r="BK108" s="14" t="s">
        <v>1492</v>
      </c>
      <c r="BL108" s="13"/>
      <c r="BM108" s="12" t="s">
        <v>1030</v>
      </c>
      <c r="BN108" s="12" t="s">
        <v>1030</v>
      </c>
      <c r="BO108" s="12" t="s">
        <v>1030</v>
      </c>
      <c r="BP108" s="14"/>
      <c r="BQ108" s="10" t="str">
        <f t="shared" si="8"/>
        <v>Intervalo</v>
      </c>
      <c r="BR108" s="15">
        <f t="shared" si="9"/>
        <v>0.99999999999999911</v>
      </c>
      <c r="BS108" s="15">
        <f t="shared" si="10"/>
        <v>1</v>
      </c>
      <c r="BT108" s="238" t="str">
        <f t="shared" si="11"/>
        <v>OKOK</v>
      </c>
    </row>
    <row r="109" spans="1:72" ht="15" customHeight="1">
      <c r="A109" s="198" t="str">
        <f>D109&amp;B109</f>
        <v>V6646064</v>
      </c>
      <c r="B109" s="199">
        <v>46064</v>
      </c>
      <c r="C109" s="7">
        <f>IF(BS_CONTROLE[[#This Row],[Coluna2]]="","",WEEKNUM(BS_CONTROLE[[#This Row],[Coluna2]]))</f>
        <v>7</v>
      </c>
      <c r="D109" s="45" t="s">
        <v>192</v>
      </c>
      <c r="E109" s="181"/>
      <c r="F109" s="133" t="s">
        <v>235</v>
      </c>
      <c r="G109" s="8" t="str">
        <f>IF(D109="","*",VLOOKUP(F109,BS_ATIVIDADE[#All],3,FALSE))</f>
        <v>MODERNIZAÇÃO</v>
      </c>
      <c r="H109" s="134" t="s">
        <v>451</v>
      </c>
      <c r="I109" s="134" t="s">
        <v>451</v>
      </c>
      <c r="J109" s="150">
        <v>74</v>
      </c>
      <c r="K109" s="150">
        <v>174</v>
      </c>
      <c r="L109" s="71">
        <v>175</v>
      </c>
      <c r="M109" s="148" t="str" cm="1">
        <f t="array" ref="M1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09" s="200" t="str" cm="1">
        <f t="array" ref="N1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09" s="134">
        <v>0.375</v>
      </c>
      <c r="P109" s="134">
        <v>4.1666666666666664E-2</v>
      </c>
      <c r="Q109" s="71">
        <v>500</v>
      </c>
      <c r="R109" s="9" t="str">
        <f>IFERROR(_xlfn.XLOOKUP(F109, BS_ATIVIDADE[ATIVIDADE],BS_ATIVIDADE[UNIDADE] ), "*")</f>
        <v>M</v>
      </c>
      <c r="S109" s="176" t="str" cm="1">
        <f t="array" ref="S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9" s="176" t="str" cm="1">
        <f t="array" ref="T1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201" t="s">
        <v>1366</v>
      </c>
      <c r="W109" s="202" t="s">
        <v>1428</v>
      </c>
      <c r="X109" s="151" t="s">
        <v>1009</v>
      </c>
      <c r="Y109" s="129"/>
      <c r="Z109" s="129"/>
      <c r="AA109" s="71">
        <v>1</v>
      </c>
      <c r="AB109" s="59" t="s">
        <v>997</v>
      </c>
      <c r="AC109" s="59"/>
      <c r="AD109" s="134">
        <v>0.29166666666666669</v>
      </c>
      <c r="AE109" s="71">
        <v>6066</v>
      </c>
      <c r="AF109" s="71"/>
      <c r="AG109" s="71"/>
      <c r="AH109" s="42"/>
      <c r="AI109" s="119" t="str">
        <f>IF(BS_CONTROLE[[#This Row],[Coluna6]]=0, "-", BS_CONTROLE[[#This Row],[Coluna6]])</f>
        <v>MODERNIZAÇÃO - REGULAGEM</v>
      </c>
      <c r="AJ109" s="8" t="str">
        <f>IF(D109="","*",VLOOKUP(AI109,BS_ATIVIDADE[#Data],3,FALSE))</f>
        <v>MODERNIZAÇÃO</v>
      </c>
      <c r="AK109" s="203" t="str">
        <f>IF(BS_CONTROLE[[#This Row],[Coluna8]]=0, "-", BS_CONTROLE[[#This Row],[Coluna8]])</f>
        <v>TID2</v>
      </c>
      <c r="AL109" s="203" t="str">
        <f>IF(BS_CONTROLE[[#This Row],[Coluna9]]=0, "-", BS_CONTROLE[[#This Row],[Coluna9]])</f>
        <v>TID2</v>
      </c>
      <c r="AM109" s="203" t="str">
        <f>IF(BS_CONTROLE[[#This Row],[Coluna13]]=0, "-", BS_CONTROLE[[#This Row],[Coluna13]])</f>
        <v>TCE-TID</v>
      </c>
      <c r="AN109" s="203" t="str">
        <f>IF(BS_CONTROLE[[#This Row],[Coluna14]]=0, "-", BS_CONTROLE[[#This Row],[Coluna14]])</f>
        <v>TCE177</v>
      </c>
      <c r="AO109" s="172">
        <f>IF(BS_CONTROLE[[#This Row],[Coluna10]]=0, "-", BS_CONTROLE[[#This Row],[Coluna10]])</f>
        <v>74</v>
      </c>
      <c r="AP109" s="173">
        <f>IF(BS_CONTROLE[[#This Row],[Coluna11]]=0, "-", BS_CONTROLE[[#This Row],[Coluna11]])</f>
        <v>174</v>
      </c>
      <c r="AQ109" s="173">
        <f>IF(BS_CONTROLE[[#This Row],[Coluna12]]=0, "-", BS_CONTROLE[[#This Row],[Coluna12]])</f>
        <v>175</v>
      </c>
      <c r="AR109" s="204">
        <v>0.37430555555555556</v>
      </c>
      <c r="AS109" s="204">
        <v>0.40902777777777777</v>
      </c>
      <c r="AT109" s="204">
        <v>0.46527777777777779</v>
      </c>
      <c r="AU109" s="204"/>
      <c r="AV109" s="204"/>
      <c r="AW109" s="204"/>
      <c r="AX109" s="32"/>
      <c r="AY109" s="180">
        <f>IF(D109="","*",IFERROR(IF(ISODD(COUNT(AS109:AX111)),"ERRO",SUM((AT109-AS109),(AV109-AU109),(AX109-AW109))),"ERRO"))</f>
        <v>5.6250000000000022E-2</v>
      </c>
      <c r="AZ109" s="11"/>
      <c r="BA109" s="231">
        <v>1000</v>
      </c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9" s="59" t="str" cm="1">
        <f t="array" ref="BD1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Row],[Coluna22]]=0, "-", BS_CONTROLE[[#This Row],[Coluna22]])</f>
        <v>Augusto/ Efraim</v>
      </c>
      <c r="BG109" s="13"/>
      <c r="BH109" s="14">
        <v>2</v>
      </c>
      <c r="BI109" s="14"/>
      <c r="BJ109" s="228" t="s">
        <v>1493</v>
      </c>
      <c r="BK109" s="14" t="s">
        <v>1494</v>
      </c>
      <c r="BL109" s="13"/>
      <c r="BM109" s="12" t="s">
        <v>1030</v>
      </c>
      <c r="BN109" s="12" t="s">
        <v>1030</v>
      </c>
      <c r="BO109" s="130" t="s">
        <v>1030</v>
      </c>
      <c r="BP109" s="14"/>
      <c r="BQ109" s="10" t="str">
        <f>IF(AND(BR109&lt;1,BS109&lt;1),"Produção e Intervalo",IF(BR109&lt;1,"Intervalo",IF(BS109&lt;1,"Produção","Aderente")))</f>
        <v>Aderente</v>
      </c>
      <c r="BR109" s="15">
        <f>IF(OR(B109="",F109=""),"*",AY109/P109)</f>
        <v>1.3500000000000005</v>
      </c>
      <c r="BS109" s="15">
        <f>IF(OR(B109="",F109=""),"*",BA109/Q109)</f>
        <v>2</v>
      </c>
      <c r="BT109" s="238"/>
    </row>
    <row r="110" spans="1:72" ht="23.25">
      <c r="A110" s="44" t="str">
        <f t="shared" si="7"/>
        <v>W5046064</v>
      </c>
      <c r="B110" s="132">
        <v>46064</v>
      </c>
      <c r="C110" s="7">
        <f>IF(BS_CONTROLE[[#This Row],[Coluna2]]="","",WEEKNUM(BS_CONTROLE[[#This Row],[Coluna2]]))</f>
        <v>7</v>
      </c>
      <c r="D110" s="45" t="s">
        <v>240</v>
      </c>
      <c r="E110" s="181">
        <v>125</v>
      </c>
      <c r="F110" s="133" t="s">
        <v>140</v>
      </c>
      <c r="G110" s="8" t="str">
        <f>IF(D110="","*",VLOOKUP(F110,BS_ATIVIDADE[#All],3,FALSE))</f>
        <v>MODERNIZAÇÃO</v>
      </c>
      <c r="H110" s="134" t="s">
        <v>1495</v>
      </c>
      <c r="I110" s="134" t="s">
        <v>1495</v>
      </c>
      <c r="J110" s="150">
        <v>74</v>
      </c>
      <c r="K110" s="150">
        <v>250</v>
      </c>
      <c r="L110" s="71">
        <v>239</v>
      </c>
      <c r="M110" s="148" t="str" cm="1">
        <f t="array" ref="M1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10" s="148" cm="1">
        <f t="array" ref="N1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10" s="134">
        <v>0.375</v>
      </c>
      <c r="P110" s="134">
        <v>8.3333333333333329E-2</v>
      </c>
      <c r="Q110" s="71">
        <v>15</v>
      </c>
      <c r="R110" s="9" t="str">
        <f>IFERROR(_xlfn.XLOOKUP(F110, BS_ATIVIDADE[ATIVIDADE],BS_ATIVIDADE[UNIDADE] ), "*")</f>
        <v>VAGÕES</v>
      </c>
      <c r="S110" s="176" t="str" cm="1">
        <f t="array" ref="S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0" s="176" t="str" cm="1">
        <f t="array" ref="T1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1366</v>
      </c>
      <c r="W110" s="134" t="s">
        <v>1312</v>
      </c>
      <c r="X110" s="151" t="s">
        <v>1005</v>
      </c>
      <c r="Y110" s="129" t="s">
        <v>1008</v>
      </c>
      <c r="Z110" s="129"/>
      <c r="AA110" s="71" t="s">
        <v>1337</v>
      </c>
      <c r="AB110" s="59" t="s">
        <v>997</v>
      </c>
      <c r="AC110" s="59"/>
      <c r="AD110" s="134">
        <v>0.29166666666666669</v>
      </c>
      <c r="AE110" s="71">
        <v>7671</v>
      </c>
      <c r="AF110" s="71">
        <v>9322</v>
      </c>
      <c r="AG110" s="71" t="s">
        <v>11</v>
      </c>
      <c r="AH110" s="42"/>
      <c r="AI110" s="119" t="str">
        <f>IF(BS_CONTROLE[[#This Row],[Coluna6]]=0, "-", BS_CONTROLE[[#This Row],[Coluna6]])</f>
        <v>MODERNIZAÇÃO - PEDRA - DESCARGA</v>
      </c>
      <c r="AJ110" s="8" t="str">
        <f>IF(D110="","*",VLOOKUP(AI110,BS_ATIVIDADE[#Data],3,FALSE))</f>
        <v>MODERNIZAÇÃO</v>
      </c>
      <c r="AK110" s="171" t="str">
        <f>IF(BS_CONTROLE[[#This Row],[Coluna8]]=0, "-", BS_CONTROLE[[#This Row],[Coluna8]])</f>
        <v xml:space="preserve">TCS2 </v>
      </c>
      <c r="AL110" s="171" t="str">
        <f>IF(BS_CONTROLE[[#This Row],[Coluna9]]=0, "-", BS_CONTROLE[[#This Row],[Coluna9]])</f>
        <v xml:space="preserve">TCS2 </v>
      </c>
      <c r="AM110" s="171" t="str">
        <f>IF(BS_CONTROLE[[#This Row],[Coluna13]]=0, "-", BS_CONTROLE[[#This Row],[Coluna13]])</f>
        <v>TVI-TJA</v>
      </c>
      <c r="AN110" s="171">
        <f>IF(BS_CONTROLE[[#This Row],[Coluna14]]=0, "-", BS_CONTROLE[[#This Row],[Coluna14]])</f>
        <v>239251</v>
      </c>
      <c r="AO110" s="172">
        <f>IF(BS_CONTROLE[[#This Row],[Coluna10]]=0, "-", BS_CONTROLE[[#This Row],[Coluna10]])</f>
        <v>74</v>
      </c>
      <c r="AP110" s="173">
        <f>IF(BS_CONTROLE[[#This Row],[Coluna11]]=0, "-", BS_CONTROLE[[#This Row],[Coluna11]])</f>
        <v>250</v>
      </c>
      <c r="AQ110" s="173">
        <f>IF(BS_CONTROLE[[#This Row],[Coluna12]]=0, "-", BS_CONTROLE[[#This Row],[Coluna12]])</f>
        <v>239</v>
      </c>
      <c r="AR110" s="32">
        <v>0.35625000000000001</v>
      </c>
      <c r="AS110" s="32">
        <v>0</v>
      </c>
      <c r="AT110" s="32">
        <v>0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VAGÕES</v>
      </c>
      <c r="BC110" s="59" t="str" cm="1">
        <f t="array" ref="BC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0" s="59" t="str" cm="1">
        <f t="array" ref="BD1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Row],[Coluna22]]=0, "-", BS_CONTROLE[[#This Row],[Coluna22]])</f>
        <v>Augusto/ Efraim</v>
      </c>
      <c r="BG110" s="13"/>
      <c r="BH110" s="14">
        <v>0</v>
      </c>
      <c r="BI110" s="14"/>
      <c r="BJ110" s="14" t="s">
        <v>1496</v>
      </c>
      <c r="BK110" s="14" t="s">
        <v>1497</v>
      </c>
      <c r="BL110" s="13"/>
      <c r="BM110" s="12" t="s">
        <v>1025</v>
      </c>
      <c r="BN110" s="12" t="s">
        <v>1055</v>
      </c>
      <c r="BO110" s="130" t="s">
        <v>1117</v>
      </c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238" t="str">
        <f t="shared" si="11"/>
        <v>CCOCirculaçãoIntervaloOportunidade</v>
      </c>
    </row>
    <row r="111" spans="1:72">
      <c r="A111" s="44" t="str">
        <f t="shared" si="7"/>
        <v>MARCOS (TF-520)46064</v>
      </c>
      <c r="B111" s="132">
        <v>46064</v>
      </c>
      <c r="C111" s="7">
        <f>IF(BS_CONTROLE[[#This Row],[Coluna2]]="","",WEEKNUM(BS_CONTROLE[[#This Row],[Coluna2]]))</f>
        <v>7</v>
      </c>
      <c r="D111" s="45" t="s">
        <v>334</v>
      </c>
      <c r="E111" s="181">
        <v>126</v>
      </c>
      <c r="F111" s="133" t="s">
        <v>193</v>
      </c>
      <c r="G111" s="8" t="str">
        <f>IF(D111="","*",VLOOKUP(F111,BS_ATIVIDADE[#All],3,FALSE))</f>
        <v>SOLDA</v>
      </c>
      <c r="H111" s="148" t="str" cm="1">
        <f t="array" ref="H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1" s="148" t="str" cm="1">
        <f t="array" ref="N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1" s="134">
        <v>0.375</v>
      </c>
      <c r="P111" s="134">
        <v>8.3333333333333329E-2</v>
      </c>
      <c r="Q111" s="71">
        <v>2</v>
      </c>
      <c r="R111" s="9" t="str">
        <f>IFERROR(_xlfn.XLOOKUP(F111, BS_ATIVIDADE[ATIVIDADE],BS_ATIVIDADE[UNIDADE] ), "*")</f>
        <v>Nº DE SOLDA</v>
      </c>
      <c r="S111" s="176" t="str" cm="1">
        <f t="array" ref="S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1" s="176" t="str" cm="1">
        <f t="array" ref="T1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1333</v>
      </c>
      <c r="W111" s="134" t="s">
        <v>1498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Row],[Coluna6]]=0, "-", BS_CONTROLE[[#This Row],[Coluna6]])</f>
        <v>PDM - SOLDA</v>
      </c>
      <c r="AJ111" s="8" t="str">
        <f>IF(D111="","*",VLOOKUP(AI111,BS_ATIVIDADE[#Data],3,FALSE))</f>
        <v>SOLDA</v>
      </c>
      <c r="AK111" s="171" t="str">
        <f>IF(BS_CONTROLE[[#This Row],[Coluna8]]=0, "-", BS_CONTROLE[[#This Row],[Coluna8]])</f>
        <v>TAPK35</v>
      </c>
      <c r="AL111" s="171" t="str">
        <f>IF(BS_CONTROLE[[#This Row],[Coluna9]]=0, "-", BS_CONTROLE[[#This Row],[Coluna9]])</f>
        <v>-</v>
      </c>
      <c r="AM111" s="171" t="str">
        <f>IF(BS_CONTROLE[[#This Row],[Coluna13]]=0, "-", BS_CONTROLE[[#This Row],[Coluna13]])</f>
        <v>TAP-TLG</v>
      </c>
      <c r="AN111" s="171" t="str">
        <f>IF(BS_CONTROLE[[#This Row],[Coluna14]]=0, "-", BS_CONTROLE[[#This Row],[Coluna14]])</f>
        <v>TAPK35</v>
      </c>
      <c r="AO111" s="172">
        <f>IF(BS_CONTROLE[[#This Row],[Coluna10]]=0, "-", BS_CONTROLE[[#This Row],[Coluna10]])</f>
        <v>74</v>
      </c>
      <c r="AP111" s="173">
        <f>IF(BS_CONTROLE[[#This Row],[Coluna11]]=0, "-", BS_CONTROLE[[#This Row],[Coluna11]])</f>
        <v>27.555</v>
      </c>
      <c r="AQ111" s="173">
        <f>IF(BS_CONTROLE[[#This Row],[Coluna12]]=0, "-", BS_CONTROLE[[#This Row],[Coluna12]])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2</v>
      </c>
      <c r="BB111" s="9" t="str">
        <f>IFERROR(_xlfn.XLOOKUP(AI111, BS_ATIVIDADE[ATIVIDADE],BS_ATIVIDADE[UNIDADE] ), "*")</f>
        <v>Nº DE SOLDA</v>
      </c>
      <c r="BC111" s="59" t="str" cm="1">
        <f t="array" ref="BC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1" s="59" t="str" cm="1">
        <f t="array" ref="BD1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Row],[Coluna22]]=0, "-", BS_CONTROLE[[#This Row],[Coluna22]])</f>
        <v>Marcos Euzebio</v>
      </c>
      <c r="BG111" s="13"/>
      <c r="BH111" s="14">
        <v>2</v>
      </c>
      <c r="BI111" s="14"/>
      <c r="BJ111" s="14" t="s">
        <v>1499</v>
      </c>
      <c r="BK111" s="14" t="s">
        <v>1500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>
      <c r="A112" s="44" t="str">
        <f t="shared" si="7"/>
        <v>ANISIO (TF-514)46064</v>
      </c>
      <c r="B112" s="132">
        <v>46064</v>
      </c>
      <c r="C112" s="7">
        <f>IF(BS_CONTROLE[[#This Row],[Coluna2]]="","",WEEKNUM(BS_CONTROLE[[#This Row],[Coluna2]]))</f>
        <v>7</v>
      </c>
      <c r="D112" s="45" t="s">
        <v>273</v>
      </c>
      <c r="E112" s="181">
        <v>127</v>
      </c>
      <c r="F112" s="133" t="s">
        <v>200</v>
      </c>
      <c r="G112" s="8" t="str">
        <f>IF(D112="","*",VLOOKUP(F112,BS_ATIVIDADE[#All],3,FALSE))</f>
        <v>TRILHO - SUBSTITUIÇÂO</v>
      </c>
      <c r="H112" s="148" t="str" cm="1">
        <f t="array" ref="H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2" s="134" t="s">
        <v>11</v>
      </c>
      <c r="J112" s="150">
        <v>74</v>
      </c>
      <c r="K112" s="150">
        <v>27.555</v>
      </c>
      <c r="L112" s="150">
        <v>26.818999999999999</v>
      </c>
      <c r="M112" s="148" t="str" cm="1">
        <f t="array" ref="M1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2" s="148" t="str" cm="1">
        <f t="array" ref="N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2" s="134">
        <v>0.375</v>
      </c>
      <c r="P112" s="134">
        <v>8.3333333333333329E-2</v>
      </c>
      <c r="Q112" s="71">
        <v>125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2" s="176" t="str" cm="1">
        <f t="array" ref="T1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2" s="195" t="str">
        <f>IFERROR(_xlfn.XLOOKUP(J112, BASE_MAPA!$B$2:$B$420, BASE_MAPA!$G$2:$G$420), "ERRO")</f>
        <v>MARCO INICIAL - ALTO ARAGUAIA</v>
      </c>
      <c r="V112" s="142" t="s">
        <v>1448</v>
      </c>
      <c r="W112" s="134" t="s">
        <v>1501</v>
      </c>
      <c r="X112" s="151" t="s">
        <v>1005</v>
      </c>
      <c r="Y112" s="129" t="s">
        <v>1008</v>
      </c>
      <c r="Z112" s="129"/>
      <c r="AA112" s="71"/>
      <c r="AB112" s="59"/>
      <c r="AC112" s="59"/>
      <c r="AD112" s="134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Row],[Coluna6]]=0, "-", BS_CONTROLE[[#This Row],[Coluna6]])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Row],[Coluna8]]=0, "-", BS_CONTROLE[[#This Row],[Coluna8]])</f>
        <v>TAPK35</v>
      </c>
      <c r="AL112" s="171" t="str">
        <f>IF(BS_CONTROLE[[#This Row],[Coluna9]]=0, "-", BS_CONTROLE[[#This Row],[Coluna9]])</f>
        <v>-</v>
      </c>
      <c r="AM112" s="171" t="str">
        <f>IF(BS_CONTROLE[[#This Row],[Coluna13]]=0, "-", BS_CONTROLE[[#This Row],[Coluna13]])</f>
        <v>TAP-TLG</v>
      </c>
      <c r="AN112" s="171" t="str">
        <f>IF(BS_CONTROLE[[#This Row],[Coluna14]]=0, "-", BS_CONTROLE[[#This Row],[Coluna14]])</f>
        <v>TAPK35</v>
      </c>
      <c r="AO112" s="172">
        <f>IF(BS_CONTROLE[[#This Row],[Coluna10]]=0, "-", BS_CONTROLE[[#This Row],[Coluna10]])</f>
        <v>74</v>
      </c>
      <c r="AP112" s="173">
        <f>IF(BS_CONTROLE[[#This Row],[Coluna11]]=0, "-", BS_CONTROLE[[#This Row],[Coluna11]])</f>
        <v>27.555</v>
      </c>
      <c r="AQ112" s="173">
        <f>IF(BS_CONTROLE[[#This Row],[Coluna12]]=0, "-", BS_CONTROLE[[#This Row],[Coluna12]])</f>
        <v>26.818999999999999</v>
      </c>
      <c r="AR112" s="32">
        <v>0.35347222222222224</v>
      </c>
      <c r="AS112" s="32">
        <v>0.5229166666666667</v>
      </c>
      <c r="AT112" s="32">
        <v>0.60624999999999996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125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2" s="59" t="str" cm="1">
        <f t="array" ref="BD1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2" s="196" t="str">
        <f>IFERROR(_xlfn.XLOOKUP(AO112, BASE_MAPA!$B$2:$B$420, BASE_MAPA!$G$2:$G$420), "ERRO")</f>
        <v>MARCO INICIAL - ALTO ARAGUAIA</v>
      </c>
      <c r="BF112" s="174" t="str">
        <f>IF(BS_CONTROLE[[#This Row],[Coluna22]]=0, "-", BS_CONTROLE[[#This Row],[Coluna22]])</f>
        <v>Anisio</v>
      </c>
      <c r="BG112" s="13"/>
      <c r="BH112" s="14">
        <v>2</v>
      </c>
      <c r="BI112" s="14"/>
      <c r="BJ112" s="14" t="s">
        <v>1499</v>
      </c>
      <c r="BK112" s="14" t="s">
        <v>1500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>
      <c r="A113" s="44" t="str">
        <f t="shared" si="7"/>
        <v>TURMA FIXA VIA 46064</v>
      </c>
      <c r="B113" s="132">
        <v>46064</v>
      </c>
      <c r="C113" s="7">
        <f>IF(BS_CONTROLE[[#This Row],[Coluna2]]="","",WEEKNUM(BS_CONTROLE[[#This Row],[Coluna2]]))</f>
        <v>7</v>
      </c>
      <c r="D113" s="45" t="s">
        <v>265</v>
      </c>
      <c r="E113" s="181">
        <v>128</v>
      </c>
      <c r="F113" s="133" t="s">
        <v>200</v>
      </c>
      <c r="G113" s="8" t="str">
        <f>IF(D113="","*",VLOOKUP(F113,BS_ATIVIDADE[#All],3,FALSE))</f>
        <v>TRILHO - SUBSTITUIÇÂO</v>
      </c>
      <c r="H113" s="134" t="s">
        <v>888</v>
      </c>
      <c r="I113" s="134" t="s">
        <v>11</v>
      </c>
      <c r="J113" s="150">
        <v>101</v>
      </c>
      <c r="K113" s="150">
        <v>1505.85</v>
      </c>
      <c r="L113" s="71" t="s">
        <v>11</v>
      </c>
      <c r="M113" s="148" t="str" cm="1">
        <f t="array" ref="M1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13" s="148" t="str" cm="1">
        <f t="array" ref="N1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13" s="134">
        <v>0.41666666666666669</v>
      </c>
      <c r="P113" s="134">
        <v>8.3333333333333329E-2</v>
      </c>
      <c r="Q113" s="71">
        <v>8</v>
      </c>
      <c r="R113" s="9" t="str">
        <f>IFERROR(_xlfn.XLOOKUP(F113, BS_ATIVIDADE[ATIVIDADE],BS_ATIVIDADE[UNIDADE] ), "*")</f>
        <v>M</v>
      </c>
      <c r="S113" s="176" t="str" cm="1">
        <f t="array" ref="S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3" s="176" t="str" cm="1">
        <f t="array" ref="T1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1375</v>
      </c>
      <c r="W113" s="134" t="s">
        <v>1376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Row],[Coluna6]]=0, "-", BS_CONTROLE[[#This Row],[Coluna6]])</f>
        <v>PDM - SUBSTITUIÇÃO - TRILHO</v>
      </c>
      <c r="AJ113" s="8" t="str">
        <f>IF(D113="","*",VLOOKUP(AI113,BS_ATIVIDADE[#Data],3,FALSE))</f>
        <v>TRILHO - SUBSTITUIÇÂO</v>
      </c>
      <c r="AK113" s="171" t="str">
        <f>IF(BS_CONTROLE[[#This Row],[Coluna8]]=0, "-", BS_CONTROLE[[#This Row],[Coluna8]])</f>
        <v>POVPJA</v>
      </c>
      <c r="AL113" s="171" t="str">
        <f>IF(BS_CONTROLE[[#This Row],[Coluna9]]=0, "-", BS_CONTROLE[[#This Row],[Coluna9]])</f>
        <v>-</v>
      </c>
      <c r="AM113" s="171" t="str">
        <f>IF(BS_CONTROLE[[#This Row],[Coluna13]]=0, "-", BS_CONTROLE[[#This Row],[Coluna13]])</f>
        <v>PJA-POV</v>
      </c>
      <c r="AN113" s="171" t="str">
        <f>IF(BS_CONTROLE[[#This Row],[Coluna14]]=0, "-", BS_CONTROLE[[#This Row],[Coluna14]])</f>
        <v>POVPJA</v>
      </c>
      <c r="AO113" s="172">
        <f>IF(BS_CONTROLE[[#This Row],[Coluna10]]=0, "-", BS_CONTROLE[[#This Row],[Coluna10]])</f>
        <v>101</v>
      </c>
      <c r="AP113" s="173">
        <f>IF(BS_CONTROLE[[#This Row],[Coluna11]]=0, "-", BS_CONTROLE[[#This Row],[Coluna11]])</f>
        <v>1505.85</v>
      </c>
      <c r="AQ113" s="173" t="str">
        <f>IF(BS_CONTROLE[[#This Row],[Coluna12]]=0, "-", BS_CONTROLE[[#This Row],[Coluna12]])</f>
        <v>-</v>
      </c>
      <c r="AR113" s="32">
        <v>0.45833333333333331</v>
      </c>
      <c r="AS113" s="32">
        <v>0.46111111111111114</v>
      </c>
      <c r="AT113" s="32">
        <v>0.5444444444444444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8.3333333333333259E-2</v>
      </c>
      <c r="AZ113" s="11"/>
      <c r="BA113" s="60">
        <v>8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3" s="59" t="str" cm="1">
        <f t="array" ref="BD1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Row],[Coluna22]]=0, "-", BS_CONTROLE[[#This Row],[Coluna22]])</f>
        <v>Carlito</v>
      </c>
      <c r="BG113" s="13"/>
      <c r="BH113" s="14">
        <v>2</v>
      </c>
      <c r="BI113" s="14"/>
      <c r="BJ113" s="14" t="s">
        <v>1502</v>
      </c>
      <c r="BK113" s="14" t="s">
        <v>1503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Intervalo</v>
      </c>
      <c r="BR113" s="15">
        <f t="shared" si="9"/>
        <v>0.99999999999999911</v>
      </c>
      <c r="BS113" s="15">
        <f t="shared" si="10"/>
        <v>1</v>
      </c>
      <c r="BT113" s="238" t="str">
        <f t="shared" si="11"/>
        <v>OKOK</v>
      </c>
    </row>
    <row r="114" spans="1:72">
      <c r="A114" s="44" t="str">
        <f t="shared" si="7"/>
        <v>E1446064</v>
      </c>
      <c r="B114" s="132">
        <v>46064</v>
      </c>
      <c r="C114" s="7">
        <f>IF(BS_CONTROLE[[#This Row],[Coluna2]]="","",WEEKNUM(BS_CONTROLE[[#This Row],[Coluna2]]))</f>
        <v>7</v>
      </c>
      <c r="D114" s="45" t="s">
        <v>149</v>
      </c>
      <c r="E114" s="181">
        <v>129</v>
      </c>
      <c r="F114" s="133" t="s">
        <v>25</v>
      </c>
      <c r="G114" s="8" t="str">
        <f>IF(D114="","*",VLOOKUP(F114,BS_ATIVIDADE[#All],3,FALSE))</f>
        <v>OUTROS</v>
      </c>
      <c r="H114" s="134" t="s">
        <v>849</v>
      </c>
      <c r="I114" s="134" t="s">
        <v>864</v>
      </c>
      <c r="J114" s="150">
        <v>101</v>
      </c>
      <c r="K114" s="150">
        <v>1142</v>
      </c>
      <c r="L114" s="71">
        <v>1290</v>
      </c>
      <c r="M114" s="148" t="str" cm="1">
        <f t="array" ref="M1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4" s="148" t="str" cm="1">
        <f t="array" ref="N1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4" s="134">
        <v>0.83333333333333337</v>
      </c>
      <c r="P114" s="134">
        <v>4.1666666666666664E-2</v>
      </c>
      <c r="Q114" s="71">
        <v>1</v>
      </c>
      <c r="R114" s="9" t="str">
        <f>IFERROR(_xlfn.XLOOKUP(F114, BS_ATIVIDADE[ATIVIDADE],BS_ATIVIDADE[UNIDADE] ), "*")</f>
        <v>BINÁRIO</v>
      </c>
      <c r="S114" s="176" t="str" cm="1">
        <f t="array" ref="S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4" s="176" t="str" cm="1">
        <f t="array" ref="T1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 t="s">
        <v>1450</v>
      </c>
      <c r="W114" s="134" t="s">
        <v>1504</v>
      </c>
      <c r="X114" s="151" t="s">
        <v>1005</v>
      </c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Row],[Coluna6]]=0, "-", BS_CONTROLE[[#This Row],[Coluna6]])</f>
        <v>DESLOCAMENTO</v>
      </c>
      <c r="AJ114" s="8" t="str">
        <f>IF(D114="","*",VLOOKUP(AI114,BS_ATIVIDADE[#Data],3,FALSE))</f>
        <v>OUTROS</v>
      </c>
      <c r="AK114" s="171" t="str">
        <f>IF(BS_CONTROLE[[#This Row],[Coluna8]]=0, "-", BS_CONTROLE[[#This Row],[Coluna8]])</f>
        <v>PPP</v>
      </c>
      <c r="AL114" s="171" t="str">
        <f>IF(BS_CONTROLE[[#This Row],[Coluna9]]=0, "-", BS_CONTROLE[[#This Row],[Coluna9]])</f>
        <v>PUR</v>
      </c>
      <c r="AM114" s="171" t="str">
        <f>IF(BS_CONTROLE[[#This Row],[Coluna13]]=0, "-", BS_CONTROLE[[#This Row],[Coluna13]])</f>
        <v>PPO-PPP</v>
      </c>
      <c r="AN114" s="171" t="str">
        <f>IF(BS_CONTROLE[[#This Row],[Coluna14]]=0, "-", BS_CONTROLE[[#This Row],[Coluna14]])</f>
        <v>PPPPPO</v>
      </c>
      <c r="AO114" s="172">
        <f>IF(BS_CONTROLE[[#This Row],[Coluna10]]=0, "-", BS_CONTROLE[[#This Row],[Coluna10]])</f>
        <v>101</v>
      </c>
      <c r="AP114" s="173">
        <f>IF(BS_CONTROLE[[#This Row],[Coluna11]]=0, "-", BS_CONTROLE[[#This Row],[Coluna11]])</f>
        <v>1142</v>
      </c>
      <c r="AQ114" s="173">
        <f>IF(BS_CONTROLE[[#This Row],[Coluna12]]=0, "-", BS_CONTROLE[[#This Row],[Coluna12]])</f>
        <v>1290</v>
      </c>
      <c r="AR114" s="32">
        <v>0.82361111111111107</v>
      </c>
      <c r="AS114" s="32">
        <v>0</v>
      </c>
      <c r="AT114" s="32">
        <v>4.1666666666666664E-2</v>
      </c>
      <c r="AU114" s="32"/>
      <c r="AV114" s="32"/>
      <c r="AW114" s="32"/>
      <c r="AX114" s="32"/>
      <c r="AY114" s="180">
        <f>IF(D114="","*",IFERROR(IF(ISODD(COUNT(AS114:AX116)),"ERRO",SUM((AT114-AS114),(AV114-AU114),(AX114-AW114))),"ERRO"))</f>
        <v>4.1666666666666664E-2</v>
      </c>
      <c r="AZ114" s="11"/>
      <c r="BA114" s="60">
        <v>1</v>
      </c>
      <c r="BB114" s="9" t="str">
        <f>IFERROR(_xlfn.XLOOKUP(AI114, BS_ATIVIDADE[ATIVIDADE],BS_ATIVIDADE[UNIDADE] ), "*")</f>
        <v>BINÁRIO</v>
      </c>
      <c r="BC114" s="59" t="str" cm="1">
        <f t="array" ref="BC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4" s="59" t="str" cm="1">
        <f t="array" ref="BD1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Row],[Coluna22]]=0, "-", BS_CONTROLE[[#This Row],[Coluna22]])</f>
        <v>Fernanda</v>
      </c>
      <c r="BG114" s="13"/>
      <c r="BH114" s="14"/>
      <c r="BI114" s="14"/>
      <c r="BJ114" s="14" t="s">
        <v>1505</v>
      </c>
      <c r="BK114" s="14" t="s">
        <v>1505</v>
      </c>
      <c r="BL114" s="13"/>
      <c r="BM114" s="12" t="s">
        <v>1030</v>
      </c>
      <c r="BN114" s="12" t="s">
        <v>1030</v>
      </c>
      <c r="BO114" s="130" t="s">
        <v>1030</v>
      </c>
      <c r="BP114" s="14"/>
      <c r="BQ114" s="10" t="str">
        <f t="shared" si="8"/>
        <v>Aderente</v>
      </c>
      <c r="BR114" s="15">
        <f t="shared" si="9"/>
        <v>1</v>
      </c>
      <c r="BS114" s="15">
        <f t="shared" si="10"/>
        <v>1</v>
      </c>
      <c r="BT114" s="238" t="str">
        <f t="shared" si="11"/>
        <v>OKOK</v>
      </c>
    </row>
    <row r="115" spans="1:72" hidden="1">
      <c r="A115" s="44" t="str">
        <f t="shared" ref="A115:A171" si="12">D115&amp;B115</f>
        <v/>
      </c>
      <c r="B115" s="132"/>
      <c r="C115" s="7" t="str">
        <f>IF(BS_CONTROLE[[#This Row],[Coluna2]]="","",WEEKNUM(BS_CONTROLE[[#This Row],[Coluna2]]))</f>
        <v/>
      </c>
      <c r="D115" s="45"/>
      <c r="E115" s="181">
        <v>130</v>
      </c>
      <c r="F115" s="133" t="s">
        <v>193</v>
      </c>
      <c r="G115" s="8" t="str">
        <f>IF(D115="","*",VLOOKUP(F115,BS_ATIVIDADE[#All],3,FALSE))</f>
        <v>*</v>
      </c>
      <c r="H115" s="134"/>
      <c r="I115" s="134"/>
      <c r="J115" s="150">
        <v>101</v>
      </c>
      <c r="K115" s="150">
        <v>1142.5</v>
      </c>
      <c r="L115" s="71">
        <v>1143</v>
      </c>
      <c r="M115" s="148" t="str" cm="1">
        <f t="array" ref="M1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5" s="148" t="str" cm="1">
        <f t="array" ref="N1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5" s="134">
        <v>10</v>
      </c>
      <c r="P115" s="134"/>
      <c r="Q115" s="71"/>
      <c r="R115" s="9" t="str">
        <f>IFERROR(_xlfn.XLOOKUP(F115, BS_ATIVIDADE[ATIVIDADE],BS_ATIVIDADE[UNIDADE] ), "*")</f>
        <v>Nº DE SOLDA</v>
      </c>
      <c r="S115" s="176" t="str" cm="1">
        <f t="array" ref="S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5" s="176" t="str" cm="1">
        <f t="array" ref="T1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5" s="195" t="str">
        <f>IFERROR(_xlfn.XLOOKUP(J115, BASE_MAPA!$B$2:$B$420, BASE_MAPA!$G$2:$G$420), "ERRO")</f>
        <v>PORTO NACIONAL - OURO VERDE</v>
      </c>
      <c r="V115" s="142"/>
      <c r="W115" s="134"/>
      <c r="X115" s="151"/>
      <c r="Y115" s="129"/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Row],[Coluna6]]=0, "-", BS_CONTROLE[[#This Row],[Coluna6]])</f>
        <v>PDM - SOLDA</v>
      </c>
      <c r="AJ115" s="8" t="str">
        <f>IF(D115="","*",VLOOKUP(AI115,BS_ATIVIDADE[#Data],3,FALSE))</f>
        <v>*</v>
      </c>
      <c r="AK115" s="171" t="str">
        <f>IF(BS_CONTROLE[[#This Row],[Coluna8]]=0, "-", BS_CONTROLE[[#This Row],[Coluna8]])</f>
        <v>-</v>
      </c>
      <c r="AL115" s="171" t="str">
        <f>IF(BS_CONTROLE[[#This Row],[Coluna9]]=0, "-", BS_CONTROLE[[#This Row],[Coluna9]])</f>
        <v>-</v>
      </c>
      <c r="AM115" s="171" t="str">
        <f>IF(BS_CONTROLE[[#This Row],[Coluna13]]=0, "-", BS_CONTROLE[[#This Row],[Coluna13]])</f>
        <v>PPO-PPP</v>
      </c>
      <c r="AN115" s="171" t="str">
        <f>IF(BS_CONTROLE[[#This Row],[Coluna14]]=0, "-", BS_CONTROLE[[#This Row],[Coluna14]])</f>
        <v>PPPPPO</v>
      </c>
      <c r="AO115" s="172">
        <f>IF(BS_CONTROLE[[#This Row],[Coluna10]]=0, "-", BS_CONTROLE[[#This Row],[Coluna10]])</f>
        <v>101</v>
      </c>
      <c r="AP115" s="173">
        <f>IF(BS_CONTROLE[[#This Row],[Coluna11]]=0, "-", BS_CONTROLE[[#This Row],[Coluna11]])</f>
        <v>1142.5</v>
      </c>
      <c r="AQ115" s="173">
        <f>IF(BS_CONTROLE[[#This Row],[Coluna12]]=0, "-", BS_CONTROLE[[#This Row],[Coluna12]])</f>
        <v>1143</v>
      </c>
      <c r="AR115" s="32"/>
      <c r="AS115" s="32"/>
      <c r="AT115" s="32"/>
      <c r="AU115" s="32"/>
      <c r="AV115" s="32"/>
      <c r="AW115" s="32"/>
      <c r="AX115" s="32"/>
      <c r="AY115" s="180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Nº DE SOLDA</v>
      </c>
      <c r="BC115" s="59" t="str" cm="1">
        <f t="array" ref="BC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5" s="59" t="str" cm="1">
        <f t="array" ref="BD1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5" s="196" t="str">
        <f>IFERROR(_xlfn.XLOOKUP(AO115, BASE_MAPA!$B$2:$B$420, BASE_MAPA!$G$2:$G$420), "ERRO")</f>
        <v>PORTO NACIONAL - OURO VERDE</v>
      </c>
      <c r="BF115" s="174" t="str">
        <f>IF(BS_CONTROLE[[#This Row],[Coluna22]]=0, "-", BS_CONTROLE[[#This Row],[Coluna22]])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ref="BQ115:BQ171" si="13">IF(AND(BR115&lt;1,BS115&lt;1),"Produção e Intervalo",IF(BR115&lt;1,"Intervalo",IF(BS115&lt;1,"Produção","Aderente")))</f>
        <v>Aderente</v>
      </c>
      <c r="BR115" s="15" t="str">
        <f t="shared" ref="BR115:BR171" si="14">IF(OR(B115="",F115=""),"*",AY115/P115)</f>
        <v>*</v>
      </c>
      <c r="BS115" s="15" t="str">
        <f t="shared" ref="BS115:BS171" si="15">IF(OR(B115="",F115=""),"*",BA115/Q115)</f>
        <v>*</v>
      </c>
      <c r="BT115" s="238" t="str">
        <f t="shared" ref="BT115:BT171" si="16">IF(BN115="","",SUBSTITUTE(BM115," ","")&amp;SUBSTITUTE(BN115," ",""))</f>
        <v/>
      </c>
    </row>
    <row r="116" spans="1:72">
      <c r="A116" s="44" t="str">
        <f t="shared" si="12"/>
        <v>V8646065</v>
      </c>
      <c r="B116" s="132">
        <v>46065</v>
      </c>
      <c r="C116" s="7">
        <f>IF(BS_CONTROLE[[#This Row],[Coluna2]]="","",WEEKNUM(BS_CONTROLE[[#This Row],[Coluna2]]))</f>
        <v>7</v>
      </c>
      <c r="D116" s="45" t="s">
        <v>217</v>
      </c>
      <c r="E116" s="181">
        <v>131</v>
      </c>
      <c r="F116" s="133" t="s">
        <v>116</v>
      </c>
      <c r="G116" s="8" t="str">
        <f>IF(D116="","*",VLOOKUP(F116,BS_ATIVIDADE[#All],3,FALSE))</f>
        <v>MECANIZAÇÃO - SOCADORA</v>
      </c>
      <c r="H116" s="134" t="s">
        <v>649</v>
      </c>
      <c r="I116" s="134" t="s">
        <v>605</v>
      </c>
      <c r="J116" s="150">
        <v>98</v>
      </c>
      <c r="K116" s="230">
        <v>665.9</v>
      </c>
      <c r="L116" s="71">
        <v>664</v>
      </c>
      <c r="M116" s="148" t="str" cm="1">
        <f t="array" ref="M1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6" s="148" t="str" cm="1">
        <f t="array" ref="N1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6" s="134">
        <v>0.4375</v>
      </c>
      <c r="P116" s="134">
        <v>0.125</v>
      </c>
      <c r="Q116" s="71">
        <v>1680</v>
      </c>
      <c r="R116" s="9" t="str">
        <f>IFERROR(_xlfn.XLOOKUP(F116, BS_ATIVIDADE[ATIVIDADE],BS_ATIVIDADE[UNIDADE] ), "*")</f>
        <v>M</v>
      </c>
      <c r="S116" s="176" t="str" cm="1">
        <f t="array" ref="S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6" s="176" t="str" cm="1">
        <f t="array" ref="T1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1279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Row],[Coluna6]]=0, "-", BS_CONTROLE[[#This Row],[Coluna6]])</f>
        <v>MECANIZAÇÃO - SOCADORA</v>
      </c>
      <c r="AJ116" s="8" t="str">
        <f>IF(D116="","*",VLOOKUP(AI116,BS_ATIVIDADE[#Data],3,FALSE))</f>
        <v>MECANIZAÇÃO - SOCADORA</v>
      </c>
      <c r="AK116" s="171" t="str">
        <f>IF(BS_CONTROLE[[#This Row],[Coluna8]]=0, "-", BS_CONTROLE[[#This Row],[Coluna8]])</f>
        <v>TSF1</v>
      </c>
      <c r="AL116" s="171" t="str">
        <f>IF(BS_CONTROLE[[#This Row],[Coluna9]]=0, "-", BS_CONTROLE[[#This Row],[Coluna9]])</f>
        <v>TMJ1</v>
      </c>
      <c r="AM116" s="171" t="str">
        <f>IF(BS_CONTROLE[[#This Row],[Coluna13]]=0, "-", BS_CONTROLE[[#This Row],[Coluna13]])</f>
        <v>TBS-TAL</v>
      </c>
      <c r="AN116" s="171" t="str">
        <f>IF(BS_CONTROLE[[#This Row],[Coluna14]]=0, "-", BS_CONTROLE[[#This Row],[Coluna14]])</f>
        <v>TBS671</v>
      </c>
      <c r="AO116" s="172">
        <f>IF(BS_CONTROLE[[#This Row],[Coluna10]]=0, "-", BS_CONTROLE[[#This Row],[Coluna10]])</f>
        <v>98</v>
      </c>
      <c r="AP116" s="173">
        <f>IF(BS_CONTROLE[[#This Row],[Coluna11]]=0, "-", BS_CONTROLE[[#This Row],[Coluna11]])</f>
        <v>665.9</v>
      </c>
      <c r="AQ116" s="173">
        <f>IF(BS_CONTROLE[[#This Row],[Coluna12]]=0, "-", BS_CONTROLE[[#This Row],[Coluna12]])</f>
        <v>664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6" s="59" t="str" cm="1">
        <f t="array" ref="BD1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Row],[Coluna22]]=0, "-", BS_CONTROLE[[#This Row],[Coluna22]])</f>
        <v>Antonioni</v>
      </c>
      <c r="BG116" s="13"/>
      <c r="BH116" s="14">
        <v>0</v>
      </c>
      <c r="BI116" s="14"/>
      <c r="BJ116" s="14" t="s">
        <v>1506</v>
      </c>
      <c r="BK116" s="14" t="s">
        <v>1506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>
      <c r="A117" s="44" t="str">
        <f t="shared" si="12"/>
        <v>W7046065</v>
      </c>
      <c r="B117" s="132">
        <v>46065</v>
      </c>
      <c r="C117" s="7">
        <f>IF(BS_CONTROLE[[#This Row],[Coluna2]]="","",WEEKNUM(BS_CONTROLE[[#This Row],[Coluna2]]))</f>
        <v>7</v>
      </c>
      <c r="D117" s="45" t="s">
        <v>249</v>
      </c>
      <c r="E117" s="181">
        <v>132</v>
      </c>
      <c r="F117" s="133" t="s">
        <v>186</v>
      </c>
      <c r="G117" s="8" t="str">
        <f>IF(D117="","*",VLOOKUP(F117,BS_ATIVIDADE[#All],3,FALSE))</f>
        <v>PEDRA</v>
      </c>
      <c r="H117" s="134" t="s">
        <v>617</v>
      </c>
      <c r="I117" s="134" t="s">
        <v>619</v>
      </c>
      <c r="J117" s="150">
        <v>98</v>
      </c>
      <c r="K117" s="150">
        <v>659</v>
      </c>
      <c r="L117" s="71">
        <v>661</v>
      </c>
      <c r="M117" s="148" t="str" cm="1">
        <f t="array" ref="M1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17" s="148" t="str" cm="1">
        <f t="array" ref="N1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651TBS</v>
      </c>
      <c r="O117" s="134">
        <v>0.41666666666666669</v>
      </c>
      <c r="P117" s="134">
        <v>8.3333333333333329E-2</v>
      </c>
      <c r="Q117" s="71">
        <v>20</v>
      </c>
      <c r="R117" s="9" t="str">
        <f>IFERROR(_xlfn.XLOOKUP(F117, BS_ATIVIDADE[ATIVIDADE],BS_ATIVIDADE[UNIDADE] ), "*")</f>
        <v>VAGÕES</v>
      </c>
      <c r="S117" s="176" t="str" cm="1">
        <f t="array" ref="S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7" s="176" t="str" cm="1">
        <f t="array" ref="T1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7" s="195" t="str">
        <f>IFERROR(_xlfn.XLOOKUP(J117, BASE_MAPA!$B$2:$B$420, BASE_MAPA!$G$2:$G$420), "ERRO")</f>
        <v>ALTO ARAGUAIA - RONDONOPOLIS</v>
      </c>
      <c r="V117" s="142" t="s">
        <v>1311</v>
      </c>
      <c r="W117" s="134" t="s">
        <v>1285</v>
      </c>
      <c r="X117" s="151" t="s">
        <v>1005</v>
      </c>
      <c r="Y117" s="129" t="s">
        <v>1008</v>
      </c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Row],[Coluna6]]=0, "-", BS_CONTROLE[[#This Row],[Coluna6]])</f>
        <v>PDM - PEDRA - DESCARGA</v>
      </c>
      <c r="AJ117" s="8" t="str">
        <f>IF(D117="","*",VLOOKUP(AI117,BS_ATIVIDADE[#Data],3,FALSE))</f>
        <v>PEDRA</v>
      </c>
      <c r="AK117" s="171" t="str">
        <f>IF(BS_CONTROLE[[#This Row],[Coluna8]]=0, "-", BS_CONTROLE[[#This Row],[Coluna8]])</f>
        <v>TIQ</v>
      </c>
      <c r="AL117" s="171" t="str">
        <f>IF(BS_CONTROLE[[#This Row],[Coluna9]]=0, "-", BS_CONTROLE[[#This Row],[Coluna9]])</f>
        <v>TIQ2</v>
      </c>
      <c r="AM117" s="171" t="str">
        <f>IF(BS_CONTROLE[[#This Row],[Coluna13]]=0, "-", BS_CONTROLE[[#This Row],[Coluna13]])</f>
        <v>TSA-TBS</v>
      </c>
      <c r="AN117" s="171" t="str">
        <f>IF(BS_CONTROLE[[#This Row],[Coluna14]]=0, "-", BS_CONTROLE[[#This Row],[Coluna14]])</f>
        <v>651TBS</v>
      </c>
      <c r="AO117" s="172">
        <f>IF(BS_CONTROLE[[#This Row],[Coluna10]]=0, "-", BS_CONTROLE[[#This Row],[Coluna10]])</f>
        <v>98</v>
      </c>
      <c r="AP117" s="173">
        <f>IF(BS_CONTROLE[[#This Row],[Coluna11]]=0, "-", BS_CONTROLE[[#This Row],[Coluna11]])</f>
        <v>659</v>
      </c>
      <c r="AQ117" s="173">
        <f>IF(BS_CONTROLE[[#This Row],[Coluna12]]=0, "-", BS_CONTROLE[[#This Row],[Coluna12]])</f>
        <v>661</v>
      </c>
      <c r="AR117" s="32">
        <v>0</v>
      </c>
      <c r="AS117" s="32">
        <v>0</v>
      </c>
      <c r="AT117" s="32">
        <v>0</v>
      </c>
      <c r="AU117" s="32"/>
      <c r="AV117" s="32"/>
      <c r="AW117" s="32"/>
      <c r="AX117" s="32"/>
      <c r="AY117" s="180">
        <f>IF(D117="","*",IFERROR(IF(ISODD(COUNT(AS117:AX119)),"ERRO",SUM((AT117-AS117),(AV117-AU117),(AX117-AW117))),"ERRO"))</f>
        <v>0</v>
      </c>
      <c r="AZ117" s="11"/>
      <c r="BA117" s="60">
        <v>0</v>
      </c>
      <c r="BB117" s="9" t="str">
        <f>IFERROR(_xlfn.XLOOKUP(AI117, BS_ATIVIDADE[ATIVIDADE],BS_ATIVIDADE[UNIDADE] ), "*")</f>
        <v>VAGÕES</v>
      </c>
      <c r="BC117" s="59" t="str" cm="1">
        <f t="array" ref="BC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7" s="59" t="str" cm="1">
        <f t="array" ref="BD1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7" s="196" t="str">
        <f>IFERROR(_xlfn.XLOOKUP(AO117, BASE_MAPA!$B$2:$B$420, BASE_MAPA!$G$2:$G$420), "ERRO")</f>
        <v>ALTO ARAGUAIA - RONDONOPOLIS</v>
      </c>
      <c r="BF117" s="174" t="str">
        <f>IF(BS_CONTROLE[[#This Row],[Coluna22]]=0, "-", BS_CONTROLE[[#This Row],[Coluna22]])</f>
        <v xml:space="preserve">Camila </v>
      </c>
      <c r="BG117" s="13"/>
      <c r="BH117" s="14">
        <v>0</v>
      </c>
      <c r="BI117" s="14"/>
      <c r="BJ117" s="14" t="s">
        <v>1507</v>
      </c>
      <c r="BK117" s="14" t="s">
        <v>1507</v>
      </c>
      <c r="BL117" s="13"/>
      <c r="BM117" s="12" t="s">
        <v>1025</v>
      </c>
      <c r="BN117" s="12" t="s">
        <v>1055</v>
      </c>
      <c r="BO117" s="130" t="s">
        <v>1156</v>
      </c>
      <c r="BP117" s="14" t="s">
        <v>11</v>
      </c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238" t="str">
        <f t="shared" si="16"/>
        <v>CCOCirculaçãoIntervaloOportunidade</v>
      </c>
    </row>
    <row r="118" spans="1:72" hidden="1">
      <c r="A118" s="44" t="str">
        <f t="shared" si="12"/>
        <v/>
      </c>
      <c r="B118" s="132"/>
      <c r="C118" s="7" t="str">
        <f>IF(BS_CONTROLE[[#This Row],[Coluna2]]="","",WEEKNUM(BS_CONTROLE[[#This Row],[Coluna2]]))</f>
        <v/>
      </c>
      <c r="D118" s="45"/>
      <c r="E118" s="181">
        <v>133</v>
      </c>
      <c r="F118" s="133"/>
      <c r="G118" s="8" t="str">
        <f>IF(D118="","*",VLOOKUP(F118,BS_ATIVIDADE[#All],3,FALSE))</f>
        <v>*</v>
      </c>
      <c r="H118" s="134"/>
      <c r="I118" s="134"/>
      <c r="J118" s="150"/>
      <c r="K118" s="150"/>
      <c r="L118" s="71" t="s">
        <v>11</v>
      </c>
      <c r="M118" s="148" t="str" cm="1">
        <f t="array" ref="M1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18" s="148" t="str" cm="1">
        <f t="array" ref="N1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18" s="134"/>
      <c r="P118" s="134"/>
      <c r="Q118" s="71"/>
      <c r="R118" s="9" t="str">
        <f>IFERROR(_xlfn.XLOOKUP(F118, BS_ATIVIDADE[ATIVIDADE],BS_ATIVIDADE[UNIDADE] ), "*")</f>
        <v>*</v>
      </c>
      <c r="S118" s="176" t="str" cm="1">
        <f t="array" ref="S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18" s="176" t="str" cm="1">
        <f t="array" ref="T1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18" s="195" t="str">
        <f>IFERROR(_xlfn.XLOOKUP(J118, BASE_MAPA!$B$2:$B$420, BASE_MAPA!$G$2:$G$420), "ERRO")</f>
        <v>ERRO</v>
      </c>
      <c r="V118" s="142"/>
      <c r="W118" s="134"/>
      <c r="X118" s="151"/>
      <c r="Y118" s="129"/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Row],[Coluna6]]=0, "-", BS_CONTROLE[[#This Row],[Coluna6]])</f>
        <v>-</v>
      </c>
      <c r="AJ118" s="8" t="str">
        <f>IF(D118="","*",VLOOKUP(AI118,BS_ATIVIDADE[#Data],3,FALSE))</f>
        <v>*</v>
      </c>
      <c r="AK118" s="171" t="str">
        <f>IF(BS_CONTROLE[[#This Row],[Coluna8]]=0, "-", BS_CONTROLE[[#This Row],[Coluna8]])</f>
        <v>-</v>
      </c>
      <c r="AL118" s="171" t="str">
        <f>IF(BS_CONTROLE[[#This Row],[Coluna9]]=0, "-", BS_CONTROLE[[#This Row],[Coluna9]])</f>
        <v>-</v>
      </c>
      <c r="AM118" s="171" t="str">
        <f>IF(BS_CONTROLE[[#This Row],[Coluna13]]=0, "-", BS_CONTROLE[[#This Row],[Coluna13]])</f>
        <v>-</v>
      </c>
      <c r="AN118" s="171" t="str">
        <f>IF(BS_CONTROLE[[#This Row],[Coluna14]]=0, "-", BS_CONTROLE[[#This Row],[Coluna14]])</f>
        <v>-</v>
      </c>
      <c r="AO118" s="172" t="str">
        <f>IF(BS_CONTROLE[[#This Row],[Coluna10]]=0, "-", BS_CONTROLE[[#This Row],[Coluna10]])</f>
        <v>-</v>
      </c>
      <c r="AP118" s="173" t="str">
        <f>IF(BS_CONTROLE[[#This Row],[Coluna11]]=0, "-", BS_CONTROLE[[#This Row],[Coluna11]])</f>
        <v>-</v>
      </c>
      <c r="AQ118" s="173" t="str">
        <f>IF(BS_CONTROLE[[#This Row],[Coluna12]]=0, "-", BS_CONTROLE[[#This Row],[Coluna12]])</f>
        <v>-</v>
      </c>
      <c r="AR118" s="32"/>
      <c r="AS118" s="32"/>
      <c r="AT118" s="32"/>
      <c r="AU118" s="32"/>
      <c r="AV118" s="32"/>
      <c r="AW118" s="32"/>
      <c r="AX118" s="32"/>
      <c r="AY118" s="180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18" s="59" t="str" cm="1">
        <f t="array" ref="BD1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18" s="196" t="str">
        <f>IFERROR(_xlfn.XLOOKUP(AO118, BASE_MAPA!$B$2:$B$420, BASE_MAPA!$G$2:$G$420), "ERRO")</f>
        <v>ERRO</v>
      </c>
      <c r="BF118" s="174" t="str">
        <f>IF(BS_CONTROLE[[#This Row],[Coluna22]]=0, "-", BS_CONTROLE[[#This Row],[Coluna22]])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238" t="str">
        <f t="shared" si="16"/>
        <v/>
      </c>
    </row>
    <row r="119" spans="1:72">
      <c r="A119" s="44" t="str">
        <f t="shared" si="12"/>
        <v>FERNANDO (TF-19)46065</v>
      </c>
      <c r="B119" s="132">
        <v>46065</v>
      </c>
      <c r="C119" s="7">
        <f>IF(BS_CONTROLE[[#This Row],[Coluna2]]="","",WEEKNUM(BS_CONTROLE[[#This Row],[Coluna2]]))</f>
        <v>7</v>
      </c>
      <c r="D119" s="45" t="s">
        <v>361</v>
      </c>
      <c r="E119" s="181">
        <v>134</v>
      </c>
      <c r="F119" s="133" t="s">
        <v>200</v>
      </c>
      <c r="G119" s="8" t="str">
        <f>IF(D119="","*",VLOOKUP(F119,BS_ATIVIDADE[#All],3,FALSE))</f>
        <v>TRILHO - SUBSTITUIÇÂO</v>
      </c>
      <c r="H119" s="134" t="s">
        <v>638</v>
      </c>
      <c r="I119" s="134" t="s">
        <v>11</v>
      </c>
      <c r="J119" s="150">
        <v>98</v>
      </c>
      <c r="K119" s="150">
        <v>662.65</v>
      </c>
      <c r="L119" s="71" t="s">
        <v>11</v>
      </c>
      <c r="M119" s="148" t="str" cm="1">
        <f t="array" ref="M1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9" s="148" t="str" cm="1">
        <f t="array" ref="N1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9" s="134">
        <v>0.41666666666666669</v>
      </c>
      <c r="P119" s="134">
        <v>4.1666666666666664E-2</v>
      </c>
      <c r="Q119" s="229">
        <v>10</v>
      </c>
      <c r="R119" s="9" t="str">
        <f>IFERROR(_xlfn.XLOOKUP(F119, BS_ATIVIDADE[ATIVIDADE],BS_ATIVIDADE[UNIDADE] ), "*")</f>
        <v>M</v>
      </c>
      <c r="S119" s="176" t="str" cm="1">
        <f t="array" ref="S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9" s="176" t="str" cm="1">
        <f t="array" ref="T1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9" s="195" t="str">
        <f>IFERROR(_xlfn.XLOOKUP(J119, BASE_MAPA!$B$2:$B$420, BASE_MAPA!$G$2:$G$420), "ERRO")</f>
        <v>ALTO ARAGUAIA - RONDONOPOLIS</v>
      </c>
      <c r="V119" s="142" t="s">
        <v>1311</v>
      </c>
      <c r="W119" s="134" t="s">
        <v>1307</v>
      </c>
      <c r="X119" s="151" t="s">
        <v>1005</v>
      </c>
      <c r="Y119" s="129" t="s">
        <v>1008</v>
      </c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Row],[Coluna6]]=0, "-", BS_CONTROLE[[#This Row],[Coluna6]])</f>
        <v>PDM - SUBSTITUIÇÃO - TRILHO</v>
      </c>
      <c r="AJ119" s="8" t="str">
        <f>IF(D119="","*",VLOOKUP(AI119,BS_ATIVIDADE[#Data],3,FALSE))</f>
        <v>TRILHO - SUBSTITUIÇÂO</v>
      </c>
      <c r="AK119" s="171" t="str">
        <f>IF(BS_CONTROLE[[#This Row],[Coluna8]]=0, "-", BS_CONTROLE[[#This Row],[Coluna8]])</f>
        <v>TBS671</v>
      </c>
      <c r="AL119" s="171" t="str">
        <f>IF(BS_CONTROLE[[#This Row],[Coluna9]]=0, "-", BS_CONTROLE[[#This Row],[Coluna9]])</f>
        <v>-</v>
      </c>
      <c r="AM119" s="171" t="str">
        <f>IF(BS_CONTROLE[[#This Row],[Coluna13]]=0, "-", BS_CONTROLE[[#This Row],[Coluna13]])</f>
        <v>TBS-TAL</v>
      </c>
      <c r="AN119" s="171" t="str">
        <f>IF(BS_CONTROLE[[#This Row],[Coluna14]]=0, "-", BS_CONTROLE[[#This Row],[Coluna14]])</f>
        <v>TBS671</v>
      </c>
      <c r="AO119" s="172">
        <f>IF(BS_CONTROLE[[#This Row],[Coluna10]]=0, "-", BS_CONTROLE[[#This Row],[Coluna10]])</f>
        <v>98</v>
      </c>
      <c r="AP119" s="173">
        <f>IF(BS_CONTROLE[[#This Row],[Coluna11]]=0, "-", BS_CONTROLE[[#This Row],[Coluna11]])</f>
        <v>662.65</v>
      </c>
      <c r="AQ119" s="173" t="str">
        <f>IF(BS_CONTROLE[[#This Row],[Coluna12]]=0, "-", BS_CONTROLE[[#This Row],[Coluna12]])</f>
        <v>-</v>
      </c>
      <c r="AR119" s="32">
        <v>0.46736111111111112</v>
      </c>
      <c r="AS119" s="32">
        <v>0.53125</v>
      </c>
      <c r="AT119" s="32">
        <v>0.57291666666666663</v>
      </c>
      <c r="AU119" s="32"/>
      <c r="AV119" s="32"/>
      <c r="AW119" s="32"/>
      <c r="AX119" s="32"/>
      <c r="AY119" s="180">
        <f>IF(D119="","*",IFERROR(IF(ISODD(COUNT(AS119:AX121)),"ERRO",SUM((AT119-AS119),(AV119-AU119),(AX119-AW119))),"ERRO"))</f>
        <v>4.166666666666663E-2</v>
      </c>
      <c r="AZ119" s="11"/>
      <c r="BA119" s="60">
        <v>12</v>
      </c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9" s="59" t="str" cm="1">
        <f t="array" ref="BD1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9" s="196" t="str">
        <f>IFERROR(_xlfn.XLOOKUP(AO119, BASE_MAPA!$B$2:$B$420, BASE_MAPA!$G$2:$G$420), "ERRO")</f>
        <v>ALTO ARAGUAIA - RONDONOPOLIS</v>
      </c>
      <c r="BF119" s="174" t="str">
        <f>IF(BS_CONTROLE[[#This Row],[Coluna22]]=0, "-", BS_CONTROLE[[#This Row],[Coluna22]])</f>
        <v xml:space="preserve">Camila </v>
      </c>
      <c r="BG119" s="13"/>
      <c r="BH119" s="14">
        <v>2</v>
      </c>
      <c r="BI119" s="14"/>
      <c r="BJ119" s="14" t="s">
        <v>1508</v>
      </c>
      <c r="BK119" s="14" t="s">
        <v>1509</v>
      </c>
      <c r="BL119" s="13"/>
      <c r="BM119" s="12" t="s">
        <v>1030</v>
      </c>
      <c r="BN119" s="12" t="s">
        <v>1030</v>
      </c>
      <c r="BO119" s="130" t="s">
        <v>1030</v>
      </c>
      <c r="BP119" s="14" t="s">
        <v>11</v>
      </c>
      <c r="BQ119" s="10" t="str">
        <f t="shared" si="13"/>
        <v>Intervalo</v>
      </c>
      <c r="BR119" s="15">
        <f t="shared" si="14"/>
        <v>0.99999999999999911</v>
      </c>
      <c r="BS119" s="15">
        <f t="shared" si="15"/>
        <v>1.2</v>
      </c>
      <c r="BT119" s="238" t="str">
        <f t="shared" si="16"/>
        <v>OKOK</v>
      </c>
    </row>
    <row r="120" spans="1:72" hidden="1">
      <c r="A120" s="44" t="str">
        <f t="shared" si="12"/>
        <v/>
      </c>
      <c r="B120" s="132"/>
      <c r="C120" s="7" t="str">
        <f>IF(BS_CONTROLE[[#This Row],[Coluna2]]="","",WEEKNUM(BS_CONTROLE[[#This Row],[Coluna2]]))</f>
        <v/>
      </c>
      <c r="D120" s="45"/>
      <c r="E120" s="181">
        <v>135</v>
      </c>
      <c r="F120" s="133"/>
      <c r="G120" s="8" t="str">
        <f>IF(D120="","*",VLOOKUP(F120,BS_ATIVIDADE[#All],3,FALSE))</f>
        <v>*</v>
      </c>
      <c r="H120" s="134"/>
      <c r="I120" s="134"/>
      <c r="J120" s="150"/>
      <c r="K120" s="150"/>
      <c r="L120" s="71" t="s">
        <v>11</v>
      </c>
      <c r="M120" s="148" t="str" cm="1">
        <f t="array" ref="M1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20" s="148" t="str" cm="1">
        <f t="array" ref="N1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20" s="134"/>
      <c r="P120" s="134"/>
      <c r="Q120" s="71"/>
      <c r="R120" s="9" t="str">
        <f>IFERROR(_xlfn.XLOOKUP(F120, BS_ATIVIDADE[ATIVIDADE],BS_ATIVIDADE[UNIDADE] ), "*")</f>
        <v>*</v>
      </c>
      <c r="S120" s="176" t="str" cm="1">
        <f t="array" ref="S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20" s="176" t="str" cm="1">
        <f t="array" ref="T1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20" s="195" t="str">
        <f>IFERROR(_xlfn.XLOOKUP(J120, BASE_MAPA!$B$2:$B$420, BASE_MAPA!$G$2:$G$420), "ERRO")</f>
        <v>ERRO</v>
      </c>
      <c r="V120" s="142"/>
      <c r="W120" s="134"/>
      <c r="X120" s="151"/>
      <c r="Y120" s="129"/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Row],[Coluna6]]=0, "-", BS_CONTROLE[[#This Row],[Coluna6]])</f>
        <v>-</v>
      </c>
      <c r="AJ120" s="8" t="str">
        <f>IF(D120="","*",VLOOKUP(AI120,BS_ATIVIDADE[#Data],3,FALSE))</f>
        <v>*</v>
      </c>
      <c r="AK120" s="171" t="str">
        <f>IF(BS_CONTROLE[[#This Row],[Coluna8]]=0, "-", BS_CONTROLE[[#This Row],[Coluna8]])</f>
        <v>-</v>
      </c>
      <c r="AL120" s="171" t="str">
        <f>IF(BS_CONTROLE[[#This Row],[Coluna9]]=0, "-", BS_CONTROLE[[#This Row],[Coluna9]])</f>
        <v>-</v>
      </c>
      <c r="AM120" s="171" t="str">
        <f>IF(BS_CONTROLE[[#This Row],[Coluna13]]=0, "-", BS_CONTROLE[[#This Row],[Coluna13]])</f>
        <v>-</v>
      </c>
      <c r="AN120" s="171" t="str">
        <f>IF(BS_CONTROLE[[#This Row],[Coluna14]]=0, "-", BS_CONTROLE[[#This Row],[Coluna14]])</f>
        <v>-</v>
      </c>
      <c r="AO120" s="172" t="str">
        <f>IF(BS_CONTROLE[[#This Row],[Coluna10]]=0, "-", BS_CONTROLE[[#This Row],[Coluna10]])</f>
        <v>-</v>
      </c>
      <c r="AP120" s="173" t="str">
        <f>IF(BS_CONTROLE[[#This Row],[Coluna11]]=0, "-", BS_CONTROLE[[#This Row],[Coluna11]])</f>
        <v>-</v>
      </c>
      <c r="AQ120" s="173" t="str">
        <f>IF(BS_CONTROLE[[#This Row],[Coluna12]]=0, "-", BS_CONTROLE[[#This Row],[Coluna12]])</f>
        <v>-</v>
      </c>
      <c r="AR120" s="32"/>
      <c r="AS120" s="32"/>
      <c r="AT120" s="32"/>
      <c r="AU120" s="32"/>
      <c r="AV120" s="32"/>
      <c r="AW120" s="32"/>
      <c r="AX120" s="32"/>
      <c r="AY120" s="180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20" s="59" t="str" cm="1">
        <f t="array" ref="BD1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20" s="196" t="str">
        <f>IFERROR(_xlfn.XLOOKUP(AO120, BASE_MAPA!$B$2:$B$420, BASE_MAPA!$G$2:$G$420), "ERRO")</f>
        <v>ERRO</v>
      </c>
      <c r="BF120" s="174" t="str">
        <f>IF(BS_CONTROLE[[#This Row],[Coluna22]]=0, "-", BS_CONTROLE[[#This Row],[Coluna22]])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238" t="str">
        <f t="shared" si="16"/>
        <v/>
      </c>
    </row>
    <row r="121" spans="1:72">
      <c r="A121" s="44" t="str">
        <f t="shared" si="12"/>
        <v>BRUNO (TF-525)46065</v>
      </c>
      <c r="B121" s="132">
        <v>46065</v>
      </c>
      <c r="C121" s="7">
        <f>IF(BS_CONTROLE[[#This Row],[Coluna2]]="","",WEEKNUM(BS_CONTROLE[[#This Row],[Coluna2]]))</f>
        <v>7</v>
      </c>
      <c r="D121" s="45" t="s">
        <v>278</v>
      </c>
      <c r="E121" s="181">
        <v>136</v>
      </c>
      <c r="F121" s="133" t="s">
        <v>193</v>
      </c>
      <c r="G121" s="8" t="str">
        <f>IF(D121="","*",VLOOKUP(F121,BS_ATIVIDADE[#All],3,FALSE))</f>
        <v>SOLDA</v>
      </c>
      <c r="H121" s="134" t="s">
        <v>600</v>
      </c>
      <c r="I121" s="134" t="s">
        <v>11</v>
      </c>
      <c r="J121" s="150">
        <v>98</v>
      </c>
      <c r="K121" s="150">
        <v>565.44100000000003</v>
      </c>
      <c r="L121" s="71" t="s">
        <v>11</v>
      </c>
      <c r="M121" s="148" t="str" cm="1">
        <f t="array" ref="M1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21" s="148" t="str" cm="1">
        <f t="array" ref="N1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21" s="134">
        <v>0.41666666666666669</v>
      </c>
      <c r="P121" s="134">
        <v>6.25E-2</v>
      </c>
      <c r="Q121" s="71">
        <v>1</v>
      </c>
      <c r="R121" s="9" t="str">
        <f>IFERROR(_xlfn.XLOOKUP(F121, BS_ATIVIDADE[ATIVIDADE],BS_ATIVIDADE[UNIDADE] ), "*")</f>
        <v>Nº DE SOLDA</v>
      </c>
      <c r="S121" s="176" t="str" cm="1">
        <f t="array" ref="S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1" s="176" t="str" cm="1">
        <f t="array" ref="T1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1311</v>
      </c>
      <c r="W121" s="134" t="s">
        <v>1293</v>
      </c>
      <c r="X121" s="151" t="s">
        <v>1005</v>
      </c>
      <c r="Y121" s="129" t="s">
        <v>1008</v>
      </c>
      <c r="Z121" s="129"/>
      <c r="AA121" s="71"/>
      <c r="AB121" s="59"/>
      <c r="AC121" s="59"/>
      <c r="AD121" s="134"/>
      <c r="AE121" s="71"/>
      <c r="AF121" s="71"/>
      <c r="AG121" s="71"/>
      <c r="AH121" s="42"/>
      <c r="AI121" s="119" t="str">
        <f>IF(BS_CONTROLE[[#This Row],[Coluna6]]=0, "-", BS_CONTROLE[[#This Row],[Coluna6]])</f>
        <v>PDM - SOLDA</v>
      </c>
      <c r="AJ121" s="8" t="str">
        <f>IF(D121="","*",VLOOKUP(AI121,BS_ATIVIDADE[#Data],3,FALSE))</f>
        <v>SOLDA</v>
      </c>
      <c r="AK121" s="171" t="str">
        <f>IF(BS_CONTROLE[[#This Row],[Coluna8]]=0, "-", BS_CONTROLE[[#This Row],[Coluna8]])</f>
        <v>TEPPAT1</v>
      </c>
      <c r="AL121" s="171" t="str">
        <f>IF(BS_CONTROLE[[#This Row],[Coluna9]]=0, "-", BS_CONTROLE[[#This Row],[Coluna9]])</f>
        <v>-</v>
      </c>
      <c r="AM121" s="171" t="str">
        <f>IF(BS_CONTROLE[[#This Row],[Coluna13]]=0, "-", BS_CONTROLE[[#This Row],[Coluna13]])</f>
        <v>TEP-TMJ</v>
      </c>
      <c r="AN121" s="171" t="str">
        <f>IF(BS_CONTROLE[[#This Row],[Coluna14]]=0, "-", BS_CONTROLE[[#This Row],[Coluna14]])</f>
        <v>TEPPAT1</v>
      </c>
      <c r="AO121" s="172">
        <f>IF(BS_CONTROLE[[#This Row],[Coluna10]]=0, "-", BS_CONTROLE[[#This Row],[Coluna10]])</f>
        <v>98</v>
      </c>
      <c r="AP121" s="173">
        <f>IF(BS_CONTROLE[[#This Row],[Coluna11]]=0, "-", BS_CONTROLE[[#This Row],[Coluna11]])</f>
        <v>565.44100000000003</v>
      </c>
      <c r="AQ121" s="173" t="str">
        <f>IF(BS_CONTROLE[[#This Row],[Coluna12]]=0, "-", BS_CONTROLE[[#This Row],[Coluna12]])</f>
        <v>-</v>
      </c>
      <c r="AR121" s="32">
        <v>0.29166666666666669</v>
      </c>
      <c r="AS121" s="32">
        <v>0.31874999999999998</v>
      </c>
      <c r="AT121" s="32">
        <v>0.36736111111111114</v>
      </c>
      <c r="AU121" s="32">
        <v>0.37222222222222223</v>
      </c>
      <c r="AV121" s="32">
        <v>0.43472222222222223</v>
      </c>
      <c r="AW121" s="32"/>
      <c r="AX121" s="32"/>
      <c r="AY121" s="180">
        <f t="shared" ref="AY121" si="17">IF(D121="","*",IFERROR(IF(ISODD(COUNT(AS121:AX123)),"ERRO",SUM((AT121-AS121),(AV121-AU121),(AX121-AW121))),"ERRO"))</f>
        <v>0.11111111111111116</v>
      </c>
      <c r="AZ121" s="11"/>
      <c r="BA121" s="60">
        <v>2</v>
      </c>
      <c r="BB121" s="9" t="str">
        <f>IFERROR(_xlfn.XLOOKUP(AI121, BS_ATIVIDADE[ATIVIDADE],BS_ATIVIDADE[UNIDADE] ), "*")</f>
        <v>Nº DE SOLDA</v>
      </c>
      <c r="BC121" s="59" t="str" cm="1">
        <f t="array" ref="BC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1" s="59" t="str" cm="1">
        <f t="array" ref="BD1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Row],[Coluna22]]=0, "-", BS_CONTROLE[[#This Row],[Coluna22]])</f>
        <v xml:space="preserve">Camila </v>
      </c>
      <c r="BG121" s="13"/>
      <c r="BH121" s="14">
        <v>2</v>
      </c>
      <c r="BI121" s="14"/>
      <c r="BJ121" s="14" t="s">
        <v>1510</v>
      </c>
      <c r="BK121" s="14" t="s">
        <v>1510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Aderente</v>
      </c>
      <c r="BR121" s="15">
        <f t="shared" si="14"/>
        <v>1.7777777777777786</v>
      </c>
      <c r="BS121" s="15">
        <f t="shared" si="15"/>
        <v>2</v>
      </c>
      <c r="BT121" s="238" t="str">
        <f t="shared" si="16"/>
        <v>OKOK</v>
      </c>
    </row>
    <row r="122" spans="1:72">
      <c r="A122" s="44" t="str">
        <f t="shared" si="12"/>
        <v>A6046065</v>
      </c>
      <c r="B122" s="132">
        <v>46065</v>
      </c>
      <c r="C122" s="7">
        <f>IF(BS_CONTROLE[[#This Row],[Coluna2]]="","",WEEKNUM(BS_CONTROLE[[#This Row],[Coluna2]]))</f>
        <v>7</v>
      </c>
      <c r="D122" s="45" t="s">
        <v>106</v>
      </c>
      <c r="E122" s="181">
        <v>137</v>
      </c>
      <c r="F122" s="133" t="s">
        <v>32</v>
      </c>
      <c r="G122" s="8" t="str">
        <f>IF(D122="","*",VLOOKUP(F122,BS_ATIVIDADE[#All],3,FALSE))</f>
        <v>DETECÇÃO</v>
      </c>
      <c r="H122" s="134" t="s">
        <v>576</v>
      </c>
      <c r="I122" s="134" t="s">
        <v>659</v>
      </c>
      <c r="J122" s="150">
        <v>98</v>
      </c>
      <c r="K122" s="150">
        <v>502</v>
      </c>
      <c r="L122" s="71" t="s">
        <v>11</v>
      </c>
      <c r="M122" s="148" t="s">
        <v>578</v>
      </c>
      <c r="N122" s="148" t="s">
        <v>1511</v>
      </c>
      <c r="O122" s="134">
        <v>0.375</v>
      </c>
      <c r="P122" s="134">
        <v>4.1666666666666664E-2</v>
      </c>
      <c r="Q122" s="71">
        <v>250</v>
      </c>
      <c r="R122" s="9" t="str">
        <f>IFERROR(_xlfn.XLOOKUP(F122, BS_ATIVIDADE[ATIVIDADE],BS_ATIVIDADE[UNIDADE] ), "*")</f>
        <v>KM</v>
      </c>
      <c r="S122" s="176" t="str" cm="1">
        <f t="array" ref="S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2" s="176" t="str" cm="1">
        <f t="array" ref="T1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2" s="195" t="str">
        <f>IFERROR(_xlfn.XLOOKUP(J122, BASE_MAPA!$B$2:$B$420, BASE_MAPA!$G$2:$G$420), "ERRO")</f>
        <v>ALTO ARAGUAIA - RONDONOPOLIS</v>
      </c>
      <c r="V122" s="142" t="s">
        <v>1489</v>
      </c>
      <c r="W122" s="134" t="s">
        <v>1512</v>
      </c>
      <c r="X122" s="151" t="s">
        <v>1009</v>
      </c>
      <c r="Y122" s="129"/>
      <c r="Z122" s="129"/>
      <c r="AA122" s="71">
        <v>1</v>
      </c>
      <c r="AB122" s="59" t="s">
        <v>997</v>
      </c>
      <c r="AC122" s="59"/>
      <c r="AD122" s="134">
        <v>0.29166666666666669</v>
      </c>
      <c r="AE122" s="71">
        <v>5487</v>
      </c>
      <c r="AF122" s="71" t="s">
        <v>11</v>
      </c>
      <c r="AG122" s="71" t="s">
        <v>11</v>
      </c>
      <c r="AH122" s="42"/>
      <c r="AI122" s="119" t="str">
        <f>IF(BS_CONTROLE[[#This Row],[Coluna6]]=0, "-", BS_CONTROLE[[#This Row],[Coluna6]])</f>
        <v>DETECÇÃO - RONDA 7 DIAS</v>
      </c>
      <c r="AJ122" s="8" t="str">
        <f>IF(D122="","*",VLOOKUP(AI122,BS_ATIVIDADE[#Data],3,FALSE))</f>
        <v>DETECÇÃO</v>
      </c>
      <c r="AK122" s="171" t="str">
        <f>IF(BS_CONTROLE[[#This Row],[Coluna8]]=0, "-", BS_CONTROLE[[#This Row],[Coluna8]])</f>
        <v>TGR512</v>
      </c>
      <c r="AL122" s="171" t="str">
        <f>IF(BS_CONTROLE[[#This Row],[Coluna9]]=0, "-", BS_CONTROLE[[#This Row],[Coluna9]])</f>
        <v>TRO</v>
      </c>
      <c r="AM122" s="171" t="str">
        <f>IF(BS_CONTROLE[[#This Row],[Coluna13]]=0, "-", BS_CONTROLE[[#This Row],[Coluna13]])</f>
        <v>TGR-TRO</v>
      </c>
      <c r="AN122" s="171" t="str">
        <f>IF(BS_CONTROLE[[#This Row],[Coluna14]]=0, "-", BS_CONTROLE[[#This Row],[Coluna14]])</f>
        <v>TGRTRO</v>
      </c>
      <c r="AO122" s="172">
        <f>IF(BS_CONTROLE[[#This Row],[Coluna10]]=0, "-", BS_CONTROLE[[#This Row],[Coluna10]])</f>
        <v>98</v>
      </c>
      <c r="AP122" s="173">
        <f>IF(BS_CONTROLE[[#This Row],[Coluna11]]=0, "-", BS_CONTROLE[[#This Row],[Coluna11]])</f>
        <v>502</v>
      </c>
      <c r="AQ122" s="173" t="str">
        <f>IF(BS_CONTROLE[[#This Row],[Coluna12]]=0, "-", BS_CONTROLE[[#This Row],[Coluna12]])</f>
        <v>-</v>
      </c>
      <c r="AR122" s="32">
        <v>0.32430555555555557</v>
      </c>
      <c r="AS122" s="32">
        <v>0.32500000000000001</v>
      </c>
      <c r="AT122" s="32">
        <v>0.36666666666666664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4.166666666666663E-2</v>
      </c>
      <c r="AZ122" s="11"/>
      <c r="BA122" s="60">
        <v>250</v>
      </c>
      <c r="BB122" s="9" t="str">
        <f>IFERROR(_xlfn.XLOOKUP(AI122, BS_ATIVIDADE[ATIVIDADE],BS_ATIVIDADE[UNIDADE] ), "*")</f>
        <v>KM</v>
      </c>
      <c r="BC122" s="59" t="str" cm="1">
        <f t="array" ref="BC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2" s="59" t="str" cm="1">
        <f t="array" ref="BD1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2" s="196" t="str">
        <f>IFERROR(_xlfn.XLOOKUP(AO122, BASE_MAPA!$B$2:$B$420, BASE_MAPA!$G$2:$G$420), "ERRO")</f>
        <v>ALTO ARAGUAIA - RONDONOPOLIS</v>
      </c>
      <c r="BF122" s="174" t="str">
        <f>IF(BS_CONTROLE[[#This Row],[Coluna22]]=0, "-", BS_CONTROLE[[#This Row],[Coluna22]])</f>
        <v>Daniel</v>
      </c>
      <c r="BG122" s="13"/>
      <c r="BH122" s="14">
        <v>2</v>
      </c>
      <c r="BI122" s="14"/>
      <c r="BJ122" s="14" t="s">
        <v>1513</v>
      </c>
      <c r="BK122" s="14" t="s">
        <v>1513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Intervalo</v>
      </c>
      <c r="BR122" s="15">
        <f t="shared" si="14"/>
        <v>0.99999999999999911</v>
      </c>
      <c r="BS122" s="15">
        <f t="shared" si="15"/>
        <v>1</v>
      </c>
      <c r="BT122" s="238" t="str">
        <f t="shared" si="16"/>
        <v>OKOK</v>
      </c>
    </row>
    <row r="123" spans="1:72">
      <c r="A123" s="44" t="str">
        <f t="shared" si="12"/>
        <v>W5046065</v>
      </c>
      <c r="B123" s="132">
        <v>46065</v>
      </c>
      <c r="C123" s="7">
        <f>IF(BS_CONTROLE[[#This Row],[Coluna2]]="","",WEEKNUM(BS_CONTROLE[[#This Row],[Coluna2]]))</f>
        <v>7</v>
      </c>
      <c r="D123" s="45" t="s">
        <v>240</v>
      </c>
      <c r="E123" s="181">
        <v>138</v>
      </c>
      <c r="F123" s="133" t="s">
        <v>140</v>
      </c>
      <c r="G123" s="8" t="s">
        <v>120</v>
      </c>
      <c r="H123" s="134" t="s">
        <v>1495</v>
      </c>
      <c r="I123" s="134" t="s">
        <v>1495</v>
      </c>
      <c r="J123" s="150">
        <v>74</v>
      </c>
      <c r="K123" s="150">
        <v>250</v>
      </c>
      <c r="L123" s="71">
        <v>239</v>
      </c>
      <c r="M123" s="148" t="s">
        <v>460</v>
      </c>
      <c r="N123" s="148">
        <v>239251</v>
      </c>
      <c r="O123" s="134">
        <v>0.375</v>
      </c>
      <c r="P123" s="134">
        <v>8.3333333333333329E-2</v>
      </c>
      <c r="Q123" s="71">
        <v>15</v>
      </c>
      <c r="R123" s="9" t="s">
        <v>62</v>
      </c>
      <c r="S123" s="176" t="s">
        <v>370</v>
      </c>
      <c r="T123" s="176" t="s">
        <v>374</v>
      </c>
      <c r="U123" s="195" t="s">
        <v>373</v>
      </c>
      <c r="V123" s="142" t="s">
        <v>1366</v>
      </c>
      <c r="W123" s="134" t="s">
        <v>1312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Row],[Coluna6]]=0, "-", BS_CONTROLE[[#This Row],[Coluna6]])</f>
        <v>MODERNIZAÇÃO - PEDRA - DESCARGA</v>
      </c>
      <c r="AJ123" s="8" t="str">
        <f>IF(D123="","*",VLOOKUP(AI123,BS_ATIVIDADE[#Data],3,FALSE))</f>
        <v>MODERNIZAÇÃO</v>
      </c>
      <c r="AK123" s="171" t="str">
        <f>IF(BS_CONTROLE[[#This Row],[Coluna8]]=0, "-", BS_CONTROLE[[#This Row],[Coluna8]])</f>
        <v xml:space="preserve">TCS2 </v>
      </c>
      <c r="AL123" s="171" t="str">
        <f>IF(BS_CONTROLE[[#This Row],[Coluna9]]=0, "-", BS_CONTROLE[[#This Row],[Coluna9]])</f>
        <v xml:space="preserve">TCS2 </v>
      </c>
      <c r="AM123" s="171" t="str">
        <f>IF(BS_CONTROLE[[#This Row],[Coluna13]]=0, "-", BS_CONTROLE[[#This Row],[Coluna13]])</f>
        <v>TVI-TJA</v>
      </c>
      <c r="AN123" s="171">
        <f>IF(BS_CONTROLE[[#This Row],[Coluna14]]=0, "-", BS_CONTROLE[[#This Row],[Coluna14]])</f>
        <v>239251</v>
      </c>
      <c r="AO123" s="172">
        <f>IF(BS_CONTROLE[[#This Row],[Coluna10]]=0, "-", BS_CONTROLE[[#This Row],[Coluna10]])</f>
        <v>74</v>
      </c>
      <c r="AP123" s="173">
        <f>IF(BS_CONTROLE[[#This Row],[Coluna11]]=0, "-", BS_CONTROLE[[#This Row],[Coluna11]])</f>
        <v>250</v>
      </c>
      <c r="AQ123" s="173">
        <f>IF(BS_CONTROLE[[#This Row],[Coluna12]]=0, "-", BS_CONTROLE[[#This Row],[Coluna12]])</f>
        <v>239</v>
      </c>
      <c r="AR123" s="32">
        <v>0.34236111111111112</v>
      </c>
      <c r="AS123" s="32">
        <v>0.39861111111111114</v>
      </c>
      <c r="AT123" s="32">
        <v>0.48402777777777778</v>
      </c>
      <c r="AU123" s="32"/>
      <c r="AV123" s="32"/>
      <c r="AW123" s="32"/>
      <c r="AX123" s="32"/>
      <c r="AY123" s="180">
        <f>IF(D123="","*",IFERROR(IF(ISODD(COUNT(AS123:AX124)),"ERRO",SUM((AT123-AS123),(AV123-AU123),(AX123-AW123))),"ERRO"))</f>
        <v>8.5416666666666641E-2</v>
      </c>
      <c r="AZ123" s="11"/>
      <c r="BA123" s="60">
        <v>15</v>
      </c>
      <c r="BB123" s="9" t="str">
        <f>IFERROR(_xlfn.XLOOKUP(AI123, BS_ATIVIDADE[ATIVIDADE],BS_ATIVIDADE[UNIDADE] ), "*")</f>
        <v>VAGÕES</v>
      </c>
      <c r="BC123" s="59" t="str" cm="1">
        <f t="array" ref="BC1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3" s="59" t="str" cm="1">
        <f t="array" ref="BD1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Row],[Coluna22]]=0, "-", BS_CONTROLE[[#This Row],[Coluna22]])</f>
        <v>Augusto/ Efraim</v>
      </c>
      <c r="BG123" s="13"/>
      <c r="BH123" s="14">
        <v>2</v>
      </c>
      <c r="BI123" s="14"/>
      <c r="BJ123" s="14" t="s">
        <v>1514</v>
      </c>
      <c r="BK123" s="14" t="s">
        <v>1515</v>
      </c>
      <c r="BL123" s="13"/>
      <c r="BM123" s="12" t="s">
        <v>1030</v>
      </c>
      <c r="BN123" s="12" t="s">
        <v>1030</v>
      </c>
      <c r="BO123" s="130" t="s">
        <v>1030</v>
      </c>
      <c r="BP123" s="14" t="s">
        <v>11</v>
      </c>
      <c r="BQ123" s="10" t="str">
        <f t="shared" si="13"/>
        <v>Aderente</v>
      </c>
      <c r="BR123" s="15">
        <f t="shared" si="14"/>
        <v>1.0249999999999997</v>
      </c>
      <c r="BS123" s="15">
        <f t="shared" si="15"/>
        <v>1</v>
      </c>
      <c r="BT123" s="238" t="str">
        <f t="shared" si="16"/>
        <v>OKOK</v>
      </c>
    </row>
    <row r="124" spans="1:72">
      <c r="A124" s="44" t="str">
        <f t="shared" si="12"/>
        <v>V6646065</v>
      </c>
      <c r="B124" s="132">
        <v>46065</v>
      </c>
      <c r="C124" s="7">
        <f>IF(BS_CONTROLE[[#This Row],[Coluna2]]="","",WEEKNUM(BS_CONTROLE[[#This Row],[Coluna2]]))</f>
        <v>7</v>
      </c>
      <c r="D124" s="45" t="s">
        <v>192</v>
      </c>
      <c r="E124" s="181">
        <v>140</v>
      </c>
      <c r="F124" s="133" t="s">
        <v>235</v>
      </c>
      <c r="G124" s="8" t="str">
        <f>IF(D124="","*",VLOOKUP(F124,BS_ATIVIDADE[#All],3,FALSE))</f>
        <v>MODERNIZAÇÃO</v>
      </c>
      <c r="H124" s="134" t="s">
        <v>451</v>
      </c>
      <c r="I124" s="134" t="s">
        <v>451</v>
      </c>
      <c r="J124" s="150">
        <v>74</v>
      </c>
      <c r="K124" s="150">
        <v>173</v>
      </c>
      <c r="L124" s="71">
        <v>174</v>
      </c>
      <c r="M124" s="148" t="str" cm="1">
        <f t="array" ref="M1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24" s="148" t="str" cm="1">
        <f t="array" ref="N1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24" s="134">
        <v>0.375</v>
      </c>
      <c r="P124" s="134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4" s="176" t="str" cm="1">
        <f t="array" ref="T1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1366</v>
      </c>
      <c r="W124" s="134" t="s">
        <v>1428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Row],[Coluna6]]=0, "-", BS_CONTROLE[[#This Row],[Coluna6]])</f>
        <v>MODERNIZAÇÃO - REGULAGEM</v>
      </c>
      <c r="AJ124" s="8" t="str">
        <f>IF(D124="","*",VLOOKUP(AI124,BS_ATIVIDADE[#Data],3,FALSE))</f>
        <v>MODERNIZAÇÃO</v>
      </c>
      <c r="AK124" s="171" t="str">
        <f>IF(BS_CONTROLE[[#This Row],[Coluna8]]=0, "-", BS_CONTROLE[[#This Row],[Coluna8]])</f>
        <v>TID2</v>
      </c>
      <c r="AL124" s="171" t="str">
        <f>IF(BS_CONTROLE[[#This Row],[Coluna9]]=0, "-", BS_CONTROLE[[#This Row],[Coluna9]])</f>
        <v>TID2</v>
      </c>
      <c r="AM124" s="171" t="str">
        <f>IF(BS_CONTROLE[[#This Row],[Coluna13]]=0, "-", BS_CONTROLE[[#This Row],[Coluna13]])</f>
        <v>TCE-TID</v>
      </c>
      <c r="AN124" s="171" t="str">
        <f>IF(BS_CONTROLE[[#This Row],[Coluna14]]=0, "-", BS_CONTROLE[[#This Row],[Coluna14]])</f>
        <v>TCE177</v>
      </c>
      <c r="AO124" s="172">
        <f>IF(BS_CONTROLE[[#This Row],[Coluna10]]=0, "-", BS_CONTROLE[[#This Row],[Coluna10]])</f>
        <v>74</v>
      </c>
      <c r="AP124" s="173">
        <f>IF(BS_CONTROLE[[#This Row],[Coluna11]]=0, "-", BS_CONTROLE[[#This Row],[Coluna11]])</f>
        <v>173</v>
      </c>
      <c r="AQ124" s="173">
        <f>IF(BS_CONTROLE[[#This Row],[Coluna12]]=0, "-", BS_CONTROLE[[#This Row],[Coluna12]])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0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4" s="59" t="str" cm="1">
        <f t="array" ref="BD1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Row],[Coluna22]]=0, "-", BS_CONTROLE[[#This Row],[Coluna22]])</f>
        <v>Augusto/ Efraim</v>
      </c>
      <c r="BG124" s="13"/>
      <c r="BH124" s="14">
        <v>2</v>
      </c>
      <c r="BI124" s="14"/>
      <c r="BJ124" s="14" t="s">
        <v>1516</v>
      </c>
      <c r="BK124" s="14" t="s">
        <v>1517</v>
      </c>
      <c r="BL124" s="13"/>
      <c r="BM124" s="12" t="s">
        <v>1030</v>
      </c>
      <c r="BN124" s="12" t="s">
        <v>1030</v>
      </c>
      <c r="BO124" s="130" t="s">
        <v>1030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238" t="str">
        <f t="shared" si="16"/>
        <v>OKOK</v>
      </c>
    </row>
    <row r="125" spans="1:72" hidden="1">
      <c r="A125" s="44" t="str">
        <f t="shared" si="12"/>
        <v>W48</v>
      </c>
      <c r="B125" s="132"/>
      <c r="C125" s="7" t="str">
        <f>IF(BS_CONTROLE[[#This Row],[Coluna2]]="","",WEEKNUM(BS_CONTROLE[[#This Row],[Coluna2]]))</f>
        <v/>
      </c>
      <c r="D125" s="45" t="s">
        <v>239</v>
      </c>
      <c r="E125" s="181">
        <v>141</v>
      </c>
      <c r="F125" s="133" t="s">
        <v>100</v>
      </c>
      <c r="G125" s="8" t="str">
        <f>IF(D125="","*",VLOOKUP(F125,BS_ATIVIDADE[#All],3,FALSE))</f>
        <v>MECANIZAÇÃO - DOL</v>
      </c>
      <c r="H125" s="134" t="s">
        <v>1518</v>
      </c>
      <c r="I125" s="134" t="s">
        <v>385</v>
      </c>
      <c r="J125" s="150">
        <v>74</v>
      </c>
      <c r="K125" s="150">
        <v>44.32</v>
      </c>
      <c r="L125" s="71">
        <v>41.1</v>
      </c>
      <c r="M125" s="148" t="str" cm="1">
        <f t="array" ref="M1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25" s="148" t="str" cm="1">
        <f t="array" ref="N1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25" s="134">
        <v>0.35416666666666669</v>
      </c>
      <c r="P125" s="134">
        <v>6.25E-2</v>
      </c>
      <c r="Q125" s="71">
        <v>100</v>
      </c>
      <c r="R125" s="9" t="str">
        <f>IFERROR(_xlfn.XLOOKUP(F125, BS_ATIVIDADE[ATIVIDADE],BS_ATIVIDADE[UNIDADE] ), "*")</f>
        <v>M</v>
      </c>
      <c r="S125" s="176" t="str" cm="1">
        <f t="array" ref="S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5" s="176" t="str" cm="1">
        <f t="array" ref="T1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1519</v>
      </c>
      <c r="W125" s="134" t="s">
        <v>1520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Row],[Coluna6]]=0, "-", BS_CONTROLE[[#This Row],[Coluna6]])</f>
        <v>MECANIZAÇÃO - DOL</v>
      </c>
      <c r="AJ125" s="8" t="str">
        <f>IF(D125="","*",VLOOKUP(AI125,BS_ATIVIDADE[#Data],3,FALSE))</f>
        <v>MECANIZAÇÃO - DOL</v>
      </c>
      <c r="AK125" s="171" t="str">
        <f>IF(BS_CONTROLE[[#This Row],[Coluna8]]=0, "-", BS_CONTROLE[[#This Row],[Coluna8]])</f>
        <v xml:space="preserve">TAP </v>
      </c>
      <c r="AL125" s="171" t="str">
        <f>IF(BS_CONTROLE[[#This Row],[Coluna9]]=0, "-", BS_CONTROLE[[#This Row],[Coluna9]])</f>
        <v>TAP</v>
      </c>
      <c r="AM125" s="171" t="str">
        <f>IF(BS_CONTROLE[[#This Row],[Coluna13]]=0, "-", BS_CONTROLE[[#This Row],[Coluna13]])</f>
        <v>TLG-TQI</v>
      </c>
      <c r="AN125" s="171" t="str">
        <f>IF(BS_CONTROLE[[#This Row],[Coluna14]]=0, "-", BS_CONTROLE[[#This Row],[Coluna14]])</f>
        <v>TLGK52</v>
      </c>
      <c r="AO125" s="172">
        <f>IF(BS_CONTROLE[[#This Row],[Coluna10]]=0, "-", BS_CONTROLE[[#This Row],[Coluna10]])</f>
        <v>74</v>
      </c>
      <c r="AP125" s="173">
        <f>IF(BS_CONTROLE[[#This Row],[Coluna11]]=0, "-", BS_CONTROLE[[#This Row],[Coluna11]])</f>
        <v>44.32</v>
      </c>
      <c r="AQ125" s="173">
        <f>IF(BS_CONTROLE[[#This Row],[Coluna12]]=0, "-", BS_CONTROLE[[#This Row],[Coluna12]])</f>
        <v>41.1</v>
      </c>
      <c r="AR125" s="32"/>
      <c r="AS125" s="32"/>
      <c r="AT125" s="32"/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5" s="59" t="str" cm="1">
        <f t="array" ref="BD1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Row],[Coluna22]]=0, "-", BS_CONTROLE[[#This Row],[Coluna22]])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238" t="str">
        <f t="shared" si="16"/>
        <v/>
      </c>
    </row>
    <row r="126" spans="1:72">
      <c r="A126" s="44" t="str">
        <f t="shared" si="12"/>
        <v>MARCOS (TF-520)46065</v>
      </c>
      <c r="B126" s="132">
        <v>46065</v>
      </c>
      <c r="C126" s="7">
        <f>IF(BS_CONTROLE[[#This Row],[Coluna2]]="","",WEEKNUM(BS_CONTROLE[[#This Row],[Coluna2]]))</f>
        <v>7</v>
      </c>
      <c r="D126" s="45" t="s">
        <v>334</v>
      </c>
      <c r="E126" s="181">
        <v>142</v>
      </c>
      <c r="F126" s="133" t="s">
        <v>193</v>
      </c>
      <c r="G126" s="8" t="str">
        <f>IF(D126="","*",VLOOKUP(F126,BS_ATIVIDADE[#All],3,FALSE))</f>
        <v>SOLDA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6" s="148" t="str" cm="1">
        <f t="array" ref="N1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6" s="134">
        <v>0.375</v>
      </c>
      <c r="P126" s="134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76" t="str" cm="1">
        <f t="array" ref="S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6" s="176" t="str" cm="1">
        <f t="array" ref="T1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1333</v>
      </c>
      <c r="W126" s="134" t="s">
        <v>1293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Row],[Coluna6]]=0, "-", BS_CONTROLE[[#This Row],[Coluna6]])</f>
        <v>PDM - SOLDA</v>
      </c>
      <c r="AJ126" s="8" t="str">
        <f>IF(D126="","*",VLOOKUP(AI126,BS_ATIVIDADE[#Data],3,FALSE))</f>
        <v>SOLDA</v>
      </c>
      <c r="AK126" s="171" t="str">
        <f>IF(BS_CONTROLE[[#This Row],[Coluna8]]=0, "-", BS_CONTROLE[[#This Row],[Coluna8]])</f>
        <v>TAPK35</v>
      </c>
      <c r="AL126" s="171" t="str">
        <f>IF(BS_CONTROLE[[#This Row],[Coluna9]]=0, "-", BS_CONTROLE[[#This Row],[Coluna9]])</f>
        <v>-</v>
      </c>
      <c r="AM126" s="171" t="str">
        <f>IF(BS_CONTROLE[[#This Row],[Coluna13]]=0, "-", BS_CONTROLE[[#This Row],[Coluna13]])</f>
        <v>TAP-TLG</v>
      </c>
      <c r="AN126" s="171" t="str">
        <f>IF(BS_CONTROLE[[#This Row],[Coluna14]]=0, "-", BS_CONTROLE[[#This Row],[Coluna14]])</f>
        <v>TAPK35</v>
      </c>
      <c r="AO126" s="172">
        <f>IF(BS_CONTROLE[[#This Row],[Coluna10]]=0, "-", BS_CONTROLE[[#This Row],[Coluna10]])</f>
        <v>74</v>
      </c>
      <c r="AP126" s="173">
        <f>IF(BS_CONTROLE[[#This Row],[Coluna11]]=0, "-", BS_CONTROLE[[#This Row],[Coluna11]])</f>
        <v>26.818999999999999</v>
      </c>
      <c r="AQ126" s="173" t="str">
        <f>IF(BS_CONTROLE[[#This Row],[Coluna12]]=0, "-", BS_CONTROLE[[#This Row],[Coluna12]])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>IF(D126="","*",IFERROR(IF(ISODD(COUNT(AS126:AX127)),"ERRO",SUM((AT126-AS126),(AV126-AU126),(AX126-AW126))),"ERRO"))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6" s="59" t="str" cm="1">
        <f t="array" ref="BD1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Row],[Coluna22]]=0, "-", BS_CONTROLE[[#This Row],[Coluna22]])</f>
        <v>Marcos Euzebio</v>
      </c>
      <c r="BG126" s="13"/>
      <c r="BH126" s="14">
        <v>2</v>
      </c>
      <c r="BI126" s="14"/>
      <c r="BJ126" s="14" t="s">
        <v>1521</v>
      </c>
      <c r="BK126" s="14" t="s">
        <v>1521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>
      <c r="A127" s="44" t="str">
        <f t="shared" si="12"/>
        <v>ANISIO (TF-514)46065</v>
      </c>
      <c r="B127" s="132">
        <v>46065</v>
      </c>
      <c r="C127" s="7">
        <f>IF(BS_CONTROLE[[#This Row],[Coluna2]]="","",WEEKNUM(BS_CONTROLE[[#This Row],[Coluna2]]))</f>
        <v>7</v>
      </c>
      <c r="D127" s="45" t="s">
        <v>273</v>
      </c>
      <c r="E127" s="181">
        <v>144</v>
      </c>
      <c r="F127" s="133" t="s">
        <v>200</v>
      </c>
      <c r="G127" s="8" t="str">
        <f>IF(D127="","*",VLOOKUP(F127,BS_ATIVIDADE[#All],3,FALSE))</f>
        <v>TRILHO - SUBSTITUIÇÂO</v>
      </c>
      <c r="H127" s="134" t="s">
        <v>391</v>
      </c>
      <c r="I127" s="134" t="s">
        <v>11</v>
      </c>
      <c r="J127" s="150">
        <v>74</v>
      </c>
      <c r="K127" s="150">
        <v>26.818999999999999</v>
      </c>
      <c r="L127" s="71" t="s">
        <v>11</v>
      </c>
      <c r="M127" s="148" t="str" cm="1">
        <f t="array" ref="M1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7" s="148" t="str" cm="1">
        <f t="array" ref="N1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7" s="134">
        <v>0.375</v>
      </c>
      <c r="P127" s="134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76" t="str" cm="1">
        <f t="array" ref="S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7" s="176" t="str" cm="1">
        <f t="array" ref="T1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7" s="195" t="str">
        <f>IFERROR(_xlfn.XLOOKUP(J127, BASE_MAPA!$B$2:$B$420, BASE_MAPA!$G$2:$G$420), "ERRO")</f>
        <v>MARCO INICIAL - ALTO ARAGUAIA</v>
      </c>
      <c r="V127" s="142" t="s">
        <v>1522</v>
      </c>
      <c r="W127" s="134" t="s">
        <v>1293</v>
      </c>
      <c r="X127" s="151" t="s">
        <v>1005</v>
      </c>
      <c r="Y127" s="129" t="s">
        <v>1008</v>
      </c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Row],[Coluna6]]=0, "-", BS_CONTROLE[[#This Row],[Coluna6]])</f>
        <v>PDM - SUBSTITUIÇÃO - TRILHO</v>
      </c>
      <c r="AJ127" s="8" t="str">
        <f>IF(D127="","*",VLOOKUP(AI127,BS_ATIVIDADE[#Data],3,FALSE))</f>
        <v>TRILHO - SUBSTITUIÇÂO</v>
      </c>
      <c r="AK127" s="171" t="str">
        <f>IF(BS_CONTROLE[[#This Row],[Coluna8]]=0, "-", BS_CONTROLE[[#This Row],[Coluna8]])</f>
        <v>TAPK35</v>
      </c>
      <c r="AL127" s="171" t="str">
        <f>IF(BS_CONTROLE[[#This Row],[Coluna9]]=0, "-", BS_CONTROLE[[#This Row],[Coluna9]])</f>
        <v>-</v>
      </c>
      <c r="AM127" s="171" t="str">
        <f>IF(BS_CONTROLE[[#This Row],[Coluna13]]=0, "-", BS_CONTROLE[[#This Row],[Coluna13]])</f>
        <v>TAP-TLG</v>
      </c>
      <c r="AN127" s="171" t="str">
        <f>IF(BS_CONTROLE[[#This Row],[Coluna14]]=0, "-", BS_CONTROLE[[#This Row],[Coluna14]])</f>
        <v>TAPK35</v>
      </c>
      <c r="AO127" s="172">
        <f>IF(BS_CONTROLE[[#This Row],[Coluna10]]=0, "-", BS_CONTROLE[[#This Row],[Coluna10]])</f>
        <v>74</v>
      </c>
      <c r="AP127" s="173">
        <f>IF(BS_CONTROLE[[#This Row],[Coluna11]]=0, "-", BS_CONTROLE[[#This Row],[Coluna11]])</f>
        <v>26.818999999999999</v>
      </c>
      <c r="AQ127" s="173" t="str">
        <f>IF(BS_CONTROLE[[#This Row],[Coluna12]]=0, "-", BS_CONTROLE[[#This Row],[Coluna12]])</f>
        <v>-</v>
      </c>
      <c r="AR127" s="32">
        <v>0.36458333333333331</v>
      </c>
      <c r="AS127" s="32">
        <v>0.39305555555555555</v>
      </c>
      <c r="AT127" s="32">
        <v>0.47638888888888886</v>
      </c>
      <c r="AU127" s="32"/>
      <c r="AV127" s="32"/>
      <c r="AW127" s="32"/>
      <c r="AX127" s="32"/>
      <c r="AY127" s="180">
        <f t="shared" ref="AY127:AY128" si="18">IF(D127="","*",IFERROR(IF(ISODD(COUNT(AS127:AX129)),"ERRO",SUM((AT127-AS127),(AV127-AU127),(AX127-AW127))),"ERRO"))</f>
        <v>8.3333333333333315E-2</v>
      </c>
      <c r="AZ127" s="11"/>
      <c r="BA127" s="60">
        <v>312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7" s="59" t="str" cm="1">
        <f t="array" ref="BD1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7" s="196" t="str">
        <f>IFERROR(_xlfn.XLOOKUP(AO127, BASE_MAPA!$B$2:$B$420, BASE_MAPA!$G$2:$G$420), "ERRO")</f>
        <v>MARCO INICIAL - ALTO ARAGUAIA</v>
      </c>
      <c r="BF127" s="174" t="str">
        <f>IF(BS_CONTROLE[[#This Row],[Coluna22]]=0, "-", BS_CONTROLE[[#This Row],[Coluna22]])</f>
        <v>Anísio</v>
      </c>
      <c r="BG127" s="13"/>
      <c r="BH127" s="14">
        <v>2</v>
      </c>
      <c r="BI127" s="14"/>
      <c r="BJ127" s="14" t="s">
        <v>1523</v>
      </c>
      <c r="BK127" s="14" t="s">
        <v>1523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0.99999999999999978</v>
      </c>
      <c r="BS127" s="15">
        <f t="shared" si="15"/>
        <v>1</v>
      </c>
      <c r="BT127" s="238" t="str">
        <f t="shared" si="16"/>
        <v>OKOK</v>
      </c>
    </row>
    <row r="128" spans="1:72">
      <c r="A128" s="44" t="str">
        <f t="shared" si="12"/>
        <v>CARLOS NEVES (TP-521)46065</v>
      </c>
      <c r="B128" s="132">
        <v>46065</v>
      </c>
      <c r="C128" s="7">
        <f>IF(BS_CONTROLE[[#This Row],[Coluna2]]="","",WEEKNUM(BS_CONTROLE[[#This Row],[Coluna2]]))</f>
        <v>7</v>
      </c>
      <c r="D128" s="45" t="s">
        <v>284</v>
      </c>
      <c r="E128" s="181">
        <v>145</v>
      </c>
      <c r="F128" s="133" t="s">
        <v>193</v>
      </c>
      <c r="G128" s="8" t="str">
        <f>IF(D128="","*",VLOOKUP(F128,BS_ATIVIDADE[#All],3,FALSE))</f>
        <v>SOLDA</v>
      </c>
      <c r="H128" s="134" t="s">
        <v>11</v>
      </c>
      <c r="I128" s="134" t="s">
        <v>11</v>
      </c>
      <c r="J128" s="150">
        <v>101</v>
      </c>
      <c r="K128" s="150">
        <v>1143</v>
      </c>
      <c r="L128" s="71" t="s">
        <v>11</v>
      </c>
      <c r="M128" s="148" t="str" cm="1">
        <f t="array" ref="M1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PPP</v>
      </c>
      <c r="N128" s="148" t="s">
        <v>851</v>
      </c>
      <c r="O128" s="134">
        <v>0.33333333333333331</v>
      </c>
      <c r="P128" s="134">
        <v>0.16666666666666666</v>
      </c>
      <c r="Q128" s="71">
        <v>4</v>
      </c>
      <c r="R128" s="9" t="str">
        <f>IFERROR(_xlfn.XLOOKUP(F128, BS_ATIVIDADE[ATIVIDADE],BS_ATIVIDADE[UNIDADE] ), "*")</f>
        <v>Nº DE SOLDA</v>
      </c>
      <c r="S128" s="176" t="str" cm="1">
        <f t="array" ref="S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8" s="176" t="str" cm="1">
        <f t="array" ref="T1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28" s="195" t="str">
        <f>IFERROR(_xlfn.XLOOKUP(J128, BASE_MAPA!$B$2:$B$420, BASE_MAPA!$G$2:$G$420), "ERRO")</f>
        <v>PORTO NACIONAL - OURO VERDE</v>
      </c>
      <c r="V128" s="142" t="s">
        <v>1453</v>
      </c>
      <c r="W128" s="134" t="s">
        <v>1323</v>
      </c>
      <c r="X128" s="151" t="s">
        <v>1009</v>
      </c>
      <c r="Y128" s="129"/>
      <c r="Z128" s="129"/>
      <c r="AA128" s="71"/>
      <c r="AB128" s="59"/>
      <c r="AC128" s="59"/>
      <c r="AD128" s="134"/>
      <c r="AE128" s="71"/>
      <c r="AF128" s="71"/>
      <c r="AG128" s="71"/>
      <c r="AH128" s="42"/>
      <c r="AI128" s="119" t="str">
        <f>IF(BS_CONTROLE[[#This Row],[Coluna6]]=0, "-", BS_CONTROLE[[#This Row],[Coluna6]])</f>
        <v>PDM - SOLDA</v>
      </c>
      <c r="AJ128" s="8" t="str">
        <f>IF(D128="","*",VLOOKUP(AI128,BS_ATIVIDADE[#Data],3,FALSE))</f>
        <v>SOLDA</v>
      </c>
      <c r="AK128" s="171" t="str">
        <f>IF(BS_CONTROLE[[#This Row],[Coluna8]]=0, "-", BS_CONTROLE[[#This Row],[Coluna8]])</f>
        <v>-</v>
      </c>
      <c r="AL128" s="171" t="str">
        <f>IF(BS_CONTROLE[[#This Row],[Coluna9]]=0, "-", BS_CONTROLE[[#This Row],[Coluna9]])</f>
        <v>-</v>
      </c>
      <c r="AM128" s="171" t="str">
        <f>IF(BS_CONTROLE[[#This Row],[Coluna13]]=0, "-", BS_CONTROLE[[#This Row],[Coluna13]])</f>
        <v>PPP</v>
      </c>
      <c r="AN128" s="171" t="str">
        <f>IF(BS_CONTROLE[[#This Row],[Coluna14]]=0, "-", BS_CONTROLE[[#This Row],[Coluna14]])</f>
        <v>PPP2</v>
      </c>
      <c r="AO128" s="172">
        <f>IF(BS_CONTROLE[[#This Row],[Coluna10]]=0, "-", BS_CONTROLE[[#This Row],[Coluna10]])</f>
        <v>101</v>
      </c>
      <c r="AP128" s="173">
        <f>IF(BS_CONTROLE[[#This Row],[Coluna11]]=0, "-", BS_CONTROLE[[#This Row],[Coluna11]])</f>
        <v>1143</v>
      </c>
      <c r="AQ128" s="173" t="str">
        <f>IF(BS_CONTROLE[[#This Row],[Coluna12]]=0, "-", BS_CONTROLE[[#This Row],[Coluna12]])</f>
        <v>-</v>
      </c>
      <c r="AR128" s="32">
        <v>0.29166666666666669</v>
      </c>
      <c r="AS128" s="32">
        <v>0.3125</v>
      </c>
      <c r="AT128" s="32">
        <v>0.5</v>
      </c>
      <c r="AU128" s="32"/>
      <c r="AV128" s="32"/>
      <c r="AW128" s="32"/>
      <c r="AX128" s="32"/>
      <c r="AY128" s="180">
        <f t="shared" si="18"/>
        <v>0.1875</v>
      </c>
      <c r="AZ128" s="11"/>
      <c r="BA128" s="60">
        <v>4</v>
      </c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8" s="59" t="str" cm="1">
        <f t="array" ref="BD1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28" s="196" t="str">
        <f>IFERROR(_xlfn.XLOOKUP(AO128, BASE_MAPA!$B$2:$B$420, BASE_MAPA!$G$2:$G$420), "ERRO")</f>
        <v>PORTO NACIONAL - OURO VERDE</v>
      </c>
      <c r="BF128" s="174" t="str">
        <f>IF(BS_CONTROLE[[#This Row],[Coluna22]]=0, "-", BS_CONTROLE[[#This Row],[Coluna22]])</f>
        <v xml:space="preserve">Carlos </v>
      </c>
      <c r="BG128" s="13"/>
      <c r="BH128" s="14">
        <v>2</v>
      </c>
      <c r="BI128" s="14"/>
      <c r="BJ128" s="14" t="s">
        <v>1524</v>
      </c>
      <c r="BK128" s="14" t="s">
        <v>1525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1.125</v>
      </c>
      <c r="BS128" s="15">
        <f t="shared" si="15"/>
        <v>1</v>
      </c>
      <c r="BT128" s="238" t="str">
        <f t="shared" si="16"/>
        <v>OKOK</v>
      </c>
    </row>
    <row r="129" spans="1:72">
      <c r="A129" s="44" t="str">
        <f t="shared" si="12"/>
        <v>A8846065</v>
      </c>
      <c r="B129" s="132">
        <v>46065</v>
      </c>
      <c r="C129" s="7">
        <f>IF(BS_CONTROLE[[#This Row],[Coluna2]]="","",WEEKNUM(BS_CONTROLE[[#This Row],[Coluna2]]))</f>
        <v>7</v>
      </c>
      <c r="D129" s="45" t="s">
        <v>143</v>
      </c>
      <c r="E129" s="181">
        <v>146</v>
      </c>
      <c r="F129" s="133" t="s">
        <v>84</v>
      </c>
      <c r="G129" s="8" t="str">
        <f>IF(D129="","*",VLOOKUP(F129,BS_ATIVIDADE[#All],3,FALSE))</f>
        <v>OUTROS</v>
      </c>
      <c r="H129" s="134" t="s">
        <v>791</v>
      </c>
      <c r="I129" s="134" t="s">
        <v>760</v>
      </c>
      <c r="J129" s="150">
        <v>78</v>
      </c>
      <c r="K129" s="150">
        <v>334</v>
      </c>
      <c r="L129" s="71">
        <v>275</v>
      </c>
      <c r="M129" s="148" t="str" cm="1">
        <f t="array" ref="M1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ZAY-ZTP</v>
      </c>
      <c r="N129" s="148" t="str" cm="1">
        <f t="array" ref="N1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ZAYZTP</v>
      </c>
      <c r="O129" s="134">
        <v>0.33333333333333331</v>
      </c>
      <c r="P129" s="134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76" t="str" cm="1">
        <f t="array" ref="S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9" s="176" t="str" cm="1">
        <f t="array" ref="T1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29" s="195" t="str">
        <f>IFERROR(_xlfn.XLOOKUP(J129, BASE_MAPA!$B$2:$B$420, BASE_MAPA!$G$2:$G$420), "ERRO")</f>
        <v>ITIRAPINA - BAURU</v>
      </c>
      <c r="V129" s="142" t="s">
        <v>1398</v>
      </c>
      <c r="W129" s="134" t="s">
        <v>1526</v>
      </c>
      <c r="X129" s="151" t="s">
        <v>1005</v>
      </c>
      <c r="Y129" s="129" t="s">
        <v>1008</v>
      </c>
      <c r="Z129" s="129"/>
      <c r="AA129" s="71">
        <v>1</v>
      </c>
      <c r="AB129" s="59" t="s">
        <v>997</v>
      </c>
      <c r="AC129" s="59"/>
      <c r="AD129" s="134">
        <v>0.29166666666666669</v>
      </c>
      <c r="AE129" s="71">
        <v>6261</v>
      </c>
      <c r="AF129" s="71" t="s">
        <v>11</v>
      </c>
      <c r="AG129" s="71" t="s">
        <v>11</v>
      </c>
      <c r="AH129" s="42"/>
      <c r="AI129" s="119" t="str">
        <f>IF(BS_CONTROLE[[#This Row],[Coluna6]]=0, "-", BS_CONTROLE[[#This Row],[Coluna6]])</f>
        <v>INSPEÇÃO AUTO DE LINHA</v>
      </c>
      <c r="AJ129" s="8" t="str">
        <f>IF(D129="","*",VLOOKUP(AI129,BS_ATIVIDADE[#Data],3,FALSE))</f>
        <v>OUTROS</v>
      </c>
      <c r="AK129" s="171" t="str">
        <f>IF(BS_CONTROLE[[#This Row],[Coluna8]]=0, "-", BS_CONTROLE[[#This Row],[Coluna8]])</f>
        <v>ZTP</v>
      </c>
      <c r="AL129" s="171" t="str">
        <f>IF(BS_CONTROLE[[#This Row],[Coluna9]]=0, "-", BS_CONTROLE[[#This Row],[Coluna9]])</f>
        <v>ZJU</v>
      </c>
      <c r="AM129" s="171" t="str">
        <f>IF(BS_CONTROLE[[#This Row],[Coluna13]]=0, "-", BS_CONTROLE[[#This Row],[Coluna13]])</f>
        <v>ZAY-ZTP</v>
      </c>
      <c r="AN129" s="171" t="str">
        <f>IF(BS_CONTROLE[[#This Row],[Coluna14]]=0, "-", BS_CONTROLE[[#This Row],[Coluna14]])</f>
        <v>ZAYZTP</v>
      </c>
      <c r="AO129" s="172">
        <f>IF(BS_CONTROLE[[#This Row],[Coluna10]]=0, "-", BS_CONTROLE[[#This Row],[Coluna10]])</f>
        <v>78</v>
      </c>
      <c r="AP129" s="173">
        <f>IF(BS_CONTROLE[[#This Row],[Coluna11]]=0, "-", BS_CONTROLE[[#This Row],[Coluna11]])</f>
        <v>334</v>
      </c>
      <c r="AQ129" s="173">
        <f>IF(BS_CONTROLE[[#This Row],[Coluna12]]=0, "-", BS_CONTROLE[[#This Row],[Coluna12]])</f>
        <v>275</v>
      </c>
      <c r="AR129" s="32">
        <v>0.45555555555555555</v>
      </c>
      <c r="AS129" s="32">
        <v>0.45624999999999999</v>
      </c>
      <c r="AT129" s="32">
        <v>0.49791666666666667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4.1666666666666685E-2</v>
      </c>
      <c r="AZ129" s="11"/>
      <c r="BA129" s="60">
        <v>1</v>
      </c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9" s="59" t="str" cm="1">
        <f t="array" ref="BD1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29" s="196" t="str">
        <f>IFERROR(_xlfn.XLOOKUP(AO129, BASE_MAPA!$B$2:$B$420, BASE_MAPA!$G$2:$G$420), "ERRO")</f>
        <v>ITIRAPINA - BAURU</v>
      </c>
      <c r="BF129" s="174" t="str">
        <f>IF(BS_CONTROLE[[#This Row],[Coluna22]]=0, "-", BS_CONTROLE[[#This Row],[Coluna22]])</f>
        <v>Wesley</v>
      </c>
      <c r="BG129" s="13"/>
      <c r="BH129" s="14">
        <v>2</v>
      </c>
      <c r="BI129" s="14"/>
      <c r="BJ129" s="14" t="s">
        <v>1527</v>
      </c>
      <c r="BK129" s="14" t="s">
        <v>1527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1.0000000000000004</v>
      </c>
      <c r="BS129" s="15">
        <f t="shared" si="15"/>
        <v>1</v>
      </c>
      <c r="BT129" s="238" t="str">
        <f t="shared" si="16"/>
        <v>OKOK</v>
      </c>
    </row>
    <row r="130" spans="1:72">
      <c r="A130" s="44" t="str">
        <f t="shared" si="12"/>
        <v>W9446065</v>
      </c>
      <c r="B130" s="132">
        <v>46065</v>
      </c>
      <c r="C130" s="7">
        <f>IF(BS_CONTROLE[[#This Row],[Coluna2]]="","",WEEKNUM(BS_CONTROLE[[#This Row],[Coluna2]]))</f>
        <v>7</v>
      </c>
      <c r="D130" s="45" t="s">
        <v>258</v>
      </c>
      <c r="E130" s="181">
        <v>147</v>
      </c>
      <c r="F130" s="133" t="s">
        <v>186</v>
      </c>
      <c r="G130" s="8" t="str">
        <f>IF(D130="","*",VLOOKUP(F130,BS_ATIVIDADE[#All],3,FALSE))</f>
        <v>PEDRA</v>
      </c>
      <c r="H130" s="134" t="s">
        <v>975</v>
      </c>
      <c r="I130" s="134" t="s">
        <v>962</v>
      </c>
      <c r="J130" s="150">
        <v>103</v>
      </c>
      <c r="K130" s="150">
        <v>2088.4</v>
      </c>
      <c r="L130" s="71" t="s">
        <v>11</v>
      </c>
      <c r="M130" s="148" t="str" cm="1">
        <f t="array" ref="M1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PUD-PIT</v>
      </c>
      <c r="N130" s="148" t="str" cm="1">
        <f t="array" ref="N1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K96PUD</v>
      </c>
      <c r="O130" s="134">
        <v>0.375</v>
      </c>
      <c r="P130" s="134">
        <v>4.1666666666666664E-2</v>
      </c>
      <c r="Q130" s="71">
        <v>13</v>
      </c>
      <c r="R130" s="9" t="str">
        <f>IFERROR(_xlfn.XLOOKUP(F130, BS_ATIVIDADE[ATIVIDADE],BS_ATIVIDADE[UNIDADE] ), "*")</f>
        <v>VAGÕES</v>
      </c>
      <c r="S130" s="176" t="str" cm="1">
        <f t="array" ref="S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0" s="176" t="str" cm="1">
        <f t="array" ref="T1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30" s="195" t="str">
        <f>IFERROR(_xlfn.XLOOKUP(J130, BASE_MAPA!$B$2:$B$420, BASE_MAPA!$G$2:$G$420), "ERRO")</f>
        <v>OURO VERDE - LIGAÇÃO</v>
      </c>
      <c r="V130" s="142" t="s">
        <v>1344</v>
      </c>
      <c r="W130" s="134" t="s">
        <v>1312</v>
      </c>
      <c r="X130" s="151" t="s">
        <v>1009</v>
      </c>
      <c r="Y130" s="129"/>
      <c r="Z130" s="129"/>
      <c r="AA130" s="71" t="s">
        <v>1528</v>
      </c>
      <c r="AB130" s="59" t="s">
        <v>997</v>
      </c>
      <c r="AC130" s="59"/>
      <c r="AD130" s="134">
        <v>0.29166666666666669</v>
      </c>
      <c r="AE130" s="71">
        <v>9206</v>
      </c>
      <c r="AF130" s="71" t="s">
        <v>11</v>
      </c>
      <c r="AG130" s="71">
        <v>14</v>
      </c>
      <c r="AH130" s="42"/>
      <c r="AI130" s="119" t="str">
        <f>IF(BS_CONTROLE[[#This Row],[Coluna6]]=0, "-", BS_CONTROLE[[#This Row],[Coluna6]])</f>
        <v>PDM - PEDRA - DESCARGA</v>
      </c>
      <c r="AJ130" s="8" t="str">
        <f>IF(D130="","*",VLOOKUP(AI130,BS_ATIVIDADE[#Data],3,FALSE))</f>
        <v>PEDRA</v>
      </c>
      <c r="AK130" s="171" t="str">
        <f>IF(BS_CONTROLE[[#This Row],[Coluna8]]=0, "-", BS_CONTROLE[[#This Row],[Coluna8]])</f>
        <v>PIT2</v>
      </c>
      <c r="AL130" s="171" t="str">
        <f>IF(BS_CONTROLE[[#This Row],[Coluna9]]=0, "-", BS_CONTROLE[[#This Row],[Coluna9]])</f>
        <v>PSS2</v>
      </c>
      <c r="AM130" s="171" t="str">
        <f>IF(BS_CONTROLE[[#This Row],[Coluna13]]=0, "-", BS_CONTROLE[[#This Row],[Coluna13]])</f>
        <v>PUD-PIT</v>
      </c>
      <c r="AN130" s="171" t="str">
        <f>IF(BS_CONTROLE[[#This Row],[Coluna14]]=0, "-", BS_CONTROLE[[#This Row],[Coluna14]])</f>
        <v>K96PUD</v>
      </c>
      <c r="AO130" s="172">
        <f>IF(BS_CONTROLE[[#This Row],[Coluna10]]=0, "-", BS_CONTROLE[[#This Row],[Coluna10]])</f>
        <v>103</v>
      </c>
      <c r="AP130" s="173">
        <f>IF(BS_CONTROLE[[#This Row],[Coluna11]]=0, "-", BS_CONTROLE[[#This Row],[Coluna11]])</f>
        <v>2088.4</v>
      </c>
      <c r="AQ130" s="173" t="str">
        <f>IF(BS_CONTROLE[[#This Row],[Coluna12]]=0, "-", BS_CONTROLE[[#This Row],[Coluna12]])</f>
        <v>-</v>
      </c>
      <c r="AR130" s="32">
        <v>0.35902777777777778</v>
      </c>
      <c r="AS130" s="32">
        <v>0.3659722222222222</v>
      </c>
      <c r="AT130" s="32">
        <v>0.44930555555555557</v>
      </c>
      <c r="AU130" s="32"/>
      <c r="AV130" s="32"/>
      <c r="AW130" s="32"/>
      <c r="AX130" s="32"/>
      <c r="AY130" s="180">
        <f>IF(D130="","*",IFERROR(IF(ISODD(COUNT(AS130:AX133)),"ERRO",SUM((AT130-AS130),(AV130-AU130),(AX130-AW130))),"ERRO"))</f>
        <v>8.333333333333337E-2</v>
      </c>
      <c r="AZ130" s="11"/>
      <c r="BA130" s="60">
        <v>14</v>
      </c>
      <c r="BB130" s="9" t="str">
        <f>IFERROR(_xlfn.XLOOKUP(AI130, BS_ATIVIDADE[ATIVIDADE],BS_ATIVIDADE[UNIDADE] ), "*")</f>
        <v>VAGÕES</v>
      </c>
      <c r="BC130" s="59" t="str" cm="1">
        <f t="array" ref="BC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0" s="59" t="str" cm="1">
        <f t="array" ref="BD1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30" s="196" t="str">
        <f>IFERROR(_xlfn.XLOOKUP(AO130, BASE_MAPA!$B$2:$B$420, BASE_MAPA!$G$2:$G$420), "ERRO")</f>
        <v>OURO VERDE - LIGAÇÃO</v>
      </c>
      <c r="BF130" s="174" t="str">
        <f>IF(BS_CONTROLE[[#This Row],[Coluna22]]=0, "-", BS_CONTROLE[[#This Row],[Coluna22]])</f>
        <v xml:space="preserve">Lucas </v>
      </c>
      <c r="BG130" s="13"/>
      <c r="BH130" s="14">
        <v>2</v>
      </c>
      <c r="BI130" s="14"/>
      <c r="BJ130" s="14" t="s">
        <v>1529</v>
      </c>
      <c r="BK130" s="14" t="s">
        <v>1529</v>
      </c>
      <c r="BL130" s="13"/>
      <c r="BM130" s="12" t="s">
        <v>1030</v>
      </c>
      <c r="BN130" s="12" t="s">
        <v>1030</v>
      </c>
      <c r="BO130" s="130" t="s">
        <v>1030</v>
      </c>
      <c r="BP130" s="14" t="s">
        <v>11</v>
      </c>
      <c r="BQ130" s="10" t="str">
        <f t="shared" si="13"/>
        <v>Aderente</v>
      </c>
      <c r="BR130" s="15">
        <f t="shared" si="14"/>
        <v>2.0000000000000009</v>
      </c>
      <c r="BS130" s="15">
        <f t="shared" si="15"/>
        <v>1.0769230769230769</v>
      </c>
      <c r="BT130" s="238" t="str">
        <f t="shared" si="16"/>
        <v>OKOK</v>
      </c>
    </row>
    <row r="131" spans="1:72">
      <c r="A131" s="198" t="str">
        <f>D131&amp;B131</f>
        <v>E1446065</v>
      </c>
      <c r="B131" s="199">
        <v>46065</v>
      </c>
      <c r="C131" s="7">
        <f>IF(BS_CONTROLE[[#This Row],[Coluna2]]="","",WEEKNUM(BS_CONTROLE[[#This Row],[Coluna2]]))</f>
        <v>7</v>
      </c>
      <c r="D131" s="45" t="s">
        <v>149</v>
      </c>
      <c r="E131" s="181"/>
      <c r="F131" s="133" t="s">
        <v>25</v>
      </c>
      <c r="G131" s="8" t="str">
        <f>IF(D131="","*",VLOOKUP(F131,BS_ATIVIDADE[#All],3,FALSE))</f>
        <v>OUTROS</v>
      </c>
      <c r="H131" s="134" t="s">
        <v>864</v>
      </c>
      <c r="I131" s="134" t="s">
        <v>884</v>
      </c>
      <c r="J131" s="150">
        <v>101</v>
      </c>
      <c r="K131" s="150">
        <v>1290</v>
      </c>
      <c r="L131" s="71">
        <v>1471</v>
      </c>
      <c r="M131" s="148" t="str" cm="1">
        <f t="array" ref="M1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PCA-PUR</v>
      </c>
      <c r="N131" s="200" t="str" cm="1">
        <f t="array" ref="N1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PURPCA</v>
      </c>
      <c r="O131" s="134">
        <v>0.83333333333333337</v>
      </c>
      <c r="P131" s="134">
        <v>4.1666666666666664E-2</v>
      </c>
      <c r="Q131" s="71">
        <v>1</v>
      </c>
      <c r="R131" s="9" t="str">
        <f>IFERROR(_xlfn.XLOOKUP(F131, BS_ATIVIDADE[ATIVIDADE],BS_ATIVIDADE[UNIDADE] ), "*")</f>
        <v>BINÁRIO</v>
      </c>
      <c r="S131" s="176" t="str" cm="1">
        <f t="array" ref="S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1" s="176" t="str" cm="1">
        <f t="array" ref="T1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31" s="195" t="str">
        <f>IFERROR(_xlfn.XLOOKUP(J131, BASE_MAPA!$B$2:$B$420, BASE_MAPA!$G$2:$G$420), "ERRO")</f>
        <v>PORTO NACIONAL - OURO VERDE</v>
      </c>
      <c r="V131" s="201" t="s">
        <v>1530</v>
      </c>
      <c r="W131" s="202" t="s">
        <v>1531</v>
      </c>
      <c r="X131" s="151" t="s">
        <v>1005</v>
      </c>
      <c r="Y131" s="129"/>
      <c r="Z131" s="129"/>
      <c r="AA131" s="71">
        <v>1</v>
      </c>
      <c r="AB131" s="59" t="s">
        <v>997</v>
      </c>
      <c r="AC131" s="59"/>
      <c r="AD131" s="134"/>
      <c r="AE131" s="71"/>
      <c r="AF131" s="71"/>
      <c r="AG131" s="71"/>
      <c r="AH131" s="42"/>
      <c r="AI131" s="119" t="str">
        <f>IF(BS_CONTROLE[[#This Row],[Coluna6]]=0, "-", BS_CONTROLE[[#This Row],[Coluna6]])</f>
        <v>DESLOCAMENTO</v>
      </c>
      <c r="AJ131" s="8" t="str">
        <f>IF(D131="","*",VLOOKUP(AI131,BS_ATIVIDADE[#Data],3,FALSE))</f>
        <v>OUTROS</v>
      </c>
      <c r="AK131" s="203" t="str">
        <f>IF(BS_CONTROLE[[#This Row],[Coluna8]]=0, "-", BS_CONTROLE[[#This Row],[Coluna8]])</f>
        <v>PUR</v>
      </c>
      <c r="AL131" s="203" t="str">
        <f>IF(BS_CONTROLE[[#This Row],[Coluna9]]=0, "-", BS_CONTROLE[[#This Row],[Coluna9]])</f>
        <v>PJA</v>
      </c>
      <c r="AM131" s="203" t="str">
        <f>IF(BS_CONTROLE[[#This Row],[Coluna13]]=0, "-", BS_CONTROLE[[#This Row],[Coluna13]])</f>
        <v>PCA-PUR</v>
      </c>
      <c r="AN131" s="203" t="str">
        <f>IF(BS_CONTROLE[[#This Row],[Coluna14]]=0, "-", BS_CONTROLE[[#This Row],[Coluna14]])</f>
        <v>PURPCA</v>
      </c>
      <c r="AO131" s="172">
        <f>IF(BS_CONTROLE[[#This Row],[Coluna10]]=0, "-", BS_CONTROLE[[#This Row],[Coluna10]])</f>
        <v>101</v>
      </c>
      <c r="AP131" s="173">
        <f>IF(BS_CONTROLE[[#This Row],[Coluna11]]=0, "-", BS_CONTROLE[[#This Row],[Coluna11]])</f>
        <v>1290</v>
      </c>
      <c r="AQ131" s="173">
        <f>IF(BS_CONTROLE[[#This Row],[Coluna12]]=0, "-", BS_CONTROLE[[#This Row],[Coluna12]])</f>
        <v>1471</v>
      </c>
      <c r="AR131" s="204"/>
      <c r="AS131" s="204"/>
      <c r="AT131" s="204"/>
      <c r="AU131" s="204"/>
      <c r="AV131" s="204"/>
      <c r="AW131" s="204"/>
      <c r="AX131" s="32"/>
      <c r="AY131" s="180">
        <f>IF(D131="","*",IFERROR(IF(ISODD(COUNT(AS131:AX133)),"ERRO",SUM((AT131-AS131),(AV131-AU131),(AX131-AW131))),"ERRO"))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BINÁRIO</v>
      </c>
      <c r="BC131" s="59" t="str" cm="1">
        <f t="array" ref="BC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1" s="59" t="str" cm="1">
        <f t="array" ref="BD1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31" s="196" t="str">
        <f>IFERROR(_xlfn.XLOOKUP(AO131, BASE_MAPA!$B$2:$B$420, BASE_MAPA!$G$2:$G$420), "ERRO")</f>
        <v>PORTO NACIONAL - OURO VERDE</v>
      </c>
      <c r="BF131" s="174" t="str">
        <f>IF(BS_CONTROLE[[#This Row],[Coluna22]]=0, "-", BS_CONTROLE[[#This Row],[Coluna22]])</f>
        <v>Fermanda</v>
      </c>
      <c r="BG131" s="13"/>
      <c r="BH131" s="14"/>
      <c r="BI131" s="14"/>
      <c r="BJ131" s="205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Produção e Intervalo</v>
      </c>
      <c r="BR131" s="15">
        <f>IF(OR(B131="",F131=""),"*",AY131/P131)</f>
        <v>0</v>
      </c>
      <c r="BS131" s="15">
        <f>IF(OR(B131="",F131=""),"*",BA131/Q131)</f>
        <v>0</v>
      </c>
      <c r="BT131" s="238"/>
    </row>
    <row r="132" spans="1:72" hidden="1">
      <c r="A132" s="44" t="str">
        <f t="shared" si="12"/>
        <v/>
      </c>
      <c r="B132" s="132"/>
      <c r="C132" s="7" t="str">
        <f>IF(BS_CONTROLE[[#This Row],[Coluna2]]="","",WEEKNUM(BS_CONTROLE[[#This Row],[Coluna2]]))</f>
        <v/>
      </c>
      <c r="D132" s="45"/>
      <c r="E132" s="181">
        <v>148</v>
      </c>
      <c r="F132" s="133"/>
      <c r="G132" s="8" t="str">
        <f>IF(D132="","*",VLOOKUP(F132,BS_ATIVIDADE[#All],3,FALSE))</f>
        <v>*</v>
      </c>
      <c r="H132" s="134"/>
      <c r="I132" s="134"/>
      <c r="J132" s="150"/>
      <c r="K132" s="150"/>
      <c r="L132" s="71" t="s">
        <v>11</v>
      </c>
      <c r="M132" s="148" t="str" cm="1">
        <f t="array" ref="M1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32" s="148" t="str" cm="1">
        <f t="array" ref="N1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32" s="134"/>
      <c r="P132" s="134"/>
      <c r="Q132" s="71"/>
      <c r="R132" s="9" t="str">
        <f>IFERROR(_xlfn.XLOOKUP(F132, BS_ATIVIDADE[ATIVIDADE],BS_ATIVIDADE[UNIDADE] ), "*")</f>
        <v>*</v>
      </c>
      <c r="S132" s="176" t="str" cm="1">
        <f t="array" ref="S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32" s="176" t="str" cm="1">
        <f t="array" ref="T1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32" s="195" t="str">
        <f>IFERROR(_xlfn.XLOOKUP(J132, BASE_MAPA!$B$2:$B$420, BASE_MAPA!$G$2:$G$420), "ERRO")</f>
        <v>ERRO</v>
      </c>
      <c r="V132" s="142"/>
      <c r="W132" s="134"/>
      <c r="X132" s="151"/>
      <c r="Y132" s="129"/>
      <c r="Z132" s="129"/>
      <c r="AA132" s="71"/>
      <c r="AB132" s="59"/>
      <c r="AC132" s="59"/>
      <c r="AD132" s="134"/>
      <c r="AE132" s="71"/>
      <c r="AF132" s="71"/>
      <c r="AG132" s="71"/>
      <c r="AH132" s="42"/>
      <c r="AI132" s="119" t="str">
        <f>IF(BS_CONTROLE[[#This Row],[Coluna6]]=0, "-", BS_CONTROLE[[#This Row],[Coluna6]])</f>
        <v>-</v>
      </c>
      <c r="AJ132" s="8" t="str">
        <f>IF(D132="","*",VLOOKUP(AI132,BS_ATIVIDADE[#Data],3,FALSE))</f>
        <v>*</v>
      </c>
      <c r="AK132" s="171" t="str">
        <f>IF(BS_CONTROLE[[#This Row],[Coluna8]]=0, "-", BS_CONTROLE[[#This Row],[Coluna8]])</f>
        <v>-</v>
      </c>
      <c r="AL132" s="171" t="str">
        <f>IF(BS_CONTROLE[[#This Row],[Coluna9]]=0, "-", BS_CONTROLE[[#This Row],[Coluna9]])</f>
        <v>-</v>
      </c>
      <c r="AM132" s="171" t="str">
        <f>IF(BS_CONTROLE[[#This Row],[Coluna13]]=0, "-", BS_CONTROLE[[#This Row],[Coluna13]])</f>
        <v>-</v>
      </c>
      <c r="AN132" s="171" t="str">
        <f>IF(BS_CONTROLE[[#This Row],[Coluna14]]=0, "-", BS_CONTROLE[[#This Row],[Coluna14]])</f>
        <v>-</v>
      </c>
      <c r="AO132" s="172" t="str">
        <f>IF(BS_CONTROLE[[#This Row],[Coluna10]]=0, "-", BS_CONTROLE[[#This Row],[Coluna10]])</f>
        <v>-</v>
      </c>
      <c r="AP132" s="173" t="str">
        <f>IF(BS_CONTROLE[[#This Row],[Coluna11]]=0, "-", BS_CONTROLE[[#This Row],[Coluna11]])</f>
        <v>-</v>
      </c>
      <c r="AQ132" s="173" t="str">
        <f>IF(BS_CONTROLE[[#This Row],[Coluna12]]=0, "-", BS_CONTROLE[[#This Row],[Coluna12]])</f>
        <v>-</v>
      </c>
      <c r="AR132" s="32"/>
      <c r="AS132" s="32"/>
      <c r="AT132" s="32"/>
      <c r="AU132" s="32"/>
      <c r="AV132" s="32"/>
      <c r="AW132" s="32"/>
      <c r="AX132" s="32"/>
      <c r="AY132" s="180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32" s="59" t="str" cm="1">
        <f t="array" ref="BD1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32" s="196" t="str">
        <f>IFERROR(_xlfn.XLOOKUP(AO132, BASE_MAPA!$B$2:$B$420, BASE_MAPA!$G$2:$G$420), "ERRO")</f>
        <v>ERRO</v>
      </c>
      <c r="BF132" s="174" t="str">
        <f>IF(BS_CONTROLE[[#This Row],[Coluna22]]=0, "-", BS_CONTROLE[[#This Row],[Coluna22]])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238" t="str">
        <f t="shared" si="16"/>
        <v/>
      </c>
    </row>
    <row r="133" spans="1:72">
      <c r="A133" s="44" t="str">
        <f t="shared" si="12"/>
        <v>V8646066</v>
      </c>
      <c r="B133" s="132">
        <v>46066</v>
      </c>
      <c r="C133" s="7">
        <f>IF(BS_CONTROLE[[#This Row],[Coluna2]]="","",WEEKNUM(BS_CONTROLE[[#This Row],[Coluna2]]))</f>
        <v>7</v>
      </c>
      <c r="D133" s="45" t="s">
        <v>217</v>
      </c>
      <c r="E133" s="181">
        <v>131</v>
      </c>
      <c r="F133" s="133" t="s">
        <v>25</v>
      </c>
      <c r="G133" s="8" t="str">
        <f>IF(D133="","*",VLOOKUP(F133,BS_ATIVIDADE[#All],3,FALSE))</f>
        <v>OUTROS</v>
      </c>
      <c r="H133" s="134" t="s">
        <v>649</v>
      </c>
      <c r="I133" s="134" t="s">
        <v>619</v>
      </c>
      <c r="J133" s="150">
        <v>98</v>
      </c>
      <c r="K133" s="230">
        <v>720</v>
      </c>
      <c r="L133" s="71">
        <v>616</v>
      </c>
      <c r="M133" s="148" t="str" cm="1">
        <f t="array" ref="M1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</v>
      </c>
      <c r="N133" s="148" t="str" cm="1">
        <f t="array" ref="N1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TSF1</v>
      </c>
      <c r="O133" s="134">
        <v>0.4375</v>
      </c>
      <c r="P133" s="134">
        <v>0.125</v>
      </c>
      <c r="Q133" s="71">
        <v>1680</v>
      </c>
      <c r="R133" s="9" t="str">
        <f>IFERROR(_xlfn.XLOOKUP(F133, BS_ATIVIDADE[ATIVIDADE],BS_ATIVIDADE[UNIDADE] ), "*")</f>
        <v>BINÁRIO</v>
      </c>
      <c r="S133" s="176" t="str" cm="1">
        <f t="array" ref="S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3" s="176" t="str" cm="1">
        <f t="array" ref="T1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1279</v>
      </c>
      <c r="W133" s="134" t="s">
        <v>1280</v>
      </c>
      <c r="X133" s="151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4">
        <v>0.29166666666666669</v>
      </c>
      <c r="AE133" s="150">
        <v>6236</v>
      </c>
      <c r="AF133" s="71">
        <v>6636</v>
      </c>
      <c r="AG133" s="71" t="s">
        <v>11</v>
      </c>
      <c r="AH133" s="42"/>
      <c r="AI133" s="119" t="str">
        <f>IF(BS_CONTROLE[[#This Row],[Coluna6]]=0, "-", BS_CONTROLE[[#This Row],[Coluna6]])</f>
        <v>DESLOCAMENTO</v>
      </c>
      <c r="AJ133" s="8" t="str">
        <f>IF(D133="","*",VLOOKUP(AI133,BS_ATIVIDADE[#Data],3,FALSE))</f>
        <v>OUTROS</v>
      </c>
      <c r="AK133" s="171" t="str">
        <f>IF(BS_CONTROLE[[#This Row],[Coluna8]]=0, "-", BS_CONTROLE[[#This Row],[Coluna8]])</f>
        <v>TSF1</v>
      </c>
      <c r="AL133" s="171" t="str">
        <f>IF(BS_CONTROLE[[#This Row],[Coluna9]]=0, "-", BS_CONTROLE[[#This Row],[Coluna9]])</f>
        <v>TIQ2</v>
      </c>
      <c r="AM133" s="171" t="str">
        <f>IF(BS_CONTROLE[[#This Row],[Coluna13]]=0, "-", BS_CONTROLE[[#This Row],[Coluna13]])</f>
        <v>TSF</v>
      </c>
      <c r="AN133" s="171" t="str">
        <f>IF(BS_CONTROLE[[#This Row],[Coluna14]]=0, "-", BS_CONTROLE[[#This Row],[Coluna14]])</f>
        <v>TSF1</v>
      </c>
      <c r="AO133" s="172">
        <f>IF(BS_CONTROLE[[#This Row],[Coluna10]]=0, "-", BS_CONTROLE[[#This Row],[Coluna10]])</f>
        <v>98</v>
      </c>
      <c r="AP133" s="173">
        <f>IF(BS_CONTROLE[[#This Row],[Coluna11]]=0, "-", BS_CONTROLE[[#This Row],[Coluna11]])</f>
        <v>720</v>
      </c>
      <c r="AQ133" s="173">
        <f>IF(BS_CONTROLE[[#This Row],[Coluna12]]=0, "-", BS_CONTROLE[[#This Row],[Coluna12]])</f>
        <v>616</v>
      </c>
      <c r="AR133" s="32">
        <v>0.39791666666666664</v>
      </c>
      <c r="AS133" s="32">
        <v>0</v>
      </c>
      <c r="AT133" s="32">
        <v>0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0</v>
      </c>
      <c r="AZ133" s="11"/>
      <c r="BA133" s="60">
        <v>0</v>
      </c>
      <c r="BB133" s="9" t="str">
        <f>IFERROR(_xlfn.XLOOKUP(AI133, BS_ATIVIDADE[ATIVIDADE],BS_ATIVIDADE[UNIDADE] ), "*")</f>
        <v>BINÁRIO</v>
      </c>
      <c r="BC133" s="59" t="str" cm="1">
        <f t="array" ref="BC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3" s="59" t="str" cm="1">
        <f t="array" ref="BD1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Row],[Coluna22]]=0, "-", BS_CONTROLE[[#This Row],[Coluna22]])</f>
        <v>Antonioni</v>
      </c>
      <c r="BG133" s="13"/>
      <c r="BH133" s="14">
        <v>0</v>
      </c>
      <c r="BI133" s="14"/>
      <c r="BJ133" s="14" t="s">
        <v>1532</v>
      </c>
      <c r="BK133" s="14" t="s">
        <v>1533</v>
      </c>
      <c r="BL133" s="13"/>
      <c r="BM133" s="12" t="s">
        <v>1025</v>
      </c>
      <c r="BN133" s="12" t="s">
        <v>1046</v>
      </c>
      <c r="BO133" s="130" t="s">
        <v>1156</v>
      </c>
      <c r="BP133" s="14" t="s">
        <v>11</v>
      </c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238" t="str">
        <f t="shared" si="16"/>
        <v>CCOCirculaçãoIntervaloContrato</v>
      </c>
    </row>
    <row r="134" spans="1:72">
      <c r="A134" s="44" t="str">
        <f t="shared" si="12"/>
        <v>W7046066</v>
      </c>
      <c r="B134" s="132">
        <v>46066</v>
      </c>
      <c r="C134" s="7">
        <f>IF(BS_CONTROLE[[#This Row],[Coluna2]]="","",WEEKNUM(BS_CONTROLE[[#This Row],[Coluna2]]))</f>
        <v>7</v>
      </c>
      <c r="D134" s="45" t="s">
        <v>249</v>
      </c>
      <c r="E134" s="181">
        <v>132</v>
      </c>
      <c r="F134" s="133" t="s">
        <v>186</v>
      </c>
      <c r="G134" s="8" t="str">
        <f>IF(D134="","*",VLOOKUP(F134,BS_ATIVIDADE[#All],3,FALSE))</f>
        <v>PEDRA</v>
      </c>
      <c r="H134" s="134" t="s">
        <v>617</v>
      </c>
      <c r="I134" s="134" t="s">
        <v>619</v>
      </c>
      <c r="J134" s="150">
        <v>98</v>
      </c>
      <c r="K134" s="150">
        <v>659</v>
      </c>
      <c r="L134" s="71">
        <v>661</v>
      </c>
      <c r="M134" s="148" t="str" cm="1">
        <f t="array" ref="M1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34" s="148" t="s">
        <v>1534</v>
      </c>
      <c r="O134" s="134">
        <v>0.39583333333333331</v>
      </c>
      <c r="P134" s="134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76" t="str" cm="1">
        <f t="array" ref="S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4" s="176" t="str" cm="1">
        <f t="array" ref="T1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1311</v>
      </c>
      <c r="W134" s="134" t="s">
        <v>1535</v>
      </c>
      <c r="X134" s="151" t="s">
        <v>1005</v>
      </c>
      <c r="Y134" s="129" t="s">
        <v>1008</v>
      </c>
      <c r="Z134" s="129"/>
      <c r="AA134" s="71" t="s">
        <v>1536</v>
      </c>
      <c r="AB134" s="59" t="s">
        <v>997</v>
      </c>
      <c r="AC134" s="59"/>
      <c r="AD134" s="134">
        <v>0.29166666666666669</v>
      </c>
      <c r="AE134" s="150" t="s">
        <v>1537</v>
      </c>
      <c r="AF134" s="71">
        <v>9292</v>
      </c>
      <c r="AG134" s="71">
        <v>20</v>
      </c>
      <c r="AH134" s="42"/>
      <c r="AI134" s="119" t="str">
        <f>IF(BS_CONTROLE[[#This Row],[Coluna6]]=0, "-", BS_CONTROLE[[#This Row],[Coluna6]])</f>
        <v>PDM - PEDRA - DESCARGA</v>
      </c>
      <c r="AJ134" s="8" t="str">
        <f>IF(D134="","*",VLOOKUP(AI134,BS_ATIVIDADE[#Data],3,FALSE))</f>
        <v>PEDRA</v>
      </c>
      <c r="AK134" s="171" t="str">
        <f>IF(BS_CONTROLE[[#This Row],[Coluna8]]=0, "-", BS_CONTROLE[[#This Row],[Coluna8]])</f>
        <v>TIQ</v>
      </c>
      <c r="AL134" s="171" t="str">
        <f>IF(BS_CONTROLE[[#This Row],[Coluna9]]=0, "-", BS_CONTROLE[[#This Row],[Coluna9]])</f>
        <v>TIQ2</v>
      </c>
      <c r="AM134" s="171" t="str">
        <f>IF(BS_CONTROLE[[#This Row],[Coluna13]]=0, "-", BS_CONTROLE[[#This Row],[Coluna13]])</f>
        <v>TSA-TBS</v>
      </c>
      <c r="AN134" s="171" t="str">
        <f>IF(BS_CONTROLE[[#This Row],[Coluna14]]=0, "-", BS_CONTROLE[[#This Row],[Coluna14]])</f>
        <v>651TBS/TBSPAT2</v>
      </c>
      <c r="AO134" s="172">
        <f>IF(BS_CONTROLE[[#This Row],[Coluna10]]=0, "-", BS_CONTROLE[[#This Row],[Coluna10]])</f>
        <v>98</v>
      </c>
      <c r="AP134" s="173">
        <f>IF(BS_CONTROLE[[#This Row],[Coluna11]]=0, "-", BS_CONTROLE[[#This Row],[Coluna11]])</f>
        <v>659</v>
      </c>
      <c r="AQ134" s="173">
        <f>IF(BS_CONTROLE[[#This Row],[Coluna12]]=0, "-", BS_CONTROLE[[#This Row],[Coluna12]])</f>
        <v>661</v>
      </c>
      <c r="AR134" s="32">
        <v>0.40555555555555556</v>
      </c>
      <c r="AS134" s="32">
        <v>0.625</v>
      </c>
      <c r="AT134" s="32">
        <v>0.70833333333333337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8.333333333333337E-2</v>
      </c>
      <c r="AZ134" s="11"/>
      <c r="BA134" s="60">
        <v>20</v>
      </c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4" s="59" t="str" cm="1">
        <f t="array" ref="BD1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Row],[Coluna22]]=0, "-", BS_CONTROLE[[#This Row],[Coluna22]])</f>
        <v xml:space="preserve">Camila </v>
      </c>
      <c r="BG134" s="13"/>
      <c r="BH134" s="14">
        <v>2</v>
      </c>
      <c r="BI134" s="14"/>
      <c r="BJ134" s="14" t="s">
        <v>1538</v>
      </c>
      <c r="BK134" s="14" t="s">
        <v>1539</v>
      </c>
      <c r="BL134" s="13"/>
      <c r="BM134" s="12" t="s">
        <v>1030</v>
      </c>
      <c r="BN134" s="12" t="s">
        <v>1030</v>
      </c>
      <c r="BO134" s="130" t="s">
        <v>1030</v>
      </c>
      <c r="BP134" s="14"/>
      <c r="BQ134" s="10" t="str">
        <f t="shared" si="13"/>
        <v>Aderente</v>
      </c>
      <c r="BR134" s="15">
        <f t="shared" si="14"/>
        <v>1.0000000000000004</v>
      </c>
      <c r="BS134" s="15">
        <f t="shared" si="15"/>
        <v>1</v>
      </c>
      <c r="BT134" s="238" t="str">
        <f t="shared" si="16"/>
        <v>OKOK</v>
      </c>
    </row>
    <row r="135" spans="1:72">
      <c r="A135" s="44" t="str">
        <f t="shared" si="12"/>
        <v>BRUNO (TF-525)46066</v>
      </c>
      <c r="B135" s="132">
        <v>46066</v>
      </c>
      <c r="C135" s="7">
        <f>IF(BS_CONTROLE[[#This Row],[Coluna2]]="","",WEEKNUM(BS_CONTROLE[[#This Row],[Coluna2]]))</f>
        <v>7</v>
      </c>
      <c r="D135" s="45" t="s">
        <v>278</v>
      </c>
      <c r="E135" s="181">
        <v>152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 t="s">
        <v>11</v>
      </c>
      <c r="J135" s="150">
        <v>98</v>
      </c>
      <c r="K135" s="150">
        <v>662.3</v>
      </c>
      <c r="L135" s="71" t="s">
        <v>11</v>
      </c>
      <c r="M135" s="148" t="s">
        <v>1540</v>
      </c>
      <c r="N135" s="148" t="s">
        <v>1540</v>
      </c>
      <c r="O135" s="134">
        <v>0.4375</v>
      </c>
      <c r="P135" s="134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5" s="176" t="str" cm="1">
        <f t="array" ref="T1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5" s="195" t="str">
        <f>IFERROR(_xlfn.XLOOKUP(J135, BASE_MAPA!$B$2:$B$420, BASE_MAPA!$G$2:$G$420), "ERRO")</f>
        <v>ALTO ARAGUAIA - RONDONOPOLIS</v>
      </c>
      <c r="V135" s="142" t="s">
        <v>1322</v>
      </c>
      <c r="W135" s="134" t="s">
        <v>1541</v>
      </c>
      <c r="X135" s="151" t="s">
        <v>1005</v>
      </c>
      <c r="Y135" s="129" t="s">
        <v>1008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Row],[Coluna6]]=0, "-", BS_CONTROLE[[#This Row],[Coluna6]])</f>
        <v>PDM - SOLDA</v>
      </c>
      <c r="AJ135" s="8" t="str">
        <f>IF(D135="","*",VLOOKUP(AI135,BS_ATIVIDADE[#Data],3,FALSE))</f>
        <v>SOLDA</v>
      </c>
      <c r="AK135" s="171" t="str">
        <f>IF(BS_CONTROLE[[#This Row],[Coluna8]]=0, "-", BS_CONTROLE[[#This Row],[Coluna8]])</f>
        <v>-</v>
      </c>
      <c r="AL135" s="171" t="str">
        <f>IF(BS_CONTROLE[[#This Row],[Coluna9]]=0, "-", BS_CONTROLE[[#This Row],[Coluna9]])</f>
        <v>-</v>
      </c>
      <c r="AM135" s="171" t="str">
        <f>IF(BS_CONTROLE[[#This Row],[Coluna13]]=0, "-", BS_CONTROLE[[#This Row],[Coluna13]])</f>
        <v>TBSN</v>
      </c>
      <c r="AN135" s="171" t="str">
        <f>IF(BS_CONTROLE[[#This Row],[Coluna14]]=0, "-", BS_CONTROLE[[#This Row],[Coluna14]])</f>
        <v>TBSN</v>
      </c>
      <c r="AO135" s="172">
        <f>IF(BS_CONTROLE[[#This Row],[Coluna10]]=0, "-", BS_CONTROLE[[#This Row],[Coluna10]])</f>
        <v>98</v>
      </c>
      <c r="AP135" s="173">
        <f>IF(BS_CONTROLE[[#This Row],[Coluna11]]=0, "-", BS_CONTROLE[[#This Row],[Coluna11]])</f>
        <v>662.3</v>
      </c>
      <c r="AQ135" s="173" t="str">
        <f>IF(BS_CONTROLE[[#This Row],[Coluna12]]=0, "-", BS_CONTROLE[[#This Row],[Coluna12]])</f>
        <v>-</v>
      </c>
      <c r="AR135" s="32">
        <v>0.32916666666666666</v>
      </c>
      <c r="AS135" s="32">
        <v>0</v>
      </c>
      <c r="AT135" s="32">
        <v>0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</v>
      </c>
      <c r="AZ135" s="11"/>
      <c r="BA135" s="60">
        <v>0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5" s="59" t="str" cm="1">
        <f t="array" ref="BD1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5" s="196" t="str">
        <f>IFERROR(_xlfn.XLOOKUP(AO135, BASE_MAPA!$B$2:$B$420, BASE_MAPA!$G$2:$G$420), "ERRO")</f>
        <v>ALTO ARAGUAIA - RONDONOPOLIS</v>
      </c>
      <c r="BF135" s="174" t="str">
        <f>IF(BS_CONTROLE[[#This Row],[Coluna22]]=0, "-", BS_CONTROLE[[#This Row],[Coluna22]])</f>
        <v>Bruno</v>
      </c>
      <c r="BG135" s="13"/>
      <c r="BH135" s="14">
        <v>0</v>
      </c>
      <c r="BI135" s="14"/>
      <c r="BJ135" s="14" t="s">
        <v>1542</v>
      </c>
      <c r="BK135" s="14" t="s">
        <v>1542</v>
      </c>
      <c r="BL135" s="13"/>
      <c r="BM135" s="12" t="s">
        <v>1032</v>
      </c>
      <c r="BN135" s="12" t="s">
        <v>1057</v>
      </c>
      <c r="BO135" s="130" t="s">
        <v>1057</v>
      </c>
      <c r="BP135" s="14" t="s">
        <v>11</v>
      </c>
      <c r="BQ135" s="10" t="str">
        <f t="shared" si="13"/>
        <v>Produção e Intervalo</v>
      </c>
      <c r="BR135" s="15">
        <f t="shared" si="14"/>
        <v>0</v>
      </c>
      <c r="BS135" s="15">
        <f t="shared" si="15"/>
        <v>0</v>
      </c>
      <c r="BT135" s="238" t="str">
        <f t="shared" si="16"/>
        <v>CondiçõesClimáticaChuva</v>
      </c>
    </row>
    <row r="136" spans="1:72">
      <c r="A136" s="44" t="str">
        <f t="shared" si="12"/>
        <v>ELSON (TF-526)46066</v>
      </c>
      <c r="B136" s="132">
        <v>46066</v>
      </c>
      <c r="C136" s="7">
        <f>IF(BS_CONTROLE[[#This Row],[Coluna2]]="","",WEEKNUM(BS_CONTROLE[[#This Row],[Coluna2]]))</f>
        <v>7</v>
      </c>
      <c r="D136" s="45" t="s">
        <v>303</v>
      </c>
      <c r="E136" s="181">
        <v>154</v>
      </c>
      <c r="F136" s="133" t="s">
        <v>193</v>
      </c>
      <c r="G136" s="8" t="str">
        <f>IF(D136="","*",VLOOKUP(F136,BS_ATIVIDADE[#All],3,FALSE))</f>
        <v>SOLDA</v>
      </c>
      <c r="H136" s="134" t="s">
        <v>11</v>
      </c>
      <c r="I136" s="134"/>
      <c r="J136" s="150">
        <v>74</v>
      </c>
      <c r="K136" s="150">
        <v>364.64</v>
      </c>
      <c r="L136" s="71" t="s">
        <v>11</v>
      </c>
      <c r="M136" s="148" t="s">
        <v>1543</v>
      </c>
      <c r="N136" s="148" t="s">
        <v>1544</v>
      </c>
      <c r="O136" s="134">
        <v>0.375</v>
      </c>
      <c r="P136" s="134">
        <v>0.125</v>
      </c>
      <c r="Q136" s="71">
        <v>2</v>
      </c>
      <c r="R136" s="9" t="str">
        <f>IFERROR(_xlfn.XLOOKUP(F136, BS_ATIVIDADE[ATIVIDADE],BS_ATIVIDADE[UNIDADE] ), "*")</f>
        <v>Nº DE SOLDA</v>
      </c>
      <c r="S136" s="176" t="str" cm="1">
        <f t="array" ref="S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6" s="176" t="str" cm="1">
        <f t="array" ref="T1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36" s="195" t="str">
        <f>IFERROR(_xlfn.XLOOKUP(J136, BASE_MAPA!$B$2:$B$420, BASE_MAPA!$G$2:$G$420), "ERRO")</f>
        <v>MARCO INICIAL - ALTO ARAGUAIA</v>
      </c>
      <c r="V136" s="142" t="s">
        <v>1295</v>
      </c>
      <c r="W136" s="134" t="s">
        <v>1323</v>
      </c>
      <c r="X136" s="151" t="s">
        <v>1000</v>
      </c>
      <c r="Y136" s="129" t="s">
        <v>999</v>
      </c>
      <c r="Z136" s="129"/>
      <c r="AA136" s="71" t="s">
        <v>11</v>
      </c>
      <c r="AB136" s="59" t="s">
        <v>11</v>
      </c>
      <c r="AC136" s="59" t="s">
        <v>11</v>
      </c>
      <c r="AD136" s="134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Row],[Coluna6]]=0, "-", BS_CONTROLE[[#This Row],[Coluna6]])</f>
        <v>PDM - SOLDA</v>
      </c>
      <c r="AJ136" s="8" t="str">
        <f>IF(D136="","*",VLOOKUP(AI136,BS_ATIVIDADE[#Data],3,FALSE))</f>
        <v>SOLDA</v>
      </c>
      <c r="AK136" s="171" t="str">
        <f>IF(BS_CONTROLE[[#This Row],[Coluna8]]=0, "-", BS_CONTROLE[[#This Row],[Coluna8]])</f>
        <v>-</v>
      </c>
      <c r="AL136" s="171" t="str">
        <f>IF(BS_CONTROLE[[#This Row],[Coluna9]]=0, "-", BS_CONTROLE[[#This Row],[Coluna9]])</f>
        <v>-</v>
      </c>
      <c r="AM136" s="171" t="str">
        <f>IF(BS_CONTROLE[[#This Row],[Coluna13]]=0, "-", BS_CONTROLE[[#This Row],[Coluna13]])</f>
        <v>TSE-N</v>
      </c>
      <c r="AN136" s="171" t="str">
        <f>IF(BS_CONTROLE[[#This Row],[Coluna14]]=0, "-", BS_CONTROLE[[#This Row],[Coluna14]])</f>
        <v>TSEN</v>
      </c>
      <c r="AO136" s="172">
        <f>IF(BS_CONTROLE[[#This Row],[Coluna10]]=0, "-", BS_CONTROLE[[#This Row],[Coluna10]])</f>
        <v>74</v>
      </c>
      <c r="AP136" s="173">
        <f>IF(BS_CONTROLE[[#This Row],[Coluna11]]=0, "-", BS_CONTROLE[[#This Row],[Coluna11]])</f>
        <v>364.64</v>
      </c>
      <c r="AQ136" s="173" t="str">
        <f>IF(BS_CONTROLE[[#This Row],[Coluna12]]=0, "-", BS_CONTROLE[[#This Row],[Coluna12]])</f>
        <v>-</v>
      </c>
      <c r="AR136" s="32">
        <v>0.33333333333333331</v>
      </c>
      <c r="AS136" s="32">
        <v>0.50902777777777775</v>
      </c>
      <c r="AT136" s="32">
        <v>0.6333333333333333</v>
      </c>
      <c r="AU136" s="32"/>
      <c r="AV136" s="32"/>
      <c r="AW136" s="32"/>
      <c r="AX136" s="32"/>
      <c r="AY136" s="180">
        <f>IF(D136="","*",IFERROR(IF(ISODD(COUNT(AS136:AX137)),"ERRO",SUM((AT136-AS136),(AV136-AU136),(AX136-AW136))),"ERRO"))</f>
        <v>0.12430555555555556</v>
      </c>
      <c r="AZ136" s="11"/>
      <c r="BA136" s="60">
        <v>3</v>
      </c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6" s="59" t="str" cm="1">
        <f t="array" ref="BD1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Row],[Coluna22]]=0, "-", BS_CONTROLE[[#This Row],[Coluna22]])</f>
        <v>Elson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/>
      <c r="BQ136" s="10" t="str">
        <f t="shared" si="13"/>
        <v>Intervalo</v>
      </c>
      <c r="BR136" s="15">
        <f t="shared" si="14"/>
        <v>0.99444444444444446</v>
      </c>
      <c r="BS136" s="15">
        <f t="shared" si="15"/>
        <v>1.5</v>
      </c>
      <c r="BT136" s="238" t="str">
        <f t="shared" si="16"/>
        <v>OKOK</v>
      </c>
    </row>
    <row r="137" spans="1:72">
      <c r="A137" s="44" t="str">
        <f t="shared" si="12"/>
        <v>W5046066</v>
      </c>
      <c r="B137" s="132">
        <v>46066</v>
      </c>
      <c r="C137" s="7">
        <f>IF(BS_CONTROLE[[#This Row],[Coluna2]]="","",WEEKNUM(BS_CONTROLE[[#This Row],[Coluna2]]))</f>
        <v>7</v>
      </c>
      <c r="D137" s="45" t="s">
        <v>240</v>
      </c>
      <c r="E137" s="181">
        <v>155</v>
      </c>
      <c r="F137" s="133" t="s">
        <v>133</v>
      </c>
      <c r="G137" s="8" t="str">
        <f>IF(D137="","*",VLOOKUP(F137,BS_ATIVIDADE[#All],3,FALSE))</f>
        <v>MODERNIZAÇÃO</v>
      </c>
      <c r="H137" s="134" t="s">
        <v>1495</v>
      </c>
      <c r="I137" s="134" t="s">
        <v>1495</v>
      </c>
      <c r="J137" s="150">
        <v>74</v>
      </c>
      <c r="K137" s="150">
        <v>227.935</v>
      </c>
      <c r="L137" s="71">
        <v>224.25700000000001</v>
      </c>
      <c r="M137" s="148" t="str" cm="1">
        <f t="array" ref="M1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37" s="148" t="s">
        <v>1547</v>
      </c>
      <c r="O137" s="134">
        <v>0.35416666666666669</v>
      </c>
      <c r="P137" s="134">
        <v>0.16666666666666666</v>
      </c>
      <c r="Q137" s="71">
        <v>713</v>
      </c>
      <c r="R137" s="9" t="str">
        <f>IFERROR(_xlfn.XLOOKUP(F137, BS_ATIVIDADE[ATIVIDADE],BS_ATIVIDADE[UNIDADE] ), "*")</f>
        <v>Nº DE DORMENTES</v>
      </c>
      <c r="S137" s="176" t="str" cm="1">
        <f t="array" ref="S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7" s="176" t="str" cm="1">
        <f t="array" ref="T1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1366</v>
      </c>
      <c r="W137" s="134" t="s">
        <v>1548</v>
      </c>
      <c r="X137" s="151" t="s">
        <v>1000</v>
      </c>
      <c r="Y137" s="129" t="s">
        <v>999</v>
      </c>
      <c r="Z137" s="129"/>
      <c r="AA137" s="71" t="s">
        <v>1337</v>
      </c>
      <c r="AB137" s="59" t="s">
        <v>997</v>
      </c>
      <c r="AC137" s="59" t="s">
        <v>11</v>
      </c>
      <c r="AD137" s="134">
        <v>0.29166666666666669</v>
      </c>
      <c r="AE137" s="71">
        <v>7671</v>
      </c>
      <c r="AF137" s="71">
        <v>9322</v>
      </c>
      <c r="AG137" s="71" t="s">
        <v>11</v>
      </c>
      <c r="AH137" s="42"/>
      <c r="AI137" s="119" t="str">
        <f>IF(BS_CONTROLE[[#This Row],[Coluna6]]=0, "-", BS_CONTROLE[[#This Row],[Coluna6]])</f>
        <v>MODERNIZAÇÃO - DORMENTE - DESCARGA</v>
      </c>
      <c r="AJ137" s="8" t="str">
        <f>IF(D137="","*",VLOOKUP(AI137,BS_ATIVIDADE[#Data],3,FALSE))</f>
        <v>MODERNIZAÇÃO</v>
      </c>
      <c r="AK137" s="171" t="str">
        <f>IF(BS_CONTROLE[[#This Row],[Coluna8]]=0, "-", BS_CONTROLE[[#This Row],[Coluna8]])</f>
        <v xml:space="preserve">TCS2 </v>
      </c>
      <c r="AL137" s="171" t="str">
        <f>IF(BS_CONTROLE[[#This Row],[Coluna9]]=0, "-", BS_CONTROLE[[#This Row],[Coluna9]])</f>
        <v xml:space="preserve">TCS2 </v>
      </c>
      <c r="AM137" s="171" t="str">
        <f>IF(BS_CONTROLE[[#This Row],[Coluna13]]=0, "-", BS_CONTROLE[[#This Row],[Coluna13]])</f>
        <v>TVI-TJA</v>
      </c>
      <c r="AN137" s="171" t="str">
        <f>IF(BS_CONTROLE[[#This Row],[Coluna14]]=0, "-", BS_CONTROLE[[#This Row],[Coluna14]])</f>
        <v>TVIPAT1/213TVI</v>
      </c>
      <c r="AO137" s="172">
        <f>IF(BS_CONTROLE[[#This Row],[Coluna10]]=0, "-", BS_CONTROLE[[#This Row],[Coluna10]])</f>
        <v>74</v>
      </c>
      <c r="AP137" s="173">
        <f>IF(BS_CONTROLE[[#This Row],[Coluna11]]=0, "-", BS_CONTROLE[[#This Row],[Coluna11]])</f>
        <v>227.935</v>
      </c>
      <c r="AQ137" s="173">
        <f>IF(BS_CONTROLE[[#This Row],[Coluna12]]=0, "-", BS_CONTROLE[[#This Row],[Coluna12]])</f>
        <v>224.25700000000001</v>
      </c>
      <c r="AR137" s="32">
        <v>0.30833333333333335</v>
      </c>
      <c r="AS137" s="32">
        <v>0</v>
      </c>
      <c r="AT137" s="32">
        <v>0.16666666666666666</v>
      </c>
      <c r="AU137" s="32"/>
      <c r="AV137" s="32"/>
      <c r="AW137" s="32"/>
      <c r="AX137" s="32"/>
      <c r="AY137" s="180">
        <f>IF(D137="","*",IFERROR(IF(ISODD(COUNT(AS137:AX137)),"ERRO",SUM((AT137-AS137),(AV137-AU137),(AX137-AW137))),"ERRO"))</f>
        <v>0.16666666666666666</v>
      </c>
      <c r="AZ137" s="11"/>
      <c r="BA137" s="60">
        <v>857</v>
      </c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7" s="59" t="str" cm="1">
        <f t="array" ref="BD1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Row],[Coluna22]]=0, "-", BS_CONTROLE[[#This Row],[Coluna22]])</f>
        <v>Augusto/ Efraim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1030</v>
      </c>
      <c r="BN137" s="12" t="s">
        <v>1030</v>
      </c>
      <c r="BO137" s="130" t="s">
        <v>1030</v>
      </c>
      <c r="BP137" s="14" t="s">
        <v>11</v>
      </c>
      <c r="BQ137" s="10" t="str">
        <f t="shared" si="13"/>
        <v>Aderente</v>
      </c>
      <c r="BR137" s="15">
        <f t="shared" si="14"/>
        <v>1</v>
      </c>
      <c r="BS137" s="15">
        <f t="shared" si="15"/>
        <v>1.2019635343618513</v>
      </c>
      <c r="BT137" s="238" t="str">
        <f t="shared" si="16"/>
        <v>OKOK</v>
      </c>
    </row>
    <row r="138" spans="1:72">
      <c r="A138" s="44" t="str">
        <f t="shared" si="12"/>
        <v>W4846066</v>
      </c>
      <c r="B138" s="132">
        <v>46066</v>
      </c>
      <c r="C138" s="7">
        <f>IF(BS_CONTROLE[[#This Row],[Coluna2]]="","",WEEKNUM(BS_CONTROLE[[#This Row],[Coluna2]]))</f>
        <v>7</v>
      </c>
      <c r="D138" s="45" t="s">
        <v>239</v>
      </c>
      <c r="E138" s="181">
        <v>158</v>
      </c>
      <c r="F138" s="133" t="s">
        <v>100</v>
      </c>
      <c r="G138" s="8" t="str">
        <f>IF(D138="","*",VLOOKUP(F138,BS_ATIVIDADE[#All],3,FALSE))</f>
        <v>MECANIZAÇÃO - DOL</v>
      </c>
      <c r="H138" s="134" t="s">
        <v>387</v>
      </c>
      <c r="I138" s="134" t="s">
        <v>1495</v>
      </c>
      <c r="J138" s="150">
        <v>74</v>
      </c>
      <c r="K138" s="150">
        <v>44.32</v>
      </c>
      <c r="L138" s="71">
        <v>41.1</v>
      </c>
      <c r="M138" s="148" t="str" cm="1">
        <f t="array" ref="M1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38" s="148" t="str" cm="1">
        <f t="array" ref="N1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38" s="134">
        <v>0.35416666666666669</v>
      </c>
      <c r="P138" s="134">
        <v>0.16666666666666666</v>
      </c>
      <c r="Q138" s="71">
        <v>2000</v>
      </c>
      <c r="R138" s="9" t="str">
        <f>IFERROR(_xlfn.XLOOKUP(F138, BS_ATIVIDADE[ATIVIDADE],BS_ATIVIDADE[UNIDADE] ), "*")</f>
        <v>M</v>
      </c>
      <c r="S138" s="176" t="str" cm="1">
        <f t="array" ref="S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8" s="176" t="str" cm="1">
        <f t="array" ref="T1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1551</v>
      </c>
      <c r="W138" s="134" t="s">
        <v>1552</v>
      </c>
      <c r="X138" s="151" t="s">
        <v>1000</v>
      </c>
      <c r="Y138" s="129" t="s">
        <v>999</v>
      </c>
      <c r="Z138" s="129"/>
      <c r="AA138" s="71">
        <v>1</v>
      </c>
      <c r="AB138" s="59" t="s">
        <v>997</v>
      </c>
      <c r="AC138" s="59" t="s">
        <v>11</v>
      </c>
      <c r="AD138" s="134">
        <v>0.29166666666666669</v>
      </c>
      <c r="AE138" s="71">
        <v>6202</v>
      </c>
      <c r="AF138" s="71">
        <v>6201</v>
      </c>
      <c r="AG138" s="71" t="s">
        <v>11</v>
      </c>
      <c r="AH138" s="42"/>
      <c r="AI138" s="119" t="str">
        <f>IF(BS_CONTROLE[[#This Row],[Coluna6]]=0, "-", BS_CONTROLE[[#This Row],[Coluna6]])</f>
        <v>MECANIZAÇÃO - DOL</v>
      </c>
      <c r="AJ138" s="8" t="str">
        <f>IF(D138="","*",VLOOKUP(AI138,BS_ATIVIDADE[#Data],3,FALSE))</f>
        <v>MECANIZAÇÃO - DOL</v>
      </c>
      <c r="AK138" s="171" t="str">
        <f>IF(BS_CONTROLE[[#This Row],[Coluna8]]=0, "-", BS_CONTROLE[[#This Row],[Coluna8]])</f>
        <v>TAP2</v>
      </c>
      <c r="AL138" s="171" t="str">
        <f>IF(BS_CONTROLE[[#This Row],[Coluna9]]=0, "-", BS_CONTROLE[[#This Row],[Coluna9]])</f>
        <v xml:space="preserve">TCS2 </v>
      </c>
      <c r="AM138" s="171" t="str">
        <f>IF(BS_CONTROLE[[#This Row],[Coluna13]]=0, "-", BS_CONTROLE[[#This Row],[Coluna13]])</f>
        <v>TLG-TQI</v>
      </c>
      <c r="AN138" s="171" t="str">
        <f>IF(BS_CONTROLE[[#This Row],[Coluna14]]=0, "-", BS_CONTROLE[[#This Row],[Coluna14]])</f>
        <v>TLGK52</v>
      </c>
      <c r="AO138" s="172">
        <f>IF(BS_CONTROLE[[#This Row],[Coluna10]]=0, "-", BS_CONTROLE[[#This Row],[Coluna10]])</f>
        <v>74</v>
      </c>
      <c r="AP138" s="173">
        <f>IF(BS_CONTROLE[[#This Row],[Coluna11]]=0, "-", BS_CONTROLE[[#This Row],[Coluna11]])</f>
        <v>44.32</v>
      </c>
      <c r="AQ138" s="173">
        <f>IF(BS_CONTROLE[[#This Row],[Coluna12]]=0, "-", BS_CONTROLE[[#This Row],[Coluna12]])</f>
        <v>41.1</v>
      </c>
      <c r="AR138" s="32">
        <v>0.36249999999999999</v>
      </c>
      <c r="AS138" s="32">
        <v>0.47430555555555554</v>
      </c>
      <c r="AT138" s="32">
        <v>0.55763888888888891</v>
      </c>
      <c r="AU138" s="32"/>
      <c r="AV138" s="32"/>
      <c r="AW138" s="32"/>
      <c r="AX138" s="32"/>
      <c r="AY138" s="180">
        <f>IF(D138="","*",IFERROR(IF(ISODD(COUNT(AS138:AX140)),"ERRO",SUM((AT138-AS138),(AV138-AU138),(AX138-AW138))),"ERRO"))</f>
        <v>8.333333333333337E-2</v>
      </c>
      <c r="AZ138" s="11"/>
      <c r="BA138" s="60">
        <v>2698</v>
      </c>
      <c r="BB138" s="9" t="str">
        <f>IFERROR(_xlfn.XLOOKUP(AI138, BS_ATIVIDADE[ATIVIDADE],BS_ATIVIDADE[UNIDADE] ), "*")</f>
        <v>M</v>
      </c>
      <c r="BC138" s="59" t="str" cm="1">
        <f t="array" ref="BC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8" s="59" t="str" cm="1">
        <f t="array" ref="BD1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Row],[Coluna22]]=0, "-", BS_CONTROLE[[#This Row],[Coluna22]])</f>
        <v>Maik</v>
      </c>
      <c r="BG138" s="13"/>
      <c r="BH138" s="14">
        <v>2</v>
      </c>
      <c r="BI138" s="14"/>
      <c r="BJ138" s="14" t="s">
        <v>1553</v>
      </c>
      <c r="BK138" s="14" t="s">
        <v>1554</v>
      </c>
      <c r="BL138" s="13"/>
      <c r="BM138" s="12" t="s">
        <v>1025</v>
      </c>
      <c r="BN138" s="12" t="s">
        <v>1046</v>
      </c>
      <c r="BO138" s="130" t="s">
        <v>1156</v>
      </c>
      <c r="BP138" s="14" t="s">
        <v>11</v>
      </c>
      <c r="BQ138" s="10" t="str">
        <f t="shared" si="13"/>
        <v>Intervalo</v>
      </c>
      <c r="BR138" s="15">
        <f t="shared" si="14"/>
        <v>0.50000000000000022</v>
      </c>
      <c r="BS138" s="15">
        <f t="shared" si="15"/>
        <v>1.349</v>
      </c>
      <c r="BT138" s="238" t="str">
        <f t="shared" si="16"/>
        <v>CCOCirculaçãoIntervaloContrato</v>
      </c>
    </row>
    <row r="139" spans="1:72">
      <c r="A139" s="44" t="str">
        <f t="shared" si="12"/>
        <v>MARCOS (TF-520)46066</v>
      </c>
      <c r="B139" s="132">
        <v>46066</v>
      </c>
      <c r="C139" s="7">
        <f>IF(BS_CONTROLE[[#This Row],[Coluna2]]="","",WEEKNUM(BS_CONTROLE[[#This Row],[Coluna2]]))</f>
        <v>7</v>
      </c>
      <c r="D139" s="45" t="s">
        <v>334</v>
      </c>
      <c r="E139" s="181">
        <v>159</v>
      </c>
      <c r="F139" s="133" t="s">
        <v>193</v>
      </c>
      <c r="G139" s="8" t="str">
        <f>IF(D139="","*",VLOOKUP(F139,BS_ATIVIDADE[#All],3,FALSE))</f>
        <v>SOLDA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39" s="148" t="str" cm="1">
        <f t="array" ref="N1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39" s="134">
        <v>0.375</v>
      </c>
      <c r="P139" s="134">
        <v>8.3333333333333329E-2</v>
      </c>
      <c r="Q139" s="71">
        <v>2</v>
      </c>
      <c r="R139" s="9" t="str">
        <f>IFERROR(_xlfn.XLOOKUP(F139, BS_ATIVIDADE[ATIVIDADE],BS_ATIVIDADE[UNIDADE] ), "*")</f>
        <v>Nº DE SOLDA</v>
      </c>
      <c r="S139" s="176" t="str" cm="1">
        <f t="array" ref="S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9" s="176" t="str" cm="1">
        <f t="array" ref="T1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1333</v>
      </c>
      <c r="W139" s="134" t="s">
        <v>1323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Row],[Coluna6]]=0, "-", BS_CONTROLE[[#This Row],[Coluna6]])</f>
        <v>PDM - SOLDA</v>
      </c>
      <c r="AJ139" s="8" t="str">
        <f>IF(D139="","*",VLOOKUP(AI139,BS_ATIVIDADE[#Data],3,FALSE))</f>
        <v>SOLDA</v>
      </c>
      <c r="AK139" s="171" t="str">
        <f>IF(BS_CONTROLE[[#This Row],[Coluna8]]=0, "-", BS_CONTROLE[[#This Row],[Coluna8]])</f>
        <v>-</v>
      </c>
      <c r="AL139" s="171" t="str">
        <f>IF(BS_CONTROLE[[#This Row],[Coluna9]]=0, "-", BS_CONTROLE[[#This Row],[Coluna9]])</f>
        <v>-</v>
      </c>
      <c r="AM139" s="171" t="str">
        <f>IF(BS_CONTROLE[[#This Row],[Coluna13]]=0, "-", BS_CONTROLE[[#This Row],[Coluna13]])</f>
        <v>TAP-TLG</v>
      </c>
      <c r="AN139" s="171" t="str">
        <f>IF(BS_CONTROLE[[#This Row],[Coluna14]]=0, "-", BS_CONTROLE[[#This Row],[Coluna14]])</f>
        <v>TAPK35</v>
      </c>
      <c r="AO139" s="172">
        <f>IF(BS_CONTROLE[[#This Row],[Coluna10]]=0, "-", BS_CONTROLE[[#This Row],[Coluna10]])</f>
        <v>74</v>
      </c>
      <c r="AP139" s="173">
        <f>IF(BS_CONTROLE[[#This Row],[Coluna11]]=0, "-", BS_CONTROLE[[#This Row],[Coluna11]])</f>
        <v>26.818999999999999</v>
      </c>
      <c r="AQ139" s="173" t="str">
        <f>IF(BS_CONTROLE[[#This Row],[Coluna12]]=0, "-", BS_CONTROLE[[#This Row],[Coluna12]])</f>
        <v>-</v>
      </c>
      <c r="AR139" s="32">
        <v>0.32708333333333334</v>
      </c>
      <c r="AS139" s="32">
        <v>0</v>
      </c>
      <c r="AT139" s="32">
        <v>0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0</v>
      </c>
      <c r="AZ139" s="11"/>
      <c r="BA139" s="60">
        <v>0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9" s="59" t="str" cm="1">
        <f t="array" ref="BD1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Row],[Coluna22]]=0, "-", BS_CONTROLE[[#This Row],[Coluna22]])</f>
        <v>Marcos Euzebio</v>
      </c>
      <c r="BG139" s="13"/>
      <c r="BH139" s="14">
        <v>2</v>
      </c>
      <c r="BI139" s="14"/>
      <c r="BJ139" s="14" t="s">
        <v>1555</v>
      </c>
      <c r="BK139" s="14" t="s">
        <v>1555</v>
      </c>
      <c r="BL139" s="13"/>
      <c r="BM139" s="12" t="s">
        <v>1032</v>
      </c>
      <c r="BN139" s="12" t="s">
        <v>1049</v>
      </c>
      <c r="BO139" s="130" t="s">
        <v>1137</v>
      </c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238" t="str">
        <f t="shared" si="16"/>
        <v>CondiçõesClimáticaTemperatura</v>
      </c>
    </row>
    <row r="140" spans="1:72">
      <c r="A140" s="44" t="str">
        <f t="shared" si="12"/>
        <v>ANISIO (TF-514)46066</v>
      </c>
      <c r="B140" s="132">
        <v>46066</v>
      </c>
      <c r="C140" s="7">
        <f>IF(BS_CONTROLE[[#This Row],[Coluna2]]="","",WEEKNUM(BS_CONTROLE[[#This Row],[Coluna2]]))</f>
        <v>7</v>
      </c>
      <c r="D140" s="45" t="s">
        <v>273</v>
      </c>
      <c r="E140" s="181">
        <v>160</v>
      </c>
      <c r="F140" s="133" t="s">
        <v>200</v>
      </c>
      <c r="G140" s="8" t="str">
        <f>IF(D140="","*",VLOOKUP(F140,BS_ATIVIDADE[#All],3,FALSE))</f>
        <v>TRILHO - SUBSTITUIÇÂO</v>
      </c>
      <c r="H140" s="134" t="s">
        <v>11</v>
      </c>
      <c r="I140" s="134" t="s">
        <v>11</v>
      </c>
      <c r="J140" s="150">
        <v>74</v>
      </c>
      <c r="K140" s="150">
        <v>26.818999999999999</v>
      </c>
      <c r="L140" s="71" t="s">
        <v>11</v>
      </c>
      <c r="M140" s="148" t="str" cm="1">
        <f t="array" ref="M1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0" s="148" t="str" cm="1">
        <f t="array" ref="N1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0" s="134">
        <v>0.375</v>
      </c>
      <c r="P140" s="134">
        <v>8.3333333333333329E-2</v>
      </c>
      <c r="Q140" s="71">
        <v>312</v>
      </c>
      <c r="R140" s="9" t="str">
        <f>IFERROR(_xlfn.XLOOKUP(F140, BS_ATIVIDADE[ATIVIDADE],BS_ATIVIDADE[UNIDADE] ), "*")</f>
        <v>M</v>
      </c>
      <c r="S140" s="176" t="str" cm="1">
        <f t="array" ref="S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0" s="176" t="str" cm="1">
        <f t="array" ref="T1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0" s="195" t="str">
        <f>IFERROR(_xlfn.XLOOKUP(J140, BASE_MAPA!$B$2:$B$420, BASE_MAPA!$G$2:$G$420), "ERRO")</f>
        <v>MARCO INICIAL - ALTO ARAGUAIA</v>
      </c>
      <c r="V140" s="142" t="s">
        <v>1448</v>
      </c>
      <c r="W140" s="134" t="s">
        <v>1307</v>
      </c>
      <c r="X140" s="151" t="s">
        <v>1005</v>
      </c>
      <c r="Y140" s="129" t="s">
        <v>1008</v>
      </c>
      <c r="Z140" s="129"/>
      <c r="AA140" s="71" t="s">
        <v>11</v>
      </c>
      <c r="AB140" s="59" t="s">
        <v>11</v>
      </c>
      <c r="AC140" s="59" t="s">
        <v>11</v>
      </c>
      <c r="AD140" s="134" t="s">
        <v>11</v>
      </c>
      <c r="AE140" s="71" t="s">
        <v>11</v>
      </c>
      <c r="AF140" s="71" t="s">
        <v>11</v>
      </c>
      <c r="AG140" s="71" t="s">
        <v>11</v>
      </c>
      <c r="AH140" s="42"/>
      <c r="AI140" s="119" t="str">
        <f>IF(BS_CONTROLE[[#This Row],[Coluna6]]=0, "-", BS_CONTROLE[[#This Row],[Coluna6]])</f>
        <v>PDM - SUBSTITUIÇÃO - TRILHO</v>
      </c>
      <c r="AJ140" s="8" t="str">
        <f>IF(D140="","*",VLOOKUP(AI140,BS_ATIVIDADE[#Data],3,FALSE))</f>
        <v>TRILHO - SUBSTITUIÇÂO</v>
      </c>
      <c r="AK140" s="171" t="str">
        <f>IF(BS_CONTROLE[[#This Row],[Coluna8]]=0, "-", BS_CONTROLE[[#This Row],[Coluna8]])</f>
        <v>-</v>
      </c>
      <c r="AL140" s="171" t="str">
        <f>IF(BS_CONTROLE[[#This Row],[Coluna9]]=0, "-", BS_CONTROLE[[#This Row],[Coluna9]])</f>
        <v>-</v>
      </c>
      <c r="AM140" s="171" t="str">
        <f>IF(BS_CONTROLE[[#This Row],[Coluna13]]=0, "-", BS_CONTROLE[[#This Row],[Coluna13]])</f>
        <v>TAP-TLG</v>
      </c>
      <c r="AN140" s="171" t="str">
        <f>IF(BS_CONTROLE[[#This Row],[Coluna14]]=0, "-", BS_CONTROLE[[#This Row],[Coluna14]])</f>
        <v>TAPK35</v>
      </c>
      <c r="AO140" s="172">
        <f>IF(BS_CONTROLE[[#This Row],[Coluna10]]=0, "-", BS_CONTROLE[[#This Row],[Coluna10]])</f>
        <v>74</v>
      </c>
      <c r="AP140" s="173">
        <f>IF(BS_CONTROLE[[#This Row],[Coluna11]]=0, "-", BS_CONTROLE[[#This Row],[Coluna11]])</f>
        <v>26.818999999999999</v>
      </c>
      <c r="AQ140" s="173" t="str">
        <f>IF(BS_CONTROLE[[#This Row],[Coluna12]]=0, "-", BS_CONTROLE[[#This Row],[Coluna12]])</f>
        <v>-</v>
      </c>
      <c r="AR140" s="32">
        <v>0.32708333333333334</v>
      </c>
      <c r="AS140" s="32">
        <v>0.43611111111111112</v>
      </c>
      <c r="AT140" s="32">
        <v>0.51944444444444449</v>
      </c>
      <c r="AU140" s="32"/>
      <c r="AV140" s="32"/>
      <c r="AW140" s="32"/>
      <c r="AX140" s="32"/>
      <c r="AY140" s="180">
        <f>IF(D140="","*",IFERROR(IF(ISODD(COUNT(AS140:AX143)),"ERRO",SUM((AT140-AS140),(AV140-AU140),(AX140-AW140))),"ERRO"))</f>
        <v>8.333333333333337E-2</v>
      </c>
      <c r="AZ140" s="11"/>
      <c r="BA140" s="60">
        <v>312</v>
      </c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0" s="59" t="str" cm="1">
        <f t="array" ref="BD1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0" s="196" t="str">
        <f>IFERROR(_xlfn.XLOOKUP(AO140, BASE_MAPA!$B$2:$B$420, BASE_MAPA!$G$2:$G$420), "ERRO")</f>
        <v>MARCO INICIAL - ALTO ARAGUAIA</v>
      </c>
      <c r="BF140" s="174" t="str">
        <f>IF(BS_CONTROLE[[#This Row],[Coluna22]]=0, "-", BS_CONTROLE[[#This Row],[Coluna22]])</f>
        <v>Anisio</v>
      </c>
      <c r="BG140" s="13"/>
      <c r="BH140" s="14">
        <v>2</v>
      </c>
      <c r="BI140" s="14"/>
      <c r="BJ140" s="14" t="s">
        <v>1556</v>
      </c>
      <c r="BK140" s="14" t="s">
        <v>1557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 t="shared" si="13"/>
        <v>Aderente</v>
      </c>
      <c r="BR140" s="15">
        <f t="shared" si="14"/>
        <v>1.0000000000000004</v>
      </c>
      <c r="BS140" s="15">
        <f t="shared" si="15"/>
        <v>1</v>
      </c>
      <c r="BT140" s="238" t="str">
        <f t="shared" si="16"/>
        <v>OKOK</v>
      </c>
    </row>
    <row r="141" spans="1:72">
      <c r="A141" s="198" t="str">
        <f>D141&amp;B141</f>
        <v>E1446066</v>
      </c>
      <c r="B141" s="199">
        <v>46066</v>
      </c>
      <c r="C141" s="7">
        <f>IF(BS_CONTROLE[[#This Row],[Coluna2]]="","",WEEKNUM(BS_CONTROLE[[#This Row],[Coluna2]]))</f>
        <v>7</v>
      </c>
      <c r="D141" s="45" t="s">
        <v>149</v>
      </c>
      <c r="E141" s="181"/>
      <c r="F141" s="133" t="s">
        <v>25</v>
      </c>
      <c r="G141" s="8" t="str">
        <f>IF(D141="","*",VLOOKUP(F141,BS_ATIVIDADE[#All],3,FALSE))</f>
        <v>OUTROS</v>
      </c>
      <c r="H141" s="134" t="s">
        <v>884</v>
      </c>
      <c r="I141" s="134" t="s">
        <v>920</v>
      </c>
      <c r="J141" s="150">
        <v>101</v>
      </c>
      <c r="K141" s="150">
        <v>1471</v>
      </c>
      <c r="L141" s="71">
        <v>1724</v>
      </c>
      <c r="M141" s="148" t="str" cm="1">
        <f t="array" ref="M1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PJG-PJA</v>
      </c>
      <c r="N141" s="200" t="str" cm="1">
        <f t="array" ref="N1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PJAPJG</v>
      </c>
      <c r="O141" s="134">
        <v>0.83333333333333337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1" s="176" t="str" cm="1">
        <f t="array" ref="T1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41" s="195" t="str">
        <f>IFERROR(_xlfn.XLOOKUP(J141, BASE_MAPA!$B$2:$B$420, BASE_MAPA!$G$2:$G$420), "ERRO")</f>
        <v>PORTO NACIONAL - OURO VERDE</v>
      </c>
      <c r="V141" s="201" t="s">
        <v>1450</v>
      </c>
      <c r="W141" s="202" t="s">
        <v>1558</v>
      </c>
      <c r="X141" s="151" t="s">
        <v>1005</v>
      </c>
      <c r="Y141" s="129" t="s">
        <v>1008</v>
      </c>
      <c r="Z141" s="129"/>
      <c r="AA141" s="71">
        <v>1</v>
      </c>
      <c r="AB141" s="59" t="s">
        <v>997</v>
      </c>
      <c r="AC141" s="59"/>
      <c r="AD141" s="134"/>
      <c r="AE141" s="71"/>
      <c r="AF141" s="71"/>
      <c r="AG141" s="71"/>
      <c r="AH141" s="42"/>
      <c r="AI141" s="119" t="str">
        <f>IF(BS_CONTROLE[[#This Row],[Coluna6]]=0, "-", BS_CONTROLE[[#This Row],[Coluna6]])</f>
        <v>DESLOCAMENTO</v>
      </c>
      <c r="AJ141" s="8" t="str">
        <f>IF(D141="","*",VLOOKUP(AI141,BS_ATIVIDADE[#Data],3,FALSE))</f>
        <v>OUTROS</v>
      </c>
      <c r="AK141" s="203" t="str">
        <f>IF(BS_CONTROLE[[#This Row],[Coluna8]]=0, "-", BS_CONTROLE[[#This Row],[Coluna8]])</f>
        <v>PJA</v>
      </c>
      <c r="AL141" s="203" t="str">
        <f>IF(BS_CONTROLE[[#This Row],[Coluna9]]=0, "-", BS_CONTROLE[[#This Row],[Coluna9]])</f>
        <v>PAR</v>
      </c>
      <c r="AM141" s="203" t="str">
        <f>IF(BS_CONTROLE[[#This Row],[Coluna13]]=0, "-", BS_CONTROLE[[#This Row],[Coluna13]])</f>
        <v>PJG-PJA</v>
      </c>
      <c r="AN141" s="203" t="str">
        <f>IF(BS_CONTROLE[[#This Row],[Coluna14]]=0, "-", BS_CONTROLE[[#This Row],[Coluna14]])</f>
        <v>PJAPJG</v>
      </c>
      <c r="AO141" s="172">
        <f>IF(BS_CONTROLE[[#This Row],[Coluna10]]=0, "-", BS_CONTROLE[[#This Row],[Coluna10]])</f>
        <v>101</v>
      </c>
      <c r="AP141" s="173">
        <f>IF(BS_CONTROLE[[#This Row],[Coluna11]]=0, "-", BS_CONTROLE[[#This Row],[Coluna11]])</f>
        <v>1471</v>
      </c>
      <c r="AQ141" s="173">
        <f>IF(BS_CONTROLE[[#This Row],[Coluna12]]=0, "-", BS_CONTROLE[[#This Row],[Coluna12]])</f>
        <v>1724</v>
      </c>
      <c r="AR141" s="204">
        <v>0.83402777777777781</v>
      </c>
      <c r="AS141" s="204">
        <v>0.85486111111111107</v>
      </c>
      <c r="AT141" s="204">
        <v>0.89652777777777781</v>
      </c>
      <c r="AU141" s="204"/>
      <c r="AV141" s="204"/>
      <c r="AW141" s="204"/>
      <c r="AX141" s="32"/>
      <c r="AY141" s="180">
        <f>IF(D141="","*",IFERROR(IF(ISODD(COUNT(AS141:AX143)),"ERRO",SUM((AT141-AS141),(AV141-AU141),(AX141-AW141))),"ERRO"))</f>
        <v>4.1666666666666741E-2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1" s="59" t="str" cm="1">
        <f t="array" ref="BD1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41" s="196" t="str">
        <f>IFERROR(_xlfn.XLOOKUP(AO141, BASE_MAPA!$B$2:$B$420, BASE_MAPA!$G$2:$G$420), "ERRO")</f>
        <v>PORTO NACIONAL - OURO VERDE</v>
      </c>
      <c r="BF141" s="174" t="str">
        <f>IF(BS_CONTROLE[[#This Row],[Coluna22]]=0, "-", BS_CONTROLE[[#This Row],[Coluna22]])</f>
        <v>Fernanda</v>
      </c>
      <c r="BG141" s="13"/>
      <c r="BH141" s="14">
        <v>2</v>
      </c>
      <c r="BI141" s="14"/>
      <c r="BJ141" s="205" t="s">
        <v>1559</v>
      </c>
      <c r="BK141" s="205" t="s">
        <v>1559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>IF(AND(BR141&lt;1,BS141&lt;1),"Produção e Intervalo",IF(BR141&lt;1,"Intervalo",IF(BS141&lt;1,"Produção","Aderente")))</f>
        <v>Aderente</v>
      </c>
      <c r="BR141" s="15">
        <f>IF(OR(B141="",F141=""),"*",AY141/P141)</f>
        <v>1.0000000000000018</v>
      </c>
      <c r="BS141" s="15">
        <f>IF(OR(B141="",F141=""),"*",BA141/Q141)</f>
        <v>1</v>
      </c>
      <c r="BT141" s="238" t="str">
        <f t="shared" si="16"/>
        <v>OKOK</v>
      </c>
    </row>
    <row r="142" spans="1:72">
      <c r="A142" s="44" t="str">
        <f t="shared" si="12"/>
        <v>A8846066</v>
      </c>
      <c r="B142" s="132">
        <v>46066</v>
      </c>
      <c r="C142" s="7">
        <f>IF(BS_CONTROLE[[#This Row],[Coluna2]]="","",WEEKNUM(BS_CONTROLE[[#This Row],[Coluna2]]))</f>
        <v>7</v>
      </c>
      <c r="D142" s="45" t="s">
        <v>143</v>
      </c>
      <c r="E142" s="181">
        <v>161</v>
      </c>
      <c r="F142" s="133" t="s">
        <v>25</v>
      </c>
      <c r="G142" s="8" t="str">
        <f>IF(D142="","*",VLOOKUP(F142,BS_ATIVIDADE[#All],3,FALSE))</f>
        <v>OUTROS</v>
      </c>
      <c r="H142" s="134" t="s">
        <v>762</v>
      </c>
      <c r="I142" s="134" t="s">
        <v>751</v>
      </c>
      <c r="J142" s="150">
        <v>78</v>
      </c>
      <c r="K142" s="150">
        <v>275.3</v>
      </c>
      <c r="L142" s="71" t="s">
        <v>11</v>
      </c>
      <c r="M142" s="148" t="s">
        <v>1560</v>
      </c>
      <c r="N142" s="148" t="s">
        <v>1561</v>
      </c>
      <c r="O142" s="134">
        <v>0.5</v>
      </c>
      <c r="P142" s="134">
        <v>4.1666666666666664E-2</v>
      </c>
      <c r="Q142" s="71">
        <v>1</v>
      </c>
      <c r="R142" s="9" t="str">
        <f>IFERROR(_xlfn.XLOOKUP(F142, BS_ATIVIDADE[ATIVIDADE],BS_ATIVIDADE[UNIDADE] ), "*")</f>
        <v>BINÁRIO</v>
      </c>
      <c r="S142" s="176" t="str" cm="1">
        <f t="array" ref="S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2" s="176" t="str" cm="1">
        <f t="array" ref="T1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42" s="195" t="str">
        <f>IFERROR(_xlfn.XLOOKUP(J142, BASE_MAPA!$B$2:$B$420, BASE_MAPA!$G$2:$G$420), "ERRO")</f>
        <v>ITIRAPINA - BAURU</v>
      </c>
      <c r="V142" s="142" t="s">
        <v>1398</v>
      </c>
      <c r="W142" s="134" t="s">
        <v>1562</v>
      </c>
      <c r="X142" s="151" t="s">
        <v>1005</v>
      </c>
      <c r="Y142" s="129"/>
      <c r="Z142" s="129"/>
      <c r="AA142" s="71">
        <v>1</v>
      </c>
      <c r="AB142" s="59" t="s">
        <v>997</v>
      </c>
      <c r="AC142" s="59"/>
      <c r="AD142" s="134">
        <v>0.29166666666666669</v>
      </c>
      <c r="AE142" s="71">
        <v>6261</v>
      </c>
      <c r="AF142" s="71"/>
      <c r="AG142" s="71"/>
      <c r="AH142" s="42"/>
      <c r="AI142" s="119" t="str">
        <f>IF(BS_CONTROLE[[#This Row],[Coluna6]]=0, "-", BS_CONTROLE[[#This Row],[Coluna6]])</f>
        <v>DESLOCAMENTO</v>
      </c>
      <c r="AJ142" s="8" t="str">
        <f>IF(D142="","*",VLOOKUP(AI142,BS_ATIVIDADE[#Data],3,FALSE))</f>
        <v>OUTROS</v>
      </c>
      <c r="AK142" s="171" t="str">
        <f>IF(BS_CONTROLE[[#This Row],[Coluna8]]=0, "-", BS_CONTROLE[[#This Row],[Coluna8]])</f>
        <v>ZJU2</v>
      </c>
      <c r="AL142" s="171" t="str">
        <f>IF(BS_CONTROLE[[#This Row],[Coluna9]]=0, "-", BS_CONTROLE[[#This Row],[Coluna9]])</f>
        <v>ZDK</v>
      </c>
      <c r="AM142" s="171" t="str">
        <f>IF(BS_CONTROLE[[#This Row],[Coluna13]]=0, "-", BS_CONTROLE[[#This Row],[Coluna13]])</f>
        <v>ZJU-ZDK</v>
      </c>
      <c r="AN142" s="171" t="str">
        <f>IF(BS_CONTROLE[[#This Row],[Coluna14]]=0, "-", BS_CONTROLE[[#This Row],[Coluna14]])</f>
        <v>ZJUZDK</v>
      </c>
      <c r="AO142" s="172">
        <f>IF(BS_CONTROLE[[#This Row],[Coluna10]]=0, "-", BS_CONTROLE[[#This Row],[Coluna10]])</f>
        <v>78</v>
      </c>
      <c r="AP142" s="173">
        <f>IF(BS_CONTROLE[[#This Row],[Coluna11]]=0, "-", BS_CONTROLE[[#This Row],[Coluna11]])</f>
        <v>275.3</v>
      </c>
      <c r="AQ142" s="173" t="str">
        <f>IF(BS_CONTROLE[[#This Row],[Coluna12]]=0, "-", BS_CONTROLE[[#This Row],[Coluna12]])</f>
        <v>-</v>
      </c>
      <c r="AR142" s="32">
        <v>0.52152777777777781</v>
      </c>
      <c r="AS142" s="32">
        <v>0.52777777777777779</v>
      </c>
      <c r="AT142" s="32">
        <v>0.56944444444444442</v>
      </c>
      <c r="AU142" s="32"/>
      <c r="AV142" s="32"/>
      <c r="AW142" s="32"/>
      <c r="AX142" s="32"/>
      <c r="AY142" s="180">
        <f>IF(D142="","*",IFERROR(IF(ISODD(COUNT(AS142:AX144)),"ERRO",SUM((AT142-AS142),(AV142-AU142),(AX142-AW142))),"ERRO"))</f>
        <v>4.166666666666663E-2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2" s="59" t="str" cm="1">
        <f t="array" ref="BD1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42" s="196" t="str">
        <f>IFERROR(_xlfn.XLOOKUP(AO142, BASE_MAPA!$B$2:$B$420, BASE_MAPA!$G$2:$G$420), "ERRO")</f>
        <v>ITIRAPINA - BAURU</v>
      </c>
      <c r="BF142" s="174" t="str">
        <f>IF(BS_CONTROLE[[#This Row],[Coluna22]]=0, "-", BS_CONTROLE[[#This Row],[Coluna22]])</f>
        <v>Wesley</v>
      </c>
      <c r="BG142" s="13"/>
      <c r="BH142" s="14">
        <v>2</v>
      </c>
      <c r="BI142" s="14"/>
      <c r="BJ142" s="14" t="s">
        <v>1563</v>
      </c>
      <c r="BK142" s="14" t="s">
        <v>1452</v>
      </c>
      <c r="BL142" s="13"/>
      <c r="BM142" s="12" t="s">
        <v>1030</v>
      </c>
      <c r="BN142" s="12" t="s">
        <v>1030</v>
      </c>
      <c r="BO142" s="130" t="s">
        <v>1030</v>
      </c>
      <c r="BP142" s="14" t="s">
        <v>11</v>
      </c>
      <c r="BQ142" s="10" t="str">
        <f t="shared" si="13"/>
        <v>Intervalo</v>
      </c>
      <c r="BR142" s="15">
        <f t="shared" si="14"/>
        <v>0.99999999999999911</v>
      </c>
      <c r="BS142" s="15">
        <f t="shared" si="15"/>
        <v>1</v>
      </c>
      <c r="BT142" s="238" t="str">
        <f t="shared" si="16"/>
        <v>OKOK</v>
      </c>
    </row>
    <row r="143" spans="1:72" hidden="1">
      <c r="A143" s="44" t="str">
        <f>D144&amp;B143</f>
        <v/>
      </c>
      <c r="B143" s="132"/>
      <c r="C143" s="7" t="str">
        <f>IF(BS_CONTROLE[[#This Row],[Coluna2]]="","",WEEKNUM(BS_CONTROLE[[#This Row],[Coluna2]]))</f>
        <v/>
      </c>
      <c r="D143" s="45"/>
      <c r="E143" s="181">
        <v>162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3" s="148" t="str" cm="1">
        <f t="array" ref="N1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3" s="176" t="str" cm="1">
        <f t="array" ref="T1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Row],[Coluna6]]=0, "-", BS_CONTROLE[[#This Row],[Coluna6]])</f>
        <v>-</v>
      </c>
      <c r="AJ143" s="8" t="str">
        <f>IF(D144="","*",VLOOKUP(AI143,BS_ATIVIDADE[#Data],3,FALSE))</f>
        <v>*</v>
      </c>
      <c r="AK143" s="171" t="str">
        <f>IF(BS_CONTROLE[[#This Row],[Coluna8]]=0, "-", BS_CONTROLE[[#This Row],[Coluna8]])</f>
        <v>-</v>
      </c>
      <c r="AL143" s="171" t="str">
        <f>IF(BS_CONTROLE[[#This Row],[Coluna9]]=0, "-", BS_CONTROLE[[#This Row],[Coluna9]])</f>
        <v>-</v>
      </c>
      <c r="AM143" s="171" t="str">
        <f>IF(BS_CONTROLE[[#This Row],[Coluna13]]=0, "-", BS_CONTROLE[[#This Row],[Coluna13]])</f>
        <v>-</v>
      </c>
      <c r="AN143" s="171" t="str">
        <f>IF(BS_CONTROLE[[#This Row],[Coluna14]]=0, "-", BS_CONTROLE[[#This Row],[Coluna14]])</f>
        <v>-</v>
      </c>
      <c r="AO143" s="172" t="str">
        <f>IF(BS_CONTROLE[[#This Row],[Coluna10]]=0, "-", BS_CONTROLE[[#This Row],[Coluna10]])</f>
        <v>-</v>
      </c>
      <c r="AP143" s="173" t="str">
        <f>IF(BS_CONTROLE[[#This Row],[Coluna11]]=0, "-", BS_CONTROLE[[#This Row],[Coluna11]])</f>
        <v>-</v>
      </c>
      <c r="AQ143" s="173" t="str">
        <f>IF(BS_CONTROLE[[#This Row],[Coluna12]]=0, "-", BS_CONTROLE[[#This Row],[Coluna12]])</f>
        <v>-</v>
      </c>
      <c r="AR143" s="32"/>
      <c r="AS143" s="32"/>
      <c r="AT143" s="32"/>
      <c r="AU143" s="32"/>
      <c r="AV143" s="32"/>
      <c r="AW143" s="32"/>
      <c r="AX143" s="32"/>
      <c r="AY143" s="180" t="str">
        <f>IF(D144="","*",IFERROR(IF(ISODD(COUNT(AS143:AX145)),"ERRO",SUM((AT143-AS143),(AV143-AU143),(AX143-AW143))),"ERRO"))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3" s="59" t="str" cm="1">
        <f t="array" ref="BD1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Row],[Coluna22]]=0, "-", BS_CONTROLE[[#This Row],[Coluna22]])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/>
      <c r="B144" s="132"/>
      <c r="C144" s="7" t="str">
        <f>IF(BS_CONTROLE[[#This Row],[Coluna2]]="","",WEEKNUM(BS_CONTROLE[[#This Row],[Coluna2]]))</f>
        <v/>
      </c>
      <c r="D144" s="45"/>
      <c r="E144" s="181">
        <v>163</v>
      </c>
      <c r="F144" s="133"/>
      <c r="G144" s="8" t="str">
        <f>IF(D144="","*",VLOOKUP(F144,BS_ATIVIDADE[#All],3,FALSE))</f>
        <v>*</v>
      </c>
      <c r="H144" s="134"/>
      <c r="I144" s="134"/>
      <c r="J144" s="150"/>
      <c r="K144" s="150"/>
      <c r="L144" s="71" t="s">
        <v>11</v>
      </c>
      <c r="M144" s="148" t="str" cm="1">
        <f t="array" ref="M1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4" s="148" t="str" cm="1">
        <f t="array" ref="N1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4" s="134"/>
      <c r="P144" s="134"/>
      <c r="Q144" s="71"/>
      <c r="R144" s="9" t="str">
        <f>IFERROR(_xlfn.XLOOKUP(F144, BS_ATIVIDADE[ATIVIDADE],BS_ATIVIDADE[UNIDADE] ), "*")</f>
        <v>*</v>
      </c>
      <c r="S144" s="176" t="str" cm="1">
        <f t="array" ref="S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4" s="176" t="str" cm="1">
        <f t="array" ref="T1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4" s="195" t="str">
        <f>IFERROR(_xlfn.XLOOKUP(J144, BASE_MAPA!$B$2:$B$420, BASE_MAPA!$G$2:$G$420), "ERRO")</f>
        <v>ERRO</v>
      </c>
      <c r="V144" s="142"/>
      <c r="W144" s="134"/>
      <c r="X144" s="151"/>
      <c r="Y144" s="129"/>
      <c r="Z144" s="129"/>
      <c r="AA144" s="71"/>
      <c r="AB144" s="59"/>
      <c r="AC144" s="59"/>
      <c r="AD144" s="134"/>
      <c r="AE144" s="71"/>
      <c r="AF144" s="71"/>
      <c r="AG144" s="71"/>
      <c r="AH144" s="42"/>
      <c r="AI144" s="119" t="str">
        <f>IF(BS_CONTROLE[[#This Row],[Coluna6]]=0, "-", BS_CONTROLE[[#This Row],[Coluna6]])</f>
        <v>-</v>
      </c>
      <c r="AJ144" s="8" t="e">
        <f>IF(#REF!="","*",VLOOKUP(AI144,BS_ATIVIDADE[#Data],3,FALSE))</f>
        <v>#REF!</v>
      </c>
      <c r="AK144" s="171" t="str">
        <f>IF(BS_CONTROLE[[#This Row],[Coluna8]]=0, "-", BS_CONTROLE[[#This Row],[Coluna8]])</f>
        <v>-</v>
      </c>
      <c r="AL144" s="171" t="str">
        <f>IF(BS_CONTROLE[[#This Row],[Coluna9]]=0, "-", BS_CONTROLE[[#This Row],[Coluna9]])</f>
        <v>-</v>
      </c>
      <c r="AM144" s="171" t="str">
        <f>IF(BS_CONTROLE[[#This Row],[Coluna13]]=0, "-", BS_CONTROLE[[#This Row],[Coluna13]])</f>
        <v>-</v>
      </c>
      <c r="AN144" s="171" t="str">
        <f>IF(BS_CONTROLE[[#This Row],[Coluna14]]=0, "-", BS_CONTROLE[[#This Row],[Coluna14]])</f>
        <v>-</v>
      </c>
      <c r="AO144" s="172" t="str">
        <f>IF(BS_CONTROLE[[#This Row],[Coluna10]]=0, "-", BS_CONTROLE[[#This Row],[Coluna10]])</f>
        <v>-</v>
      </c>
      <c r="AP144" s="173" t="str">
        <f>IF(BS_CONTROLE[[#This Row],[Coluna11]]=0, "-", BS_CONTROLE[[#This Row],[Coluna11]])</f>
        <v>-</v>
      </c>
      <c r="AQ144" s="173" t="str">
        <f>IF(BS_CONTROLE[[#This Row],[Coluna12]]=0, "-", BS_CONTROLE[[#This Row],[Coluna12]])</f>
        <v>-</v>
      </c>
      <c r="AR144" s="32"/>
      <c r="AS144" s="32"/>
      <c r="AT144" s="32"/>
      <c r="AU144" s="32"/>
      <c r="AV144" s="32"/>
      <c r="AW144" s="32"/>
      <c r="AX144" s="32"/>
      <c r="AY144" s="180" t="e">
        <f>IF(#REF!="","*",IFERROR(IF(ISODD(COUNT(AS144:AX146)),"ERRO",SUM((AT144-AS144),(AV144-AU144),(AX144-AW144))),"ERRO"))</f>
        <v>#REF!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4" s="59" t="str" cm="1">
        <f t="array" ref="BD1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4" s="196" t="str">
        <f>IFERROR(_xlfn.XLOOKUP(AO144, BASE_MAPA!$B$2:$B$420, BASE_MAPA!$G$2:$G$420), "ERRO")</f>
        <v>ERRO</v>
      </c>
      <c r="BF144" s="174" t="str">
        <f>IF(BS_CONTROLE[[#This Row],[Coluna22]]=0, "-", BS_CONTROLE[[#This Row],[Coluna22]])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238" t="str">
        <f t="shared" si="16"/>
        <v/>
      </c>
    </row>
    <row r="145" spans="1:72">
      <c r="A145" s="44" t="str">
        <f>D145&amp;B145</f>
        <v>V8646067</v>
      </c>
      <c r="B145" s="132">
        <v>46067</v>
      </c>
      <c r="C145" s="7">
        <f>IF(BS_CONTROLE[[#This Row],[Coluna2]]="","",WEEKNUM(BS_CONTROLE[[#This Row],[Coluna2]]))</f>
        <v>7</v>
      </c>
      <c r="D145" s="45" t="s">
        <v>217</v>
      </c>
      <c r="E145" s="181">
        <v>164</v>
      </c>
      <c r="F145" s="133" t="s">
        <v>25</v>
      </c>
      <c r="G145" s="8" t="str">
        <f>IF(D145="","*",VLOOKUP(F145,BS_ATIVIDADE[#All],3,FALSE))</f>
        <v>OUTROS</v>
      </c>
      <c r="H145" s="134" t="s">
        <v>649</v>
      </c>
      <c r="I145" s="134" t="s">
        <v>619</v>
      </c>
      <c r="J145" s="150">
        <v>98</v>
      </c>
      <c r="K145" s="150">
        <v>720</v>
      </c>
      <c r="L145" s="71">
        <v>616</v>
      </c>
      <c r="M145" s="148" t="s">
        <v>1564</v>
      </c>
      <c r="N145" s="148" t="s">
        <v>1565</v>
      </c>
      <c r="O145" s="134">
        <v>0.4375</v>
      </c>
      <c r="P145" s="134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76" t="str" cm="1">
        <f t="array" ref="S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5" s="176" t="str" cm="1">
        <f t="array" ref="T1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1279</v>
      </c>
      <c r="W145" s="134" t="s">
        <v>1566</v>
      </c>
      <c r="X145" s="151" t="s">
        <v>1005</v>
      </c>
      <c r="Y145" s="129" t="s">
        <v>1008</v>
      </c>
      <c r="Z145" s="129"/>
      <c r="AA145" s="71">
        <v>1</v>
      </c>
      <c r="AB145" s="59" t="s">
        <v>997</v>
      </c>
      <c r="AC145" s="59"/>
      <c r="AD145" s="134">
        <v>0.29166666666666669</v>
      </c>
      <c r="AE145" s="71">
        <v>6236</v>
      </c>
      <c r="AF145" s="71">
        <v>6636</v>
      </c>
      <c r="AG145" s="71"/>
      <c r="AH145" s="42"/>
      <c r="AI145" s="119" t="str">
        <f>IF(BS_CONTROLE[[#This Row],[Coluna6]]=0, "-", BS_CONTROLE[[#This Row],[Coluna6]])</f>
        <v>DESLOCAMENTO</v>
      </c>
      <c r="AJ145" s="8" t="str">
        <f>IF(D145="","*",VLOOKUP(AI145,BS_ATIVIDADE[#Data],3,FALSE))</f>
        <v>OUTROS</v>
      </c>
      <c r="AK145" s="171" t="str">
        <f>IF(BS_CONTROLE[[#This Row],[Coluna8]]=0, "-", BS_CONTROLE[[#This Row],[Coluna8]])</f>
        <v>TSF1</v>
      </c>
      <c r="AL145" s="171" t="str">
        <f>IF(BS_CONTROLE[[#This Row],[Coluna9]]=0, "-", BS_CONTROLE[[#This Row],[Coluna9]])</f>
        <v>TIQ2</v>
      </c>
      <c r="AM145" s="171" t="str">
        <f>IF(BS_CONTROLE[[#This Row],[Coluna13]]=0, "-", BS_CONTROLE[[#This Row],[Coluna13]])</f>
        <v>TSF-TIQ</v>
      </c>
      <c r="AN145" s="171" t="str">
        <f>IF(BS_CONTROLE[[#This Row],[Coluna14]]=0, "-", BS_CONTROLE[[#This Row],[Coluna14]])</f>
        <v>TSFTIQ</v>
      </c>
      <c r="AO145" s="172">
        <f>IF(BS_CONTROLE[[#This Row],[Coluna10]]=0, "-", BS_CONTROLE[[#This Row],[Coluna10]])</f>
        <v>98</v>
      </c>
      <c r="AP145" s="173">
        <f>IF(BS_CONTROLE[[#This Row],[Coluna11]]=0, "-", BS_CONTROLE[[#This Row],[Coluna11]])</f>
        <v>720</v>
      </c>
      <c r="AQ145" s="173">
        <f>IF(BS_CONTROLE[[#This Row],[Coluna12]]=0, "-", BS_CONTROLE[[#This Row],[Coluna12]])</f>
        <v>616</v>
      </c>
      <c r="AR145" s="32">
        <v>0.39027777777777778</v>
      </c>
      <c r="AS145" s="32">
        <v>0.43194444444444446</v>
      </c>
      <c r="AT145" s="32">
        <v>0.47361111111111109</v>
      </c>
      <c r="AU145" s="32"/>
      <c r="AV145" s="32"/>
      <c r="AW145" s="32"/>
      <c r="AX145" s="32"/>
      <c r="AY145" s="180">
        <f>IF(D145="","*",IFERROR(IF(ISODD(COUNT(AS145:AX148)),"ERRO",SUM((AT145-AS145),(AV145-AU145),(AX145-AW145))),"ERRO"))</f>
        <v>4.166666666666663E-2</v>
      </c>
      <c r="AZ145" s="11"/>
      <c r="BA145" s="60">
        <v>1</v>
      </c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5" s="59" t="str" cm="1">
        <f t="array" ref="BD1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Row],[Coluna22]]=0, "-", BS_CONTROLE[[#This Row],[Coluna22]])</f>
        <v>Antonioni</v>
      </c>
      <c r="BG145" s="13"/>
      <c r="BH145" s="14">
        <v>2</v>
      </c>
      <c r="BI145" s="14"/>
      <c r="BJ145" s="14" t="s">
        <v>1567</v>
      </c>
      <c r="BK145" s="14" t="s">
        <v>1567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Intervalo</v>
      </c>
      <c r="BR145" s="15">
        <f t="shared" si="14"/>
        <v>0.99999999999999911</v>
      </c>
      <c r="BS145" s="15">
        <f t="shared" si="15"/>
        <v>1</v>
      </c>
      <c r="BT145" s="238" t="str">
        <f t="shared" si="16"/>
        <v>OKOK</v>
      </c>
    </row>
    <row r="146" spans="1:72">
      <c r="A146" s="44" t="str">
        <f t="shared" ref="A146:A156" si="19">D146&amp;B146</f>
        <v>BRUNO (TF-525)46067</v>
      </c>
      <c r="B146" s="132">
        <v>46067</v>
      </c>
      <c r="C146" s="7">
        <f>IF(BS_CONTROLE[[#This Row],[Coluna2]]="","",WEEKNUM(BS_CONTROLE[[#This Row],[Coluna2]]))</f>
        <v>7</v>
      </c>
      <c r="D146" s="45" t="s">
        <v>278</v>
      </c>
      <c r="E146" s="181">
        <v>165</v>
      </c>
      <c r="F146" s="133" t="s">
        <v>193</v>
      </c>
      <c r="G146" s="8" t="str">
        <f>IF(D146="","*",VLOOKUP(F146,BS_ATIVIDADE[#All],3,FALSE))</f>
        <v>SOLDA</v>
      </c>
      <c r="H146" s="134" t="s">
        <v>638</v>
      </c>
      <c r="I146" s="134" t="s">
        <v>11</v>
      </c>
      <c r="J146" s="150">
        <v>98</v>
      </c>
      <c r="K146" s="150">
        <v>662.4</v>
      </c>
      <c r="L146" s="71" t="s">
        <v>11</v>
      </c>
      <c r="M146" s="148" t="str" cm="1">
        <f t="array" ref="M1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46" s="148" t="str" cm="1">
        <f t="array" ref="N1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46" s="134">
        <v>0.375</v>
      </c>
      <c r="P146" s="134">
        <v>6.25E-2</v>
      </c>
      <c r="Q146" s="71">
        <v>2</v>
      </c>
      <c r="R146" s="9" t="str">
        <f>IFERROR(_xlfn.XLOOKUP(F146, BS_ATIVIDADE[ATIVIDADE],BS_ATIVIDADE[UNIDADE] ), "*")</f>
        <v>Nº DE SOLDA</v>
      </c>
      <c r="S146" s="176" t="str" cm="1">
        <f t="array" ref="S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6" s="176" t="str" cm="1">
        <f t="array" ref="T1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6" s="195" t="str">
        <f>IFERROR(_xlfn.XLOOKUP(J146, BASE_MAPA!$B$2:$B$420, BASE_MAPA!$G$2:$G$420), "ERRO")</f>
        <v>ALTO ARAGUAIA - RONDONOPOLIS</v>
      </c>
      <c r="V146" s="142" t="s">
        <v>1322</v>
      </c>
      <c r="W146" s="134" t="s">
        <v>1323</v>
      </c>
      <c r="X146" s="151" t="s">
        <v>1005</v>
      </c>
      <c r="Y146" s="129" t="s">
        <v>1008</v>
      </c>
      <c r="Z146" s="129"/>
      <c r="AA146" s="71" t="s">
        <v>11</v>
      </c>
      <c r="AB146" s="59"/>
      <c r="AC146" s="59"/>
      <c r="AD146" s="134"/>
      <c r="AE146" s="71"/>
      <c r="AF146" s="71"/>
      <c r="AG146" s="71"/>
      <c r="AH146" s="42"/>
      <c r="AI146" s="119" t="str">
        <f>IF(BS_CONTROLE[[#This Row],[Coluna6]]=0, "-", BS_CONTROLE[[#This Row],[Coluna6]])</f>
        <v>PDM - SOLDA</v>
      </c>
      <c r="AJ146" s="8" t="str">
        <f>IF(D146="","*",VLOOKUP(AI146,BS_ATIVIDADE[#Data],3,FALSE))</f>
        <v>SOLDA</v>
      </c>
      <c r="AK146" s="171" t="str">
        <f>IF(BS_CONTROLE[[#This Row],[Coluna8]]=0, "-", BS_CONTROLE[[#This Row],[Coluna8]])</f>
        <v>TBS671</v>
      </c>
      <c r="AL146" s="171" t="str">
        <f>IF(BS_CONTROLE[[#This Row],[Coluna9]]=0, "-", BS_CONTROLE[[#This Row],[Coluna9]])</f>
        <v>-</v>
      </c>
      <c r="AM146" s="171" t="str">
        <f>IF(BS_CONTROLE[[#This Row],[Coluna13]]=0, "-", BS_CONTROLE[[#This Row],[Coluna13]])</f>
        <v>TBS-TAL</v>
      </c>
      <c r="AN146" s="171" t="str">
        <f>IF(BS_CONTROLE[[#This Row],[Coluna14]]=0, "-", BS_CONTROLE[[#This Row],[Coluna14]])</f>
        <v>TBS671</v>
      </c>
      <c r="AO146" s="172">
        <f>IF(BS_CONTROLE[[#This Row],[Coluna10]]=0, "-", BS_CONTROLE[[#This Row],[Coluna10]])</f>
        <v>98</v>
      </c>
      <c r="AP146" s="173">
        <f>IF(BS_CONTROLE[[#This Row],[Coluna11]]=0, "-", BS_CONTROLE[[#This Row],[Coluna11]])</f>
        <v>662.4</v>
      </c>
      <c r="AQ146" s="173" t="str">
        <f>IF(BS_CONTROLE[[#This Row],[Coluna12]]=0, "-", BS_CONTROLE[[#This Row],[Coluna12]])</f>
        <v>-</v>
      </c>
      <c r="AR146" s="32">
        <v>0.31944444444444442</v>
      </c>
      <c r="AS146" s="32">
        <v>0.32291666666666669</v>
      </c>
      <c r="AT146" s="32">
        <v>0.38541666666666669</v>
      </c>
      <c r="AU146" s="32"/>
      <c r="AV146" s="32"/>
      <c r="AW146" s="32"/>
      <c r="AX146" s="32"/>
      <c r="AY146" s="180">
        <f>IF(D146="","*",IFERROR(IF(ISODD(COUNT(AS146:AX147)),"ERRO",SUM((AT146-AS146),(AV146-AU146),(AX146-AW146))),"ERRO"))</f>
        <v>6.25E-2</v>
      </c>
      <c r="AZ146" s="11"/>
      <c r="BA146" s="60">
        <v>2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6" s="59" t="str" cm="1">
        <f t="array" ref="BD1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Row],[Coluna22]]=0, "-", BS_CONTROLE[[#This Row],[Coluna22]])</f>
        <v>Bruno</v>
      </c>
      <c r="BG146" s="13"/>
      <c r="BH146" s="14">
        <v>2</v>
      </c>
      <c r="BI146" s="14"/>
      <c r="BJ146" s="14" t="s">
        <v>1568</v>
      </c>
      <c r="BK146" s="14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 t="shared" si="13"/>
        <v>Aderente</v>
      </c>
      <c r="BR146" s="15">
        <f t="shared" si="14"/>
        <v>1</v>
      </c>
      <c r="BS146" s="15">
        <f t="shared" si="15"/>
        <v>1</v>
      </c>
      <c r="BT146" s="238" t="str">
        <f t="shared" si="16"/>
        <v>OKOK</v>
      </c>
    </row>
    <row r="147" spans="1:72">
      <c r="A147" s="198" t="s">
        <v>1569</v>
      </c>
      <c r="B147" s="199">
        <v>46067</v>
      </c>
      <c r="C147" s="7">
        <v>7</v>
      </c>
      <c r="D147" s="45" t="s">
        <v>249</v>
      </c>
      <c r="E147" s="181"/>
      <c r="F147" s="133" t="s">
        <v>184</v>
      </c>
      <c r="G147" s="8" t="s">
        <v>10</v>
      </c>
      <c r="H147" s="134" t="s">
        <v>1298</v>
      </c>
      <c r="I147" s="134" t="s">
        <v>1298</v>
      </c>
      <c r="J147" s="150">
        <v>98</v>
      </c>
      <c r="K147" s="150">
        <v>502</v>
      </c>
      <c r="L147" s="71" t="s">
        <v>11</v>
      </c>
      <c r="M147" s="148" t="s">
        <v>575</v>
      </c>
      <c r="N147" s="200" t="s">
        <v>576</v>
      </c>
      <c r="O147" s="134">
        <v>0.41666666666666669</v>
      </c>
      <c r="P147" s="134">
        <v>4.1666666666666664E-2</v>
      </c>
      <c r="Q147" s="71">
        <v>27</v>
      </c>
      <c r="R147" s="9" t="s">
        <v>62</v>
      </c>
      <c r="S147" s="176" t="s">
        <v>370</v>
      </c>
      <c r="T147" s="176" t="s">
        <v>578</v>
      </c>
      <c r="U147" s="195" t="s">
        <v>577</v>
      </c>
      <c r="V147" s="201" t="s">
        <v>1570</v>
      </c>
      <c r="W147" s="202" t="s">
        <v>1571</v>
      </c>
      <c r="X147" s="151" t="s">
        <v>1005</v>
      </c>
      <c r="Y147" s="129" t="s">
        <v>1008</v>
      </c>
      <c r="Z147" s="129"/>
      <c r="AA147" s="71"/>
      <c r="AB147" s="59"/>
      <c r="AC147" s="59"/>
      <c r="AD147" s="134"/>
      <c r="AE147" s="71"/>
      <c r="AF147" s="71"/>
      <c r="AG147" s="71"/>
      <c r="AH147" s="42"/>
      <c r="AI147" s="119" t="str">
        <f>IF(BS_CONTROLE[[#This Row],[Coluna6]]=0, "-", BS_CONTROLE[[#This Row],[Coluna6]])</f>
        <v>PDM - PEDRA - CARGA</v>
      </c>
      <c r="AJ147" s="8" t="str">
        <f>IF(D147="","*",VLOOKUP(AI147,BS_ATIVIDADE[#Data],3,FALSE))</f>
        <v>OUTROS</v>
      </c>
      <c r="AK147" s="203" t="str">
        <f>IF(BS_CONTROLE[[#This Row],[Coluna8]]=0, "-", BS_CONTROLE[[#This Row],[Coluna8]])</f>
        <v>TAG</v>
      </c>
      <c r="AL147" s="203" t="str">
        <f>IF(BS_CONTROLE[[#This Row],[Coluna9]]=0, "-", BS_CONTROLE[[#This Row],[Coluna9]])</f>
        <v>TAG</v>
      </c>
      <c r="AM147" s="203" t="str">
        <f>IF(BS_CONTROLE[[#This Row],[Coluna13]]=0, "-", BS_CONTROLE[[#This Row],[Coluna13]])</f>
        <v>TGR-TBE</v>
      </c>
      <c r="AN147" s="203" t="str">
        <f>IF(BS_CONTROLE[[#This Row],[Coluna14]]=0, "-", BS_CONTROLE[[#This Row],[Coluna14]])</f>
        <v>TGR512</v>
      </c>
      <c r="AO147" s="172">
        <f>IF(BS_CONTROLE[[#This Row],[Coluna10]]=0, "-", BS_CONTROLE[[#This Row],[Coluna10]])</f>
        <v>98</v>
      </c>
      <c r="AP147" s="173">
        <f>IF(BS_CONTROLE[[#This Row],[Coluna11]]=0, "-", BS_CONTROLE[[#This Row],[Coluna11]])</f>
        <v>502</v>
      </c>
      <c r="AQ147" s="173" t="str">
        <f>IF(BS_CONTROLE[[#This Row],[Coluna12]]=0, "-", BS_CONTROLE[[#This Row],[Coluna12]])</f>
        <v>-</v>
      </c>
      <c r="AR147" s="204">
        <v>0.29166666666666669</v>
      </c>
      <c r="AS147" s="204">
        <v>0.33333333333333331</v>
      </c>
      <c r="AT147" s="204">
        <v>0.375</v>
      </c>
      <c r="AU147" s="204"/>
      <c r="AV147" s="204"/>
      <c r="AW147" s="204"/>
      <c r="AX147" s="32"/>
      <c r="AY147" s="180">
        <f>IF(D147="","*",IFERROR(IF(ISODD(COUNT(AS147:AX147)),"ERRO",SUM((AT147-AS147),(AV147-AU147),(AX147-AW147))),"ERRO"))</f>
        <v>4.1666666666666685E-2</v>
      </c>
      <c r="AZ147" s="11"/>
      <c r="BA147" s="60">
        <v>27</v>
      </c>
      <c r="BB147" s="9" t="str">
        <f>IFERROR(_xlfn.XLOOKUP(AI147, BS_ATIVIDADE[ATIVIDADE],BS_ATIVIDADE[UNIDADE] ), "*")</f>
        <v>VAGÕES</v>
      </c>
      <c r="BC147" s="59" t="str" cm="1">
        <f t="array" ref="BC1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7" s="59" t="str" cm="1">
        <f t="array" ref="BD1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7" s="196" t="str">
        <f>IFERROR(_xlfn.XLOOKUP(AO147, BASE_MAPA!$B$2:$B$420, BASE_MAPA!$G$2:$G$420), "ERRO")</f>
        <v>ALTO ARAGUAIA - RONDONOPOLIS</v>
      </c>
      <c r="BF147" s="174" t="str">
        <f>IF(BS_CONTROLE[[#This Row],[Coluna22]]=0, "-", BS_CONTROLE[[#This Row],[Coluna22]])</f>
        <v>Elton</v>
      </c>
      <c r="BG147" s="13"/>
      <c r="BH147" s="14">
        <v>2</v>
      </c>
      <c r="BI147" s="14"/>
      <c r="BJ147" s="222" t="s">
        <v>1572</v>
      </c>
      <c r="BK147" s="222" t="s">
        <v>1572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1.0000000000000004</v>
      </c>
      <c r="BS147" s="15">
        <f>IF(OR(B147="",F147=""),"*",BA147/Q147)</f>
        <v>1</v>
      </c>
      <c r="BT147" s="238" t="str">
        <f t="shared" si="16"/>
        <v>OKOK</v>
      </c>
    </row>
    <row r="148" spans="1:72">
      <c r="A148" s="44" t="str">
        <f>D148&amp;B148</f>
        <v>ELSON (TF-526)46067</v>
      </c>
      <c r="B148" s="132">
        <v>46067</v>
      </c>
      <c r="C148" s="7">
        <f>IF(BS_CONTROLE[[#This Row],[Coluna2]]="","",WEEKNUM(BS_CONTROLE[[#This Row],[Coluna2]]))</f>
        <v>7</v>
      </c>
      <c r="D148" s="45" t="s">
        <v>303</v>
      </c>
      <c r="E148" s="181">
        <v>166</v>
      </c>
      <c r="F148" s="133" t="s">
        <v>193</v>
      </c>
      <c r="G148" s="8" t="str">
        <f>IF(D148="","*",VLOOKUP(F148,BS_ATIVIDADE[#All],3,FALSE))</f>
        <v>SOLDA</v>
      </c>
      <c r="H148" s="134" t="s">
        <v>531</v>
      </c>
      <c r="I148" s="134" t="s">
        <v>11</v>
      </c>
      <c r="J148" s="150">
        <v>74</v>
      </c>
      <c r="K148" s="150">
        <v>396.94</v>
      </c>
      <c r="L148" s="71" t="s">
        <v>11</v>
      </c>
      <c r="M148" s="148" t="str" cm="1">
        <f t="array" ref="M1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TIP</v>
      </c>
      <c r="N148" s="148" t="str" cm="1">
        <f t="array" ref="N1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TIP1</v>
      </c>
      <c r="O148" s="134">
        <v>0.375</v>
      </c>
      <c r="P148" s="134">
        <v>6.25E-2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8" s="176" t="str" cm="1">
        <f t="array" ref="T1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8" s="195" t="str">
        <f>IFERROR(_xlfn.XLOOKUP(J148, BASE_MAPA!$B$2:$B$420, BASE_MAPA!$G$2:$G$420), "ERRO")</f>
        <v>MARCO INICIAL - ALTO ARAGUAIA</v>
      </c>
      <c r="V148" s="142" t="s">
        <v>1295</v>
      </c>
      <c r="W148" s="134" t="s">
        <v>1323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Row],[Coluna6]]=0, "-", BS_CONTROLE[[#This Row],[Coluna6]])</f>
        <v>PDM - SOLDA</v>
      </c>
      <c r="AJ148" s="8" t="str">
        <f>IF(D148="","*",VLOOKUP(AI148,BS_ATIVIDADE[#Data],3,FALSE))</f>
        <v>SOLDA</v>
      </c>
      <c r="AK148" s="171" t="str">
        <f>IF(BS_CONTROLE[[#This Row],[Coluna8]]=0, "-", BS_CONTROLE[[#This Row],[Coluna8]])</f>
        <v>TIP1</v>
      </c>
      <c r="AL148" s="171" t="str">
        <f>IF(BS_CONTROLE[[#This Row],[Coluna9]]=0, "-", BS_CONTROLE[[#This Row],[Coluna9]])</f>
        <v>-</v>
      </c>
      <c r="AM148" s="171" t="str">
        <f>IF(BS_CONTROLE[[#This Row],[Coluna13]]=0, "-", BS_CONTROLE[[#This Row],[Coluna13]])</f>
        <v>TIP</v>
      </c>
      <c r="AN148" s="171" t="str">
        <f>IF(BS_CONTROLE[[#This Row],[Coluna14]]=0, "-", BS_CONTROLE[[#This Row],[Coluna14]])</f>
        <v>TIP1</v>
      </c>
      <c r="AO148" s="172">
        <f>IF(BS_CONTROLE[[#This Row],[Coluna10]]=0, "-", BS_CONTROLE[[#This Row],[Coluna10]])</f>
        <v>74</v>
      </c>
      <c r="AP148" s="173">
        <f>IF(BS_CONTROLE[[#This Row],[Coluna11]]=0, "-", BS_CONTROLE[[#This Row],[Coluna11]])</f>
        <v>396.94</v>
      </c>
      <c r="AQ148" s="173" t="str">
        <f>IF(BS_CONTROLE[[#This Row],[Coluna12]]=0, "-", BS_CONTROLE[[#This Row],[Coluna12]])</f>
        <v>-</v>
      </c>
      <c r="AR148" s="32">
        <v>0.36736111111111114</v>
      </c>
      <c r="AS148" s="32">
        <v>0.38750000000000001</v>
      </c>
      <c r="AT148" s="32">
        <v>0.47083333333333333</v>
      </c>
      <c r="AU148" s="32"/>
      <c r="AV148" s="32"/>
      <c r="AW148" s="32"/>
      <c r="AX148" s="32"/>
      <c r="AY148" s="180">
        <f>IF(D148="","*",IFERROR(IF(ISODD(COUNT(#REF!)),"ERRO",SUM((AT148-AS148),(AV148-AU148),(AX148-AW148))),"ERRO"))</f>
        <v>8.3333333333333315E-2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8" s="59" t="str" cm="1">
        <f t="array" ref="BD1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Row],[Coluna22]]=0, "-", BS_CONTROLE[[#This Row],[Coluna22]])</f>
        <v>Elson</v>
      </c>
      <c r="BG148" s="13"/>
      <c r="BH148" s="14">
        <v>2</v>
      </c>
      <c r="BI148" s="14"/>
      <c r="BJ148" s="14" t="s">
        <v>1573</v>
      </c>
      <c r="BK148" s="14" t="s">
        <v>1573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>IF(AND(BR148&lt;1,BS148&lt;1),"Produção e Intervalo",IF(BR148&lt;1,"Intervalo",IF(BS148&lt;1,"Produção","Aderente")))</f>
        <v>Aderente</v>
      </c>
      <c r="BR148" s="15">
        <f>IF(OR(B148="",F148=""),"*",AY148/P148)</f>
        <v>1.333333333333333</v>
      </c>
      <c r="BS148" s="15">
        <f>IF(OR(B148="",F148=""),"*",BA148/Q148)</f>
        <v>2</v>
      </c>
      <c r="BT148" s="238" t="str">
        <f t="shared" si="16"/>
        <v>OKOK</v>
      </c>
    </row>
    <row r="149" spans="1:72">
      <c r="A149" s="44" t="str">
        <f t="shared" si="19"/>
        <v>MARCOS (TF-520)46067</v>
      </c>
      <c r="B149" s="132">
        <v>46067</v>
      </c>
      <c r="C149" s="7">
        <f>IF(BS_CONTROLE[[#This Row],[Coluna2]]="","",WEEKNUM(BS_CONTROLE[[#This Row],[Coluna2]]))</f>
        <v>7</v>
      </c>
      <c r="D149" s="45" t="s">
        <v>334</v>
      </c>
      <c r="E149" s="181">
        <v>169</v>
      </c>
      <c r="F149" s="133" t="s">
        <v>193</v>
      </c>
      <c r="G149" s="8" t="str">
        <f>IF(D149="","*",VLOOKUP(F149,BS_ATIVIDADE[#All],3,FALSE))</f>
        <v>SOLDA</v>
      </c>
      <c r="H149" s="134" t="s">
        <v>391</v>
      </c>
      <c r="I149" s="134" t="s">
        <v>11</v>
      </c>
      <c r="J149" s="150">
        <v>74</v>
      </c>
      <c r="K149" s="150">
        <v>26.818999999999999</v>
      </c>
      <c r="L149" s="71" t="s">
        <v>11</v>
      </c>
      <c r="M149" s="148" t="str" cm="1">
        <f t="array" ref="M1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9" s="148" t="str" cm="1">
        <f t="array" ref="N1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9" s="134">
        <v>0.35416666666666669</v>
      </c>
      <c r="P149" s="134">
        <v>8.3333333333333329E-2</v>
      </c>
      <c r="Q149" s="71">
        <v>1</v>
      </c>
      <c r="R149" s="9" t="str">
        <f>IFERROR(_xlfn.XLOOKUP(F149, BS_ATIVIDADE[ATIVIDADE],BS_ATIVIDADE[UNIDADE] ), "*")</f>
        <v>Nº DE SOLDA</v>
      </c>
      <c r="S149" s="176" t="str" cm="1">
        <f t="array" ref="S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9" s="176" t="str" cm="1">
        <f t="array" ref="T1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9" s="195" t="str">
        <f>IFERROR(_xlfn.XLOOKUP(J149, BASE_MAPA!$B$2:$B$420, BASE_MAPA!$G$2:$G$420), "ERRO")</f>
        <v>MARCO INICIAL - ALTO ARAGUAIA</v>
      </c>
      <c r="V149" s="142" t="s">
        <v>1333</v>
      </c>
      <c r="W149" s="134" t="s">
        <v>1323</v>
      </c>
      <c r="X149" s="151" t="s">
        <v>1005</v>
      </c>
      <c r="Y149" s="129" t="s">
        <v>1008</v>
      </c>
      <c r="Z149" s="129"/>
      <c r="AA149" s="71" t="s">
        <v>11</v>
      </c>
      <c r="AB149" s="59"/>
      <c r="AC149" s="59"/>
      <c r="AD149" s="134"/>
      <c r="AE149" s="71"/>
      <c r="AF149" s="71"/>
      <c r="AG149" s="71"/>
      <c r="AH149" s="42"/>
      <c r="AI149" s="119" t="str">
        <f>IF(BS_CONTROLE[[#This Row],[Coluna6]]=0, "-", BS_CONTROLE[[#This Row],[Coluna6]])</f>
        <v>PDM - SOLDA</v>
      </c>
      <c r="AJ149" s="8" t="str">
        <f>IF(D149="","*",VLOOKUP(AI149,BS_ATIVIDADE[#Data],3,FALSE))</f>
        <v>SOLDA</v>
      </c>
      <c r="AK149" s="171" t="str">
        <f>IF(BS_CONTROLE[[#This Row],[Coluna8]]=0, "-", BS_CONTROLE[[#This Row],[Coluna8]])</f>
        <v>TAPK35</v>
      </c>
      <c r="AL149" s="171" t="str">
        <f>IF(BS_CONTROLE[[#This Row],[Coluna9]]=0, "-", BS_CONTROLE[[#This Row],[Coluna9]])</f>
        <v>-</v>
      </c>
      <c r="AM149" s="171" t="str">
        <f>IF(BS_CONTROLE[[#This Row],[Coluna13]]=0, "-", BS_CONTROLE[[#This Row],[Coluna13]])</f>
        <v>TAP-TLG</v>
      </c>
      <c r="AN149" s="171" t="str">
        <f>IF(BS_CONTROLE[[#This Row],[Coluna14]]=0, "-", BS_CONTROLE[[#This Row],[Coluna14]])</f>
        <v>TAPK35</v>
      </c>
      <c r="AO149" s="172">
        <f>IF(BS_CONTROLE[[#This Row],[Coluna10]]=0, "-", BS_CONTROLE[[#This Row],[Coluna10]])</f>
        <v>74</v>
      </c>
      <c r="AP149" s="173">
        <f>IF(BS_CONTROLE[[#This Row],[Coluna11]]=0, "-", BS_CONTROLE[[#This Row],[Coluna11]])</f>
        <v>26.818999999999999</v>
      </c>
      <c r="AQ149" s="173" t="str">
        <f>IF(BS_CONTROLE[[#This Row],[Coluna12]]=0, "-", BS_CONTROLE[[#This Row],[Coluna12]])</f>
        <v>-</v>
      </c>
      <c r="AR149" s="32">
        <v>0.34375</v>
      </c>
      <c r="AS149" s="32">
        <v>0.47638888888888886</v>
      </c>
      <c r="AT149" s="32">
        <v>0.5625</v>
      </c>
      <c r="AU149" s="32"/>
      <c r="AV149" s="32"/>
      <c r="AW149" s="32"/>
      <c r="AX149" s="32"/>
      <c r="AY149" s="180">
        <f>IF(D149="","*",IFERROR(IF(ISODD(COUNT(AS149:AX151)),"ERRO",SUM((AT149-AS149),(AV149-AU149),(AX149-AW149))),"ERRO"))</f>
        <v>8.6111111111111138E-2</v>
      </c>
      <c r="AZ149" s="11"/>
      <c r="BA149" s="60">
        <v>2</v>
      </c>
      <c r="BB149" s="9" t="str">
        <f>IFERROR(_xlfn.XLOOKUP(AI149, BS_ATIVIDADE[ATIVIDADE],BS_ATIVIDADE[UNIDADE] ), "*")</f>
        <v>Nº DE SOLDA</v>
      </c>
      <c r="BC149" s="59" t="str" cm="1">
        <f t="array" ref="BC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9" s="59" t="str" cm="1">
        <f t="array" ref="BD1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9" s="196" t="str">
        <f>IFERROR(_xlfn.XLOOKUP(AO149, BASE_MAPA!$B$2:$B$420, BASE_MAPA!$G$2:$G$420), "ERRO")</f>
        <v>MARCO INICIAL - ALTO ARAGUAIA</v>
      </c>
      <c r="BF149" s="174" t="str">
        <f>IF(BS_CONTROLE[[#This Row],[Coluna22]]=0, "-", BS_CONTROLE[[#This Row],[Coluna22]])</f>
        <v>Marcos Euzebio</v>
      </c>
      <c r="BG149" s="13"/>
      <c r="BH149" s="14">
        <v>2</v>
      </c>
      <c r="BI149" s="14"/>
      <c r="BJ149" s="14" t="s">
        <v>1574</v>
      </c>
      <c r="BK149" s="14" t="s">
        <v>1574</v>
      </c>
      <c r="BL149" s="13"/>
      <c r="BM149" s="12" t="s">
        <v>1030</v>
      </c>
      <c r="BN149" s="12" t="s">
        <v>1030</v>
      </c>
      <c r="BO149" s="130" t="s">
        <v>1030</v>
      </c>
      <c r="BP149" s="14"/>
      <c r="BQ149" s="10" t="str">
        <f t="shared" si="13"/>
        <v>Aderente</v>
      </c>
      <c r="BR149" s="15">
        <f t="shared" si="14"/>
        <v>1.0333333333333337</v>
      </c>
      <c r="BS149" s="15">
        <f t="shared" si="15"/>
        <v>2</v>
      </c>
      <c r="BT149" s="238" t="str">
        <f t="shared" si="16"/>
        <v>OKOK</v>
      </c>
    </row>
    <row r="150" spans="1:72" hidden="1">
      <c r="A150" s="44" t="str">
        <f t="shared" si="19"/>
        <v/>
      </c>
      <c r="B150" s="132"/>
      <c r="C150" s="7" t="str">
        <f>IF(BS_CONTROLE[[#This Row],[Coluna2]]="","",WEEKNUM(BS_CONTROLE[[#This Row],[Coluna2]]))</f>
        <v/>
      </c>
      <c r="D150" s="45"/>
      <c r="E150" s="181">
        <v>170</v>
      </c>
      <c r="F150" s="133"/>
      <c r="G150" s="8" t="str">
        <f>IF(D150="","*",VLOOKUP(F150,BS_ATIVIDADE[#All],3,FALSE))</f>
        <v>*</v>
      </c>
      <c r="H150" s="134"/>
      <c r="I150" s="134"/>
      <c r="J150" s="150"/>
      <c r="K150" s="150"/>
      <c r="L150" s="71" t="s">
        <v>11</v>
      </c>
      <c r="M150" s="148" t="str" cm="1">
        <f t="array" ref="M1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0" s="148" t="str" cm="1">
        <f t="array" ref="N1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0" s="134"/>
      <c r="P150" s="134"/>
      <c r="Q150" s="71"/>
      <c r="R150" s="9" t="str">
        <f>IFERROR(_xlfn.XLOOKUP(F150, BS_ATIVIDADE[ATIVIDADE],BS_ATIVIDADE[UNIDADE] ), "*")</f>
        <v>*</v>
      </c>
      <c r="S150" s="176" t="str" cm="1">
        <f t="array" ref="S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0" s="176" t="str" cm="1">
        <f t="array" ref="T1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0" s="195" t="str">
        <f>IFERROR(_xlfn.XLOOKUP(J150, BASE_MAPA!$B$2:$B$420, BASE_MAPA!$G$2:$G$420), "ERRO")</f>
        <v>ERRO</v>
      </c>
      <c r="V150" s="142"/>
      <c r="W150" s="134"/>
      <c r="X150" s="151"/>
      <c r="Y150" s="129"/>
      <c r="Z150" s="129"/>
      <c r="AA150" s="71"/>
      <c r="AB150" s="59"/>
      <c r="AC150" s="59"/>
      <c r="AD150" s="134"/>
      <c r="AE150" s="71"/>
      <c r="AF150" s="71"/>
      <c r="AG150" s="71"/>
      <c r="AH150" s="42"/>
      <c r="AI150" s="119" t="str">
        <f>IF(BS_CONTROLE[[#This Row],[Coluna6]]=0, "-", BS_CONTROLE[[#This Row],[Coluna6]])</f>
        <v>-</v>
      </c>
      <c r="AJ150" s="8" t="str">
        <f>IF(D150="","*",VLOOKUP(AI150,BS_ATIVIDADE[#Data],3,FALSE))</f>
        <v>*</v>
      </c>
      <c r="AK150" s="171" t="str">
        <f>IF(BS_CONTROLE[[#This Row],[Coluna8]]=0, "-", BS_CONTROLE[[#This Row],[Coluna8]])</f>
        <v>-</v>
      </c>
      <c r="AL150" s="171" t="str">
        <f>IF(BS_CONTROLE[[#This Row],[Coluna9]]=0, "-", BS_CONTROLE[[#This Row],[Coluna9]])</f>
        <v>-</v>
      </c>
      <c r="AM150" s="171" t="str">
        <f>IF(BS_CONTROLE[[#This Row],[Coluna13]]=0, "-", BS_CONTROLE[[#This Row],[Coluna13]])</f>
        <v>-</v>
      </c>
      <c r="AN150" s="171" t="str">
        <f>IF(BS_CONTROLE[[#This Row],[Coluna14]]=0, "-", BS_CONTROLE[[#This Row],[Coluna14]])</f>
        <v>-</v>
      </c>
      <c r="AO150" s="172" t="str">
        <f>IF(BS_CONTROLE[[#This Row],[Coluna10]]=0, "-", BS_CONTROLE[[#This Row],[Coluna10]])</f>
        <v>-</v>
      </c>
      <c r="AP150" s="173" t="str">
        <f>IF(BS_CONTROLE[[#This Row],[Coluna11]]=0, "-", BS_CONTROLE[[#This Row],[Coluna11]])</f>
        <v>-</v>
      </c>
      <c r="AQ150" s="173" t="str">
        <f>IF(BS_CONTROLE[[#This Row],[Coluna12]]=0, "-", BS_CONTROLE[[#This Row],[Coluna12]])</f>
        <v>-</v>
      </c>
      <c r="AR150" s="32"/>
      <c r="AS150" s="32"/>
      <c r="AT150" s="32"/>
      <c r="AU150" s="32"/>
      <c r="AV150" s="32"/>
      <c r="AW150" s="32"/>
      <c r="AX150" s="32"/>
      <c r="AY150" s="180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0" s="59" t="str" cm="1">
        <f t="array" ref="BD1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0" s="196" t="str">
        <f>IFERROR(_xlfn.XLOOKUP(AO150, BASE_MAPA!$B$2:$B$420, BASE_MAPA!$G$2:$G$420), "ERRO")</f>
        <v>ERRO</v>
      </c>
      <c r="BF150" s="174" t="str">
        <f>IF(BS_CONTROLE[[#This Row],[Coluna22]]=0, "-", BS_CONTROLE[[#This Row],[Coluna22]])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238" t="str">
        <f t="shared" si="16"/>
        <v/>
      </c>
    </row>
    <row r="151" spans="1:72">
      <c r="A151" s="44" t="str">
        <f t="shared" si="19"/>
        <v>V8646068</v>
      </c>
      <c r="B151" s="132">
        <v>46068</v>
      </c>
      <c r="C151" s="7">
        <f>IF(BS_CONTROLE[[#This Row],[Coluna2]]="","",WEEKNUM(BS_CONTROLE[[#This Row],[Coluna2]]))</f>
        <v>8</v>
      </c>
      <c r="D151" s="45" t="s">
        <v>217</v>
      </c>
      <c r="E151" s="181">
        <v>171</v>
      </c>
      <c r="F151" s="133" t="s">
        <v>116</v>
      </c>
      <c r="G151" s="8" t="str">
        <f>IF(D151="","*",VLOOKUP(F151,BS_ATIVIDADE[#All],3,FALSE))</f>
        <v>MECANIZAÇÃO - SOCADORA</v>
      </c>
      <c r="H151" s="134" t="s">
        <v>617</v>
      </c>
      <c r="I151" s="134" t="s">
        <v>605</v>
      </c>
      <c r="J151" s="150">
        <v>98</v>
      </c>
      <c r="K151" s="150">
        <v>659.976</v>
      </c>
      <c r="L151" s="71">
        <v>662.91099999999994</v>
      </c>
      <c r="M151" s="148" t="s">
        <v>643</v>
      </c>
      <c r="N151" s="148" t="str" cm="1">
        <f t="array" ref="N1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1" s="134">
        <v>0.4375</v>
      </c>
      <c r="P151" s="134">
        <v>0.125</v>
      </c>
      <c r="Q151" s="71">
        <v>1680</v>
      </c>
      <c r="R151" s="9" t="s">
        <v>37</v>
      </c>
      <c r="S151" s="176" t="s">
        <v>370</v>
      </c>
      <c r="T151" s="176" t="s">
        <v>578</v>
      </c>
      <c r="U151" s="195" t="s">
        <v>577</v>
      </c>
      <c r="V151" s="142" t="s">
        <v>1279</v>
      </c>
      <c r="W151" s="134" t="s">
        <v>1280</v>
      </c>
      <c r="X151" s="151" t="s">
        <v>1005</v>
      </c>
      <c r="Y151" s="129" t="s">
        <v>1008</v>
      </c>
      <c r="Z151" s="129"/>
      <c r="AA151" s="71">
        <v>1</v>
      </c>
      <c r="AB151" s="59" t="s">
        <v>997</v>
      </c>
      <c r="AC151" s="59"/>
      <c r="AD151" s="134">
        <v>0.29166666666666669</v>
      </c>
      <c r="AE151" s="71">
        <v>6236</v>
      </c>
      <c r="AF151" s="71">
        <v>6636</v>
      </c>
      <c r="AG151" s="71"/>
      <c r="AH151" s="42"/>
      <c r="AI151" s="119" t="str">
        <f>IF(BS_CONTROLE[[#This Row],[Coluna6]]=0, "-", BS_CONTROLE[[#This Row],[Coluna6]])</f>
        <v>MECANIZAÇÃO - SOCADORA</v>
      </c>
      <c r="AJ151" s="8" t="str">
        <f>IF(D151="","*",VLOOKUP(AI151,BS_ATIVIDADE[#Data],3,FALSE))</f>
        <v>MECANIZAÇÃO - SOCADORA</v>
      </c>
      <c r="AK151" s="171" t="str">
        <f>IF(BS_CONTROLE[[#This Row],[Coluna8]]=0, "-", BS_CONTROLE[[#This Row],[Coluna8]])</f>
        <v>TIQ</v>
      </c>
      <c r="AL151" s="171" t="str">
        <f>IF(BS_CONTROLE[[#This Row],[Coluna9]]=0, "-", BS_CONTROLE[[#This Row],[Coluna9]])</f>
        <v>TMJ1</v>
      </c>
      <c r="AM151" s="171" t="str">
        <f>IF(BS_CONTROLE[[#This Row],[Coluna13]]=0, "-", BS_CONTROLE[[#This Row],[Coluna13]])</f>
        <v>TAL-TSF</v>
      </c>
      <c r="AN151" s="171" t="str">
        <f>IF(BS_CONTROLE[[#This Row],[Coluna14]]=0, "-", BS_CONTROLE[[#This Row],[Coluna14]])</f>
        <v>TBS1</v>
      </c>
      <c r="AO151" s="172">
        <f>IF(BS_CONTROLE[[#This Row],[Coluna10]]=0, "-", BS_CONTROLE[[#This Row],[Coluna10]])</f>
        <v>98</v>
      </c>
      <c r="AP151" s="173">
        <f>IF(BS_CONTROLE[[#This Row],[Coluna11]]=0, "-", BS_CONTROLE[[#This Row],[Coluna11]])</f>
        <v>659.976</v>
      </c>
      <c r="AQ151" s="173">
        <f>IF(BS_CONTROLE[[#This Row],[Coluna12]]=0, "-", BS_CONTROLE[[#This Row],[Coluna12]])</f>
        <v>662.91099999999994</v>
      </c>
      <c r="AR151" s="32">
        <v>0.51666666666666672</v>
      </c>
      <c r="AS151" s="32">
        <v>0</v>
      </c>
      <c r="AT151" s="32">
        <v>0</v>
      </c>
      <c r="AU151" s="32"/>
      <c r="AV151" s="32"/>
      <c r="AW151" s="32"/>
      <c r="AX151" s="32"/>
      <c r="AY151" s="180">
        <f>IF(D151="","*",IFERROR(IF(ISODD(COUNT(AS151:AX154)),"ERRO",SUM((AT151-AS151),(AV151-AU151),(AX151-AW151))),"ERRO"))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M</v>
      </c>
      <c r="BC151" s="59" t="str" cm="1">
        <f t="array" ref="BC1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1" s="59" t="str" cm="1">
        <f t="array" ref="BD1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1" s="196" t="str">
        <f>IFERROR(_xlfn.XLOOKUP(AO151, BASE_MAPA!$B$2:$B$420, BASE_MAPA!$G$2:$G$420), "ERRO")</f>
        <v>ALTO ARAGUAIA - RONDONOPOLIS</v>
      </c>
      <c r="BF151" s="174" t="str">
        <f>IF(BS_CONTROLE[[#This Row],[Coluna22]]=0, "-", BS_CONTROLE[[#This Row],[Coluna22]])</f>
        <v>Antonioni</v>
      </c>
      <c r="BG151" s="13"/>
      <c r="BH151" s="14">
        <v>0</v>
      </c>
      <c r="BI151" s="14"/>
      <c r="BJ151" s="14" t="s">
        <v>1575</v>
      </c>
      <c r="BK151" s="14" t="s">
        <v>1576</v>
      </c>
      <c r="BL151" s="13"/>
      <c r="BM151" s="12" t="s">
        <v>1025</v>
      </c>
      <c r="BN151" s="12" t="s">
        <v>1055</v>
      </c>
      <c r="BO151" s="130" t="s">
        <v>1117</v>
      </c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238" t="str">
        <f t="shared" si="16"/>
        <v>CCOCirculaçãoIntervaloOportunidade</v>
      </c>
    </row>
    <row r="152" spans="1:72" hidden="1">
      <c r="A152" s="44" t="str">
        <f t="shared" si="19"/>
        <v/>
      </c>
      <c r="B152" s="132"/>
      <c r="C152" s="7" t="str">
        <f>IF(BS_CONTROLE[[#This Row],[Coluna2]]="","",WEEKNUM(BS_CONTROLE[[#This Row],[Coluna2]]))</f>
        <v/>
      </c>
      <c r="D152" s="45"/>
      <c r="E152" s="181">
        <v>172</v>
      </c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 t="s">
        <v>11</v>
      </c>
      <c r="M152" s="148" t="str" cm="1">
        <f t="array" ref="M1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2" s="148" t="str" cm="1">
        <f t="array" ref="N1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2" s="176" t="str" cm="1">
        <f t="array" ref="T1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2" s="195" t="str">
        <f>IFERROR(_xlfn.XLOOKUP(J152, BASE_MAPA!$B$2:$B$420, BASE_MAPA!$G$2:$G$420), "ERRO")</f>
        <v>ERRO</v>
      </c>
      <c r="V152" s="142"/>
      <c r="W152" s="134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Row],[Coluna6]]=0, "-", BS_CONTROLE[[#This Row],[Coluna6]])</f>
        <v>-</v>
      </c>
      <c r="AJ152" s="8" t="str">
        <f>IF(D152="","*",VLOOKUP(AI152,BS_ATIVIDADE[#Data],3,FALSE))</f>
        <v>*</v>
      </c>
      <c r="AK152" s="171" t="str">
        <f>IF(BS_CONTROLE[[#This Row],[Coluna8]]=0, "-", BS_CONTROLE[[#This Row],[Coluna8]])</f>
        <v>-</v>
      </c>
      <c r="AL152" s="171" t="str">
        <f>IF(BS_CONTROLE[[#This Row],[Coluna9]]=0, "-", BS_CONTROLE[[#This Row],[Coluna9]])</f>
        <v>-</v>
      </c>
      <c r="AM152" s="171" t="str">
        <f>IF(BS_CONTROLE[[#This Row],[Coluna13]]=0, "-", BS_CONTROLE[[#This Row],[Coluna13]])</f>
        <v>-</v>
      </c>
      <c r="AN152" s="171" t="str">
        <f>IF(BS_CONTROLE[[#This Row],[Coluna14]]=0, "-", BS_CONTROLE[[#This Row],[Coluna14]])</f>
        <v>-</v>
      </c>
      <c r="AO152" s="172" t="str">
        <f>IF(BS_CONTROLE[[#This Row],[Coluna10]]=0, "-", BS_CONTROLE[[#This Row],[Coluna10]])</f>
        <v>-</v>
      </c>
      <c r="AP152" s="173" t="str">
        <f>IF(BS_CONTROLE[[#This Row],[Coluna11]]=0, "-", BS_CONTROLE[[#This Row],[Coluna11]])</f>
        <v>-</v>
      </c>
      <c r="AQ152" s="173" t="str">
        <f>IF(BS_CONTROLE[[#This Row],[Coluna12]]=0, "-", BS_CONTROLE[[#This Row],[Coluna12]])</f>
        <v>-</v>
      </c>
      <c r="AR152" s="32"/>
      <c r="AS152" s="32"/>
      <c r="AT152" s="32"/>
      <c r="AU152" s="32"/>
      <c r="AV152" s="32"/>
      <c r="AW152" s="32"/>
      <c r="AX152" s="32"/>
      <c r="AY152" s="180" t="str">
        <f>IF(D152="","*",IFERROR(IF(ISODD(COUNT(AS152:AX155)),"ERRO",SUM((AT152-AS152),(AV152-AU152),(AX152-AW152))),"ERRO"))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2" s="59" t="str" cm="1">
        <f t="array" ref="BD1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Row],[Coluna22]]=0, "-", BS_CONTROLE[[#This Row],[Coluna22]])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238" t="str">
        <f t="shared" si="16"/>
        <v/>
      </c>
    </row>
    <row r="153" spans="1:72" hidden="1">
      <c r="A153" s="198" t="str">
        <f>D153&amp;B153</f>
        <v/>
      </c>
      <c r="B153" s="199"/>
      <c r="C153" s="7" t="str">
        <f>IF(BS_CONTROLE[[#This Row],[Coluna2]]="","",WEEKNUM(BS_CONTROLE[[#This Row],[Coluna2]]))</f>
        <v/>
      </c>
      <c r="D153" s="45"/>
      <c r="E153" s="181"/>
      <c r="F153" s="133"/>
      <c r="G153" s="8" t="str">
        <f>IF(D153="","*",VLOOKUP(F153,BS_ATIVIDADE[#All],3,FALSE))</f>
        <v>*</v>
      </c>
      <c r="H153" s="134"/>
      <c r="I153" s="134"/>
      <c r="J153" s="150"/>
      <c r="K153" s="150"/>
      <c r="L153" s="71"/>
      <c r="M153" s="148" t="str" cm="1">
        <f t="array" ref="M1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3" s="200" t="str" cm="1">
        <f t="array" ref="N1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3" s="134"/>
      <c r="P153" s="134"/>
      <c r="Q153" s="71"/>
      <c r="R153" s="9" t="str">
        <f>IFERROR(_xlfn.XLOOKUP(F153, BS_ATIVIDADE[ATIVIDADE],BS_ATIVIDADE[UNIDADE] ), "*")</f>
        <v>*</v>
      </c>
      <c r="S153" s="176" t="str" cm="1">
        <f t="array" ref="S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3" s="176" t="str" cm="1">
        <f t="array" ref="T1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3" s="195" t="str">
        <f>IFERROR(_xlfn.XLOOKUP(J153, BASE_MAPA!$B$2:$B$420, BASE_MAPA!$G$2:$G$420), "ERRO")</f>
        <v>ERRO</v>
      </c>
      <c r="V153" s="201"/>
      <c r="W153" s="202"/>
      <c r="X153" s="151"/>
      <c r="Y153" s="129"/>
      <c r="Z153" s="129"/>
      <c r="AA153" s="71"/>
      <c r="AB153" s="59"/>
      <c r="AC153" s="59"/>
      <c r="AD153" s="134"/>
      <c r="AE153" s="71"/>
      <c r="AF153" s="71"/>
      <c r="AG153" s="71"/>
      <c r="AH153" s="42"/>
      <c r="AI153" s="119" t="str">
        <f>IF(BS_CONTROLE[[#This Row],[Coluna6]]=0, "-", BS_CONTROLE[[#This Row],[Coluna6]])</f>
        <v>-</v>
      </c>
      <c r="AJ153" s="8" t="str">
        <f>IF(D153="","*",VLOOKUP(AI153,BS_ATIVIDADE[#Data],3,FALSE))</f>
        <v>*</v>
      </c>
      <c r="AK153" s="203" t="str">
        <f>IF(BS_CONTROLE[[#This Row],[Coluna8]]=0, "-", BS_CONTROLE[[#This Row],[Coluna8]])</f>
        <v>-</v>
      </c>
      <c r="AL153" s="203" t="str">
        <f>IF(BS_CONTROLE[[#This Row],[Coluna9]]=0, "-", BS_CONTROLE[[#This Row],[Coluna9]])</f>
        <v>-</v>
      </c>
      <c r="AM153" s="203" t="str">
        <f>IF(BS_CONTROLE[[#This Row],[Coluna13]]=0, "-", BS_CONTROLE[[#This Row],[Coluna13]])</f>
        <v>-</v>
      </c>
      <c r="AN153" s="203" t="str">
        <f>IF(BS_CONTROLE[[#This Row],[Coluna14]]=0, "-", BS_CONTROLE[[#This Row],[Coluna14]])</f>
        <v>-</v>
      </c>
      <c r="AO153" s="172" t="str">
        <f>IF(BS_CONTROLE[[#This Row],[Coluna10]]=0, "-", BS_CONTROLE[[#This Row],[Coluna10]])</f>
        <v>-</v>
      </c>
      <c r="AP153" s="173" t="str">
        <f>IF(BS_CONTROLE[[#This Row],[Coluna11]]=0, "-", BS_CONTROLE[[#This Row],[Coluna11]])</f>
        <v>-</v>
      </c>
      <c r="AQ153" s="173" t="str">
        <f>IF(BS_CONTROLE[[#This Row],[Coluna12]]=0, "-", BS_CONTROLE[[#This Row],[Coluna12]])</f>
        <v>-</v>
      </c>
      <c r="AR153" s="204"/>
      <c r="AS153" s="204"/>
      <c r="AT153" s="204"/>
      <c r="AU153" s="204"/>
      <c r="AV153" s="204"/>
      <c r="AW153" s="204"/>
      <c r="AX153" s="32"/>
      <c r="AY153" s="180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3" s="59" t="str" cm="1">
        <f t="array" ref="BD1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3" s="196" t="str">
        <f>IFERROR(_xlfn.XLOOKUP(AO153, BASE_MAPA!$B$2:$B$420, BASE_MAPA!$G$2:$G$420), "ERRO")</f>
        <v>ERRO</v>
      </c>
      <c r="BF153" s="174" t="str">
        <f>IF(BS_CONTROLE[[#This Row],[Coluna22]]=0, "-", BS_CONTROLE[[#This Row],[Coluna22]])</f>
        <v>-</v>
      </c>
      <c r="BG153" s="13"/>
      <c r="BH153" s="14"/>
      <c r="BI153" s="14"/>
      <c r="BJ153" s="205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 t="str">
        <f>IF(OR(B153="",F153=""),"*",AY153/P153)</f>
        <v>*</v>
      </c>
      <c r="BS153" s="15" t="str">
        <f>IF(OR(B153="",F153=""),"*",BA153/Q153)</f>
        <v>*</v>
      </c>
      <c r="BT153" s="238"/>
    </row>
    <row r="154" spans="1:72">
      <c r="A154" s="44" t="str">
        <f t="shared" si="19"/>
        <v>BRUNO (TF-525)46069</v>
      </c>
      <c r="B154" s="132">
        <v>46069</v>
      </c>
      <c r="C154" s="7">
        <f>IF(BS_CONTROLE[[#This Row],[Coluna2]]="","",WEEKNUM(BS_CONTROLE[[#This Row],[Coluna2]]))</f>
        <v>8</v>
      </c>
      <c r="D154" s="45" t="s">
        <v>278</v>
      </c>
      <c r="E154" s="181">
        <v>173</v>
      </c>
      <c r="F154" s="133" t="s">
        <v>193</v>
      </c>
      <c r="G154" s="8" t="str">
        <f>IF(D154="","*",VLOOKUP(F154,BS_ATIVIDADE[#All],3,FALSE))</f>
        <v>SOLDA</v>
      </c>
      <c r="H154" s="134" t="s">
        <v>638</v>
      </c>
      <c r="I154" s="134" t="s">
        <v>11</v>
      </c>
      <c r="J154" s="150">
        <v>98</v>
      </c>
      <c r="K154" s="150">
        <v>662.6</v>
      </c>
      <c r="L154" s="71" t="s">
        <v>11</v>
      </c>
      <c r="M154" s="148" t="str" cm="1">
        <f t="array" ref="M1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54" s="148" t="str" cm="1">
        <f t="array" ref="N1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54" s="134">
        <v>0.375</v>
      </c>
      <c r="P154" s="134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76" t="str" cm="1">
        <f t="array" ref="S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4" s="176" t="str" cm="1">
        <f t="array" ref="T1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1269</v>
      </c>
      <c r="W154" s="134" t="s">
        <v>1323</v>
      </c>
      <c r="X154" s="151" t="s">
        <v>1005</v>
      </c>
      <c r="Y154" s="129" t="s">
        <v>1008</v>
      </c>
      <c r="Z154" s="129"/>
      <c r="AA154" s="71" t="s">
        <v>11</v>
      </c>
      <c r="AB154" s="59"/>
      <c r="AC154" s="59"/>
      <c r="AD154" s="134"/>
      <c r="AE154" s="71"/>
      <c r="AF154" s="71"/>
      <c r="AG154" s="71"/>
      <c r="AH154" s="42"/>
      <c r="AI154" s="119" t="str">
        <f>IF(BS_CONTROLE[[#This Row],[Coluna6]]=0, "-", BS_CONTROLE[[#This Row],[Coluna6]])</f>
        <v>PDM - SOLDA</v>
      </c>
      <c r="AJ154" s="8" t="str">
        <f>IF(D154="","*",VLOOKUP(AI154,BS_ATIVIDADE[#Data],3,FALSE))</f>
        <v>SOLDA</v>
      </c>
      <c r="AK154" s="171" t="str">
        <f>IF(BS_CONTROLE[[#This Row],[Coluna8]]=0, "-", BS_CONTROLE[[#This Row],[Coluna8]])</f>
        <v>TBS671</v>
      </c>
      <c r="AL154" s="171" t="str">
        <f>IF(BS_CONTROLE[[#This Row],[Coluna9]]=0, "-", BS_CONTROLE[[#This Row],[Coluna9]])</f>
        <v>-</v>
      </c>
      <c r="AM154" s="171" t="str">
        <f>IF(BS_CONTROLE[[#This Row],[Coluna13]]=0, "-", BS_CONTROLE[[#This Row],[Coluna13]])</f>
        <v>TBS-TAL</v>
      </c>
      <c r="AN154" s="171" t="str">
        <f>IF(BS_CONTROLE[[#This Row],[Coluna14]]=0, "-", BS_CONTROLE[[#This Row],[Coluna14]])</f>
        <v>TBS671</v>
      </c>
      <c r="AO154" s="172">
        <f>IF(BS_CONTROLE[[#This Row],[Coluna10]]=0, "-", BS_CONTROLE[[#This Row],[Coluna10]])</f>
        <v>98</v>
      </c>
      <c r="AP154" s="173">
        <f>IF(BS_CONTROLE[[#This Row],[Coluna11]]=0, "-", BS_CONTROLE[[#This Row],[Coluna11]])</f>
        <v>662.6</v>
      </c>
      <c r="AQ154" s="173" t="str">
        <f>IF(BS_CONTROLE[[#This Row],[Coluna12]]=0, "-", BS_CONTROLE[[#This Row],[Coluna12]])</f>
        <v>-</v>
      </c>
      <c r="AR154" s="32">
        <v>0.3215277777777778</v>
      </c>
      <c r="AS154" s="32">
        <v>0.3888888888888889</v>
      </c>
      <c r="AT154" s="32">
        <v>0.4513888888888889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6.25E-2</v>
      </c>
      <c r="AZ154" s="11"/>
      <c r="BA154" s="60">
        <v>1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4" s="59" t="str" cm="1">
        <f t="array" ref="BD1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Row],[Coluna22]]=0, "-", BS_CONTROLE[[#This Row],[Coluna22]])</f>
        <v>Camila</v>
      </c>
      <c r="BG154" s="13"/>
      <c r="BH154" s="14">
        <v>2</v>
      </c>
      <c r="BI154" s="14"/>
      <c r="BJ154" s="14" t="s">
        <v>1577</v>
      </c>
      <c r="BK154" s="14" t="s">
        <v>1578</v>
      </c>
      <c r="BL154" s="13"/>
      <c r="BM154" s="12" t="s">
        <v>1030</v>
      </c>
      <c r="BN154" s="12" t="s">
        <v>1030</v>
      </c>
      <c r="BO154" s="130" t="s">
        <v>1030</v>
      </c>
      <c r="BP154" s="14"/>
      <c r="BQ154" s="10" t="str">
        <f t="shared" si="13"/>
        <v>Aderente</v>
      </c>
      <c r="BR154" s="15">
        <f t="shared" si="14"/>
        <v>1</v>
      </c>
      <c r="BS154" s="15">
        <f t="shared" si="15"/>
        <v>1</v>
      </c>
      <c r="BT154" s="238" t="str">
        <f t="shared" si="16"/>
        <v>OKOK</v>
      </c>
    </row>
    <row r="155" spans="1:72">
      <c r="A155" s="44" t="str">
        <f t="shared" si="19"/>
        <v>V8646069</v>
      </c>
      <c r="B155" s="132">
        <v>46069</v>
      </c>
      <c r="C155" s="7">
        <f>IF(BS_CONTROLE[[#This Row],[Coluna2]]="","",WEEKNUM(BS_CONTROLE[[#This Row],[Coluna2]]))</f>
        <v>8</v>
      </c>
      <c r="D155" s="45" t="s">
        <v>217</v>
      </c>
      <c r="E155" s="181">
        <v>174</v>
      </c>
      <c r="F155" s="133" t="s">
        <v>116</v>
      </c>
      <c r="G155" s="8" t="str">
        <f>IF(D155="","*",VLOOKUP(F155,BS_ATIVIDADE[#All],3,FALSE))</f>
        <v>MECANIZAÇÃO - SOCADORA</v>
      </c>
      <c r="H155" s="134" t="s">
        <v>617</v>
      </c>
      <c r="I155" s="134" t="s">
        <v>1579</v>
      </c>
      <c r="J155" s="150">
        <v>98</v>
      </c>
      <c r="K155" s="150">
        <v>659.976</v>
      </c>
      <c r="L155" s="71">
        <v>662.91099999999994</v>
      </c>
      <c r="M155" s="148" t="str" cm="1">
        <f t="array" ref="M1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</v>
      </c>
      <c r="N155" s="148" t="str" cm="1">
        <f t="array" ref="N1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5" s="134">
        <v>0.4375</v>
      </c>
      <c r="P155" s="134">
        <v>0.125</v>
      </c>
      <c r="Q155" s="71">
        <v>1680</v>
      </c>
      <c r="R155" s="9" t="str">
        <f>IFERROR(_xlfn.XLOOKUP(F155, BS_ATIVIDADE[ATIVIDADE],BS_ATIVIDADE[UNIDADE] ), "*")</f>
        <v>M</v>
      </c>
      <c r="S155" s="176" t="str" cm="1">
        <f t="array" ref="S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5" s="176" t="str" cm="1">
        <f t="array" ref="T1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5" s="195" t="str">
        <f>IFERROR(_xlfn.XLOOKUP(J155, BASE_MAPA!$B$2:$B$420, BASE_MAPA!$G$2:$G$420), "ERRO")</f>
        <v>ALTO ARAGUAIA - RONDONOPOLIS</v>
      </c>
      <c r="V155" s="142" t="s">
        <v>1279</v>
      </c>
      <c r="W155" s="134" t="s">
        <v>1280</v>
      </c>
      <c r="X155" s="151" t="s">
        <v>1005</v>
      </c>
      <c r="Y155" s="129" t="s">
        <v>1008</v>
      </c>
      <c r="Z155" s="129"/>
      <c r="AA155" s="71">
        <v>1</v>
      </c>
      <c r="AB155" s="59" t="s">
        <v>997</v>
      </c>
      <c r="AC155" s="59"/>
      <c r="AD155" s="134">
        <v>0.29166666666666669</v>
      </c>
      <c r="AE155" s="71">
        <v>6236</v>
      </c>
      <c r="AF155" s="71">
        <v>6636</v>
      </c>
      <c r="AG155" s="71"/>
      <c r="AH155" s="42"/>
      <c r="AI155" s="119" t="str">
        <f>IF(BS_CONTROLE[[#This Row],[Coluna6]]=0, "-", BS_CONTROLE[[#This Row],[Coluna6]])</f>
        <v>MECANIZAÇÃO - SOCADORA</v>
      </c>
      <c r="AJ155" s="8" t="str">
        <f>IF(D155="","*",VLOOKUP(AI155,BS_ATIVIDADE[#Data],3,FALSE))</f>
        <v>MECANIZAÇÃO - SOCADORA</v>
      </c>
      <c r="AK155" s="171" t="str">
        <f>IF(BS_CONTROLE[[#This Row],[Coluna8]]=0, "-", BS_CONTROLE[[#This Row],[Coluna8]])</f>
        <v>TIQ</v>
      </c>
      <c r="AL155" s="171" t="str">
        <f>IF(BS_CONTROLE[[#This Row],[Coluna9]]=0, "-", BS_CONTROLE[[#This Row],[Coluna9]])</f>
        <v xml:space="preserve">TIQ </v>
      </c>
      <c r="AM155" s="171" t="str">
        <f>IF(BS_CONTROLE[[#This Row],[Coluna13]]=0, "-", BS_CONTROLE[[#This Row],[Coluna13]])</f>
        <v>TBS</v>
      </c>
      <c r="AN155" s="171" t="str">
        <f>IF(BS_CONTROLE[[#This Row],[Coluna14]]=0, "-", BS_CONTROLE[[#This Row],[Coluna14]])</f>
        <v>TBS1</v>
      </c>
      <c r="AO155" s="172">
        <f>IF(BS_CONTROLE[[#This Row],[Coluna10]]=0, "-", BS_CONTROLE[[#This Row],[Coluna10]])</f>
        <v>98</v>
      </c>
      <c r="AP155" s="173">
        <f>IF(BS_CONTROLE[[#This Row],[Coluna11]]=0, "-", BS_CONTROLE[[#This Row],[Coluna11]])</f>
        <v>659.976</v>
      </c>
      <c r="AQ155" s="173">
        <f>IF(BS_CONTROLE[[#This Row],[Coluna12]]=0, "-", BS_CONTROLE[[#This Row],[Coluna12]])</f>
        <v>662.91099999999994</v>
      </c>
      <c r="AR155" s="32">
        <v>0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M</v>
      </c>
      <c r="BC155" s="59" t="str" cm="1">
        <f t="array" ref="BC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5" s="59" t="str" cm="1">
        <f t="array" ref="BD1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5" s="196" t="str">
        <f>IFERROR(_xlfn.XLOOKUP(AO155, BASE_MAPA!$B$2:$B$420, BASE_MAPA!$G$2:$G$420), "ERRO")</f>
        <v>ALTO ARAGUAIA - RONDONOPOLIS</v>
      </c>
      <c r="BF155" s="174" t="str">
        <f>IF(BS_CONTROLE[[#This Row],[Coluna22]]=0, "-", BS_CONTROLE[[#This Row],[Coluna22]])</f>
        <v>Antonioni</v>
      </c>
      <c r="BG155" s="13"/>
      <c r="BH155" s="14">
        <v>0</v>
      </c>
      <c r="BI155" s="14"/>
      <c r="BJ155" s="14" t="s">
        <v>1532</v>
      </c>
      <c r="BK155" s="14" t="s">
        <v>1580</v>
      </c>
      <c r="BL155" s="13"/>
      <c r="BM155" s="12" t="s">
        <v>1018</v>
      </c>
      <c r="BN155" s="12" t="s">
        <v>1041</v>
      </c>
      <c r="BO155" s="130" t="s">
        <v>1127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PátioOperação</v>
      </c>
    </row>
    <row r="156" spans="1:72">
      <c r="A156" s="44" t="str">
        <f t="shared" si="19"/>
        <v>W7046069</v>
      </c>
      <c r="B156" s="132">
        <v>46069</v>
      </c>
      <c r="C156" s="7">
        <f>IF(BS_CONTROLE[[#This Row],[Coluna2]]="","",WEEKNUM(BS_CONTROLE[[#This Row],[Coluna2]]))</f>
        <v>8</v>
      </c>
      <c r="D156" s="45" t="s">
        <v>249</v>
      </c>
      <c r="E156" s="181">
        <v>176</v>
      </c>
      <c r="F156" s="133" t="s">
        <v>186</v>
      </c>
      <c r="G156" s="8" t="str">
        <f>IF(D156="","*",VLOOKUP(F156,BS_ATIVIDADE[#All],3,FALSE))</f>
        <v>PEDRA</v>
      </c>
      <c r="H156" s="134" t="s">
        <v>1298</v>
      </c>
      <c r="I156" s="134" t="s">
        <v>1298</v>
      </c>
      <c r="J156" s="150">
        <v>74</v>
      </c>
      <c r="K156" s="150">
        <v>472.2</v>
      </c>
      <c r="L156" s="71">
        <v>465.8</v>
      </c>
      <c r="M156" s="148" t="str" cm="1">
        <f t="array" ref="M1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56" s="148" t="str" cm="1">
        <f t="array" ref="N1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56" s="134">
        <v>0.41666666666666669</v>
      </c>
      <c r="P156" s="134">
        <v>0.125</v>
      </c>
      <c r="Q156" s="71">
        <v>27</v>
      </c>
      <c r="R156" s="9" t="str">
        <f>IFERROR(_xlfn.XLOOKUP(F156, BS_ATIVIDADE[ATIVIDADE],BS_ATIVIDADE[UNIDADE] ), "*")</f>
        <v>VAGÕES</v>
      </c>
      <c r="S156" s="176" t="str" cm="1">
        <f t="array" ref="S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6" s="176" t="str" cm="1">
        <f t="array" ref="T1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1570</v>
      </c>
      <c r="W156" s="134" t="s">
        <v>1581</v>
      </c>
      <c r="X156" s="151" t="s">
        <v>1005</v>
      </c>
      <c r="Y156" s="129" t="s">
        <v>1008</v>
      </c>
      <c r="Z156" s="129"/>
      <c r="AA156" s="71" t="s">
        <v>1271</v>
      </c>
      <c r="AB156" s="59" t="s">
        <v>997</v>
      </c>
      <c r="AC156" s="59"/>
      <c r="AD156" s="134">
        <v>0.29166666666666669</v>
      </c>
      <c r="AE156" s="71" t="s">
        <v>1537</v>
      </c>
      <c r="AF156" s="71">
        <v>9292</v>
      </c>
      <c r="AG156" s="71">
        <v>37</v>
      </c>
      <c r="AH156" s="42"/>
      <c r="AI156" s="119" t="str">
        <f>IF(BS_CONTROLE[[#This Row],[Coluna6]]=0, "-", BS_CONTROLE[[#This Row],[Coluna6]])</f>
        <v>PDM - PEDRA - DESCARGA</v>
      </c>
      <c r="AJ156" s="8" t="str">
        <f>IF(D156="","*",VLOOKUP(AI156,BS_ATIVIDADE[#Data],3,FALSE))</f>
        <v>PEDRA</v>
      </c>
      <c r="AK156" s="171" t="str">
        <f>IF(BS_CONTROLE[[#This Row],[Coluna8]]=0, "-", BS_CONTROLE[[#This Row],[Coluna8]])</f>
        <v>TAG</v>
      </c>
      <c r="AL156" s="171" t="str">
        <f>IF(BS_CONTROLE[[#This Row],[Coluna9]]=0, "-", BS_CONTROLE[[#This Row],[Coluna9]])</f>
        <v>TAG</v>
      </c>
      <c r="AM156" s="171" t="str">
        <f>IF(BS_CONTROLE[[#This Row],[Coluna13]]=0, "-", BS_CONTROLE[[#This Row],[Coluna13]])</f>
        <v>TVL-TBR</v>
      </c>
      <c r="AN156" s="171" t="str">
        <f>IF(BS_CONTROLE[[#This Row],[Coluna14]]=0, "-", BS_CONTROLE[[#This Row],[Coluna14]])</f>
        <v>464TBR</v>
      </c>
      <c r="AO156" s="172">
        <f>IF(BS_CONTROLE[[#This Row],[Coluna10]]=0, "-", BS_CONTROLE[[#This Row],[Coluna10]])</f>
        <v>74</v>
      </c>
      <c r="AP156" s="173">
        <f>IF(BS_CONTROLE[[#This Row],[Coluna11]]=0, "-", BS_CONTROLE[[#This Row],[Coluna11]])</f>
        <v>472.2</v>
      </c>
      <c r="AQ156" s="173">
        <f>IF(BS_CONTROLE[[#This Row],[Coluna12]]=0, "-", BS_CONTROLE[[#This Row],[Coluna12]])</f>
        <v>465.8</v>
      </c>
      <c r="AR156" s="32">
        <v>0.41249999999999998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6" s="59" t="str" cm="1">
        <f t="array" ref="BD1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Row],[Coluna22]]=0, "-", BS_CONTROLE[[#This Row],[Coluna22]])</f>
        <v>Elton</v>
      </c>
      <c r="BG156" s="13"/>
      <c r="BH156" s="14">
        <v>0</v>
      </c>
      <c r="BI156" s="14"/>
      <c r="BJ156" s="14" t="s">
        <v>1582</v>
      </c>
      <c r="BK156" s="14" t="s">
        <v>1583</v>
      </c>
      <c r="BL156" s="13"/>
      <c r="BM156" s="12" t="s">
        <v>1021</v>
      </c>
      <c r="BN156" s="12" t="s">
        <v>1042</v>
      </c>
      <c r="BO156" s="130" t="s">
        <v>1109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MecânicaLocomotiva</v>
      </c>
    </row>
    <row r="157" spans="1:72">
      <c r="A157" s="44" t="str">
        <f t="shared" si="12"/>
        <v>ELSON (TF-526)46069</v>
      </c>
      <c r="B157" s="132">
        <v>46069</v>
      </c>
      <c r="C157" s="7">
        <f>IF(BS_CONTROLE[[#This Row],[Coluna2]]="","",WEEKNUM(BS_CONTROLE[[#This Row],[Coluna2]]))</f>
        <v>8</v>
      </c>
      <c r="D157" s="45" t="s">
        <v>303</v>
      </c>
      <c r="E157" s="181">
        <v>178</v>
      </c>
      <c r="F157" s="133" t="s">
        <v>193</v>
      </c>
      <c r="G157" s="8" t="str">
        <f>IF(D157="","*",VLOOKUP(F157,BS_ATIVIDADE[#All],3,FALSE))</f>
        <v>SOLDA</v>
      </c>
      <c r="H157" s="134" t="s">
        <v>553</v>
      </c>
      <c r="I157" s="134" t="s">
        <v>11</v>
      </c>
      <c r="J157" s="150">
        <v>74</v>
      </c>
      <c r="K157" s="150">
        <v>430.26</v>
      </c>
      <c r="L157" s="71" t="s">
        <v>11</v>
      </c>
      <c r="M157" s="148" t="str" cm="1">
        <f t="array" ref="M1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57" s="148" t="str" cm="1">
        <f t="array" ref="N1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57" s="134">
        <v>0.375</v>
      </c>
      <c r="P157" s="134">
        <v>8.3333333333333329E-2</v>
      </c>
      <c r="Q157" s="71">
        <v>2</v>
      </c>
      <c r="R157" s="9" t="str">
        <f>IFERROR(_xlfn.XLOOKUP(F157, BS_ATIVIDADE[ATIVIDADE],BS_ATIVIDADE[UNIDADE] ), "*")</f>
        <v>Nº DE SOLDA</v>
      </c>
      <c r="S157" s="176" t="str" cm="1">
        <f t="array" ref="S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7" s="176" t="str" cm="1">
        <f t="array" ref="T1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1295</v>
      </c>
      <c r="W157" s="134" t="s">
        <v>1323</v>
      </c>
      <c r="X157" s="151" t="s">
        <v>1005</v>
      </c>
      <c r="Y157" s="129" t="s">
        <v>1008</v>
      </c>
      <c r="Z157" s="129"/>
      <c r="AA157" s="71" t="s">
        <v>11</v>
      </c>
      <c r="AB157" s="59"/>
      <c r="AC157" s="59"/>
      <c r="AD157" s="134" t="s">
        <v>11</v>
      </c>
      <c r="AE157" s="71"/>
      <c r="AF157" s="71"/>
      <c r="AG157" s="71"/>
      <c r="AH157" s="42"/>
      <c r="AI157" s="119" t="str">
        <f>IF(BS_CONTROLE[[#This Row],[Coluna6]]=0, "-", BS_CONTROLE[[#This Row],[Coluna6]])</f>
        <v>PDM - SOLDA</v>
      </c>
      <c r="AJ157" s="8" t="str">
        <f>IF(D157="","*",VLOOKUP(AI157,BS_ATIVIDADE[#Data],3,FALSE))</f>
        <v>SOLDA</v>
      </c>
      <c r="AK157" s="171" t="str">
        <f>IF(BS_CONTROLE[[#This Row],[Coluna8]]=0, "-", BS_CONTROLE[[#This Row],[Coluna8]])</f>
        <v>TPC440</v>
      </c>
      <c r="AL157" s="171" t="str">
        <f>IF(BS_CONTROLE[[#This Row],[Coluna9]]=0, "-", BS_CONTROLE[[#This Row],[Coluna9]])</f>
        <v>-</v>
      </c>
      <c r="AM157" s="171" t="str">
        <f>IF(BS_CONTROLE[[#This Row],[Coluna13]]=0, "-", BS_CONTROLE[[#This Row],[Coluna13]])</f>
        <v>TPC-TVL</v>
      </c>
      <c r="AN157" s="171" t="str">
        <f>IF(BS_CONTROLE[[#This Row],[Coluna14]]=0, "-", BS_CONTROLE[[#This Row],[Coluna14]])</f>
        <v>TPC440</v>
      </c>
      <c r="AO157" s="172">
        <f>IF(BS_CONTROLE[[#This Row],[Coluna10]]=0, "-", BS_CONTROLE[[#This Row],[Coluna10]])</f>
        <v>74</v>
      </c>
      <c r="AP157" s="173">
        <f>IF(BS_CONTROLE[[#This Row],[Coluna11]]=0, "-", BS_CONTROLE[[#This Row],[Coluna11]])</f>
        <v>430.26</v>
      </c>
      <c r="AQ157" s="173" t="str">
        <f>IF(BS_CONTROLE[[#This Row],[Coluna12]]=0, "-", BS_CONTROLE[[#This Row],[Coluna12]])</f>
        <v>-</v>
      </c>
      <c r="AR157" s="32">
        <v>0.41666666666666669</v>
      </c>
      <c r="AS157" s="32">
        <v>0</v>
      </c>
      <c r="AT157" s="32">
        <v>0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0</v>
      </c>
      <c r="AZ157" s="11"/>
      <c r="BA157" s="60">
        <v>0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7" s="59" t="str" cm="1">
        <f t="array" ref="BD1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Row],[Coluna22]]=0, "-", BS_CONTROLE[[#This Row],[Coluna22]])</f>
        <v>Elson</v>
      </c>
      <c r="BG157" s="13"/>
      <c r="BH157" s="14">
        <v>0</v>
      </c>
      <c r="BI157" s="14"/>
      <c r="BJ157" s="14" t="s">
        <v>1584</v>
      </c>
      <c r="BK157" s="14" t="s">
        <v>1585</v>
      </c>
      <c r="BL157" s="13"/>
      <c r="BM157" s="12" t="s">
        <v>1032</v>
      </c>
      <c r="BN157" s="12" t="s">
        <v>1049</v>
      </c>
      <c r="BO157" s="130" t="s">
        <v>1137</v>
      </c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>CondiçõesClimáticaTemperatura</v>
      </c>
    </row>
    <row r="158" spans="1:72">
      <c r="A158" s="44" t="str">
        <f t="shared" si="12"/>
        <v>A6046069</v>
      </c>
      <c r="B158" s="132">
        <v>46069</v>
      </c>
      <c r="C158" s="7">
        <f>IF(BS_CONTROLE[[#This Row],[Coluna2]]="","",WEEKNUM(BS_CONTROLE[[#This Row],[Coluna2]]))</f>
        <v>8</v>
      </c>
      <c r="D158" s="45" t="s">
        <v>106</v>
      </c>
      <c r="E158" s="181">
        <v>180</v>
      </c>
      <c r="F158" s="133" t="s">
        <v>32</v>
      </c>
      <c r="G158" s="8" t="str">
        <f>IF(D158="","*",VLOOKUP(F158,BS_ATIVIDADE[#All],3,FALSE))</f>
        <v>DETECÇÃO</v>
      </c>
      <c r="H158" s="134" t="s">
        <v>473</v>
      </c>
      <c r="I158" s="134" t="s">
        <v>418</v>
      </c>
      <c r="J158" s="150">
        <v>74</v>
      </c>
      <c r="K158" s="150">
        <v>291</v>
      </c>
      <c r="L158" s="71" t="s">
        <v>11</v>
      </c>
      <c r="M158" s="148" t="s">
        <v>1586</v>
      </c>
      <c r="N158" s="148" t="s">
        <v>1587</v>
      </c>
      <c r="O158" s="134">
        <v>0.35416666666666669</v>
      </c>
      <c r="P158" s="134">
        <v>4.1666666666666664E-2</v>
      </c>
      <c r="Q158" s="71">
        <v>180</v>
      </c>
      <c r="R158" s="9" t="str">
        <f>IFERROR(_xlfn.XLOOKUP(F158, BS_ATIVIDADE[ATIVIDADE],BS_ATIVIDADE[UNIDADE] ), "*")</f>
        <v>KM</v>
      </c>
      <c r="S158" s="176" t="str" cm="1">
        <f t="array" ref="S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8" s="176" t="str" cm="1">
        <f t="array" ref="T1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1303</v>
      </c>
      <c r="W158" s="134" t="s">
        <v>1372</v>
      </c>
      <c r="X158" s="151" t="s">
        <v>1005</v>
      </c>
      <c r="Y158" s="129" t="s">
        <v>1008</v>
      </c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5487</v>
      </c>
      <c r="AF158" s="71"/>
      <c r="AG158" s="71"/>
      <c r="AH158" s="42"/>
      <c r="AI158" s="119" t="str">
        <f>IF(BS_CONTROLE[[#This Row],[Coluna6]]=0, "-", BS_CONTROLE[[#This Row],[Coluna6]])</f>
        <v>DETECÇÃO - RONDA 7 DIAS</v>
      </c>
      <c r="AJ158" s="8" t="str">
        <f>IF(D158="","*",VLOOKUP(AI158,BS_ATIVIDADE[#Data],3,FALSE))</f>
        <v>DETECÇÃO</v>
      </c>
      <c r="AK158" s="171" t="str">
        <f>IF(BS_CONTROLE[[#This Row],[Coluna8]]=0, "-", BS_CONTROLE[[#This Row],[Coluna8]])</f>
        <v>TCS</v>
      </c>
      <c r="AL158" s="171" t="str">
        <f>IF(BS_CONTROLE[[#This Row],[Coluna9]]=0, "-", BS_CONTROLE[[#This Row],[Coluna9]])</f>
        <v>TIN1</v>
      </c>
      <c r="AM158" s="171" t="str">
        <f>IF(BS_CONTROLE[[#This Row],[Coluna13]]=0, "-", BS_CONTROLE[[#This Row],[Coluna13]])</f>
        <v>TCS-TIN</v>
      </c>
      <c r="AN158" s="171" t="str">
        <f>IF(BS_CONTROLE[[#This Row],[Coluna14]]=0, "-", BS_CONTROLE[[#This Row],[Coluna14]])</f>
        <v>TCSTIN</v>
      </c>
      <c r="AO158" s="172">
        <f>IF(BS_CONTROLE[[#This Row],[Coluna10]]=0, "-", BS_CONTROLE[[#This Row],[Coluna10]])</f>
        <v>74</v>
      </c>
      <c r="AP158" s="173">
        <f>IF(BS_CONTROLE[[#This Row],[Coluna11]]=0, "-", BS_CONTROLE[[#This Row],[Coluna11]])</f>
        <v>291</v>
      </c>
      <c r="AQ158" s="173" t="str">
        <f>IF(BS_CONTROLE[[#This Row],[Coluna12]]=0, "-", BS_CONTROLE[[#This Row],[Coluna12]])</f>
        <v>-</v>
      </c>
      <c r="AR158" s="32">
        <v>0.40277777777777779</v>
      </c>
      <c r="AS158" s="32">
        <v>0.40555555555555556</v>
      </c>
      <c r="AT158" s="32">
        <v>0.44722222222222224</v>
      </c>
      <c r="AU158" s="32"/>
      <c r="AV158" s="32"/>
      <c r="AW158" s="32"/>
      <c r="AX158" s="32"/>
      <c r="AY158" s="180">
        <f>IF(D158="","*",IFERROR(IF(ISODD(COUNT(AS158:AX159)),"ERRO",SUM((AT158-AS158),(AV158-AU158),(AX158-AW158))),"ERRO"))</f>
        <v>4.1666666666666685E-2</v>
      </c>
      <c r="AZ158" s="11"/>
      <c r="BA158" s="60">
        <v>180</v>
      </c>
      <c r="BB158" s="9" t="str">
        <f>IFERROR(_xlfn.XLOOKUP(AI158, BS_ATIVIDADE[ATIVIDADE],BS_ATIVIDADE[UNIDADE] ), "*")</f>
        <v>KM</v>
      </c>
      <c r="BC158" s="59" t="str" cm="1">
        <f t="array" ref="BC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8" s="59" t="str" cm="1">
        <f t="array" ref="BD1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Row],[Coluna22]]=0, "-", BS_CONTROLE[[#This Row],[Coluna22]])</f>
        <v>Herbert</v>
      </c>
      <c r="BG158" s="13"/>
      <c r="BH158" s="14">
        <v>2</v>
      </c>
      <c r="BI158" s="14"/>
      <c r="BJ158" s="14" t="s">
        <v>1588</v>
      </c>
      <c r="BK158" s="14" t="s">
        <v>1588</v>
      </c>
      <c r="BL158" s="13"/>
      <c r="BM158" s="12" t="s">
        <v>1030</v>
      </c>
      <c r="BN158" s="12" t="s">
        <v>1030</v>
      </c>
      <c r="BO158" s="130" t="s">
        <v>1030</v>
      </c>
      <c r="BP158" s="14"/>
      <c r="BQ158" s="10" t="str">
        <f t="shared" si="13"/>
        <v>Aderente</v>
      </c>
      <c r="BR158" s="15">
        <f t="shared" si="14"/>
        <v>1.0000000000000004</v>
      </c>
      <c r="BS158" s="15">
        <f t="shared" si="15"/>
        <v>1</v>
      </c>
      <c r="BT158" s="238" t="str">
        <f t="shared" si="16"/>
        <v>OKOK</v>
      </c>
    </row>
    <row r="159" spans="1:72">
      <c r="A159" s="44" t="str">
        <f t="shared" si="12"/>
        <v>W5046069</v>
      </c>
      <c r="B159" s="132">
        <v>46069</v>
      </c>
      <c r="C159" s="7">
        <f>IF(BS_CONTROLE[[#This Row],[Coluna2]]="","",WEEKNUM(BS_CONTROLE[[#This Row],[Coluna2]]))</f>
        <v>8</v>
      </c>
      <c r="D159" s="45" t="s">
        <v>240</v>
      </c>
      <c r="E159" s="181">
        <v>182</v>
      </c>
      <c r="F159" s="133" t="s">
        <v>148</v>
      </c>
      <c r="G159" s="8" t="str">
        <f>IF(D159="","*",VLOOKUP(F159,BS_ATIVIDADE[#All],3,FALSE))</f>
        <v>MODERNIZAÇÃO</v>
      </c>
      <c r="H159" s="134" t="s">
        <v>473</v>
      </c>
      <c r="I159" s="134" t="s">
        <v>473</v>
      </c>
      <c r="J159" s="150">
        <v>74</v>
      </c>
      <c r="K159" s="150">
        <v>244</v>
      </c>
      <c r="L159" s="71">
        <v>244.7</v>
      </c>
      <c r="M159" s="148" t="str" cm="1">
        <f t="array" ref="M1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59" s="148" cm="1">
        <f t="array" ref="N1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59" s="134">
        <v>0.47916666666666669</v>
      </c>
      <c r="P159" s="134">
        <v>0.125</v>
      </c>
      <c r="Q159" s="71">
        <v>500</v>
      </c>
      <c r="R159" s="9" t="str">
        <f>IFERROR(_xlfn.XLOOKUP(F159, BS_ATIVIDADE[ATIVIDADE],BS_ATIVIDADE[UNIDADE] ), "*")</f>
        <v>Nº DE DORMENTES</v>
      </c>
      <c r="S159" s="176" t="str" cm="1">
        <f t="array" ref="S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9" s="176" t="str" cm="1">
        <f t="array" ref="T1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1589</v>
      </c>
      <c r="W159" s="134" t="s">
        <v>1336</v>
      </c>
      <c r="X159" s="151" t="s">
        <v>1005</v>
      </c>
      <c r="Y159" s="129" t="s">
        <v>1008</v>
      </c>
      <c r="Z159" s="129"/>
      <c r="AA159" s="71" t="s">
        <v>1590</v>
      </c>
      <c r="AB159" s="59" t="s">
        <v>997</v>
      </c>
      <c r="AC159" s="59"/>
      <c r="AD159" s="134">
        <v>0.29166666666666669</v>
      </c>
      <c r="AE159" s="71">
        <v>7671</v>
      </c>
      <c r="AF159" s="71">
        <v>9322</v>
      </c>
      <c r="AG159" s="71"/>
      <c r="AH159" s="42"/>
      <c r="AI159" s="119" t="str">
        <f>IF(BS_CONTROLE[[#This Row],[Coluna6]]=0, "-", BS_CONTROLE[[#This Row],[Coluna6]])</f>
        <v>MODERNIZAÇÃO - RECOLHIMENTO DE DORMENTE</v>
      </c>
      <c r="AJ159" s="8" t="str">
        <f>IF(D159="","*",VLOOKUP(AI159,BS_ATIVIDADE[#Data],3,FALSE))</f>
        <v>MODERNIZAÇÃO</v>
      </c>
      <c r="AK159" s="171" t="str">
        <f>IF(BS_CONTROLE[[#This Row],[Coluna8]]=0, "-", BS_CONTROLE[[#This Row],[Coluna8]])</f>
        <v>TCS</v>
      </c>
      <c r="AL159" s="171" t="str">
        <f>IF(BS_CONTROLE[[#This Row],[Coluna9]]=0, "-", BS_CONTROLE[[#This Row],[Coluna9]])</f>
        <v>TCS</v>
      </c>
      <c r="AM159" s="171" t="str">
        <f>IF(BS_CONTROLE[[#This Row],[Coluna13]]=0, "-", BS_CONTROLE[[#This Row],[Coluna13]])</f>
        <v>TVI-TJA</v>
      </c>
      <c r="AN159" s="171">
        <f>IF(BS_CONTROLE[[#This Row],[Coluna14]]=0, "-", BS_CONTROLE[[#This Row],[Coluna14]])</f>
        <v>239251</v>
      </c>
      <c r="AO159" s="172">
        <f>IF(BS_CONTROLE[[#This Row],[Coluna10]]=0, "-", BS_CONTROLE[[#This Row],[Coluna10]])</f>
        <v>74</v>
      </c>
      <c r="AP159" s="173">
        <f>IF(BS_CONTROLE[[#This Row],[Coluna11]]=0, "-", BS_CONTROLE[[#This Row],[Coluna11]])</f>
        <v>244</v>
      </c>
      <c r="AQ159" s="173">
        <f>IF(BS_CONTROLE[[#This Row],[Coluna12]]=0, "-", BS_CONTROLE[[#This Row],[Coluna12]])</f>
        <v>244.7</v>
      </c>
      <c r="AR159" s="32">
        <v>0.62708333333333333</v>
      </c>
      <c r="AS159" s="32">
        <v>0</v>
      </c>
      <c r="AT159" s="32">
        <v>0</v>
      </c>
      <c r="AU159" s="32"/>
      <c r="AV159" s="32"/>
      <c r="AW159" s="32"/>
      <c r="AX159" s="32"/>
      <c r="AY159" s="180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Nº DE DORMENTES</v>
      </c>
      <c r="BC159" s="59" t="str" cm="1">
        <f t="array" ref="BC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9" s="59" t="str" cm="1">
        <f t="array" ref="BD1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Row],[Coluna22]]=0, "-", BS_CONTROLE[[#This Row],[Coluna22]])</f>
        <v>Efraim</v>
      </c>
      <c r="BG159" s="13"/>
      <c r="BH159" s="14">
        <v>0</v>
      </c>
      <c r="BI159" s="14"/>
      <c r="BJ159" s="14" t="s">
        <v>1591</v>
      </c>
      <c r="BK159" s="14" t="s">
        <v>1592</v>
      </c>
      <c r="BL159" s="13"/>
      <c r="BM159" s="12" t="s">
        <v>1025</v>
      </c>
      <c r="BN159" s="12" t="s">
        <v>1055</v>
      </c>
      <c r="BO159" s="130" t="s">
        <v>1117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238" t="str">
        <f t="shared" si="16"/>
        <v>CCOCirculaçãoIntervaloOportunidade</v>
      </c>
    </row>
    <row r="160" spans="1:72" hidden="1">
      <c r="A160" s="44" t="str">
        <f t="shared" si="12"/>
        <v>V48</v>
      </c>
      <c r="B160" s="132"/>
      <c r="C160" s="7" t="str">
        <f>IF(BS_CONTROLE[[#This Row],[Coluna2]]="","",WEEKNUM(BS_CONTROLE[[#This Row],[Coluna2]]))</f>
        <v/>
      </c>
      <c r="D160" s="45" t="s">
        <v>183</v>
      </c>
      <c r="E160" s="181">
        <v>183</v>
      </c>
      <c r="F160" s="133" t="s">
        <v>25</v>
      </c>
      <c r="G160" s="8" t="str">
        <f>IF(D160="","*",VLOOKUP(F160,BS_ATIVIDADE[#All],3,FALSE))</f>
        <v>OUTROS</v>
      </c>
      <c r="H160" s="134" t="s">
        <v>1593</v>
      </c>
      <c r="I160" s="134" t="s">
        <v>458</v>
      </c>
      <c r="J160" s="150">
        <v>74</v>
      </c>
      <c r="K160" s="150">
        <v>421</v>
      </c>
      <c r="L160" s="71">
        <v>226</v>
      </c>
      <c r="M160" s="148" t="s">
        <v>1594</v>
      </c>
      <c r="N160" s="148" t="s">
        <v>1595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0" s="176" t="str" cm="1">
        <f t="array" ref="T1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0" s="195" t="str">
        <f>IFERROR(_xlfn.XLOOKUP(J160, BASE_MAPA!$B$2:$B$420, BASE_MAPA!$G$2:$G$420), "ERRO")</f>
        <v>MARCO INICIAL - ALTO ARAGUAIA</v>
      </c>
      <c r="V160" s="142" t="s">
        <v>1596</v>
      </c>
      <c r="W160" s="134" t="s">
        <v>1597</v>
      </c>
      <c r="X160" s="151" t="s">
        <v>1005</v>
      </c>
      <c r="Y160" s="129"/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6248</v>
      </c>
      <c r="AF160" s="71"/>
      <c r="AG160" s="71"/>
      <c r="AH160" s="42"/>
      <c r="AI160" s="119" t="str">
        <f>IF(BS_CONTROLE[[#This Row],[Coluna6]]=0, "-", BS_CONTROLE[[#This Row],[Coluna6]])</f>
        <v>DESLOCAMENTO</v>
      </c>
      <c r="AJ160" s="8" t="str">
        <f>IF(D160="","*",VLOOKUP(AI160,BS_ATIVIDADE[#Data],3,FALSE))</f>
        <v>OUTROS</v>
      </c>
      <c r="AK160" s="171" t="str">
        <f>IF(BS_CONTROLE[[#This Row],[Coluna8]]=0, "-", BS_CONTROLE[[#This Row],[Coluna8]])</f>
        <v>ZSF</v>
      </c>
      <c r="AL160" s="171" t="str">
        <f>IF(BS_CONTROLE[[#This Row],[Coluna9]]=0, "-", BS_CONTROLE[[#This Row],[Coluna9]])</f>
        <v>TVI1</v>
      </c>
      <c r="AM160" s="171" t="str">
        <f>IF(BS_CONTROLE[[#This Row],[Coluna13]]=0, "-", BS_CONTROLE[[#This Row],[Coluna13]])</f>
        <v>ZSF-TVI</v>
      </c>
      <c r="AN160" s="171" t="str">
        <f>IF(BS_CONTROLE[[#This Row],[Coluna14]]=0, "-", BS_CONTROLE[[#This Row],[Coluna14]])</f>
        <v>ZSFTVI</v>
      </c>
      <c r="AO160" s="172">
        <f>IF(BS_CONTROLE[[#This Row],[Coluna10]]=0, "-", BS_CONTROLE[[#This Row],[Coluna10]])</f>
        <v>74</v>
      </c>
      <c r="AP160" s="173">
        <f>IF(BS_CONTROLE[[#This Row],[Coluna11]]=0, "-", BS_CONTROLE[[#This Row],[Coluna11]])</f>
        <v>421</v>
      </c>
      <c r="AQ160" s="173">
        <f>IF(BS_CONTROLE[[#This Row],[Coluna12]]=0, "-", BS_CONTROLE[[#This Row],[Coluna12]])</f>
        <v>226</v>
      </c>
      <c r="AR160" s="32"/>
      <c r="AS160" s="32"/>
      <c r="AT160" s="32"/>
      <c r="AU160" s="32"/>
      <c r="AV160" s="32"/>
      <c r="AW160" s="32"/>
      <c r="AX160" s="32"/>
      <c r="AY160" s="180">
        <f>IF(D160="","*",IFERROR(IF(ISODD(COUNT(AS160:AX163)),"ERRO",SUM((AT160-AS160),(AV160-AU160),(AX160-AW160))),"ERRO"))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0" s="59" t="str" cm="1">
        <f t="array" ref="BD1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Row],[Coluna22]]=0, "-", BS_CONTROLE[[#This Row],[Coluna22]])</f>
        <v>Ezequiel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238" t="str">
        <f t="shared" si="16"/>
        <v/>
      </c>
    </row>
    <row r="161" spans="1:72" ht="23.25">
      <c r="A161" s="44" t="str">
        <f t="shared" si="12"/>
        <v>MARCOS (TF-520)46069</v>
      </c>
      <c r="B161" s="132">
        <v>46069</v>
      </c>
      <c r="C161" s="7">
        <f>IF(BS_CONTROLE[[#This Row],[Coluna2]]="","",WEEKNUM(BS_CONTROLE[[#This Row],[Coluna2]]))</f>
        <v>8</v>
      </c>
      <c r="D161" s="45" t="s">
        <v>334</v>
      </c>
      <c r="E161" s="181">
        <v>184</v>
      </c>
      <c r="F161" s="133" t="s">
        <v>193</v>
      </c>
      <c r="G161" s="8" t="str">
        <f>IF(D161="","*",VLOOKUP(F161,BS_ATIVIDADE[#All],3,FALSE))</f>
        <v>SOLDA</v>
      </c>
      <c r="H161" s="134" t="s">
        <v>434</v>
      </c>
      <c r="I161" s="134" t="s">
        <v>11</v>
      </c>
      <c r="J161" s="150">
        <v>74</v>
      </c>
      <c r="K161" s="150">
        <v>143.35</v>
      </c>
      <c r="L161" s="71" t="s">
        <v>11</v>
      </c>
      <c r="M161" s="148" t="str" cm="1">
        <f t="array" ref="M1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TMO</v>
      </c>
      <c r="N161" s="148" t="str" cm="1">
        <f t="array" ref="N1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TMO1</v>
      </c>
      <c r="O161" s="134">
        <v>0.375</v>
      </c>
      <c r="P161" s="134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76" t="str" cm="1">
        <f t="array" ref="S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1" s="176" t="str" cm="1">
        <f t="array" ref="T1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1333</v>
      </c>
      <c r="W161" s="134" t="s">
        <v>1323</v>
      </c>
      <c r="X161" s="151" t="s">
        <v>1005</v>
      </c>
      <c r="Y161" s="129" t="s">
        <v>1008</v>
      </c>
      <c r="Z161" s="129"/>
      <c r="AA161" s="71" t="s">
        <v>11</v>
      </c>
      <c r="AB161" s="59"/>
      <c r="AC161" s="59"/>
      <c r="AD161" s="134"/>
      <c r="AE161" s="71"/>
      <c r="AF161" s="71"/>
      <c r="AG161" s="71"/>
      <c r="AH161" s="42"/>
      <c r="AI161" s="119" t="str">
        <f>IF(BS_CONTROLE[[#This Row],[Coluna6]]=0, "-", BS_CONTROLE[[#This Row],[Coluna6]])</f>
        <v>PDM - SOLDA</v>
      </c>
      <c r="AJ161" s="8" t="str">
        <f>IF(D161="","*",VLOOKUP(AI161,BS_ATIVIDADE[#Data],3,FALSE))</f>
        <v>SOLDA</v>
      </c>
      <c r="AK161" s="171" t="str">
        <f>IF(BS_CONTROLE[[#This Row],[Coluna8]]=0, "-", BS_CONTROLE[[#This Row],[Coluna8]])</f>
        <v>TMO1</v>
      </c>
      <c r="AL161" s="171" t="str">
        <f>IF(BS_CONTROLE[[#This Row],[Coluna9]]=0, "-", BS_CONTROLE[[#This Row],[Coluna9]])</f>
        <v>-</v>
      </c>
      <c r="AM161" s="171" t="str">
        <f>IF(BS_CONTROLE[[#This Row],[Coluna13]]=0, "-", BS_CONTROLE[[#This Row],[Coluna13]])</f>
        <v>TMO</v>
      </c>
      <c r="AN161" s="171" t="str">
        <f>IF(BS_CONTROLE[[#This Row],[Coluna14]]=0, "-", BS_CONTROLE[[#This Row],[Coluna14]])</f>
        <v>TMO1</v>
      </c>
      <c r="AO161" s="172">
        <f>IF(BS_CONTROLE[[#This Row],[Coluna10]]=0, "-", BS_CONTROLE[[#This Row],[Coluna10]])</f>
        <v>74</v>
      </c>
      <c r="AP161" s="173">
        <f>IF(BS_CONTROLE[[#This Row],[Coluna11]]=0, "-", BS_CONTROLE[[#This Row],[Coluna11]])</f>
        <v>143.35</v>
      </c>
      <c r="AQ161" s="173" t="str">
        <f>IF(BS_CONTROLE[[#This Row],[Coluna12]]=0, "-", BS_CONTROLE[[#This Row],[Coluna12]])</f>
        <v>-</v>
      </c>
      <c r="AR161" s="32">
        <v>0.39583333333333331</v>
      </c>
      <c r="AS161" s="32">
        <v>0.41319444444444442</v>
      </c>
      <c r="AT161" s="32">
        <v>0.4826388888888889</v>
      </c>
      <c r="AU161" s="32"/>
      <c r="AV161" s="32"/>
      <c r="AW161" s="32"/>
      <c r="AX161" s="32"/>
      <c r="AY161" s="180">
        <f>IF(D161="","*",IFERROR(IF(ISODD(COUNT(AS161:AX161)),"ERRO",SUM((AT161-AS161),(AV161-AU161),(AX161-AW161))),"ERRO"))</f>
        <v>6.9444444444444475E-2</v>
      </c>
      <c r="AZ161" s="11"/>
      <c r="BA161" s="60">
        <v>2</v>
      </c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1" s="59" t="str" cm="1">
        <f t="array" ref="BD1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Row],[Coluna22]]=0, "-", BS_CONTROLE[[#This Row],[Coluna22]])</f>
        <v>Marcos Euzebio</v>
      </c>
      <c r="BG161" s="13"/>
      <c r="BH161" s="14">
        <v>2</v>
      </c>
      <c r="BI161" s="14"/>
      <c r="BJ161" s="14" t="s">
        <v>1598</v>
      </c>
      <c r="BK161" s="14" t="s">
        <v>1599</v>
      </c>
      <c r="BL161" s="13"/>
      <c r="BM161" s="12" t="s">
        <v>1025</v>
      </c>
      <c r="BN161" s="12" t="s">
        <v>1055</v>
      </c>
      <c r="BO161" s="130" t="s">
        <v>1134</v>
      </c>
      <c r="BP161" s="14"/>
      <c r="BQ161" s="10" t="str">
        <f t="shared" si="13"/>
        <v>Intervalo</v>
      </c>
      <c r="BR161" s="15">
        <f t="shared" si="14"/>
        <v>0.8333333333333337</v>
      </c>
      <c r="BS161" s="15">
        <f t="shared" si="15"/>
        <v>1</v>
      </c>
      <c r="BT161" s="238" t="str">
        <f t="shared" si="16"/>
        <v>CCOCirculaçãoIntervaloOportunidade</v>
      </c>
    </row>
    <row r="162" spans="1:72">
      <c r="A162" s="198" t="str">
        <f>D162&amp;B162</f>
        <v>E1446069</v>
      </c>
      <c r="B162" s="199">
        <v>46069</v>
      </c>
      <c r="C162" s="7">
        <f>IF(BS_CONTROLE[[#This Row],[Coluna2]]="","",WEEKNUM(BS_CONTROLE[[#This Row],[Coluna2]]))</f>
        <v>8</v>
      </c>
      <c r="D162" s="45" t="s">
        <v>149</v>
      </c>
      <c r="E162" s="181"/>
      <c r="F162" s="133" t="s">
        <v>107</v>
      </c>
      <c r="G162" s="8" t="str">
        <f>IF(D162="","*",VLOOKUP(F162,BS_ATIVIDADE[#All],3,FALSE))</f>
        <v>MECANIZAÇÃO - ESMERILHADORA</v>
      </c>
      <c r="H162" s="134" t="s">
        <v>920</v>
      </c>
      <c r="I162" s="134" t="s">
        <v>925</v>
      </c>
      <c r="J162" s="150">
        <v>103</v>
      </c>
      <c r="K162" s="150">
        <v>1724</v>
      </c>
      <c r="L162" s="71">
        <v>1806</v>
      </c>
      <c r="M162" s="148" t="str" cm="1">
        <f t="array" ref="M1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PPG-PAR</v>
      </c>
      <c r="N162" s="200" t="str" cm="1">
        <f t="array" ref="N1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PARPPG</v>
      </c>
      <c r="O162" s="134">
        <v>0.99930555555555556</v>
      </c>
      <c r="P162" s="134">
        <v>4.1666666666666664E-2</v>
      </c>
      <c r="Q162" s="71">
        <v>20000</v>
      </c>
      <c r="R162" s="9" t="str">
        <f>IFERROR(_xlfn.XLOOKUP(F162, BS_ATIVIDADE[ATIVIDADE],BS_ATIVIDADE[UNIDADE] ), "*")</f>
        <v>M</v>
      </c>
      <c r="S162" s="176" t="str" cm="1">
        <f t="array" ref="S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2" s="176" t="str" cm="1">
        <f t="array" ref="T1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62" s="195" t="str">
        <f>IFERROR(_xlfn.XLOOKUP(J162, BASE_MAPA!$B$2:$B$420, BASE_MAPA!$G$2:$G$420), "ERRO")</f>
        <v>OURO VERDE - LIGAÇÃO</v>
      </c>
      <c r="V162" s="201" t="s">
        <v>1450</v>
      </c>
      <c r="W162" s="202" t="s">
        <v>1600</v>
      </c>
      <c r="X162" s="151" t="s">
        <v>1005</v>
      </c>
      <c r="Y162" s="129"/>
      <c r="Z162" s="129"/>
      <c r="AA162" s="71">
        <v>1</v>
      </c>
      <c r="AB162" s="59" t="s">
        <v>997</v>
      </c>
      <c r="AC162" s="59"/>
      <c r="AD162" s="134">
        <v>0.83333333333333337</v>
      </c>
      <c r="AE162" s="71">
        <v>6245</v>
      </c>
      <c r="AF162" s="71">
        <v>6246</v>
      </c>
      <c r="AG162" s="71"/>
      <c r="AH162" s="42"/>
      <c r="AI162" s="119" t="str">
        <f>IF(BS_CONTROLE[[#This Row],[Coluna6]]=0, "-", BS_CONTROLE[[#This Row],[Coluna6]])</f>
        <v>MECANIZAÇÃO - ESMERILHADORA</v>
      </c>
      <c r="AJ162" s="8" t="str">
        <f>IF(D162="","*",VLOOKUP(AI162,BS_ATIVIDADE[#Data],3,FALSE))</f>
        <v>MECANIZAÇÃO - ESMERILHADORA</v>
      </c>
      <c r="AK162" s="203" t="str">
        <f>IF(BS_CONTROLE[[#This Row],[Coluna8]]=0, "-", BS_CONTROLE[[#This Row],[Coluna8]])</f>
        <v>PAR</v>
      </c>
      <c r="AL162" s="203" t="str">
        <f>IF(BS_CONTROLE[[#This Row],[Coluna9]]=0, "-", BS_CONTROLE[[#This Row],[Coluna9]])</f>
        <v>PSG</v>
      </c>
      <c r="AM162" s="203" t="str">
        <f>IF(BS_CONTROLE[[#This Row],[Coluna13]]=0, "-", BS_CONTROLE[[#This Row],[Coluna13]])</f>
        <v>PPG-PAR</v>
      </c>
      <c r="AN162" s="203" t="str">
        <f>IF(BS_CONTROLE[[#This Row],[Coluna14]]=0, "-", BS_CONTROLE[[#This Row],[Coluna14]])</f>
        <v>PARPPG</v>
      </c>
      <c r="AO162" s="172">
        <f>IF(BS_CONTROLE[[#This Row],[Coluna10]]=0, "-", BS_CONTROLE[[#This Row],[Coluna10]])</f>
        <v>103</v>
      </c>
      <c r="AP162" s="173">
        <f>IF(BS_CONTROLE[[#This Row],[Coluna11]]=0, "-", BS_CONTROLE[[#This Row],[Coluna11]])</f>
        <v>1724</v>
      </c>
      <c r="AQ162" s="173">
        <f>IF(BS_CONTROLE[[#This Row],[Coluna12]]=0, "-", BS_CONTROLE[[#This Row],[Coluna12]])</f>
        <v>1806</v>
      </c>
      <c r="AR162" s="204">
        <v>2.9166666666666667E-2</v>
      </c>
      <c r="AS162" s="204">
        <v>2.9861111111111113E-2</v>
      </c>
      <c r="AT162" s="204">
        <v>7.1527777777777773E-2</v>
      </c>
      <c r="AU162" s="204"/>
      <c r="AV162" s="204"/>
      <c r="AW162" s="204"/>
      <c r="AX162" s="32"/>
      <c r="AY162" s="180">
        <f>IF(D162="","*",IFERROR(IF(ISODD(COUNT(AS162:AX164)),"ERRO",SUM((AT162-AS162),(AV162-AU162),(AX162-AW162))),"ERRO"))</f>
        <v>4.1666666666666657E-2</v>
      </c>
      <c r="AZ162" s="11"/>
      <c r="BA162" s="60">
        <v>20000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2" s="59" t="str" cm="1">
        <f t="array" ref="BD1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62" s="196" t="str">
        <f>IFERROR(_xlfn.XLOOKUP(AO162, BASE_MAPA!$B$2:$B$420, BASE_MAPA!$G$2:$G$420), "ERRO")</f>
        <v>OURO VERDE - LIGAÇÃO</v>
      </c>
      <c r="BF162" s="174" t="str">
        <f>IF(BS_CONTROLE[[#This Row],[Coluna22]]=0, "-", BS_CONTROLE[[#This Row],[Coluna22]])</f>
        <v>Fernanda</v>
      </c>
      <c r="BG162" s="13"/>
      <c r="BH162" s="14">
        <v>2</v>
      </c>
      <c r="BI162" s="14"/>
      <c r="BJ162" s="205" t="s">
        <v>1601</v>
      </c>
      <c r="BK162" s="245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 t="s">
        <v>11</v>
      </c>
      <c r="BQ162" s="10" t="str">
        <f>IF(AND(BR162&lt;1,BS162&lt;1),"Produção e Intervalo",IF(BR162&lt;1,"Intervalo",IF(BS162&lt;1,"Produção","Aderente")))</f>
        <v>Aderente</v>
      </c>
      <c r="BR162" s="15">
        <f>IF(OR(B162="",F162=""),"*",AY162/P162)</f>
        <v>0.99999999999999978</v>
      </c>
      <c r="BS162" s="15">
        <f>IF(OR(B162="",F162=""),"*",BA162/Q162)</f>
        <v>1</v>
      </c>
      <c r="BT162" s="238"/>
    </row>
    <row r="163" spans="1:72">
      <c r="A163" s="44" t="str">
        <f t="shared" si="12"/>
        <v>W4846069</v>
      </c>
      <c r="B163" s="132">
        <v>46069</v>
      </c>
      <c r="C163" s="7">
        <f>IF(BS_CONTROLE[[#This Row],[Coluna2]]="","",WEEKNUM(BS_CONTROLE[[#This Row],[Coluna2]]))</f>
        <v>8</v>
      </c>
      <c r="D163" s="45" t="s">
        <v>239</v>
      </c>
      <c r="E163" s="181">
        <v>185</v>
      </c>
      <c r="F163" s="133" t="s">
        <v>25</v>
      </c>
      <c r="G163" s="8" t="str">
        <f>IF(D163="","*",VLOOKUP(F163,BS_ATIVIDADE[#All],3,FALSE))</f>
        <v>OUTROS</v>
      </c>
      <c r="H163" s="134" t="s">
        <v>385</v>
      </c>
      <c r="I163" s="134" t="s">
        <v>418</v>
      </c>
      <c r="J163" s="150">
        <v>74</v>
      </c>
      <c r="K163" s="150">
        <v>24.84</v>
      </c>
      <c r="L163" s="71">
        <v>109</v>
      </c>
      <c r="M163" s="148" t="s">
        <v>1603</v>
      </c>
      <c r="N163" s="148" t="s">
        <v>1604</v>
      </c>
      <c r="O163" s="134">
        <v>0.39583333333333331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3" s="176" t="str" cm="1">
        <f t="array" ref="T1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3" s="195" t="str">
        <f>IFERROR(_xlfn.XLOOKUP(J163, BASE_MAPA!$B$2:$B$420, BASE_MAPA!$G$2:$G$420), "ERRO")</f>
        <v>MARCO INICIAL - ALTO ARAGUAIA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6202</v>
      </c>
      <c r="AF163" s="71">
        <v>6201</v>
      </c>
      <c r="AG163" s="71"/>
      <c r="AH163" s="42"/>
      <c r="AI163" s="119" t="str">
        <f>IF(BS_CONTROLE[[#This Row],[Coluna6]]=0, "-", BS_CONTROLE[[#This Row],[Coluna6]])</f>
        <v>DESLOCAMENTO</v>
      </c>
      <c r="AJ163" s="8" t="str">
        <f>IF(D163="","*",VLOOKUP(AI163,BS_ATIVIDADE[#Data],3,FALSE))</f>
        <v>OUTROS</v>
      </c>
      <c r="AK163" s="171" t="str">
        <f>IF(BS_CONTROLE[[#This Row],[Coluna8]]=0, "-", BS_CONTROLE[[#This Row],[Coluna8]])</f>
        <v>TAP</v>
      </c>
      <c r="AL163" s="171" t="str">
        <f>IF(BS_CONTROLE[[#This Row],[Coluna9]]=0, "-", BS_CONTROLE[[#This Row],[Coluna9]])</f>
        <v>TIN1</v>
      </c>
      <c r="AM163" s="171" t="str">
        <f>IF(BS_CONTROLE[[#This Row],[Coluna13]]=0, "-", BS_CONTROLE[[#This Row],[Coluna13]])</f>
        <v>TAP-TIN</v>
      </c>
      <c r="AN163" s="171" t="str">
        <f>IF(BS_CONTROLE[[#This Row],[Coluna14]]=0, "-", BS_CONTROLE[[#This Row],[Coluna14]])</f>
        <v>TAPTIN</v>
      </c>
      <c r="AO163" s="172">
        <f>IF(BS_CONTROLE[[#This Row],[Coluna10]]=0, "-", BS_CONTROLE[[#This Row],[Coluna10]])</f>
        <v>74</v>
      </c>
      <c r="AP163" s="173">
        <f>IF(BS_CONTROLE[[#This Row],[Coluna11]]=0, "-", BS_CONTROLE[[#This Row],[Coluna11]])</f>
        <v>24.84</v>
      </c>
      <c r="AQ163" s="173">
        <f>IF(BS_CONTROLE[[#This Row],[Coluna12]]=0, "-", BS_CONTROLE[[#This Row],[Coluna12]])</f>
        <v>109</v>
      </c>
      <c r="AR163" s="32">
        <v>0.34444444444444444</v>
      </c>
      <c r="AS163" s="32">
        <v>0.38611111111111113</v>
      </c>
      <c r="AT163" s="32">
        <v>0.42777777777777776</v>
      </c>
      <c r="AU163" s="32"/>
      <c r="AV163" s="32"/>
      <c r="AW163" s="32"/>
      <c r="AX163" s="32"/>
      <c r="AY163" s="180">
        <f t="shared" ref="AY163:AY165" si="20">IF(D163="","*",IFERROR(IF(ISODD(COUNT(AS163:AX165)),"ERRO",SUM((AT163-AS163),(AV163-AU163),(AX163-AW163))),"ERRO"))</f>
        <v>4.166666666666663E-2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3" s="59" t="str" cm="1">
        <f t="array" ref="BD1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3" s="196" t="str">
        <f>IFERROR(_xlfn.XLOOKUP(AO163, BASE_MAPA!$B$2:$B$420, BASE_MAPA!$G$2:$G$420), "ERRO")</f>
        <v>MARCO INICIAL - ALTO ARAGUAIA</v>
      </c>
      <c r="BF163" s="174" t="str">
        <f>IF(BS_CONTROLE[[#This Row],[Coluna22]]=0, "-", BS_CONTROLE[[#This Row],[Coluna22]])</f>
        <v>Douglas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Intervalo</v>
      </c>
      <c r="BR163" s="15">
        <f t="shared" si="14"/>
        <v>0.99999999999999911</v>
      </c>
      <c r="BS163" s="15">
        <f t="shared" si="15"/>
        <v>1</v>
      </c>
      <c r="BT163" s="238" t="str">
        <f t="shared" si="16"/>
        <v>OKOK</v>
      </c>
    </row>
    <row r="164" spans="1:72">
      <c r="A164" s="44" t="str">
        <f t="shared" si="12"/>
        <v>V9746069</v>
      </c>
      <c r="B164" s="132">
        <v>46069</v>
      </c>
      <c r="C164" s="7">
        <f>IF(BS_CONTROLE[[#This Row],[Coluna2]]="","",WEEKNUM(BS_CONTROLE[[#This Row],[Coluna2]]))</f>
        <v>8</v>
      </c>
      <c r="D164" s="45" t="s">
        <v>236</v>
      </c>
      <c r="E164" s="181">
        <v>186</v>
      </c>
      <c r="F164" s="133" t="s">
        <v>25</v>
      </c>
      <c r="G164" s="8" t="str">
        <f>IF(D164="","*",VLOOKUP(F164,BS_ATIVIDADE[#All],3,FALSE))</f>
        <v>OUTROS</v>
      </c>
      <c r="H164" s="134" t="s">
        <v>1608</v>
      </c>
      <c r="I164" s="134" t="s">
        <v>716</v>
      </c>
      <c r="J164" s="150">
        <v>78</v>
      </c>
      <c r="K164" s="150">
        <v>180</v>
      </c>
      <c r="L164" s="71">
        <v>189.45500000000001</v>
      </c>
      <c r="M164" s="148" t="str" cm="1">
        <f t="array" ref="M1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64" s="148" t="str" cm="1">
        <f t="array" ref="N1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64" s="134">
        <v>0.375</v>
      </c>
      <c r="P164" s="134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76" t="str" cm="1">
        <f t="array" ref="S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4" s="176" t="str" cm="1">
        <f t="array" ref="T1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64" s="195" t="str">
        <f>IFERROR(_xlfn.XLOOKUP(J164, BASE_MAPA!$B$2:$B$420, BASE_MAPA!$G$2:$G$420), "ERRO")</f>
        <v>ITIRAPINA - BAURU</v>
      </c>
      <c r="V164" s="142" t="s">
        <v>1609</v>
      </c>
      <c r="W164" s="134" t="s">
        <v>1610</v>
      </c>
      <c r="X164" s="151" t="s">
        <v>1005</v>
      </c>
      <c r="Y164" s="129" t="s">
        <v>1008</v>
      </c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6527</v>
      </c>
      <c r="AF164" s="71"/>
      <c r="AG164" s="71"/>
      <c r="AH164" s="42"/>
      <c r="AI164" s="119" t="str">
        <f>IF(BS_CONTROLE[[#This Row],[Coluna6]]=0, "-", BS_CONTROLE[[#This Row],[Coluna6]])</f>
        <v>DESLOCAMENTO</v>
      </c>
      <c r="AJ164" s="8" t="str">
        <f>IF(D164="","*",VLOOKUP(AI164,BS_ATIVIDADE[#Data],3,FALSE))</f>
        <v>OUTROS</v>
      </c>
      <c r="AK164" s="171" t="str">
        <f>IF(BS_CONTROLE[[#This Row],[Coluna8]]=0, "-", BS_CONTROLE[[#This Row],[Coluna8]])</f>
        <v>ZIQ</v>
      </c>
      <c r="AL164" s="171" t="str">
        <f>IF(BS_CONTROLE[[#This Row],[Coluna9]]=0, "-", BS_CONTROLE[[#This Row],[Coluna9]])</f>
        <v>ZFH</v>
      </c>
      <c r="AM164" s="171" t="str">
        <f>IF(BS_CONTROLE[[#This Row],[Coluna13]]=0, "-", BS_CONTROLE[[#This Row],[Coluna13]])</f>
        <v>ZIQ-ZQY</v>
      </c>
      <c r="AN164" s="171" t="str">
        <f>IF(BS_CONTROLE[[#This Row],[Coluna14]]=0, "-", BS_CONTROLE[[#This Row],[Coluna14]])</f>
        <v>ZIQZQY</v>
      </c>
      <c r="AO164" s="172">
        <f>IF(BS_CONTROLE[[#This Row],[Coluna10]]=0, "-", BS_CONTROLE[[#This Row],[Coluna10]])</f>
        <v>78</v>
      </c>
      <c r="AP164" s="173">
        <f>IF(BS_CONTROLE[[#This Row],[Coluna11]]=0, "-", BS_CONTROLE[[#This Row],[Coluna11]])</f>
        <v>180</v>
      </c>
      <c r="AQ164" s="173">
        <f>IF(BS_CONTROLE[[#This Row],[Coluna12]]=0, "-", BS_CONTROLE[[#This Row],[Coluna12]])</f>
        <v>189.45500000000001</v>
      </c>
      <c r="AR164" s="32">
        <v>0.3923611111111111</v>
      </c>
      <c r="AS164" s="32">
        <v>0.41388888888888886</v>
      </c>
      <c r="AT164" s="32">
        <v>0.45555555555555555</v>
      </c>
      <c r="AU164" s="32"/>
      <c r="AV164" s="32"/>
      <c r="AW164" s="32"/>
      <c r="AX164" s="32"/>
      <c r="AY164" s="180">
        <f t="shared" si="20"/>
        <v>4.1666666666666685E-2</v>
      </c>
      <c r="AZ164" s="11"/>
      <c r="BA164" s="60">
        <v>1</v>
      </c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4" s="59" t="str" cm="1">
        <f t="array" ref="BD1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64" s="196" t="str">
        <f>IFERROR(_xlfn.XLOOKUP(AO164, BASE_MAPA!$B$2:$B$420, BASE_MAPA!$G$2:$G$420), "ERRO")</f>
        <v>ITIRAPINA - BAURU</v>
      </c>
      <c r="BF164" s="174" t="str">
        <f>IF(BS_CONTROLE[[#This Row],[Coluna22]]=0, "-", BS_CONTROLE[[#This Row],[Coluna22]])</f>
        <v>Vieira</v>
      </c>
      <c r="BG164" s="13"/>
      <c r="BH164" s="14">
        <v>2</v>
      </c>
      <c r="BI164" s="14"/>
      <c r="BJ164" s="14" t="s">
        <v>1611</v>
      </c>
      <c r="BK164" s="14" t="s">
        <v>1611</v>
      </c>
      <c r="BL164" s="13"/>
      <c r="BM164" s="12" t="s">
        <v>1030</v>
      </c>
      <c r="BN164" s="12" t="s">
        <v>1030</v>
      </c>
      <c r="BO164" s="130" t="s">
        <v>1030</v>
      </c>
      <c r="BP164" s="14"/>
      <c r="BQ164" s="10" t="str">
        <f t="shared" si="13"/>
        <v>Aderente</v>
      </c>
      <c r="BR164" s="15">
        <f t="shared" si="14"/>
        <v>1.0000000000000004</v>
      </c>
      <c r="BS164" s="15">
        <f t="shared" si="15"/>
        <v>1</v>
      </c>
      <c r="BT164" s="238" t="str">
        <f t="shared" si="16"/>
        <v>OKOK</v>
      </c>
    </row>
    <row r="165" spans="1:72" hidden="1">
      <c r="A165" s="44" t="str">
        <f t="shared" si="12"/>
        <v/>
      </c>
      <c r="B165" s="132"/>
      <c r="C165" s="7" t="str">
        <f>IF(BS_CONTROLE[[#This Row],[Coluna2]]="","",WEEKNUM(BS_CONTROLE[[#This Row],[Coluna2]]))</f>
        <v/>
      </c>
      <c r="D165" s="45"/>
      <c r="E165" s="181">
        <v>187</v>
      </c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 t="s">
        <v>11</v>
      </c>
      <c r="M165" s="148" t="str" cm="1">
        <f t="array" ref="M1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5" s="148" t="str" cm="1">
        <f t="array" ref="N1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5" s="176" t="str" cm="1">
        <f t="array" ref="T1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5" s="195" t="str">
        <f>IFERROR(_xlfn.XLOOKUP(J165, BASE_MAPA!$B$2:$B$420, BASE_MAPA!$G$2:$G$420), "ERRO")</f>
        <v>ERRO</v>
      </c>
      <c r="V165" s="142"/>
      <c r="W165" s="134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Row],[Coluna6]]=0, "-", BS_CONTROLE[[#This Row],[Coluna6]])</f>
        <v>-</v>
      </c>
      <c r="AJ165" s="8" t="str">
        <f>IF(D165="","*",VLOOKUP(AI165,BS_ATIVIDADE[#Data],3,FALSE))</f>
        <v>*</v>
      </c>
      <c r="AK165" s="171" t="str">
        <f>IF(BS_CONTROLE[[#This Row],[Coluna8]]=0, "-", BS_CONTROLE[[#This Row],[Coluna8]])</f>
        <v>-</v>
      </c>
      <c r="AL165" s="171" t="str">
        <f>IF(BS_CONTROLE[[#This Row],[Coluna9]]=0, "-", BS_CONTROLE[[#This Row],[Coluna9]])</f>
        <v>-</v>
      </c>
      <c r="AM165" s="171" t="str">
        <f>IF(BS_CONTROLE[[#This Row],[Coluna13]]=0, "-", BS_CONTROLE[[#This Row],[Coluna13]])</f>
        <v>-</v>
      </c>
      <c r="AN165" s="171" t="str">
        <f>IF(BS_CONTROLE[[#This Row],[Coluna14]]=0, "-", BS_CONTROLE[[#This Row],[Coluna14]])</f>
        <v>-</v>
      </c>
      <c r="AO165" s="172" t="str">
        <f>IF(BS_CONTROLE[[#This Row],[Coluna10]]=0, "-", BS_CONTROLE[[#This Row],[Coluna10]])</f>
        <v>-</v>
      </c>
      <c r="AP165" s="173" t="str">
        <f>IF(BS_CONTROLE[[#This Row],[Coluna11]]=0, "-", BS_CONTROLE[[#This Row],[Coluna11]])</f>
        <v>-</v>
      </c>
      <c r="AQ165" s="173" t="str">
        <f>IF(BS_CONTROLE[[#This Row],[Coluna12]]=0, "-", BS_CONTROLE[[#This Row],[Coluna12]])</f>
        <v>-</v>
      </c>
      <c r="AR165" s="32"/>
      <c r="AS165" s="32"/>
      <c r="AT165" s="32"/>
      <c r="AU165" s="32"/>
      <c r="AV165" s="32"/>
      <c r="AW165" s="32"/>
      <c r="AX165" s="32"/>
      <c r="AY165" s="180" t="str">
        <f t="shared" si="20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5" s="59" t="str" cm="1">
        <f t="array" ref="BD1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Row],[Coluna22]]=0, "-", BS_CONTROLE[[#This Row],[Coluna22]])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238" t="str">
        <f t="shared" si="16"/>
        <v/>
      </c>
    </row>
    <row r="166" spans="1:72" hidden="1">
      <c r="A166" s="198" t="str">
        <f>D166&amp;B166</f>
        <v/>
      </c>
      <c r="B166" s="199"/>
      <c r="C166" s="7" t="str">
        <f>IF(BS_CONTROLE[[#This Row],[Coluna2]]="","",WEEKNUM(BS_CONTROLE[[#This Row],[Coluna2]]))</f>
        <v/>
      </c>
      <c r="D166" s="45"/>
      <c r="E166" s="181"/>
      <c r="F166" s="133"/>
      <c r="G166" s="8" t="str">
        <f>IF(D166="","*",VLOOKUP(F166,BS_ATIVIDADE[#All],3,FALSE))</f>
        <v>*</v>
      </c>
      <c r="H166" s="134"/>
      <c r="I166" s="134"/>
      <c r="J166" s="150"/>
      <c r="K166" s="150"/>
      <c r="L166" s="71"/>
      <c r="M166" s="148" t="str" cm="1">
        <f t="array" ref="M1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6" s="200" t="str" cm="1">
        <f t="array" ref="N1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6" s="134"/>
      <c r="P166" s="134"/>
      <c r="Q166" s="71"/>
      <c r="R166" s="9" t="str">
        <f>IFERROR(_xlfn.XLOOKUP(F166, BS_ATIVIDADE[ATIVIDADE],BS_ATIVIDADE[UNIDADE] ), "*")</f>
        <v>*</v>
      </c>
      <c r="S166" s="176" t="str" cm="1">
        <f t="array" ref="S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6" s="176" t="str" cm="1">
        <f t="array" ref="T1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6" s="195" t="str">
        <f>IFERROR(_xlfn.XLOOKUP(J166, BASE_MAPA!$B$2:$B$420, BASE_MAPA!$G$2:$G$420), "ERRO")</f>
        <v>ERRO</v>
      </c>
      <c r="V166" s="201"/>
      <c r="W166" s="202"/>
      <c r="X166" s="151"/>
      <c r="Y166" s="129"/>
      <c r="Z166" s="129"/>
      <c r="AA166" s="71"/>
      <c r="AB166" s="59"/>
      <c r="AC166" s="59"/>
      <c r="AD166" s="134"/>
      <c r="AE166" s="71"/>
      <c r="AF166" s="71"/>
      <c r="AG166" s="71"/>
      <c r="AH166" s="42"/>
      <c r="AI166" s="119" t="str">
        <f>IF(BS_CONTROLE[[#This Row],[Coluna6]]=0, "-", BS_CONTROLE[[#This Row],[Coluna6]])</f>
        <v>-</v>
      </c>
      <c r="AJ166" s="8" t="str">
        <f>IF(D166="","*",VLOOKUP(AI166,BS_ATIVIDADE[#Data],3,FALSE))</f>
        <v>*</v>
      </c>
      <c r="AK166" s="203" t="str">
        <f>IF(BS_CONTROLE[[#This Row],[Coluna8]]=0, "-", BS_CONTROLE[[#This Row],[Coluna8]])</f>
        <v>-</v>
      </c>
      <c r="AL166" s="203" t="str">
        <f>IF(BS_CONTROLE[[#This Row],[Coluna9]]=0, "-", BS_CONTROLE[[#This Row],[Coluna9]])</f>
        <v>-</v>
      </c>
      <c r="AM166" s="203" t="str">
        <f>IF(BS_CONTROLE[[#This Row],[Coluna13]]=0, "-", BS_CONTROLE[[#This Row],[Coluna13]])</f>
        <v>-</v>
      </c>
      <c r="AN166" s="203" t="str">
        <f>IF(BS_CONTROLE[[#This Row],[Coluna14]]=0, "-", BS_CONTROLE[[#This Row],[Coluna14]])</f>
        <v>-</v>
      </c>
      <c r="AO166" s="172" t="str">
        <f>IF(BS_CONTROLE[[#This Row],[Coluna10]]=0, "-", BS_CONTROLE[[#This Row],[Coluna10]])</f>
        <v>-</v>
      </c>
      <c r="AP166" s="173" t="str">
        <f>IF(BS_CONTROLE[[#This Row],[Coluna11]]=0, "-", BS_CONTROLE[[#This Row],[Coluna11]])</f>
        <v>-</v>
      </c>
      <c r="AQ166" s="173" t="str">
        <f>IF(BS_CONTROLE[[#This Row],[Coluna12]]=0, "-", BS_CONTROLE[[#This Row],[Coluna12]])</f>
        <v>-</v>
      </c>
      <c r="AR166" s="204"/>
      <c r="AS166" s="204"/>
      <c r="AT166" s="204"/>
      <c r="AU166" s="204"/>
      <c r="AV166" s="204"/>
      <c r="AW166" s="204"/>
      <c r="AX166" s="32"/>
      <c r="AY166" s="180" t="str">
        <f>IF(D166="","*",IFERROR(IF(ISODD(COUNT(AS166:AX169)),"ERRO",SUM((AT166-AS166),(AV166-AU166),(AX166-AW166))),"ERRO"))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6" s="59" t="str" cm="1">
        <f t="array" ref="BD1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6" s="196" t="str">
        <f>IFERROR(_xlfn.XLOOKUP(AO166, BASE_MAPA!$B$2:$B$420, BASE_MAPA!$G$2:$G$420), "ERRO")</f>
        <v>ERRO</v>
      </c>
      <c r="BF166" s="174" t="str">
        <f>IF(BS_CONTROLE[[#This Row],[Coluna22]]=0, "-", BS_CONTROLE[[#This Row],[Coluna22]])</f>
        <v>-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Aderente</v>
      </c>
      <c r="BR166" s="15" t="str">
        <f>IF(OR(B166="",F166=""),"*",AY166/P166)</f>
        <v>*</v>
      </c>
      <c r="BS166" s="15" t="str">
        <f>IF(OR(B166="",F166=""),"*",BA166/Q166)</f>
        <v>*</v>
      </c>
      <c r="BT166" s="238"/>
    </row>
    <row r="167" spans="1:72">
      <c r="A167" s="198" t="str">
        <f>D167&amp;B167</f>
        <v>V8646070</v>
      </c>
      <c r="B167" s="199">
        <v>46070</v>
      </c>
      <c r="C167" s="7">
        <f>IF(BS_CONTROLE[[#This Row],[Coluna2]]="","",WEEKNUM(BS_CONTROLE[[#This Row],[Coluna2]]))</f>
        <v>8</v>
      </c>
      <c r="D167" s="45" t="s">
        <v>217</v>
      </c>
      <c r="E167" s="181">
        <v>174</v>
      </c>
      <c r="F167" s="133" t="s">
        <v>116</v>
      </c>
      <c r="G167" s="8" t="s">
        <v>116</v>
      </c>
      <c r="H167" s="134" t="s">
        <v>617</v>
      </c>
      <c r="I167" s="134" t="s">
        <v>1579</v>
      </c>
      <c r="J167" s="150">
        <v>98</v>
      </c>
      <c r="K167" s="150">
        <v>659.976</v>
      </c>
      <c r="L167" s="71">
        <v>662.91099999999994</v>
      </c>
      <c r="M167" s="148" t="s">
        <v>632</v>
      </c>
      <c r="N167" s="200" t="s">
        <v>633</v>
      </c>
      <c r="O167" s="134">
        <v>0.4375</v>
      </c>
      <c r="P167" s="134">
        <v>0.125</v>
      </c>
      <c r="Q167" s="71">
        <v>1680</v>
      </c>
      <c r="R167" s="9" t="s">
        <v>37</v>
      </c>
      <c r="S167" s="176" t="s">
        <v>370</v>
      </c>
      <c r="T167" s="176" t="s">
        <v>578</v>
      </c>
      <c r="U167" s="195" t="s">
        <v>577</v>
      </c>
      <c r="V167" s="201" t="s">
        <v>1279</v>
      </c>
      <c r="W167" s="202" t="s">
        <v>1280</v>
      </c>
      <c r="X167" s="151" t="s">
        <v>1000</v>
      </c>
      <c r="Y167" s="129" t="s">
        <v>999</v>
      </c>
      <c r="Z167" s="129"/>
      <c r="AA167" s="71">
        <v>1</v>
      </c>
      <c r="AB167" s="59" t="s">
        <v>997</v>
      </c>
      <c r="AC167" s="59"/>
      <c r="AD167" s="134">
        <v>0.29166666666666669</v>
      </c>
      <c r="AE167" s="71">
        <v>6236</v>
      </c>
      <c r="AF167" s="71">
        <v>6636</v>
      </c>
      <c r="AG167" s="71"/>
      <c r="AH167" s="42"/>
      <c r="AI167" s="119" t="str">
        <f>IF(BS_CONTROLE[[#This Row],[Coluna6]]=0, "-", BS_CONTROLE[[#This Row],[Coluna6]])</f>
        <v>MECANIZAÇÃO - SOCADORA</v>
      </c>
      <c r="AJ167" s="8" t="str">
        <f>IF(D167="","*",VLOOKUP(AI167,BS_ATIVIDADE[#Data],3,FALSE))</f>
        <v>MECANIZAÇÃO - SOCADORA</v>
      </c>
      <c r="AK167" s="203" t="str">
        <f>IF(BS_CONTROLE[[#This Row],[Coluna8]]=0, "-", BS_CONTROLE[[#This Row],[Coluna8]])</f>
        <v>TIQ</v>
      </c>
      <c r="AL167" s="203" t="str">
        <f>IF(BS_CONTROLE[[#This Row],[Coluna9]]=0, "-", BS_CONTROLE[[#This Row],[Coluna9]])</f>
        <v xml:space="preserve">TIQ </v>
      </c>
      <c r="AM167" s="203" t="str">
        <f>IF(BS_CONTROLE[[#This Row],[Coluna13]]=0, "-", BS_CONTROLE[[#This Row],[Coluna13]])</f>
        <v>TBS</v>
      </c>
      <c r="AN167" s="203" t="str">
        <f>IF(BS_CONTROLE[[#This Row],[Coluna14]]=0, "-", BS_CONTROLE[[#This Row],[Coluna14]])</f>
        <v>TBS1</v>
      </c>
      <c r="AO167" s="172">
        <f>IF(BS_CONTROLE[[#This Row],[Coluna10]]=0, "-", BS_CONTROLE[[#This Row],[Coluna10]])</f>
        <v>98</v>
      </c>
      <c r="AP167" s="173">
        <f>IF(BS_CONTROLE[[#This Row],[Coluna11]]=0, "-", BS_CONTROLE[[#This Row],[Coluna11]])</f>
        <v>659.976</v>
      </c>
      <c r="AQ167" s="173">
        <f>IF(BS_CONTROLE[[#This Row],[Coluna12]]=0, "-", BS_CONTROLE[[#This Row],[Coluna12]])</f>
        <v>662.91099999999994</v>
      </c>
      <c r="AR167" s="204">
        <v>0.33958333333333335</v>
      </c>
      <c r="AS167" s="204">
        <v>0</v>
      </c>
      <c r="AT167" s="204">
        <v>0</v>
      </c>
      <c r="AU167" s="204"/>
      <c r="AV167" s="204"/>
      <c r="AW167" s="204"/>
      <c r="AX167" s="32"/>
      <c r="AY167" s="180">
        <f>IF(D167="","*",IFERROR(IF(ISODD(COUNT(AS167:AX169)),"ERRO",SUM((AT167-AS167),(AV167-AU167),(AX167-AW167))),"ERRO"))</f>
        <v>0</v>
      </c>
      <c r="AZ167" s="11"/>
      <c r="BA167" s="60">
        <v>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7" s="59" t="str" cm="1">
        <f t="array" ref="BD1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Row],[Coluna22]]=0, "-", BS_CONTROLE[[#This Row],[Coluna22]])</f>
        <v>Antonioni</v>
      </c>
      <c r="BG167" s="13"/>
      <c r="BH167" s="14">
        <v>0</v>
      </c>
      <c r="BI167" s="14"/>
      <c r="BJ167" s="246" t="s">
        <v>1612</v>
      </c>
      <c r="BK167" s="246" t="s">
        <v>1612</v>
      </c>
      <c r="BL167" s="13"/>
      <c r="BM167" s="12" t="s">
        <v>1025</v>
      </c>
      <c r="BN167" s="12" t="s">
        <v>1046</v>
      </c>
      <c r="BO167" s="130" t="s">
        <v>1156</v>
      </c>
      <c r="BP167" s="14" t="s">
        <v>11</v>
      </c>
      <c r="BQ167" s="10" t="str">
        <f>IF(AND(BR167&lt;1,BS167&lt;1),"Produção e Intervalo",IF(BR167&lt;1,"Intervalo",IF(BS167&lt;1,"Produção","Aderente")))</f>
        <v>Produção e Intervalo</v>
      </c>
      <c r="BR167" s="15">
        <f>IF(OR(B167="",F167=""),"*",AY167/P167)</f>
        <v>0</v>
      </c>
      <c r="BS167" s="15">
        <f>IF(OR(B167="",F167=""),"*",BA167/Q167)</f>
        <v>0</v>
      </c>
      <c r="BT167" s="238" t="str">
        <f t="shared" ref="BT167:BT169" si="21">IF(BN167="","",SUBSTITUTE(BM167," ","")&amp;SUBSTITUTE(BN167," ",""))</f>
        <v>CCOCirculaçãoIntervaloContrato</v>
      </c>
    </row>
    <row r="168" spans="1:72">
      <c r="A168" s="44" t="str">
        <f t="shared" si="12"/>
        <v>BRUNO (TF-525)46070</v>
      </c>
      <c r="B168" s="132">
        <v>46070</v>
      </c>
      <c r="C168" s="7">
        <f>IF(BS_CONTROLE[[#This Row],[Coluna2]]="","",WEEKNUM(BS_CONTROLE[[#This Row],[Coluna2]]))</f>
        <v>8</v>
      </c>
      <c r="D168" s="45" t="s">
        <v>278</v>
      </c>
      <c r="E168" s="181">
        <v>188</v>
      </c>
      <c r="F168" s="133" t="s">
        <v>193</v>
      </c>
      <c r="G168" s="8" t="str">
        <f>IF(D168="","*",VLOOKUP(F168,BS_ATIVIDADE[#All],3,FALSE))</f>
        <v>SOLDA</v>
      </c>
      <c r="H168" s="134" t="s">
        <v>589</v>
      </c>
      <c r="I168" s="134" t="s">
        <v>11</v>
      </c>
      <c r="J168" s="150">
        <v>98</v>
      </c>
      <c r="K168" s="150">
        <v>549.9</v>
      </c>
      <c r="L168" s="71" t="s">
        <v>11</v>
      </c>
      <c r="M168" s="148" t="str" cm="1">
        <f t="array" ref="M1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68" s="148" t="str" cm="1">
        <f t="array" ref="N1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168" s="134">
        <v>0.375</v>
      </c>
      <c r="P168" s="134">
        <v>6.25E-2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8" s="176" t="str" cm="1">
        <f t="array" ref="T1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68" s="195" t="str">
        <f>IFERROR(_xlfn.XLOOKUP(J168, BASE_MAPA!$B$2:$B$420, BASE_MAPA!$G$2:$G$420), "ERRO")</f>
        <v>ALTO ARAGUAIA - RONDONOPOLIS</v>
      </c>
      <c r="V168" s="142" t="s">
        <v>1322</v>
      </c>
      <c r="W168" s="134" t="s">
        <v>1323</v>
      </c>
      <c r="X168" s="151" t="s">
        <v>1005</v>
      </c>
      <c r="Y168" s="129" t="s">
        <v>1008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Row],[Coluna6]]=0, "-", BS_CONTROLE[[#This Row],[Coluna6]])</f>
        <v>PDM - SOLDA</v>
      </c>
      <c r="AJ168" s="8" t="str">
        <f>IF(D168="","*",VLOOKUP(AI168,BS_ATIVIDADE[#Data],3,FALSE))</f>
        <v>SOLDA</v>
      </c>
      <c r="AK168" s="171" t="str">
        <f>IF(BS_CONTROLE[[#This Row],[Coluna8]]=0, "-", BS_CONTROLE[[#This Row],[Coluna8]])</f>
        <v>TRM1</v>
      </c>
      <c r="AL168" s="171" t="str">
        <f>IF(BS_CONTROLE[[#This Row],[Coluna9]]=0, "-", BS_CONTROLE[[#This Row],[Coluna9]])</f>
        <v>-</v>
      </c>
      <c r="AM168" s="171" t="str">
        <f>IF(BS_CONTROLE[[#This Row],[Coluna13]]=0, "-", BS_CONTROLE[[#This Row],[Coluna13]])</f>
        <v>TRM</v>
      </c>
      <c r="AN168" s="171" t="str">
        <f>IF(BS_CONTROLE[[#This Row],[Coluna14]]=0, "-", BS_CONTROLE[[#This Row],[Coluna14]])</f>
        <v>TRM1</v>
      </c>
      <c r="AO168" s="172">
        <f>IF(BS_CONTROLE[[#This Row],[Coluna10]]=0, "-", BS_CONTROLE[[#This Row],[Coluna10]])</f>
        <v>98</v>
      </c>
      <c r="AP168" s="173">
        <f>IF(BS_CONTROLE[[#This Row],[Coluna11]]=0, "-", BS_CONTROLE[[#This Row],[Coluna11]])</f>
        <v>549.9</v>
      </c>
      <c r="AQ168" s="173" t="str">
        <f>IF(BS_CONTROLE[[#This Row],[Coluna12]]=0, "-", BS_CONTROLE[[#This Row],[Coluna12]])</f>
        <v>-</v>
      </c>
      <c r="AR168" s="32">
        <v>0.3125</v>
      </c>
      <c r="AS168" s="32">
        <v>0.31944444444444442</v>
      </c>
      <c r="AT168" s="32">
        <v>0.40277777777777779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8.333333333333337E-2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8" s="59" t="str" cm="1">
        <f t="array" ref="BD1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8" s="196" t="str">
        <f>IFERROR(_xlfn.XLOOKUP(AO168, BASE_MAPA!$B$2:$B$420, BASE_MAPA!$G$2:$G$420), "ERRO")</f>
        <v>ALTO ARAGUAIA - RONDONOPOLIS</v>
      </c>
      <c r="BF168" s="174" t="str">
        <f>IF(BS_CONTROLE[[#This Row],[Coluna22]]=0, "-", BS_CONTROLE[[#This Row],[Coluna22]])</f>
        <v>Bruno</v>
      </c>
      <c r="BG168" s="13"/>
      <c r="BH168" s="14">
        <v>2</v>
      </c>
      <c r="BI168" s="14"/>
      <c r="BJ168" s="247" t="s">
        <v>1613</v>
      </c>
      <c r="BK168" s="247" t="s">
        <v>1613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1.3333333333333339</v>
      </c>
      <c r="BS168" s="15">
        <f t="shared" si="15"/>
        <v>1</v>
      </c>
      <c r="BT168" s="238" t="str">
        <f t="shared" si="21"/>
        <v>OKOK</v>
      </c>
    </row>
    <row r="169" spans="1:72">
      <c r="A169" s="44" t="str">
        <f t="shared" si="12"/>
        <v>ELSON (TF-526)46070</v>
      </c>
      <c r="B169" s="132">
        <v>46070</v>
      </c>
      <c r="C169" s="7">
        <f>IF(BS_CONTROLE[[#This Row],[Coluna2]]="","",WEEKNUM(BS_CONTROLE[[#This Row],[Coluna2]]))</f>
        <v>8</v>
      </c>
      <c r="D169" s="45" t="s">
        <v>303</v>
      </c>
      <c r="E169" s="181">
        <v>189</v>
      </c>
      <c r="F169" s="133" t="s">
        <v>193</v>
      </c>
      <c r="G169" s="8" t="str">
        <f>IF(D169="","*",VLOOKUP(F169,BS_ATIVIDADE[#All],3,FALSE))</f>
        <v>SOLDA</v>
      </c>
      <c r="H169" s="134" t="s">
        <v>570</v>
      </c>
      <c r="I169" s="134" t="s">
        <v>11</v>
      </c>
      <c r="J169" s="150">
        <v>74</v>
      </c>
      <c r="K169" s="150">
        <v>498.9</v>
      </c>
      <c r="L169" s="71" t="s">
        <v>11</v>
      </c>
      <c r="M169" s="148" t="str" cm="1">
        <f t="array" ref="M1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69" s="148" t="str" cm="1">
        <f t="array" ref="N1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69" s="134">
        <v>0.41666666666666669</v>
      </c>
      <c r="P169" s="134">
        <v>8.3333333333333329E-2</v>
      </c>
      <c r="Q169" s="71">
        <v>2</v>
      </c>
      <c r="R169" s="9" t="str">
        <f>IFERROR(_xlfn.XLOOKUP(F169, BS_ATIVIDADE[ATIVIDADE],BS_ATIVIDADE[UNIDADE] ), "*")</f>
        <v>Nº DE SOLDA</v>
      </c>
      <c r="S169" s="176" t="str" cm="1">
        <f t="array" ref="S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9" s="176" t="str" cm="1">
        <f t="array" ref="T1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1295</v>
      </c>
      <c r="W169" s="134" t="s">
        <v>1323</v>
      </c>
      <c r="X169" s="151" t="s">
        <v>1000</v>
      </c>
      <c r="Y169" s="129" t="s">
        <v>999</v>
      </c>
      <c r="Z169" s="129"/>
      <c r="AA169" s="71" t="s">
        <v>11</v>
      </c>
      <c r="AB169" s="59"/>
      <c r="AC169" s="59"/>
      <c r="AD169" s="134"/>
      <c r="AE169" s="71"/>
      <c r="AF169" s="71"/>
      <c r="AG169" s="71"/>
      <c r="AH169" s="42"/>
      <c r="AI169" s="119" t="str">
        <f>IF(BS_CONTROLE[[#This Row],[Coluna6]]=0, "-", BS_CONTROLE[[#This Row],[Coluna6]])</f>
        <v>PDM - SOLDA</v>
      </c>
      <c r="AJ169" s="8" t="str">
        <f>IF(D169="","*",VLOOKUP(AI169,BS_ATIVIDADE[#Data],3,FALSE))</f>
        <v>SOLDA</v>
      </c>
      <c r="AK169" s="171" t="str">
        <f>IF(BS_CONTROLE[[#This Row],[Coluna8]]=0, "-", BS_CONTROLE[[#This Row],[Coluna8]])</f>
        <v>499TGR1</v>
      </c>
      <c r="AL169" s="171" t="str">
        <f>IF(BS_CONTROLE[[#This Row],[Coluna9]]=0, "-", BS_CONTROLE[[#This Row],[Coluna9]])</f>
        <v>-</v>
      </c>
      <c r="AM169" s="171" t="str">
        <f>IF(BS_CONTROLE[[#This Row],[Coluna13]]=0, "-", BS_CONTROLE[[#This Row],[Coluna13]])</f>
        <v>TBR-TGR</v>
      </c>
      <c r="AN169" s="171" t="str">
        <f>IF(BS_CONTROLE[[#This Row],[Coluna14]]=0, "-", BS_CONTROLE[[#This Row],[Coluna14]])</f>
        <v>499TGR1</v>
      </c>
      <c r="AO169" s="172">
        <f>IF(BS_CONTROLE[[#This Row],[Coluna10]]=0, "-", BS_CONTROLE[[#This Row],[Coluna10]])</f>
        <v>74</v>
      </c>
      <c r="AP169" s="173">
        <v>430.2</v>
      </c>
      <c r="AQ169" s="173" t="str">
        <f>IF(BS_CONTROLE[[#This Row],[Coluna12]]=0, "-", BS_CONTROLE[[#This Row],[Coluna12]])</f>
        <v>-</v>
      </c>
      <c r="AR169" s="32">
        <v>0.3923611111111111</v>
      </c>
      <c r="AS169" s="32">
        <v>0.39930555555555558</v>
      </c>
      <c r="AT169" s="32">
        <v>0.4826388888888889</v>
      </c>
      <c r="AU169" s="32"/>
      <c r="AV169" s="32"/>
      <c r="AW169" s="32"/>
      <c r="AX169" s="32"/>
      <c r="AY169" s="180">
        <f>IF(D169="","*",IFERROR(IF(ISODD(COUNT(AS169:AX171)),"ERRO",SUM((AT169-AS169),(AV169-AU169),(AX169-AW169))),"ERRO"))</f>
        <v>8.3333333333333315E-2</v>
      </c>
      <c r="AZ169" s="11"/>
      <c r="BA169" s="60">
        <v>2</v>
      </c>
      <c r="BB169" s="9" t="str">
        <f>IFERROR(_xlfn.XLOOKUP(AI169, BS_ATIVIDADE[ATIVIDADE],BS_ATIVIDADE[UNIDADE] ), "*")</f>
        <v>Nº DE SOLDA</v>
      </c>
      <c r="BC169" s="59" t="str" cm="1">
        <f t="array" ref="BC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9" s="59" t="str" cm="1">
        <f t="array" ref="BD1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Row],[Coluna22]]=0, "-", BS_CONTROLE[[#This Row],[Coluna22]])</f>
        <v>Elson</v>
      </c>
      <c r="BG169" s="13"/>
      <c r="BH169" s="14">
        <v>2</v>
      </c>
      <c r="BI169" s="14"/>
      <c r="BJ169" s="247" t="s">
        <v>1614</v>
      </c>
      <c r="BK169" s="14" t="s">
        <v>1615</v>
      </c>
      <c r="BL169" s="13"/>
      <c r="BM169" s="12" t="s">
        <v>1030</v>
      </c>
      <c r="BN169" s="12" t="s">
        <v>1030</v>
      </c>
      <c r="BO169" s="130" t="s">
        <v>1030</v>
      </c>
      <c r="BP169" s="14" t="s">
        <v>11</v>
      </c>
      <c r="BQ169" s="10" t="str">
        <f t="shared" si="13"/>
        <v>Aderente</v>
      </c>
      <c r="BR169" s="15">
        <f t="shared" si="14"/>
        <v>0.99999999999999978</v>
      </c>
      <c r="BS169" s="15">
        <f t="shared" si="15"/>
        <v>1</v>
      </c>
      <c r="BT169" s="238" t="str">
        <f t="shared" si="21"/>
        <v>OKOK</v>
      </c>
    </row>
    <row r="170" spans="1:72" hidden="1">
      <c r="A170" s="44" t="str">
        <f t="shared" si="12"/>
        <v/>
      </c>
      <c r="B170" s="132"/>
      <c r="C170" s="7" t="str">
        <f>IF(BS_CONTROLE[[#This Row],[Coluna2]]="","",WEEKNUM(BS_CONTROLE[[#This Row],[Coluna2]]))</f>
        <v/>
      </c>
      <c r="D170" s="45"/>
      <c r="E170" s="181">
        <v>190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0" s="148" t="str" cm="1">
        <f t="array" ref="N1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0" s="176" t="str" cm="1">
        <f t="array" ref="T1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Row],[Coluna6]]=0, "-", BS_CONTROLE[[#This Row],[Coluna6]])</f>
        <v>-</v>
      </c>
      <c r="AJ170" s="8" t="str">
        <f>IF(D170="","*",VLOOKUP(AI170,BS_ATIVIDADE[#Data],3,FALSE))</f>
        <v>*</v>
      </c>
      <c r="AK170" s="171" t="str">
        <f>IF(BS_CONTROLE[[#This Row],[Coluna8]]=0, "-", BS_CONTROLE[[#This Row],[Coluna8]])</f>
        <v>-</v>
      </c>
      <c r="AL170" s="171" t="str">
        <f>IF(BS_CONTROLE[[#This Row],[Coluna9]]=0, "-", BS_CONTROLE[[#This Row],[Coluna9]])</f>
        <v>-</v>
      </c>
      <c r="AM170" s="171" t="str">
        <f>IF(BS_CONTROLE[[#This Row],[Coluna13]]=0, "-", BS_CONTROLE[[#This Row],[Coluna13]])</f>
        <v>-</v>
      </c>
      <c r="AN170" s="171" t="str">
        <f>IF(BS_CONTROLE[[#This Row],[Coluna14]]=0, "-", BS_CONTROLE[[#This Row],[Coluna14]])</f>
        <v>-</v>
      </c>
      <c r="AO170" s="172" t="str">
        <f>IF(BS_CONTROLE[[#This Row],[Coluna10]]=0, "-", BS_CONTROLE[[#This Row],[Coluna10]])</f>
        <v>-</v>
      </c>
      <c r="AP170" s="173" t="str">
        <f>IF(BS_CONTROLE[[#This Row],[Coluna11]]=0, "-", BS_CONTROLE[[#This Row],[Coluna11]])</f>
        <v>-</v>
      </c>
      <c r="AQ170" s="173" t="str">
        <f>IF(BS_CONTROLE[[#This Row],[Coluna12]]=0, "-", BS_CONTROLE[[#This Row],[Coluna12]])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IF(D170="","*",IFERROR(IF(ISODD(COUNT(AS170:AX171)),"ERRO",SUM((AT170-AS170),(AV170-AU170),(AX170-AW170))),"ERRO"))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0" s="59" t="str" cm="1">
        <f t="array" ref="BD1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Row],[Coluna22]]=0, "-", BS_CONTROLE[[#This Row],[Coluna22]])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38" t="str">
        <f t="shared" si="16"/>
        <v/>
      </c>
    </row>
    <row r="171" spans="1:72">
      <c r="A171" s="44" t="str">
        <f t="shared" si="12"/>
        <v>W7046070</v>
      </c>
      <c r="B171" s="132">
        <v>46070</v>
      </c>
      <c r="C171" s="7">
        <f>IF(BS_CONTROLE[[#This Row],[Coluna2]]="","",WEEKNUM(BS_CONTROLE[[#This Row],[Coluna2]]))</f>
        <v>8</v>
      </c>
      <c r="D171" s="45" t="s">
        <v>249</v>
      </c>
      <c r="E171" s="181">
        <v>191</v>
      </c>
      <c r="F171" s="133" t="s">
        <v>186</v>
      </c>
      <c r="G171" s="8" t="str">
        <f>IF(D171="","*",VLOOKUP(F171,BS_ATIVIDADE[#All],3,FALSE))</f>
        <v>PEDRA</v>
      </c>
      <c r="H171" s="134" t="s">
        <v>562</v>
      </c>
      <c r="I171" s="134" t="s">
        <v>11</v>
      </c>
      <c r="J171" s="150">
        <v>74</v>
      </c>
      <c r="K171" s="150">
        <v>472.2</v>
      </c>
      <c r="L171" s="71">
        <v>465.8</v>
      </c>
      <c r="M171" s="148" t="str" cm="1">
        <f t="array" ref="M1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71" s="148" t="str" cm="1">
        <f t="array" ref="N1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71" s="134">
        <v>0.41666666666666669</v>
      </c>
      <c r="P171" s="134">
        <v>0.125</v>
      </c>
      <c r="Q171" s="71">
        <v>20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1" s="176" t="str" cm="1">
        <f t="array" ref="T1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71" s="195" t="str">
        <f>IFERROR(_xlfn.XLOOKUP(J171, BASE_MAPA!$B$2:$B$420, BASE_MAPA!$G$2:$G$420), "ERRO")</f>
        <v>MARCO INICIAL - ALTO ARAGUAIA</v>
      </c>
      <c r="V171" s="142" t="s">
        <v>1570</v>
      </c>
      <c r="W171" s="134" t="s">
        <v>1616</v>
      </c>
      <c r="X171" s="151" t="s">
        <v>1000</v>
      </c>
      <c r="Y171" s="129" t="s">
        <v>999</v>
      </c>
      <c r="Z171" s="129"/>
      <c r="AA171" s="71" t="s">
        <v>1271</v>
      </c>
      <c r="AB171" s="59" t="s">
        <v>997</v>
      </c>
      <c r="AC171" s="59"/>
      <c r="AD171" s="134">
        <v>0.29166666666666669</v>
      </c>
      <c r="AE171" s="71" t="s">
        <v>1537</v>
      </c>
      <c r="AF171" s="71">
        <v>9292</v>
      </c>
      <c r="AG171" s="71"/>
      <c r="AH171" s="42"/>
      <c r="AI171" s="119" t="str">
        <f>IF(BS_CONTROLE[[#This Row],[Coluna6]]=0, "-", BS_CONTROLE[[#This Row],[Coluna6]])</f>
        <v>PDM - PEDRA - DESCARGA</v>
      </c>
      <c r="AJ171" s="8" t="str">
        <f>IF(D171="","*",VLOOKUP(AI171,BS_ATIVIDADE[#Data],3,FALSE))</f>
        <v>PEDRA</v>
      </c>
      <c r="AK171" s="171" t="str">
        <f>IF(BS_CONTROLE[[#This Row],[Coluna8]]=0, "-", BS_CONTROLE[[#This Row],[Coluna8]])</f>
        <v>464TBR</v>
      </c>
      <c r="AL171" s="171" t="str">
        <f>IF(BS_CONTROLE[[#This Row],[Coluna9]]=0, "-", BS_CONTROLE[[#This Row],[Coluna9]])</f>
        <v>-</v>
      </c>
      <c r="AM171" s="171" t="str">
        <f>IF(BS_CONTROLE[[#This Row],[Coluna13]]=0, "-", BS_CONTROLE[[#This Row],[Coluna13]])</f>
        <v>TVL-TBR</v>
      </c>
      <c r="AN171" s="171" t="str">
        <f>IF(BS_CONTROLE[[#This Row],[Coluna14]]=0, "-", BS_CONTROLE[[#This Row],[Coluna14]])</f>
        <v>464TBR</v>
      </c>
      <c r="AO171" s="172">
        <f>IF(BS_CONTROLE[[#This Row],[Coluna10]]=0, "-", BS_CONTROLE[[#This Row],[Coluna10]])</f>
        <v>74</v>
      </c>
      <c r="AP171" s="173">
        <f>IF(BS_CONTROLE[[#This Row],[Coluna11]]=0, "-", BS_CONTROLE[[#This Row],[Coluna11]])</f>
        <v>472.2</v>
      </c>
      <c r="AQ171" s="173">
        <f>IF(BS_CONTROLE[[#This Row],[Coluna12]]=0, "-", BS_CONTROLE[[#This Row],[Coluna12]])</f>
        <v>465.8</v>
      </c>
      <c r="AR171" s="32">
        <v>0.47083333333333333</v>
      </c>
      <c r="AS171" s="32">
        <v>0.54166666666666663</v>
      </c>
      <c r="AT171" s="32">
        <v>0.625</v>
      </c>
      <c r="AU171" s="32"/>
      <c r="AV171" s="32"/>
      <c r="AW171" s="32"/>
      <c r="AX171" s="32"/>
      <c r="AY171" s="180">
        <f>IF(D171="","*",IFERROR(IF(ISODD(COUNT(AS171:AX171)),"ERRO",SUM((AT171-AS171),(AV171-AU171),(AX171-AW171))),"ERRO"))</f>
        <v>8.333333333333337E-2</v>
      </c>
      <c r="AZ171" s="11"/>
      <c r="BA171" s="60">
        <v>7</v>
      </c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1" s="59" t="str" cm="1">
        <f t="array" ref="BD1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Row],[Coluna22]]=0, "-", BS_CONTROLE[[#This Row],[Coluna22]])</f>
        <v>Elton</v>
      </c>
      <c r="BG171" s="13"/>
      <c r="BH171" s="14">
        <v>2</v>
      </c>
      <c r="BI171" s="14"/>
      <c r="BJ171" s="247" t="s">
        <v>1617</v>
      </c>
      <c r="BK171" s="247" t="s">
        <v>1618</v>
      </c>
      <c r="BL171" s="13"/>
      <c r="BM171" s="12" t="s">
        <v>1025</v>
      </c>
      <c r="BN171" s="12" t="s">
        <v>1046</v>
      </c>
      <c r="BO171" s="130" t="s">
        <v>1134</v>
      </c>
      <c r="BP171" s="14" t="s">
        <v>11</v>
      </c>
      <c r="BQ171" s="10" t="str">
        <f t="shared" si="13"/>
        <v>Produção e Intervalo</v>
      </c>
      <c r="BR171" s="15">
        <f t="shared" si="14"/>
        <v>0.66666666666666696</v>
      </c>
      <c r="BS171" s="15">
        <f t="shared" si="15"/>
        <v>0.35</v>
      </c>
      <c r="BT171" s="238" t="str">
        <f t="shared" ref="BT171:BT236" si="22">IF(BN171="","",SUBSTITUTE(BM171," ","")&amp;SUBSTITUTE(BN171," ",""))</f>
        <v>CCOCirculaçãoIntervaloContrato</v>
      </c>
    </row>
    <row r="172" spans="1:72" hidden="1">
      <c r="A172" s="44" t="str">
        <f t="shared" ref="A172:A236" si="23">D172&amp;B172</f>
        <v/>
      </c>
      <c r="B172" s="132"/>
      <c r="C172" s="7" t="str">
        <f>IF(BS_CONTROLE[[#This Row],[Coluna2]]="","",WEEKNUM(BS_CONTROLE[[#This Row],[Coluna2]]))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2" s="148" t="str" cm="1">
        <f t="array" ref="N1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2" s="176" t="str" cm="1">
        <f t="array" ref="T1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Row],[Coluna6]]=0, "-", BS_CONTROLE[[#This Row],[Coluna6]])</f>
        <v>-</v>
      </c>
      <c r="AJ172" s="8" t="str">
        <f>IF(D172="","*",VLOOKUP(AI172,BS_ATIVIDADE[#Data],3,FALSE))</f>
        <v>*</v>
      </c>
      <c r="AK172" s="171" t="str">
        <f>IF(BS_CONTROLE[[#This Row],[Coluna8]]=0, "-", BS_CONTROLE[[#This Row],[Coluna8]])</f>
        <v>-</v>
      </c>
      <c r="AL172" s="171" t="str">
        <f>IF(BS_CONTROLE[[#This Row],[Coluna9]]=0, "-", BS_CONTROLE[[#This Row],[Coluna9]])</f>
        <v>-</v>
      </c>
      <c r="AM172" s="171" t="str">
        <f>IF(BS_CONTROLE[[#This Row],[Coluna13]]=0, "-", BS_CONTROLE[[#This Row],[Coluna13]])</f>
        <v>-</v>
      </c>
      <c r="AN172" s="171" t="str">
        <f>IF(BS_CONTROLE[[#This Row],[Coluna14]]=0, "-", BS_CONTROLE[[#This Row],[Coluna14]])</f>
        <v>-</v>
      </c>
      <c r="AO172" s="172" t="str">
        <f>IF(BS_CONTROLE[[#This Row],[Coluna10]]=0, "-", BS_CONTROLE[[#This Row],[Coluna10]])</f>
        <v>-</v>
      </c>
      <c r="AP172" s="173" t="str">
        <f>IF(BS_CONTROLE[[#This Row],[Coluna11]]=0, "-", BS_CONTROLE[[#This Row],[Coluna11]])</f>
        <v>-</v>
      </c>
      <c r="AQ172" s="173" t="str">
        <f>IF(BS_CONTROLE[[#This Row],[Coluna12]]=0, "-", BS_CONTROLE[[#This Row],[Coluna12]])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2" s="59" t="str" cm="1">
        <f t="array" ref="BD1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Row],[Coluna22]]=0, "-", BS_CONTROLE[[#This Row],[Coluna22]])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ref="BQ172:BQ236" si="24">IF(AND(BR172&lt;1,BS172&lt;1),"Produção e Intervalo",IF(BR172&lt;1,"Intervalo",IF(BS172&lt;1,"Produção","Aderente")))</f>
        <v>Aderente</v>
      </c>
      <c r="BR172" s="15" t="str">
        <f t="shared" ref="BR172:BR236" si="25">IF(OR(B172="",F172=""),"*",AY172/P172)</f>
        <v>*</v>
      </c>
      <c r="BS172" s="15" t="str">
        <f t="shared" ref="BS172:BS236" si="26">IF(OR(B172="",F172=""),"*",BA172/Q172)</f>
        <v>*</v>
      </c>
      <c r="BT172" s="238" t="str">
        <f t="shared" si="22"/>
        <v/>
      </c>
    </row>
    <row r="173" spans="1:72">
      <c r="A173" s="44" t="str">
        <f t="shared" si="23"/>
        <v>W5046070</v>
      </c>
      <c r="B173" s="132">
        <v>46070</v>
      </c>
      <c r="C173" s="7">
        <f>IF(BS_CONTROLE[[#This Row],[Coluna2]]="","",WEEKNUM(BS_CONTROLE[[#This Row],[Coluna2]]))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1495</v>
      </c>
      <c r="J173" s="150">
        <v>74</v>
      </c>
      <c r="K173" s="150">
        <v>237.6</v>
      </c>
      <c r="L173" s="71">
        <v>234.63800000000001</v>
      </c>
      <c r="M173" s="148" t="str" cm="1">
        <f t="array" ref="M1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73" s="148" t="str" cm="1">
        <f t="array" ref="N1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3" s="176" t="str" cm="1">
        <f t="array" ref="T1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1366</v>
      </c>
      <c r="W173" s="134" t="s">
        <v>1619</v>
      </c>
      <c r="X173" s="151" t="s">
        <v>1000</v>
      </c>
      <c r="Y173" s="129" t="s">
        <v>999</v>
      </c>
      <c r="Z173" s="129"/>
      <c r="AA173" s="71" t="s">
        <v>1590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Row],[Coluna6]]=0, "-", BS_CONTROLE[[#This Row],[Coluna6]])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Row],[Coluna8]]=0, "-", BS_CONTROLE[[#This Row],[Coluna8]])</f>
        <v>TCS</v>
      </c>
      <c r="AL173" s="171" t="str">
        <f>IF(BS_CONTROLE[[#This Row],[Coluna9]]=0, "-", BS_CONTROLE[[#This Row],[Coluna9]])</f>
        <v xml:space="preserve">TCS2 </v>
      </c>
      <c r="AM173" s="171" t="str">
        <f>IF(BS_CONTROLE[[#This Row],[Coluna13]]=0, "-", BS_CONTROLE[[#This Row],[Coluna13]])</f>
        <v>TVI-TJA</v>
      </c>
      <c r="AN173" s="171" t="str">
        <f>IF(BS_CONTROLE[[#This Row],[Coluna14]]=0, "-", BS_CONTROLE[[#This Row],[Coluna14]])</f>
        <v>TVI239</v>
      </c>
      <c r="AO173" s="172">
        <f>IF(BS_CONTROLE[[#This Row],[Coluna10]]=0, "-", BS_CONTROLE[[#This Row],[Coluna10]])</f>
        <v>74</v>
      </c>
      <c r="AP173" s="173">
        <f>IF(BS_CONTROLE[[#This Row],[Coluna11]]=0, "-", BS_CONTROLE[[#This Row],[Coluna11]])</f>
        <v>237.6</v>
      </c>
      <c r="AQ173" s="173">
        <f>IF(BS_CONTROLE[[#This Row],[Coluna12]]=0, "-", BS_CONTROLE[[#This Row],[Coluna12]])</f>
        <v>234.63800000000001</v>
      </c>
      <c r="AR173" s="32">
        <v>0.34375</v>
      </c>
      <c r="AS173" s="32">
        <v>0.44930555555555557</v>
      </c>
      <c r="AT173" s="32">
        <v>0.61597222222222225</v>
      </c>
      <c r="AU173" s="32"/>
      <c r="AV173" s="32"/>
      <c r="AW173" s="32"/>
      <c r="AX173" s="32"/>
      <c r="AY173" s="180">
        <f t="shared" ref="AY173:AY177" si="27">IF(D173="","*",IFERROR(IF(ISODD(COUNT(AS173:AX173)),"ERRO",SUM((AT173-AS173),(AV173-AU173),(AX173-AW173))),"ERRO"))</f>
        <v>0.16666666666666669</v>
      </c>
      <c r="AZ173" s="11"/>
      <c r="BA173" s="60">
        <v>15</v>
      </c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3" s="59" t="str" cm="1">
        <f t="array" ref="BD1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Row],[Coluna22]]=0, "-", BS_CONTROLE[[#This Row],[Coluna22]])</f>
        <v>Augusto/ Efraim</v>
      </c>
      <c r="BG173" s="13"/>
      <c r="BH173" s="14">
        <v>2</v>
      </c>
      <c r="BI173" s="14"/>
      <c r="BJ173" s="247" t="s">
        <v>1620</v>
      </c>
      <c r="BK173" s="247" t="s">
        <v>1621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 t="shared" si="24"/>
        <v>Aderente</v>
      </c>
      <c r="BR173" s="15">
        <f t="shared" si="25"/>
        <v>1.0000000000000002</v>
      </c>
      <c r="BS173" s="15">
        <f t="shared" si="26"/>
        <v>1</v>
      </c>
      <c r="BT173" s="238" t="str">
        <f t="shared" si="22"/>
        <v>OKOK</v>
      </c>
    </row>
    <row r="174" spans="1:72">
      <c r="A174" s="44" t="str">
        <f t="shared" si="23"/>
        <v>W4846070</v>
      </c>
      <c r="B174" s="132">
        <v>46070</v>
      </c>
      <c r="C174" s="7">
        <f>IF(BS_CONTROLE[[#This Row],[Coluna2]]="","",WEEKNUM(BS_CONTROLE[[#This Row],[Coluna2]]))</f>
        <v>8</v>
      </c>
      <c r="D174" s="45" t="s">
        <v>239</v>
      </c>
      <c r="E174" s="181">
        <v>197</v>
      </c>
      <c r="F174" s="133" t="s">
        <v>100</v>
      </c>
      <c r="G174" s="8" t="str">
        <f>IF(D174="","*",VLOOKUP(F174,BS_ATIVIDADE[#All],3,FALSE))</f>
        <v>MECANIZAÇÃO - DOL</v>
      </c>
      <c r="H174" s="134" t="s">
        <v>417</v>
      </c>
      <c r="I174" s="134" t="s">
        <v>417</v>
      </c>
      <c r="J174" s="150">
        <v>74</v>
      </c>
      <c r="K174" s="150">
        <v>111.63</v>
      </c>
      <c r="L174" s="71">
        <v>107.5</v>
      </c>
      <c r="M174" s="148" t="str" cm="1">
        <f t="array" ref="M1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TIN-TSJ</v>
      </c>
      <c r="N174" s="148" t="str" cm="1">
        <f t="array" ref="N1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TIN113</v>
      </c>
      <c r="O174" s="134">
        <v>0.35416666666666669</v>
      </c>
      <c r="P174" s="134">
        <v>0.16666666666666666</v>
      </c>
      <c r="Q174" s="71">
        <v>4000</v>
      </c>
      <c r="R174" s="9" t="str">
        <f>IFERROR(_xlfn.XLOOKUP(F174, BS_ATIVIDADE[ATIVIDADE],BS_ATIVIDADE[UNIDADE] ), "*")</f>
        <v>M</v>
      </c>
      <c r="S174" s="176" t="str" cm="1">
        <f t="array" ref="S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4" s="176" t="str" cm="1">
        <f t="array" ref="T1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1453</v>
      </c>
      <c r="W174" s="134" t="s">
        <v>1520</v>
      </c>
      <c r="X174" s="151" t="s">
        <v>1000</v>
      </c>
      <c r="Y174" s="129" t="s">
        <v>999</v>
      </c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Row],[Coluna6]]=0, "-", BS_CONTROLE[[#This Row],[Coluna6]])</f>
        <v>MECANIZAÇÃO - DOL</v>
      </c>
      <c r="AJ174" s="8" t="str">
        <f>IF(D174="","*",VLOOKUP(AI174,BS_ATIVIDADE[#Data],3,FALSE))</f>
        <v>MECANIZAÇÃO - DOL</v>
      </c>
      <c r="AK174" s="171" t="str">
        <f>IF(BS_CONTROLE[[#This Row],[Coluna8]]=0, "-", BS_CONTROLE[[#This Row],[Coluna8]])</f>
        <v>TIN</v>
      </c>
      <c r="AL174" s="171" t="str">
        <f>IF(BS_CONTROLE[[#This Row],[Coluna9]]=0, "-", BS_CONTROLE[[#This Row],[Coluna9]])</f>
        <v>TIN</v>
      </c>
      <c r="AM174" s="171" t="str">
        <f>IF(BS_CONTROLE[[#This Row],[Coluna13]]=0, "-", BS_CONTROLE[[#This Row],[Coluna13]])</f>
        <v>TIN-TSJ</v>
      </c>
      <c r="AN174" s="171" t="str">
        <f>IF(BS_CONTROLE[[#This Row],[Coluna14]]=0, "-", BS_CONTROLE[[#This Row],[Coluna14]])</f>
        <v>TIN113</v>
      </c>
      <c r="AO174" s="172">
        <f>IF(BS_CONTROLE[[#This Row],[Coluna10]]=0, "-", BS_CONTROLE[[#This Row],[Coluna10]])</f>
        <v>74</v>
      </c>
      <c r="AP174" s="173">
        <f>IF(BS_CONTROLE[[#This Row],[Coluna11]]=0, "-", BS_CONTROLE[[#This Row],[Coluna11]])</f>
        <v>111.63</v>
      </c>
      <c r="AQ174" s="173">
        <f>IF(BS_CONTROLE[[#This Row],[Coluna12]]=0, "-", BS_CONTROLE[[#This Row],[Coluna12]])</f>
        <v>107.5</v>
      </c>
      <c r="AR174" s="32">
        <v>0.35555555555555557</v>
      </c>
      <c r="AS174" s="32">
        <v>0.39583333333333331</v>
      </c>
      <c r="AT174" s="32">
        <v>0.52083333333333337</v>
      </c>
      <c r="AU174" s="32"/>
      <c r="AV174" s="32"/>
      <c r="AW174" s="32"/>
      <c r="AX174" s="32"/>
      <c r="AY174" s="180">
        <f t="shared" si="27"/>
        <v>0.12500000000000006</v>
      </c>
      <c r="AZ174" s="11"/>
      <c r="BA174" s="60">
        <v>3035</v>
      </c>
      <c r="BB174" s="9" t="str">
        <f>IFERROR(_xlfn.XLOOKUP(AI174, BS_ATIVIDADE[ATIVIDADE],BS_ATIVIDADE[UNIDADE] ), "*")</f>
        <v>M</v>
      </c>
      <c r="BC174" s="59" t="str" cm="1">
        <f t="array" ref="BC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4" s="59" t="str" cm="1">
        <f t="array" ref="BD1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Row],[Coluna22]]=0, "-", BS_CONTROLE[[#This Row],[Coluna22]])</f>
        <v xml:space="preserve">Carlos </v>
      </c>
      <c r="BG174" s="13"/>
      <c r="BH174" s="14">
        <v>2</v>
      </c>
      <c r="BI174" s="14"/>
      <c r="BJ174" s="247" t="s">
        <v>1622</v>
      </c>
      <c r="BK174" s="247" t="s">
        <v>1623</v>
      </c>
      <c r="BL174" s="13"/>
      <c r="BM174" s="12" t="s">
        <v>1022</v>
      </c>
      <c r="BN174" s="12" t="s">
        <v>1043</v>
      </c>
      <c r="BO174" s="130" t="s">
        <v>1161</v>
      </c>
      <c r="BP174" s="14" t="s">
        <v>1624</v>
      </c>
      <c r="BQ174" s="10" t="str">
        <f t="shared" si="24"/>
        <v>Produção e Intervalo</v>
      </c>
      <c r="BR174" s="15">
        <f t="shared" si="25"/>
        <v>0.75000000000000033</v>
      </c>
      <c r="BS174" s="15">
        <f t="shared" si="26"/>
        <v>0.75875000000000004</v>
      </c>
      <c r="BT174" s="238" t="str">
        <f t="shared" si="22"/>
        <v>MecanizaçãoOperação</v>
      </c>
    </row>
    <row r="175" spans="1:72">
      <c r="A175" s="44" t="str">
        <f t="shared" si="23"/>
        <v>MARCOS (TF-520)46070</v>
      </c>
      <c r="B175" s="132">
        <v>46070</v>
      </c>
      <c r="C175" s="7">
        <f>IF(BS_CONTROLE[[#This Row],[Coluna2]]="","",WEEKNUM(BS_CONTROLE[[#This Row],[Coluna2]]))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75" s="148" t="str" cm="1">
        <f t="array" ref="N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5" s="176" t="str" cm="1">
        <f t="array" ref="T1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1333</v>
      </c>
      <c r="W175" s="134" t="s">
        <v>1323</v>
      </c>
      <c r="X175" s="151" t="s">
        <v>1000</v>
      </c>
      <c r="Y175" s="129" t="s">
        <v>999</v>
      </c>
      <c r="Z175" s="129"/>
      <c r="AA175" s="71" t="s">
        <v>11</v>
      </c>
      <c r="AB175" s="59"/>
      <c r="AC175" s="59"/>
      <c r="AD175" s="134" t="s">
        <v>11</v>
      </c>
      <c r="AE175" s="134" t="s">
        <v>11</v>
      </c>
      <c r="AF175" s="134" t="s">
        <v>11</v>
      </c>
      <c r="AG175" s="71"/>
      <c r="AH175" s="42"/>
      <c r="AI175" s="119" t="str">
        <f>IF(BS_CONTROLE[[#This Row],[Coluna6]]=0, "-", BS_CONTROLE[[#This Row],[Coluna6]])</f>
        <v>PDM - SOLDA</v>
      </c>
      <c r="AJ175" s="8" t="str">
        <f>IF(D175="","*",VLOOKUP(AI175,BS_ATIVIDADE[#Data],3,FALSE))</f>
        <v>SOLDA</v>
      </c>
      <c r="AK175" s="171" t="str">
        <f>IF(BS_CONTROLE[[#This Row],[Coluna8]]=0, "-", BS_CONTROLE[[#This Row],[Coluna8]])</f>
        <v>K97TIN</v>
      </c>
      <c r="AL175" s="171" t="str">
        <f>IF(BS_CONTROLE[[#This Row],[Coluna9]]=0, "-", BS_CONTROLE[[#This Row],[Coluna9]])</f>
        <v>-</v>
      </c>
      <c r="AM175" s="171" t="str">
        <f>IF(BS_CONTROLE[[#This Row],[Coluna13]]=0, "-", BS_CONTROLE[[#This Row],[Coluna13]])</f>
        <v>TSP-TIN</v>
      </c>
      <c r="AN175" s="171" t="str">
        <f>IF(BS_CONTROLE[[#This Row],[Coluna14]]=0, "-", BS_CONTROLE[[#This Row],[Coluna14]])</f>
        <v>K97TIN</v>
      </c>
      <c r="AO175" s="172">
        <f>IF(BS_CONTROLE[[#This Row],[Coluna10]]=0, "-", BS_CONTROLE[[#This Row],[Coluna10]])</f>
        <v>74</v>
      </c>
      <c r="AP175" s="173">
        <f>IF(BS_CONTROLE[[#This Row],[Coluna11]]=0, "-", BS_CONTROLE[[#This Row],[Coluna11]])</f>
        <v>97.62</v>
      </c>
      <c r="AQ175" s="173" t="str">
        <f>IF(BS_CONTROLE[[#This Row],[Coluna12]]=0, "-", BS_CONTROLE[[#This Row],[Coluna12]])</f>
        <v>-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80">
        <f t="shared" si="27"/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5" s="59" t="str" cm="1">
        <f t="array" ref="BD1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Row],[Coluna22]]=0, "-", BS_CONTROLE[[#This Row],[Coluna22]])</f>
        <v>Marcos Euzebio</v>
      </c>
      <c r="BG175" s="13"/>
      <c r="BH175" s="14">
        <v>0</v>
      </c>
      <c r="BI175" s="14"/>
      <c r="BJ175" s="247" t="s">
        <v>1625</v>
      </c>
      <c r="BK175" s="247" t="s">
        <v>1625</v>
      </c>
      <c r="BL175" s="13"/>
      <c r="BM175" s="12" t="s">
        <v>1026</v>
      </c>
      <c r="BN175" s="12" t="s">
        <v>1047</v>
      </c>
      <c r="BO175" s="130" t="s">
        <v>1118</v>
      </c>
      <c r="BP175" s="14" t="s">
        <v>11</v>
      </c>
      <c r="BQ175" s="10" t="str">
        <f t="shared" si="24"/>
        <v>Produção e Intervalo</v>
      </c>
      <c r="BR175" s="15">
        <f t="shared" si="25"/>
        <v>0</v>
      </c>
      <c r="BS175" s="15">
        <f t="shared" si="26"/>
        <v>0</v>
      </c>
      <c r="BT175" s="238" t="str">
        <f t="shared" si="22"/>
        <v>SuperEquipamento</v>
      </c>
    </row>
    <row r="176" spans="1:72" ht="18.75" customHeight="1">
      <c r="A176" s="198" t="str">
        <f>D176&amp;B176</f>
        <v>V4846070</v>
      </c>
      <c r="B176" s="199">
        <v>46070</v>
      </c>
      <c r="C176" s="7">
        <f>IF(BS_CONTROLE[[#This Row],[Coluna2]]="","",WEEKNUM(BS_CONTROLE[[#This Row],[Coluna2]]))</f>
        <v>8</v>
      </c>
      <c r="D176" s="45" t="s">
        <v>183</v>
      </c>
      <c r="E176" s="181"/>
      <c r="F176" s="133" t="s">
        <v>25</v>
      </c>
      <c r="G176" s="8" t="str">
        <f>IF(D176="","*",VLOOKUP(F176,BS_ATIVIDADE[#All],3,FALSE))</f>
        <v>OUTROS</v>
      </c>
      <c r="H176" s="148" t="s">
        <v>385</v>
      </c>
      <c r="I176" s="134" t="s">
        <v>459</v>
      </c>
      <c r="J176" s="150">
        <v>74</v>
      </c>
      <c r="K176" s="150">
        <v>24.84</v>
      </c>
      <c r="L176" s="71">
        <v>226.29599999999999</v>
      </c>
      <c r="M176" s="148" t="str" cm="1">
        <f t="array" ref="M1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</v>
      </c>
      <c r="N176" s="200" t="str" cm="1">
        <f t="array" ref="N1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TAP1</v>
      </c>
      <c r="O176" s="134">
        <v>0.33333333333333331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6" s="176" t="str" cm="1">
        <f t="array" ref="T1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201" t="s">
        <v>1596</v>
      </c>
      <c r="W176" s="202" t="s">
        <v>1626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6248</v>
      </c>
      <c r="AF176" s="71"/>
      <c r="AG176" s="71"/>
      <c r="AH176" s="42"/>
      <c r="AI176" s="119" t="str">
        <f>IF(BS_CONTROLE[[#This Row],[Coluna6]]=0, "-", BS_CONTROLE[[#This Row],[Coluna6]])</f>
        <v>DESLOCAMENTO</v>
      </c>
      <c r="AJ176" s="8" t="str">
        <f>IF(D176="","*",VLOOKUP(AI176,BS_ATIVIDADE[#Data],3,FALSE))</f>
        <v>OUTROS</v>
      </c>
      <c r="AK176" s="203" t="str">
        <f>IF(BS_CONTROLE[[#This Row],[Coluna8]]=0, "-", BS_CONTROLE[[#This Row],[Coluna8]])</f>
        <v>TAP</v>
      </c>
      <c r="AL176" s="203" t="str">
        <f>IF(BS_CONTROLE[[#This Row],[Coluna9]]=0, "-", BS_CONTROLE[[#This Row],[Coluna9]])</f>
        <v>TVI2</v>
      </c>
      <c r="AM176" s="203" t="str">
        <f>IF(BS_CONTROLE[[#This Row],[Coluna13]]=0, "-", BS_CONTROLE[[#This Row],[Coluna13]])</f>
        <v>TAP</v>
      </c>
      <c r="AN176" s="203" t="str">
        <f>IF(BS_CONTROLE[[#This Row],[Coluna14]]=0, "-", BS_CONTROLE[[#This Row],[Coluna14]])</f>
        <v>TAP1</v>
      </c>
      <c r="AO176" s="172">
        <f>IF(BS_CONTROLE[[#This Row],[Coluna10]]=0, "-", BS_CONTROLE[[#This Row],[Coluna10]])</f>
        <v>74</v>
      </c>
      <c r="AP176" s="173">
        <f>IF(BS_CONTROLE[[#This Row],[Coluna11]]=0, "-", BS_CONTROLE[[#This Row],[Coluna11]])</f>
        <v>24.84</v>
      </c>
      <c r="AQ176" s="173">
        <f>IF(BS_CONTROLE[[#This Row],[Coluna12]]=0, "-", BS_CONTROLE[[#This Row],[Coluna12]])</f>
        <v>226.29599999999999</v>
      </c>
      <c r="AR176" s="204">
        <v>0.37291666666666667</v>
      </c>
      <c r="AS176" s="204">
        <v>0.37916666666666665</v>
      </c>
      <c r="AT176" s="204">
        <v>0.42083333333333334</v>
      </c>
      <c r="AU176" s="204"/>
      <c r="AV176" s="204"/>
      <c r="AW176" s="204"/>
      <c r="AX176" s="32"/>
      <c r="AY176" s="180">
        <f t="shared" si="27"/>
        <v>4.1666666666666685E-2</v>
      </c>
      <c r="AZ176" s="11"/>
      <c r="BA176" s="60">
        <v>1</v>
      </c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6" s="59" t="str" cm="1">
        <f t="array" ref="BD1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Row],[Coluna22]]=0, "-", BS_CONTROLE[[#This Row],[Coluna22]])</f>
        <v>Ezequiel</v>
      </c>
      <c r="BG176" s="13"/>
      <c r="BH176" s="14">
        <v>2</v>
      </c>
      <c r="BI176" s="14"/>
      <c r="BJ176" s="246" t="s">
        <v>1627</v>
      </c>
      <c r="BK176" s="246" t="s">
        <v>1627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>IF(AND(BR176&lt;1,BS176&lt;1),"Produção e Intervalo",IF(BR176&lt;1,"Intervalo",IF(BS176&lt;1,"Produção","Aderente")))</f>
        <v>Aderente</v>
      </c>
      <c r="BR176" s="15">
        <f>IF(OR(B176="",F176=""),"*",AY176/P176)</f>
        <v>1.0000000000000004</v>
      </c>
      <c r="BS176" s="15">
        <f>IF(OR(B176="",F176=""),"*",BA176/Q176)</f>
        <v>1</v>
      </c>
      <c r="BT176" s="238" t="str">
        <f t="shared" si="22"/>
        <v>OKOK</v>
      </c>
    </row>
    <row r="177" spans="1:72">
      <c r="A177" s="44" t="str">
        <f t="shared" si="23"/>
        <v>A6046070</v>
      </c>
      <c r="B177" s="132">
        <v>46070</v>
      </c>
      <c r="C177" s="7">
        <f>IF(BS_CONTROLE[[#This Row],[Coluna2]]="","",WEEKNUM(BS_CONTROLE[[#This Row],[Coluna2]]))</f>
        <v>8</v>
      </c>
      <c r="D177" s="45" t="s">
        <v>106</v>
      </c>
      <c r="E177" s="181">
        <v>199</v>
      </c>
      <c r="F177" s="133" t="s">
        <v>32</v>
      </c>
      <c r="G177" s="8" t="str">
        <f>IF(D177="","*",VLOOKUP(F177,BS_ATIVIDADE[#All],3,FALSE))</f>
        <v>DETECÇÃO</v>
      </c>
      <c r="H177" s="134" t="s">
        <v>1370</v>
      </c>
      <c r="I177" s="134" t="s">
        <v>418</v>
      </c>
      <c r="J177" s="150">
        <v>74</v>
      </c>
      <c r="K177" s="150">
        <v>1</v>
      </c>
      <c r="L177" s="71">
        <v>109</v>
      </c>
      <c r="M177" s="148" t="str" cm="1">
        <f t="array" ref="M1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177" s="148" t="str" cm="1">
        <f t="array" ref="N1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177" s="134">
        <v>0.33333333333333331</v>
      </c>
      <c r="P177" s="134">
        <v>4.1666666666666664E-2</v>
      </c>
      <c r="Q177" s="71">
        <v>109</v>
      </c>
      <c r="R177" s="9" t="str">
        <f>IFERROR(_xlfn.XLOOKUP(F177, BS_ATIVIDADE[ATIVIDADE],BS_ATIVIDADE[UNIDADE] ), "*")</f>
        <v>KM</v>
      </c>
      <c r="S177" s="176" t="str" cm="1">
        <f t="array" ref="S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7" s="176" t="str" cm="1">
        <f t="array" ref="T1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7" s="195" t="str">
        <f>IFERROR(_xlfn.XLOOKUP(J177, BASE_MAPA!$B$2:$B$420, BASE_MAPA!$G$2:$G$420), "ERRO")</f>
        <v>MARCO INICIAL - ALTO ARAGUAIA</v>
      </c>
      <c r="V177" s="142" t="s">
        <v>1303</v>
      </c>
      <c r="W177" s="134" t="s">
        <v>1372</v>
      </c>
      <c r="X177" s="151" t="s">
        <v>1005</v>
      </c>
      <c r="Y177" s="129" t="s">
        <v>1008</v>
      </c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5487</v>
      </c>
      <c r="AF177" s="71"/>
      <c r="AG177" s="71"/>
      <c r="AH177" s="42"/>
      <c r="AI177" s="119" t="str">
        <f>IF(BS_CONTROLE[[#This Row],[Coluna6]]=0, "-", BS_CONTROLE[[#This Row],[Coluna6]])</f>
        <v>DETECÇÃO - RONDA 7 DIAS</v>
      </c>
      <c r="AJ177" s="8" t="str">
        <f>IF(D177="","*",VLOOKUP(AI177,BS_ATIVIDADE[#Data],3,FALSE))</f>
        <v>DETECÇÃO</v>
      </c>
      <c r="AK177" s="171" t="str">
        <f>IF(BS_CONTROLE[[#This Row],[Coluna8]]=0, "-", BS_CONTROLE[[#This Row],[Coluna8]])</f>
        <v>TMI</v>
      </c>
      <c r="AL177" s="171" t="str">
        <f>IF(BS_CONTROLE[[#This Row],[Coluna9]]=0, "-", BS_CONTROLE[[#This Row],[Coluna9]])</f>
        <v>TIN1</v>
      </c>
      <c r="AM177" s="171" t="str">
        <f>IF(BS_CONTROLE[[#This Row],[Coluna13]]=0, "-", BS_CONTROLE[[#This Row],[Coluna13]])</f>
        <v>TMI-TRP</v>
      </c>
      <c r="AN177" s="171" t="str">
        <f>IF(BS_CONTROLE[[#This Row],[Coluna14]]=0, "-", BS_CONTROLE[[#This Row],[Coluna14]])</f>
        <v>TMITRP</v>
      </c>
      <c r="AO177" s="172">
        <f>IF(BS_CONTROLE[[#This Row],[Coluna10]]=0, "-", BS_CONTROLE[[#This Row],[Coluna10]])</f>
        <v>74</v>
      </c>
      <c r="AP177" s="173">
        <f>IF(BS_CONTROLE[[#This Row],[Coluna11]]=0, "-", BS_CONTROLE[[#This Row],[Coluna11]])</f>
        <v>1</v>
      </c>
      <c r="AQ177" s="173">
        <f>IF(BS_CONTROLE[[#This Row],[Coluna12]]=0, "-", BS_CONTROLE[[#This Row],[Coluna12]])</f>
        <v>109</v>
      </c>
      <c r="AR177" s="32">
        <v>0.34027777777777779</v>
      </c>
      <c r="AS177" s="32">
        <v>0.35138888888888886</v>
      </c>
      <c r="AT177" s="32">
        <v>0.39305555555555555</v>
      </c>
      <c r="AU177" s="32"/>
      <c r="AV177" s="32"/>
      <c r="AW177" s="32"/>
      <c r="AX177" s="32"/>
      <c r="AY177" s="180">
        <f t="shared" si="27"/>
        <v>4.1666666666666685E-2</v>
      </c>
      <c r="AZ177" s="11"/>
      <c r="BA177" s="60">
        <v>109</v>
      </c>
      <c r="BB177" s="9" t="str">
        <f>IFERROR(_xlfn.XLOOKUP(AI177, BS_ATIVIDADE[ATIVIDADE],BS_ATIVIDADE[UNIDADE] ), "*")</f>
        <v>KM</v>
      </c>
      <c r="BC177" s="59" t="str" cm="1">
        <f t="array" ref="BC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7" s="59" t="str" cm="1">
        <f t="array" ref="BD1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7" s="196" t="str">
        <f>IFERROR(_xlfn.XLOOKUP(AO177, BASE_MAPA!$B$2:$B$420, BASE_MAPA!$G$2:$G$420), "ERRO")</f>
        <v>MARCO INICIAL - ALTO ARAGUAIA</v>
      </c>
      <c r="BF177" s="174" t="str">
        <f>IF(BS_CONTROLE[[#This Row],[Coluna22]]=0, "-", BS_CONTROLE[[#This Row],[Coluna22]])</f>
        <v>Herbert</v>
      </c>
      <c r="BG177" s="13"/>
      <c r="BH177" s="14">
        <v>2</v>
      </c>
      <c r="BI177" s="14"/>
      <c r="BJ177" s="247" t="s">
        <v>1628</v>
      </c>
      <c r="BK177" s="247" t="s">
        <v>1628</v>
      </c>
      <c r="BL177" s="13"/>
      <c r="BM177" s="12" t="s">
        <v>1030</v>
      </c>
      <c r="BN177" s="12" t="s">
        <v>1030</v>
      </c>
      <c r="BO177" s="130" t="s">
        <v>1030</v>
      </c>
      <c r="BP177" s="14" t="s">
        <v>11</v>
      </c>
      <c r="BQ177" s="10" t="str">
        <f t="shared" si="24"/>
        <v>Aderente</v>
      </c>
      <c r="BR177" s="15">
        <f t="shared" si="25"/>
        <v>1.0000000000000004</v>
      </c>
      <c r="BS177" s="15">
        <f t="shared" si="26"/>
        <v>1</v>
      </c>
      <c r="BT177" s="238" t="str">
        <f t="shared" si="22"/>
        <v>OKOK</v>
      </c>
    </row>
    <row r="178" spans="1:72" hidden="1">
      <c r="A178" s="44" t="str">
        <f t="shared" si="23"/>
        <v/>
      </c>
      <c r="B178" s="132"/>
      <c r="C178" s="7" t="str">
        <f>IF(BS_CONTROLE[[#This Row],[Coluna2]]="","",WEEKNUM(BS_CONTROLE[[#This Row],[Coluna2]]))</f>
        <v/>
      </c>
      <c r="D178" s="45"/>
      <c r="E178" s="181">
        <v>200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8" s="148" t="str" cm="1">
        <f t="array" ref="N1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8" s="176" t="str" cm="1">
        <f t="array" ref="T1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Row],[Coluna6]]=0, "-", BS_CONTROLE[[#This Row],[Coluna6]])</f>
        <v>-</v>
      </c>
      <c r="AJ178" s="8" t="str">
        <f>IF(D178="","*",VLOOKUP(AI178,BS_ATIVIDADE[#Data],3,FALSE))</f>
        <v>*</v>
      </c>
      <c r="AK178" s="171" t="str">
        <f>IF(BS_CONTROLE[[#This Row],[Coluna8]]=0, "-", BS_CONTROLE[[#This Row],[Coluna8]])</f>
        <v>-</v>
      </c>
      <c r="AL178" s="171" t="str">
        <f>IF(BS_CONTROLE[[#This Row],[Coluna9]]=0, "-", BS_CONTROLE[[#This Row],[Coluna9]])</f>
        <v>-</v>
      </c>
      <c r="AM178" s="171" t="str">
        <f>IF(BS_CONTROLE[[#This Row],[Coluna13]]=0, "-", BS_CONTROLE[[#This Row],[Coluna13]])</f>
        <v>-</v>
      </c>
      <c r="AN178" s="171" t="str">
        <f>IF(BS_CONTROLE[[#This Row],[Coluna14]]=0, "-", BS_CONTROLE[[#This Row],[Coluna14]])</f>
        <v>-</v>
      </c>
      <c r="AO178" s="172" t="str">
        <f>IF(BS_CONTROLE[[#This Row],[Coluna10]]=0, "-", BS_CONTROLE[[#This Row],[Coluna10]])</f>
        <v>-</v>
      </c>
      <c r="AP178" s="173" t="str">
        <f>IF(BS_CONTROLE[[#This Row],[Coluna11]]=0, "-", BS_CONTROLE[[#This Row],[Coluna11]])</f>
        <v>-</v>
      </c>
      <c r="AQ178" s="173" t="str">
        <f>IF(BS_CONTROLE[[#This Row],[Coluna12]]=0, "-", BS_CONTROLE[[#This Row],[Coluna12]])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8" s="59" t="str" cm="1">
        <f t="array" ref="BD1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Row],[Coluna22]]=0, "-", BS_CONTROLE[[#This Row],[Coluna22]])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238" t="str">
        <f t="shared" si="22"/>
        <v/>
      </c>
    </row>
    <row r="179" spans="1:72">
      <c r="A179" s="44" t="str">
        <f t="shared" si="23"/>
        <v>A8846070</v>
      </c>
      <c r="B179" s="132">
        <v>46070</v>
      </c>
      <c r="C179" s="7">
        <f>IF(BS_CONTROLE[[#This Row],[Coluna2]]="","",WEEKNUM(BS_CONTROLE[[#This Row],[Coluna2]]))</f>
        <v>8</v>
      </c>
      <c r="D179" s="45" t="s">
        <v>143</v>
      </c>
      <c r="E179" s="181">
        <v>201</v>
      </c>
      <c r="F179" s="133" t="s">
        <v>84</v>
      </c>
      <c r="G179" s="8" t="str">
        <f>IF(D179="","*",VLOOKUP(F179,BS_ATIVIDADE[#All],3,FALSE))</f>
        <v>OUTROS</v>
      </c>
      <c r="H179" s="134" t="s">
        <v>751</v>
      </c>
      <c r="I179" s="134" t="s">
        <v>738</v>
      </c>
      <c r="J179" s="150">
        <v>78</v>
      </c>
      <c r="K179" s="150">
        <v>251.05199999999999</v>
      </c>
      <c r="L179" s="71">
        <v>227.422</v>
      </c>
      <c r="M179" s="148" t="str" cm="1">
        <f t="array" ref="M1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179" s="148" t="str" cm="1">
        <f t="array" ref="N1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179" s="134">
        <v>0.375</v>
      </c>
      <c r="P179" s="134">
        <v>4.1666666666666664E-2</v>
      </c>
      <c r="Q179" s="71">
        <v>1</v>
      </c>
      <c r="R179" s="9" t="str">
        <f>IFERROR(_xlfn.XLOOKUP(F179, BS_ATIVIDADE[ATIVIDADE],BS_ATIVIDADE[UNIDADE] ), "*")</f>
        <v>BINÁRIO</v>
      </c>
      <c r="S179" s="176" t="str" cm="1">
        <f t="array" ref="S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9" s="176" t="str" cm="1">
        <f t="array" ref="T1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1562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6261</v>
      </c>
      <c r="AF179" s="71"/>
      <c r="AG179" s="71"/>
      <c r="AH179" s="42"/>
      <c r="AI179" s="119" t="str">
        <f>IF(BS_CONTROLE[[#This Row],[Coluna6]]=0, "-", BS_CONTROLE[[#This Row],[Coluna6]])</f>
        <v>INSPEÇÃO AUTO DE LINHA</v>
      </c>
      <c r="AJ179" s="8" t="str">
        <f>IF(D179="","*",VLOOKUP(AI179,BS_ATIVIDADE[#Data],3,FALSE))</f>
        <v>OUTROS</v>
      </c>
      <c r="AK179" s="171" t="str">
        <f>IF(BS_CONTROLE[[#This Row],[Coluna8]]=0, "-", BS_CONTROLE[[#This Row],[Coluna8]])</f>
        <v>ZDK</v>
      </c>
      <c r="AL179" s="171" t="str">
        <f>IF(BS_CONTROLE[[#This Row],[Coluna9]]=0, "-", BS_CONTROLE[[#This Row],[Coluna9]])</f>
        <v>ZTR</v>
      </c>
      <c r="AM179" s="171" t="str">
        <f>IF(BS_CONTROLE[[#This Row],[Coluna13]]=0, "-", BS_CONTROLE[[#This Row],[Coluna13]])</f>
        <v>ZDK</v>
      </c>
      <c r="AN179" s="171" t="str">
        <f>IF(BS_CONTROLE[[#This Row],[Coluna14]]=0, "-", BS_CONTROLE[[#This Row],[Coluna14]])</f>
        <v>ZDK1</v>
      </c>
      <c r="AO179" s="172">
        <f>IF(BS_CONTROLE[[#This Row],[Coluna10]]=0, "-", BS_CONTROLE[[#This Row],[Coluna10]])</f>
        <v>78</v>
      </c>
      <c r="AP179" s="173">
        <f>IF(BS_CONTROLE[[#This Row],[Coluna11]]=0, "-", BS_CONTROLE[[#This Row],[Coluna11]])</f>
        <v>251.05199999999999</v>
      </c>
      <c r="AQ179" s="173">
        <f>IF(BS_CONTROLE[[#This Row],[Coluna12]]=0, "-", BS_CONTROLE[[#This Row],[Coluna12]])</f>
        <v>227.422</v>
      </c>
      <c r="AR179" s="32">
        <v>0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BINÁRIO</v>
      </c>
      <c r="BC179" s="59" t="str" cm="1">
        <f t="array" ref="BC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9" s="59" t="str" cm="1">
        <f t="array" ref="BD1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Row],[Coluna22]]=0, "-", BS_CONTROLE[[#This Row],[Coluna22]])</f>
        <v>Josimar</v>
      </c>
      <c r="BG179" s="13"/>
      <c r="BH179" s="14">
        <v>0</v>
      </c>
      <c r="BI179" s="14"/>
      <c r="BJ179" s="247" t="s">
        <v>1630</v>
      </c>
      <c r="BK179" s="14" t="s">
        <v>1631</v>
      </c>
      <c r="BL179" s="13"/>
      <c r="BM179" s="12" t="s">
        <v>1026</v>
      </c>
      <c r="BN179" s="12" t="s">
        <v>1056</v>
      </c>
      <c r="BO179" s="130" t="s">
        <v>1108</v>
      </c>
      <c r="BP179" s="14" t="s">
        <v>1632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SuperExecução</v>
      </c>
    </row>
    <row r="180" spans="1:72">
      <c r="A180" s="44" t="str">
        <f t="shared" si="23"/>
        <v>E1846070</v>
      </c>
      <c r="B180" s="132">
        <v>46070</v>
      </c>
      <c r="C180" s="7">
        <f>IF(BS_CONTROLE[[#This Row],[Coluna2]]="","",WEEKNUM(BS_CONTROLE[[#This Row],[Coluna2]]))</f>
        <v>8</v>
      </c>
      <c r="D180" s="45" t="s">
        <v>1633</v>
      </c>
      <c r="E180" s="181">
        <v>202</v>
      </c>
      <c r="F180" s="133" t="s">
        <v>13</v>
      </c>
      <c r="G180" s="8" t="str">
        <f>IF(D180="","*",VLOOKUP(F180,BS_ATIVIDADE[#All],3,FALSE))</f>
        <v>CAMINHÂO - SOLDA</v>
      </c>
      <c r="H180" s="148" t="str" cm="1">
        <f t="array" ref="H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80" s="148" t="str" cm="1">
        <f t="array" ref="I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80" s="150">
        <v>78</v>
      </c>
      <c r="K180" s="150">
        <v>176</v>
      </c>
      <c r="L180" s="71" t="s">
        <v>11</v>
      </c>
      <c r="M180" s="148" t="str" cm="1">
        <f t="array" ref="M1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80" s="148" t="str" cm="1">
        <f t="array" ref="N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80" s="134">
        <v>0.35416666666666669</v>
      </c>
      <c r="P180" s="134">
        <v>0.125</v>
      </c>
      <c r="Q180" s="71">
        <v>2</v>
      </c>
      <c r="R180" s="9" t="str">
        <f>IFERROR(_xlfn.XLOOKUP(F180, BS_ATIVIDADE[ATIVIDADE],BS_ATIVIDADE[UNIDADE] ), "*")</f>
        <v>Nº DE SOLDA</v>
      </c>
      <c r="S180" s="176" t="str" cm="1">
        <f t="array" ref="S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0" s="176" t="str" cm="1">
        <f t="array" ref="T1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80" s="195" t="str">
        <f>IFERROR(_xlfn.XLOOKUP(J180, BASE_MAPA!$B$2:$B$420, BASE_MAPA!$G$2:$G$420), "ERRO")</f>
        <v>ITIRAPINA - BAURU</v>
      </c>
      <c r="V180" s="142" t="s">
        <v>1634</v>
      </c>
      <c r="W180" s="134" t="s">
        <v>1635</v>
      </c>
      <c r="X180" s="151" t="s">
        <v>1005</v>
      </c>
      <c r="Y180" s="129" t="s">
        <v>1008</v>
      </c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6252</v>
      </c>
      <c r="AF180" s="71"/>
      <c r="AG180" s="71"/>
      <c r="AH180" s="42"/>
      <c r="AI180" s="119" t="str">
        <f>IF(BS_CONTROLE[[#This Row],[Coluna6]]=0, "-", BS_CONTROLE[[#This Row],[Coluna6]])</f>
        <v>CAMINHÃO DE SOLDA</v>
      </c>
      <c r="AJ180" s="8" t="str">
        <f>IF(D180="","*",VLOOKUP(AI180,BS_ATIVIDADE[#Data],3,FALSE))</f>
        <v>CAMINHÂO - SOLDA</v>
      </c>
      <c r="AK180" s="171" t="str">
        <f>IF(BS_CONTROLE[[#This Row],[Coluna8]]=0, "-", BS_CONTROLE[[#This Row],[Coluna8]])</f>
        <v>ZIQZQY</v>
      </c>
      <c r="AL180" s="171" t="str">
        <f>IF(BS_CONTROLE[[#This Row],[Coluna9]]=0, "-", BS_CONTROLE[[#This Row],[Coluna9]])</f>
        <v>ZIQZQY</v>
      </c>
      <c r="AM180" s="171" t="str">
        <f>IF(BS_CONTROLE[[#This Row],[Coluna13]]=0, "-", BS_CONTROLE[[#This Row],[Coluna13]])</f>
        <v>ZIQ-ZQY</v>
      </c>
      <c r="AN180" s="171" t="str">
        <f>IF(BS_CONTROLE[[#This Row],[Coluna14]]=0, "-", BS_CONTROLE[[#This Row],[Coluna14]])</f>
        <v>ZIQZQY</v>
      </c>
      <c r="AO180" s="172">
        <f>IF(BS_CONTROLE[[#This Row],[Coluna10]]=0, "-", BS_CONTROLE[[#This Row],[Coluna10]])</f>
        <v>78</v>
      </c>
      <c r="AP180" s="173">
        <f>IF(BS_CONTROLE[[#This Row],[Coluna11]]=0, "-", BS_CONTROLE[[#This Row],[Coluna11]])</f>
        <v>176</v>
      </c>
      <c r="AQ180" s="173" t="str">
        <f>IF(BS_CONTROLE[[#This Row],[Coluna12]]=0, "-", BS_CONTROLE[[#This Row],[Coluna12]])</f>
        <v>-</v>
      </c>
      <c r="AR180" s="32">
        <v>0.34027777777777779</v>
      </c>
      <c r="AS180" s="32">
        <v>0</v>
      </c>
      <c r="AT180" s="32">
        <v>0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Nº DE SOLDA</v>
      </c>
      <c r="BC180" s="59" t="str" cm="1">
        <f t="array" ref="BC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0" s="59" t="str" cm="1">
        <f t="array" ref="BD1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80" s="196" t="str">
        <f>IFERROR(_xlfn.XLOOKUP(AO180, BASE_MAPA!$B$2:$B$420, BASE_MAPA!$G$2:$G$420), "ERRO")</f>
        <v>ITIRAPINA - BAURU</v>
      </c>
      <c r="BF180" s="174" t="str">
        <f>IF(BS_CONTROLE[[#This Row],[Coluna22]]=0, "-", BS_CONTROLE[[#This Row],[Coluna22]])</f>
        <v>Higor</v>
      </c>
      <c r="BG180" s="13"/>
      <c r="BH180" s="14">
        <v>0</v>
      </c>
      <c r="BI180" s="14"/>
      <c r="BJ180" s="247" t="s">
        <v>1636</v>
      </c>
      <c r="BK180" s="247" t="s">
        <v>1636</v>
      </c>
      <c r="BL180" s="13"/>
      <c r="BM180" s="12" t="s">
        <v>1025</v>
      </c>
      <c r="BN180" s="12" t="s">
        <v>1055</v>
      </c>
      <c r="BO180" s="130" t="s">
        <v>1117</v>
      </c>
      <c r="BP180" s="14" t="s">
        <v>11</v>
      </c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>CCOCirculaçãoIntervaloOportunidade</v>
      </c>
    </row>
    <row r="181" spans="1:72">
      <c r="A181" s="44" t="str">
        <f t="shared" si="23"/>
        <v>E1446070</v>
      </c>
      <c r="B181" s="132">
        <v>46070</v>
      </c>
      <c r="C181" s="7">
        <f>IF(BS_CONTROLE[[#This Row],[Coluna2]]="","",WEEKNUM(BS_CONTROLE[[#This Row],[Coluna2]]))</f>
        <v>8</v>
      </c>
      <c r="D181" s="45" t="s">
        <v>149</v>
      </c>
      <c r="E181" s="181">
        <v>203</v>
      </c>
      <c r="F181" s="133" t="s">
        <v>107</v>
      </c>
      <c r="G181" s="8" t="str">
        <f>IF(D181="","*",VLOOKUP(F181,BS_ATIVIDADE[#All],3,FALSE))</f>
        <v>MECANIZAÇÃO - ESMERILHADORA</v>
      </c>
      <c r="H181" s="134" t="s">
        <v>922</v>
      </c>
      <c r="I181" s="134" t="s">
        <v>927</v>
      </c>
      <c r="J181" s="150">
        <v>103</v>
      </c>
      <c r="K181" s="150">
        <v>1725</v>
      </c>
      <c r="L181" s="71" t="s">
        <v>11</v>
      </c>
      <c r="M181" s="148" t="s">
        <v>923</v>
      </c>
      <c r="N181" s="148" t="s">
        <v>1637</v>
      </c>
      <c r="O181" s="134">
        <v>0.875</v>
      </c>
      <c r="P181" s="134">
        <v>4.1666666666666664E-2</v>
      </c>
      <c r="Q181" s="71">
        <v>47000</v>
      </c>
      <c r="R181" s="9" t="str">
        <f>IFERROR(_xlfn.XLOOKUP(F181, BS_ATIVIDADE[ATIVIDADE],BS_ATIVIDADE[UNIDADE] ), "*")</f>
        <v>M</v>
      </c>
      <c r="S181" s="176" t="str" cm="1">
        <f t="array" ref="S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1" s="176" t="str" cm="1">
        <f t="array" ref="T1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81" s="195" t="str">
        <f>IFERROR(_xlfn.XLOOKUP(J181, BASE_MAPA!$B$2:$B$420, BASE_MAPA!$G$2:$G$420), "ERRO")</f>
        <v>OURO VERDE - LIGAÇÃO</v>
      </c>
      <c r="V181" s="142" t="s">
        <v>1638</v>
      </c>
      <c r="W181" s="134" t="s">
        <v>1639</v>
      </c>
      <c r="X181" s="151" t="s">
        <v>1005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6245</v>
      </c>
      <c r="AF181" s="71">
        <v>6246</v>
      </c>
      <c r="AG181" s="71" t="s">
        <v>11</v>
      </c>
      <c r="AH181" s="42"/>
      <c r="AI181" s="119" t="str">
        <f>IF(BS_CONTROLE[[#This Row],[Coluna6]]=0, "-", BS_CONTROLE[[#This Row],[Coluna6]])</f>
        <v>MECANIZAÇÃO - ESMERILHADORA</v>
      </c>
      <c r="AJ181" s="8" t="str">
        <f>IF(D181="","*",VLOOKUP(AI181,BS_ATIVIDADE[#Data],3,FALSE))</f>
        <v>MECANIZAÇÃO - ESMERILHADORA</v>
      </c>
      <c r="AK181" s="171" t="str">
        <f>IF(BS_CONTROLE[[#This Row],[Coluna8]]=0, "-", BS_CONTROLE[[#This Row],[Coluna8]])</f>
        <v>PAR2</v>
      </c>
      <c r="AL181" s="171" t="str">
        <f>IF(BS_CONTROLE[[#This Row],[Coluna9]]=0, "-", BS_CONTROLE[[#This Row],[Coluna9]])</f>
        <v>PSG2</v>
      </c>
      <c r="AM181" s="171" t="str">
        <f>IF(BS_CONTROLE[[#This Row],[Coluna13]]=0, "-", BS_CONTROLE[[#This Row],[Coluna13]])</f>
        <v>PAR-PSG</v>
      </c>
      <c r="AN181" s="171" t="str">
        <f>IF(BS_CONTROLE[[#This Row],[Coluna14]]=0, "-", BS_CONTROLE[[#This Row],[Coluna14]])</f>
        <v>PARPSG</v>
      </c>
      <c r="AO181" s="172">
        <f>IF(BS_CONTROLE[[#This Row],[Coluna10]]=0, "-", BS_CONTROLE[[#This Row],[Coluna10]])</f>
        <v>103</v>
      </c>
      <c r="AP181" s="173">
        <f>IF(BS_CONTROLE[[#This Row],[Coluna11]]=0, "-", BS_CONTROLE[[#This Row],[Coluna11]])</f>
        <v>1725</v>
      </c>
      <c r="AQ181" s="173" t="str">
        <f>IF(BS_CONTROLE[[#This Row],[Coluna12]]=0, "-", BS_CONTROLE[[#This Row],[Coluna12]])</f>
        <v>-</v>
      </c>
      <c r="AR181" s="32">
        <v>0.98472222222222228</v>
      </c>
      <c r="AS181" s="32">
        <v>7.6388888888888886E-3</v>
      </c>
      <c r="AT181" s="32">
        <v>4.9305555555555554E-2</v>
      </c>
      <c r="AU181" s="32"/>
      <c r="AV181" s="32"/>
      <c r="AW181" s="32"/>
      <c r="AX181" s="32"/>
      <c r="AY181" s="180">
        <f>IF(D181="","*",IFERROR(IF(ISODD(COUNT(AS181:AX185)),"ERRO",SUM((AT181-AS181),(AV181-AU181),(AX181-AW181))),"ERRO"))</f>
        <v>4.1666666666666664E-2</v>
      </c>
      <c r="AZ181" s="11"/>
      <c r="BA181" s="60">
        <v>47690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1" s="59" t="str" cm="1">
        <f t="array" ref="BD1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81" s="196" t="str">
        <f>IFERROR(_xlfn.XLOOKUP(AO181, BASE_MAPA!$B$2:$B$420, BASE_MAPA!$G$2:$G$420), "ERRO")</f>
        <v>OURO VERDE - LIGAÇÃO</v>
      </c>
      <c r="BF181" s="174" t="str">
        <f>IF(BS_CONTROLE[[#This Row],[Coluna22]]=0, "-", BS_CONTROLE[[#This Row],[Coluna22]])</f>
        <v>Felipe</v>
      </c>
      <c r="BG181" s="13"/>
      <c r="BH181" s="14">
        <v>2</v>
      </c>
      <c r="BI181" s="14"/>
      <c r="BJ181" s="247" t="s">
        <v>1640</v>
      </c>
      <c r="BK181" s="247" t="s">
        <v>1640</v>
      </c>
      <c r="BL181" s="13"/>
      <c r="BM181" s="12" t="s">
        <v>1030</v>
      </c>
      <c r="BN181" s="12" t="s">
        <v>1030</v>
      </c>
      <c r="BO181" s="130" t="s">
        <v>1030</v>
      </c>
      <c r="BP181" s="14"/>
      <c r="BQ181" s="10" t="str">
        <f t="shared" si="24"/>
        <v>Aderente</v>
      </c>
      <c r="BR181" s="15">
        <f t="shared" si="25"/>
        <v>1</v>
      </c>
      <c r="BS181" s="15">
        <f t="shared" si="26"/>
        <v>1.0146808510638299</v>
      </c>
      <c r="BT181" s="238" t="str">
        <f t="shared" si="22"/>
        <v>OKOK</v>
      </c>
    </row>
    <row r="182" spans="1:72">
      <c r="A182" s="44" t="str">
        <f t="shared" si="23"/>
        <v>W9446070</v>
      </c>
      <c r="B182" s="132">
        <v>46070</v>
      </c>
      <c r="C182" s="7">
        <f>IF(BS_CONTROLE[[#This Row],[Coluna2]]="","",WEEKNUM(BS_CONTROLE[[#This Row],[Coluna2]]))</f>
        <v>8</v>
      </c>
      <c r="D182" s="45" t="s">
        <v>258</v>
      </c>
      <c r="E182" s="181">
        <v>204</v>
      </c>
      <c r="F182" s="133" t="s">
        <v>25</v>
      </c>
      <c r="G182" s="8" t="str">
        <f>IF(D182="","*",VLOOKUP(F182,BS_ATIVIDADE[#All],3,FALSE))</f>
        <v>OUTROS</v>
      </c>
      <c r="H182" s="134" t="s">
        <v>953</v>
      </c>
      <c r="I182" s="134" t="s">
        <v>988</v>
      </c>
      <c r="J182" s="150">
        <v>103</v>
      </c>
      <c r="K182" s="150">
        <v>1984</v>
      </c>
      <c r="L182" s="71" t="s">
        <v>11</v>
      </c>
      <c r="M182" s="148" t="s">
        <v>1641</v>
      </c>
      <c r="N182" s="148" t="s">
        <v>1642</v>
      </c>
      <c r="O182" s="134">
        <v>0.33333333333333331</v>
      </c>
      <c r="P182" s="134">
        <v>4.1666666666666664E-2</v>
      </c>
      <c r="Q182" s="71">
        <v>1</v>
      </c>
      <c r="R182" s="9" t="str">
        <f>IFERROR(_xlfn.XLOOKUP(F182, BS_ATIVIDADE[ATIVIDADE],BS_ATIVIDADE[UNIDADE] ), "*")</f>
        <v>BINÁRIO</v>
      </c>
      <c r="S182" s="176" t="str" cm="1">
        <f t="array" ref="S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2" s="176" t="str" cm="1">
        <f t="array" ref="T1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82" s="195" t="str">
        <f>IFERROR(_xlfn.XLOOKUP(J182, BASE_MAPA!$B$2:$B$420, BASE_MAPA!$G$2:$G$420), "ERRO")</f>
        <v>OURO VERDE - LIGAÇÃO</v>
      </c>
      <c r="V182" s="142" t="s">
        <v>1344</v>
      </c>
      <c r="W182" s="134" t="s">
        <v>1270</v>
      </c>
      <c r="X182" s="151" t="s">
        <v>1009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7674</v>
      </c>
      <c r="AF182" s="71" t="s">
        <v>11</v>
      </c>
      <c r="AG182" s="71" t="s">
        <v>11</v>
      </c>
      <c r="AH182" s="42"/>
      <c r="AI182" s="119" t="str">
        <f>IF(BS_CONTROLE[[#This Row],[Coluna6]]=0, "-", BS_CONTROLE[[#This Row],[Coluna6]])</f>
        <v>DESLOCAMENTO</v>
      </c>
      <c r="AJ182" s="8" t="str">
        <f>IF(D182="","*",VLOOKUP(AI182,BS_ATIVIDADE[#Data],3,FALSE))</f>
        <v>OUTROS</v>
      </c>
      <c r="AK182" s="171" t="str">
        <f>IF(BS_CONTROLE[[#This Row],[Coluna8]]=0, "-", BS_CONTROLE[[#This Row],[Coluna8]])</f>
        <v>PPR1</v>
      </c>
      <c r="AL182" s="171" t="str">
        <f>IF(BS_CONTROLE[[#This Row],[Coluna9]]=0, "-", BS_CONTROLE[[#This Row],[Coluna9]])</f>
        <v>PGO2</v>
      </c>
      <c r="AM182" s="171" t="str">
        <f>IF(BS_CONTROLE[[#This Row],[Coluna13]]=0, "-", BS_CONTROLE[[#This Row],[Coluna13]])</f>
        <v>PPR-PGO</v>
      </c>
      <c r="AN182" s="171" t="str">
        <f>IF(BS_CONTROLE[[#This Row],[Coluna14]]=0, "-", BS_CONTROLE[[#This Row],[Coluna14]])</f>
        <v>PPRPGO</v>
      </c>
      <c r="AO182" s="172">
        <f>IF(BS_CONTROLE[[#This Row],[Coluna10]]=0, "-", BS_CONTROLE[[#This Row],[Coluna10]])</f>
        <v>103</v>
      </c>
      <c r="AP182" s="173">
        <f>IF(BS_CONTROLE[[#This Row],[Coluna11]]=0, "-", BS_CONTROLE[[#This Row],[Coluna11]])</f>
        <v>1984</v>
      </c>
      <c r="AQ182" s="173" t="str">
        <f>IF(BS_CONTROLE[[#This Row],[Coluna12]]=0, "-", BS_CONTROLE[[#This Row],[Coluna12]])</f>
        <v>-</v>
      </c>
      <c r="AR182" s="32">
        <v>0.35416666666666669</v>
      </c>
      <c r="AS182" s="32">
        <v>0.38750000000000001</v>
      </c>
      <c r="AT182" s="32">
        <v>0.42916666666666664</v>
      </c>
      <c r="AU182" s="32"/>
      <c r="AV182" s="32"/>
      <c r="AW182" s="32"/>
      <c r="AX182" s="32"/>
      <c r="AY182" s="180">
        <f>IF(D182="","*",IFERROR(IF(ISODD(COUNT(AS182:AX186)),"ERRO",SUM((AT182-AS182),(AV182-AU182),(AX182-AW182))),"ERRO"))</f>
        <v>4.166666666666663E-2</v>
      </c>
      <c r="AZ182" s="11"/>
      <c r="BA182" s="60">
        <v>1</v>
      </c>
      <c r="BB182" s="9" t="str">
        <f>IFERROR(_xlfn.XLOOKUP(AI182, BS_ATIVIDADE[ATIVIDADE],BS_ATIVIDADE[UNIDADE] ), "*")</f>
        <v>BINÁRIO</v>
      </c>
      <c r="BC182" s="59" t="str" cm="1">
        <f t="array" ref="BC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2" s="59" t="str" cm="1">
        <f t="array" ref="BD1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82" s="196" t="str">
        <f>IFERROR(_xlfn.XLOOKUP(AO182, BASE_MAPA!$B$2:$B$420, BASE_MAPA!$G$2:$G$420), "ERRO")</f>
        <v>OURO VERDE - LIGAÇÃO</v>
      </c>
      <c r="BF182" s="174" t="str">
        <f>IF(BS_CONTROLE[[#This Row],[Coluna22]]=0, "-", BS_CONTROLE[[#This Row],[Coluna22]])</f>
        <v xml:space="preserve">Lucas </v>
      </c>
      <c r="BG182" s="13"/>
      <c r="BH182" s="14">
        <v>2</v>
      </c>
      <c r="BI182" s="14"/>
      <c r="BJ182" s="14"/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 t="s">
        <v>11</v>
      </c>
      <c r="BQ182" s="10" t="str">
        <f t="shared" si="24"/>
        <v>Intervalo</v>
      </c>
      <c r="BR182" s="15">
        <f t="shared" si="25"/>
        <v>0.99999999999999911</v>
      </c>
      <c r="BS182" s="15">
        <f t="shared" si="26"/>
        <v>1</v>
      </c>
      <c r="BT182" s="238" t="str">
        <f t="shared" si="22"/>
        <v>OKOK</v>
      </c>
    </row>
    <row r="183" spans="1:72" hidden="1">
      <c r="A183" s="198"/>
      <c r="B183" s="199"/>
      <c r="C183" s="7"/>
      <c r="D183" s="45"/>
      <c r="E183" s="181"/>
      <c r="F183" s="133"/>
      <c r="G183" s="8"/>
      <c r="H183" s="134"/>
      <c r="I183" s="134"/>
      <c r="J183" s="150"/>
      <c r="K183" s="150"/>
      <c r="L183" s="71"/>
      <c r="M183" s="148"/>
      <c r="N183" s="200"/>
      <c r="O183" s="134"/>
      <c r="P183" s="134"/>
      <c r="Q183" s="71"/>
      <c r="R183" s="9"/>
      <c r="S183" s="176"/>
      <c r="T183" s="176"/>
      <c r="U183" s="195"/>
      <c r="V183" s="201"/>
      <c r="W183" s="202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/>
      <c r="AJ183" s="8"/>
      <c r="AK183" s="203"/>
      <c r="AL183" s="203"/>
      <c r="AM183" s="203"/>
      <c r="AN183" s="203"/>
      <c r="AO183" s="172"/>
      <c r="AP183" s="173"/>
      <c r="AQ183" s="173"/>
      <c r="AR183" s="204"/>
      <c r="AS183" s="204"/>
      <c r="AT183" s="204"/>
      <c r="AU183" s="204"/>
      <c r="AV183" s="204"/>
      <c r="AW183" s="204"/>
      <c r="AX183" s="32"/>
      <c r="AY183" s="180"/>
      <c r="AZ183" s="11"/>
      <c r="BA183" s="274"/>
      <c r="BB183" s="9"/>
      <c r="BC183" s="59"/>
      <c r="BD183" s="59"/>
      <c r="BE183" s="196"/>
      <c r="BF183" s="174"/>
      <c r="BG183" s="13"/>
      <c r="BH183" s="14"/>
      <c r="BI183" s="14"/>
      <c r="BJ183" s="205"/>
      <c r="BK183" s="14"/>
      <c r="BL183" s="13"/>
      <c r="BM183" s="12"/>
      <c r="BN183" s="12"/>
      <c r="BO183" s="130"/>
      <c r="BP183" s="14"/>
      <c r="BQ183" s="10"/>
      <c r="BR183" s="15"/>
      <c r="BS183" s="15"/>
      <c r="BT183" s="238"/>
    </row>
    <row r="184" spans="1:72" hidden="1">
      <c r="A184" s="198" t="str">
        <f>D184&amp;B184</f>
        <v/>
      </c>
      <c r="B184" s="199"/>
      <c r="C184" s="7" t="str">
        <f>IF(BS_CONTROLE[[#This Row],[Coluna2]]="","",WEEKNUM(BS_CONTROLE[[#This Row],[Coluna2]]))</f>
        <v/>
      </c>
      <c r="D184" s="45"/>
      <c r="E184" s="181"/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/>
      <c r="M184" s="148" t="str" cm="1">
        <f t="array" ref="M1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84" s="200" t="str" cm="1">
        <f t="array" ref="N1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84" s="176" t="str" cm="1">
        <f t="array" ref="T1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84" s="195" t="str">
        <f>IFERROR(_xlfn.XLOOKUP(J184, BASE_MAPA!$B$2:$B$420, BASE_MAPA!$G$2:$G$420), "ERRO")</f>
        <v>ERRO</v>
      </c>
      <c r="V184" s="201"/>
      <c r="W184" s="202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Row],[Coluna6]]=0, "-", BS_CONTROLE[[#This Row],[Coluna6]])</f>
        <v>-</v>
      </c>
      <c r="AJ184" s="8" t="str">
        <f>IF(D184="","*",VLOOKUP(AI184,BS_ATIVIDADE[#Data],3,FALSE))</f>
        <v>*</v>
      </c>
      <c r="AK184" s="203" t="str">
        <f>IF(BS_CONTROLE[[#This Row],[Coluna8]]=0, "-", BS_CONTROLE[[#This Row],[Coluna8]])</f>
        <v>-</v>
      </c>
      <c r="AL184" s="203" t="str">
        <f>IF(BS_CONTROLE[[#This Row],[Coluna9]]=0, "-", BS_CONTROLE[[#This Row],[Coluna9]])</f>
        <v>-</v>
      </c>
      <c r="AM184" s="203" t="str">
        <f>IF(BS_CONTROLE[[#This Row],[Coluna13]]=0, "-", BS_CONTROLE[[#This Row],[Coluna13]])</f>
        <v>-</v>
      </c>
      <c r="AN184" s="203" t="str">
        <f>IF(BS_CONTROLE[[#This Row],[Coluna14]]=0, "-", BS_CONTROLE[[#This Row],[Coluna14]])</f>
        <v>-</v>
      </c>
      <c r="AO184" s="172" t="str">
        <f>IF(BS_CONTROLE[[#This Row],[Coluna10]]=0, "-", BS_CONTROLE[[#This Row],[Coluna10]])</f>
        <v>-</v>
      </c>
      <c r="AP184" s="173" t="str">
        <f>IF(BS_CONTROLE[[#This Row],[Coluna11]]=0, "-", BS_CONTROLE[[#This Row],[Coluna11]])</f>
        <v>-</v>
      </c>
      <c r="AQ184" s="173" t="str">
        <f>IF(BS_CONTROLE[[#This Row],[Coluna12]]=0, "-", BS_CONTROLE[[#This Row],[Coluna12]])</f>
        <v>-</v>
      </c>
      <c r="AR184" s="204"/>
      <c r="AS184" s="204"/>
      <c r="AT184" s="204"/>
      <c r="AU184" s="204"/>
      <c r="AV184" s="204"/>
      <c r="AW184" s="204"/>
      <c r="AX184" s="32"/>
      <c r="AY184" s="180" t="str">
        <f>IF(D184="","*",IFERROR(IF(ISODD(COUNT(AS184:AX186)),"ERRO",SUM((AT184-AS184),(AV184-AU184),(AX184-AW184))),"ERRO"))</f>
        <v>*</v>
      </c>
      <c r="AZ184" s="11"/>
      <c r="BA184" s="274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84" s="59" t="str" cm="1">
        <f t="array" ref="BD1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Row],[Coluna22]]=0, "-", BS_CONTROLE[[#This Row],[Coluna22]])</f>
        <v>-</v>
      </c>
      <c r="BG184" s="13"/>
      <c r="BH184" s="14"/>
      <c r="BI184" s="14"/>
      <c r="BJ184" s="205"/>
      <c r="BK184" s="14"/>
      <c r="BL184" s="13"/>
      <c r="BM184" s="12"/>
      <c r="BN184" s="12"/>
      <c r="BO184" s="130"/>
      <c r="BP184" s="14"/>
      <c r="BQ184" s="10" t="str">
        <f>IF(AND(BR184&lt;1,BS184&lt;1),"Produção e Intervalo",IF(BR184&lt;1,"Intervalo",IF(BS184&lt;1,"Produção","Aderente")))</f>
        <v>Aderente</v>
      </c>
      <c r="BR184" s="15" t="str">
        <f>IF(OR(B184="",F184=""),"*",AY184/P184)</f>
        <v>*</v>
      </c>
      <c r="BS184" s="15" t="str">
        <f>IF(OR(B184="",F184=""),"*",BA184/Q184)</f>
        <v>*</v>
      </c>
      <c r="BT184" s="238"/>
    </row>
    <row r="185" spans="1:72">
      <c r="A185" s="44" t="str">
        <f t="shared" si="23"/>
        <v>V8646071</v>
      </c>
      <c r="B185" s="132">
        <v>46071</v>
      </c>
      <c r="C185" s="7">
        <f>IF(BS_CONTROLE[[#This Row],[Coluna2]]="","",WEEKNUM(BS_CONTROLE[[#This Row],[Coluna2]]))</f>
        <v>8</v>
      </c>
      <c r="D185" s="45" t="s">
        <v>217</v>
      </c>
      <c r="E185" s="181">
        <v>174</v>
      </c>
      <c r="F185" s="133" t="s">
        <v>116</v>
      </c>
      <c r="G185" s="8" t="s">
        <v>116</v>
      </c>
      <c r="H185" s="134" t="s">
        <v>617</v>
      </c>
      <c r="I185" s="134" t="s">
        <v>1579</v>
      </c>
      <c r="J185" s="150">
        <v>98</v>
      </c>
      <c r="K185" s="150">
        <v>659.976</v>
      </c>
      <c r="L185" s="71">
        <v>662.91099999999994</v>
      </c>
      <c r="M185" s="148" t="s">
        <v>632</v>
      </c>
      <c r="N185" s="148" t="s">
        <v>1644</v>
      </c>
      <c r="O185" s="134">
        <v>0.4375</v>
      </c>
      <c r="P185" s="134">
        <v>0.125</v>
      </c>
      <c r="Q185" s="71">
        <v>1680</v>
      </c>
      <c r="R185" s="9" t="s">
        <v>37</v>
      </c>
      <c r="S185" s="176" t="s">
        <v>370</v>
      </c>
      <c r="T185" s="176" t="s">
        <v>578</v>
      </c>
      <c r="U185" s="195" t="s">
        <v>577</v>
      </c>
      <c r="V185" s="142" t="s">
        <v>1279</v>
      </c>
      <c r="W185" s="134" t="s">
        <v>1280</v>
      </c>
      <c r="X185" s="151" t="s">
        <v>1000</v>
      </c>
      <c r="Y185" s="129" t="s">
        <v>999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6236</v>
      </c>
      <c r="AF185" s="71">
        <v>6636</v>
      </c>
      <c r="AG185" s="71"/>
      <c r="AH185" s="42"/>
      <c r="AI185" s="119" t="str">
        <f>IF(BS_CONTROLE[[#This Row],[Coluna6]]=0, "-", BS_CONTROLE[[#This Row],[Coluna6]])</f>
        <v>MECANIZAÇÃO - SOCADORA</v>
      </c>
      <c r="AJ185" s="8" t="str">
        <f>IF(D185="","*",VLOOKUP(AI185,BS_ATIVIDADE[#Data],3,FALSE))</f>
        <v>MECANIZAÇÃO - SOCADORA</v>
      </c>
      <c r="AK185" s="171" t="str">
        <f>IF(BS_CONTROLE[[#This Row],[Coluna8]]=0, "-", BS_CONTROLE[[#This Row],[Coluna8]])</f>
        <v>TIQ</v>
      </c>
      <c r="AL185" s="171" t="str">
        <f>IF(BS_CONTROLE[[#This Row],[Coluna9]]=0, "-", BS_CONTROLE[[#This Row],[Coluna9]])</f>
        <v xml:space="preserve">TIQ </v>
      </c>
      <c r="AM185" s="171" t="str">
        <f>IF(BS_CONTROLE[[#This Row],[Coluna13]]=0, "-", BS_CONTROLE[[#This Row],[Coluna13]])</f>
        <v>TBS</v>
      </c>
      <c r="AN185" s="171" t="str">
        <f>IF(BS_CONTROLE[[#This Row],[Coluna14]]=0, "-", BS_CONTROLE[[#This Row],[Coluna14]])</f>
        <v>TBS1/TBS671</v>
      </c>
      <c r="AO185" s="172">
        <f>IF(BS_CONTROLE[[#This Row],[Coluna10]]=0, "-", BS_CONTROLE[[#This Row],[Coluna10]])</f>
        <v>98</v>
      </c>
      <c r="AP185" s="173">
        <f>IF(BS_CONTROLE[[#This Row],[Coluna11]]=0, "-", BS_CONTROLE[[#This Row],[Coluna11]])</f>
        <v>659.976</v>
      </c>
      <c r="AQ185" s="173">
        <f>IF(BS_CONTROLE[[#This Row],[Coluna12]]=0, "-", BS_CONTROLE[[#This Row],[Coluna12]])</f>
        <v>662.91099999999994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5" s="59" t="str" cm="1">
        <f t="array" ref="BD1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5" s="196" t="str">
        <f>IFERROR(_xlfn.XLOOKUP(AO185, BASE_MAPA!$B$2:$B$420, BASE_MAPA!$G$2:$G$420), "ERRO")</f>
        <v>ALTO ARAGUAIA - RONDONOPOLIS</v>
      </c>
      <c r="BF185" s="174" t="str">
        <f>IF(BS_CONTROLE[[#This Row],[Coluna22]]=0, "-", BS_CONTROLE[[#This Row],[Coluna22]])</f>
        <v>Antonioni</v>
      </c>
      <c r="BG185" s="13"/>
      <c r="BH185" s="14">
        <v>0</v>
      </c>
      <c r="BI185" s="14"/>
      <c r="BJ185" s="14" t="s">
        <v>1645</v>
      </c>
      <c r="BK185" s="14" t="s">
        <v>1645</v>
      </c>
      <c r="BL185" s="13"/>
      <c r="BM185" s="12" t="s">
        <v>1025</v>
      </c>
      <c r="BN185" s="12" t="s">
        <v>1046</v>
      </c>
      <c r="BO185" s="130" t="s">
        <v>1156</v>
      </c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>CCOCirculaçãoIntervaloContrato</v>
      </c>
    </row>
    <row r="186" spans="1:72">
      <c r="A186" s="44" t="str">
        <f t="shared" si="23"/>
        <v>BRUNO (TF-525)46071</v>
      </c>
      <c r="B186" s="132">
        <v>46071</v>
      </c>
      <c r="C186" s="7">
        <f>IF(BS_CONTROLE[[#This Row],[Coluna2]]="","",WEEKNUM(BS_CONTROLE[[#This Row],[Coluna2]]))</f>
        <v>8</v>
      </c>
      <c r="D186" s="45" t="s">
        <v>278</v>
      </c>
      <c r="E186" s="181">
        <v>206</v>
      </c>
      <c r="F186" s="133" t="s">
        <v>193</v>
      </c>
      <c r="G186" s="8" t="str">
        <f>IF(D186="","*",VLOOKUP(F186,BS_ATIVIDADE[#All],3,FALSE))</f>
        <v>SOLDA</v>
      </c>
      <c r="H186" s="134" t="s">
        <v>597</v>
      </c>
      <c r="I186" s="134" t="s">
        <v>11</v>
      </c>
      <c r="J186" s="150">
        <v>98</v>
      </c>
      <c r="K186" s="150">
        <v>661.84</v>
      </c>
      <c r="L186" s="71" t="s">
        <v>11</v>
      </c>
      <c r="M186" s="148" t="str" cm="1">
        <f t="array" ref="M1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86" s="148" t="str" cm="1">
        <f t="array" ref="N1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86" s="134">
        <v>0.375</v>
      </c>
      <c r="P186" s="134">
        <v>6.25E-2</v>
      </c>
      <c r="Q186" s="71">
        <v>2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6" s="176" t="str" cm="1">
        <f t="array" ref="T1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6" s="195" t="str">
        <f>IFERROR(_xlfn.XLOOKUP(J186, BASE_MAPA!$B$2:$B$420, BASE_MAPA!$G$2:$G$420), "ERRO")</f>
        <v>ALTO ARAGUAIA - RONDONOPOLIS</v>
      </c>
      <c r="V186" s="142" t="s">
        <v>1322</v>
      </c>
      <c r="W186" s="134" t="s">
        <v>1323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Row],[Coluna6]]=0, "-", BS_CONTROLE[[#This Row],[Coluna6]])</f>
        <v>PDM - SOLDA</v>
      </c>
      <c r="AJ186" s="8" t="str">
        <f>IF(D186="","*",VLOOKUP(AI186,BS_ATIVIDADE[#Data],3,FALSE))</f>
        <v>SOLDA</v>
      </c>
      <c r="AK186" s="171" t="str">
        <f>IF(BS_CONTROLE[[#This Row],[Coluna8]]=0, "-", BS_CONTROLE[[#This Row],[Coluna8]])</f>
        <v>TEP1</v>
      </c>
      <c r="AL186" s="171" t="str">
        <f>IF(BS_CONTROLE[[#This Row],[Coluna9]]=0, "-", BS_CONTROLE[[#This Row],[Coluna9]])</f>
        <v>-</v>
      </c>
      <c r="AM186" s="171" t="str">
        <f>IF(BS_CONTROLE[[#This Row],[Coluna13]]=0, "-", BS_CONTROLE[[#This Row],[Coluna13]])</f>
        <v>TBS-TAL</v>
      </c>
      <c r="AN186" s="171" t="s">
        <v>621</v>
      </c>
      <c r="AO186" s="172">
        <f>IF(BS_CONTROLE[[#This Row],[Coluna10]]=0, "-", BS_CONTROLE[[#This Row],[Coluna10]])</f>
        <v>98</v>
      </c>
      <c r="AP186" s="173">
        <v>617.79999999999995</v>
      </c>
      <c r="AQ186" s="173" t="str">
        <f>IF(BS_CONTROLE[[#This Row],[Coluna12]]=0, "-", BS_CONTROLE[[#This Row],[Coluna12]])</f>
        <v>-</v>
      </c>
      <c r="AR186" s="32">
        <v>0.30972222222222223</v>
      </c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6" s="59" t="str" cm="1">
        <f t="array" ref="BD1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6" s="196" t="str">
        <f>IFERROR(_xlfn.XLOOKUP(AO186, BASE_MAPA!$B$2:$B$420, BASE_MAPA!$G$2:$G$420), "ERRO")</f>
        <v>ALTO ARAGUAIA - RONDONOPOLIS</v>
      </c>
      <c r="BF186" s="174" t="str">
        <f>IF(BS_CONTROLE[[#This Row],[Coluna22]]=0, "-", BS_CONTROLE[[#This Row],[Coluna22]])</f>
        <v>Bruno</v>
      </c>
      <c r="BG186" s="13"/>
      <c r="BH186" s="14"/>
      <c r="BI186" s="14"/>
      <c r="BJ186" s="14" t="s">
        <v>1646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W7046071</v>
      </c>
      <c r="B187" s="132">
        <v>46071</v>
      </c>
      <c r="C187" s="7">
        <f>IF(BS_CONTROLE[[#This Row],[Coluna2]]="","",WEEKNUM(BS_CONTROLE[[#This Row],[Coluna2]]))</f>
        <v>8</v>
      </c>
      <c r="D187" s="45" t="s">
        <v>249</v>
      </c>
      <c r="E187" s="181">
        <v>207</v>
      </c>
      <c r="F187" s="133" t="s">
        <v>186</v>
      </c>
      <c r="G187" s="8" t="str">
        <f>IF(D187="","*",VLOOKUP(F187,BS_ATIVIDADE[#All],3,FALSE))</f>
        <v>PEDRA</v>
      </c>
      <c r="H187" s="134" t="s">
        <v>562</v>
      </c>
      <c r="I187" s="134" t="s">
        <v>11</v>
      </c>
      <c r="J187" s="150">
        <v>74</v>
      </c>
      <c r="K187" s="150">
        <v>444.66</v>
      </c>
      <c r="L187" s="71">
        <v>444</v>
      </c>
      <c r="M187" s="148" t="s">
        <v>558</v>
      </c>
      <c r="N187" s="148" t="s">
        <v>562</v>
      </c>
      <c r="O187" s="134">
        <v>0.41666666666666669</v>
      </c>
      <c r="P187" s="134">
        <v>0.125</v>
      </c>
      <c r="Q187" s="71">
        <v>10</v>
      </c>
      <c r="R187" s="9" t="s">
        <v>62</v>
      </c>
      <c r="S187" s="176" t="s">
        <v>370</v>
      </c>
      <c r="T187" s="176" t="s">
        <v>480</v>
      </c>
      <c r="U187" s="195" t="s">
        <v>373</v>
      </c>
      <c r="V187" s="142" t="s">
        <v>1570</v>
      </c>
      <c r="W187" s="134" t="s">
        <v>1616</v>
      </c>
      <c r="X187" s="151" t="s">
        <v>1000</v>
      </c>
      <c r="Y187" s="129" t="s">
        <v>999</v>
      </c>
      <c r="Z187" s="129"/>
      <c r="AA187" s="71" t="s">
        <v>1271</v>
      </c>
      <c r="AB187" s="59" t="s">
        <v>997</v>
      </c>
      <c r="AC187" s="59"/>
      <c r="AD187" s="134">
        <v>0.29166666666666669</v>
      </c>
      <c r="AE187" s="71" t="s">
        <v>1537</v>
      </c>
      <c r="AF187" s="71">
        <v>9292</v>
      </c>
      <c r="AG187" s="71"/>
      <c r="AH187" s="42"/>
      <c r="AI187" s="119" t="str">
        <f>IF(BS_CONTROLE[[#This Row],[Coluna6]]=0, "-", BS_CONTROLE[[#This Row],[Coluna6]])</f>
        <v>PDM - PEDRA - DESCARGA</v>
      </c>
      <c r="AJ187" s="8" t="str">
        <f>IF(D187="","*",VLOOKUP(AI187,BS_ATIVIDADE[#Data],3,FALSE))</f>
        <v>PEDRA</v>
      </c>
      <c r="AK187" s="171" t="str">
        <f>IF(BS_CONTROLE[[#This Row],[Coluna8]]=0, "-", BS_CONTROLE[[#This Row],[Coluna8]])</f>
        <v>464TBR</v>
      </c>
      <c r="AL187" s="171" t="str">
        <f>IF(BS_CONTROLE[[#This Row],[Coluna9]]=0, "-", BS_CONTROLE[[#This Row],[Coluna9]])</f>
        <v>-</v>
      </c>
      <c r="AM187" s="171" t="str">
        <f>IF(BS_CONTROLE[[#This Row],[Coluna13]]=0, "-", BS_CONTROLE[[#This Row],[Coluna13]])</f>
        <v>TVL-TBR</v>
      </c>
      <c r="AN187" s="171" t="str">
        <f>IF(BS_CONTROLE[[#This Row],[Coluna14]]=0, "-", BS_CONTROLE[[#This Row],[Coluna14]])</f>
        <v>464TBR</v>
      </c>
      <c r="AO187" s="172">
        <f>IF(BS_CONTROLE[[#This Row],[Coluna10]]=0, "-", BS_CONTROLE[[#This Row],[Coluna10]])</f>
        <v>74</v>
      </c>
      <c r="AP187" s="173">
        <f>IF(BS_CONTROLE[[#This Row],[Coluna11]]=0, "-", BS_CONTROLE[[#This Row],[Coluna11]])</f>
        <v>444.66</v>
      </c>
      <c r="AQ187" s="173">
        <f>IF(BS_CONTROLE[[#This Row],[Coluna12]]=0, "-", BS_CONTROLE[[#This Row],[Coluna12]])</f>
        <v>444</v>
      </c>
      <c r="AR187" s="32">
        <v>0.41597222222222224</v>
      </c>
      <c r="AS187" s="32">
        <v>0</v>
      </c>
      <c r="AT187" s="32">
        <v>0</v>
      </c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VAGÕES</v>
      </c>
      <c r="BC187" s="59" t="str" cm="1">
        <f t="array" ref="BC1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7" s="59" t="str" cm="1">
        <f t="array" ref="BD1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Row],[Coluna22]]=0, "-", BS_CONTROLE[[#This Row],[Coluna22]])</f>
        <v>Elton</v>
      </c>
      <c r="BG187" s="13"/>
      <c r="BH187" s="14">
        <v>0</v>
      </c>
      <c r="BI187" s="14"/>
      <c r="BJ187" s="14" t="s">
        <v>1647</v>
      </c>
      <c r="BK187" s="14" t="s">
        <v>1647</v>
      </c>
      <c r="BL187" s="13"/>
      <c r="BM187" s="12" t="s">
        <v>1025</v>
      </c>
      <c r="BN187" s="12" t="s">
        <v>1046</v>
      </c>
      <c r="BO187" s="130" t="s">
        <v>1156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>CCOCirculaçãoIntervaloContrato</v>
      </c>
    </row>
    <row r="188" spans="1:72">
      <c r="A188" s="44" t="str">
        <f t="shared" si="23"/>
        <v>ELSON (TF-526)46071</v>
      </c>
      <c r="B188" s="132">
        <v>46071</v>
      </c>
      <c r="C188" s="7">
        <f>IF(BS_CONTROLE[[#This Row],[Coluna2]]="","",WEEKNUM(BS_CONTROLE[[#This Row],[Coluna2]]))</f>
        <v>8</v>
      </c>
      <c r="D188" s="45" t="s">
        <v>303</v>
      </c>
      <c r="E188" s="181">
        <v>208</v>
      </c>
      <c r="F188" s="133" t="s">
        <v>193</v>
      </c>
      <c r="G188" s="8" t="str">
        <f>IF(D188="","*",VLOOKUP(F188,BS_ATIVIDADE[#All],3,FALSE))</f>
        <v>SOLDA</v>
      </c>
      <c r="H188" s="134" t="s">
        <v>553</v>
      </c>
      <c r="I188" s="134" t="s">
        <v>11</v>
      </c>
      <c r="J188" s="150">
        <v>74</v>
      </c>
      <c r="K188" s="150">
        <v>430.26799999999997</v>
      </c>
      <c r="L188" s="71" t="s">
        <v>11</v>
      </c>
      <c r="M188" s="148" t="str" cm="1">
        <f t="array" ref="M1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88" s="148" t="str" cm="1">
        <f t="array" ref="N1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88" s="134">
        <v>0.41666666666666669</v>
      </c>
      <c r="P188" s="134">
        <v>6.25E-2</v>
      </c>
      <c r="Q188" s="71">
        <v>1</v>
      </c>
      <c r="R188" s="9" t="str">
        <f>IFERROR(_xlfn.XLOOKUP(F188, BS_ATIVIDADE[ATIVIDADE],BS_ATIVIDADE[UNIDADE] ), "*")</f>
        <v>Nº DE SOLDA</v>
      </c>
      <c r="S188" s="176" t="str" cm="1">
        <f t="array" ref="S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8" s="176" t="str" cm="1">
        <f t="array" ref="T1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8" s="195" t="str">
        <f>IFERROR(_xlfn.XLOOKUP(J188, BASE_MAPA!$B$2:$B$420, BASE_MAPA!$G$2:$G$420), "ERRO")</f>
        <v>MARCO INICIAL - ALTO ARAGUAIA</v>
      </c>
      <c r="V188" s="142" t="s">
        <v>1295</v>
      </c>
      <c r="W188" s="134" t="s">
        <v>1323</v>
      </c>
      <c r="X188" s="151" t="s">
        <v>1005</v>
      </c>
      <c r="Y188" s="129" t="s">
        <v>1008</v>
      </c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Row],[Coluna6]]=0, "-", BS_CONTROLE[[#This Row],[Coluna6]])</f>
        <v>PDM - SOLDA</v>
      </c>
      <c r="AJ188" s="8" t="str">
        <f>IF(D188="","*",VLOOKUP(AI188,BS_ATIVIDADE[#Data],3,FALSE))</f>
        <v>SOLDA</v>
      </c>
      <c r="AK188" s="171" t="str">
        <f>IF(BS_CONTROLE[[#This Row],[Coluna8]]=0, "-", BS_CONTROLE[[#This Row],[Coluna8]])</f>
        <v>TPC440</v>
      </c>
      <c r="AL188" s="171" t="str">
        <f>IF(BS_CONTROLE[[#This Row],[Coluna9]]=0, "-", BS_CONTROLE[[#This Row],[Coluna9]])</f>
        <v>-</v>
      </c>
      <c r="AM188" s="171" t="str">
        <f>IF(BS_CONTROLE[[#This Row],[Coluna13]]=0, "-", BS_CONTROLE[[#This Row],[Coluna13]])</f>
        <v>TPC-TVL</v>
      </c>
      <c r="AN188" s="171" t="s">
        <v>1648</v>
      </c>
      <c r="AO188" s="172">
        <f>IF(BS_CONTROLE[[#This Row],[Coluna10]]=0, "-", BS_CONTROLE[[#This Row],[Coluna10]])</f>
        <v>74</v>
      </c>
      <c r="AP188" s="173">
        <v>498.9</v>
      </c>
      <c r="AQ188" s="173" t="str">
        <f>IF(BS_CONTROLE[[#This Row],[Coluna12]]=0, "-", BS_CONTROLE[[#This Row],[Coluna12]])</f>
        <v>-</v>
      </c>
      <c r="AR188" s="32">
        <v>0.31944444444444442</v>
      </c>
      <c r="AS188" s="32"/>
      <c r="AT188" s="32"/>
      <c r="AU188" s="32"/>
      <c r="AV188" s="32"/>
      <c r="AW188" s="32"/>
      <c r="AX188" s="32"/>
      <c r="AY188" s="180">
        <f>IF(D188="","*",IFERROR(IF(ISODD(COUNT(AS188:AX189)),"ERRO",SUM((AT188-AS188),(AV188-AU188),(AX188-AW188))),"ERRO"))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SOLDA</v>
      </c>
      <c r="BC188" s="59" t="str" cm="1">
        <f t="array" ref="BC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8" s="59" t="str" cm="1">
        <f t="array" ref="BD1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Row],[Coluna22]]=0, "-", BS_CONTROLE[[#This Row],[Coluna22]])</f>
        <v>Elson</v>
      </c>
      <c r="BG188" s="13"/>
      <c r="BH188" s="14"/>
      <c r="BI188" s="14"/>
      <c r="BJ188" s="14" t="s">
        <v>1649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A6046071</v>
      </c>
      <c r="B189" s="132">
        <v>46071</v>
      </c>
      <c r="C189" s="7">
        <f>IF(BS_CONTROLE[[#This Row],[Coluna2]]="","",WEEKNUM(BS_CONTROLE[[#This Row],[Coluna2]]))</f>
        <v>8</v>
      </c>
      <c r="D189" s="45" t="s">
        <v>106</v>
      </c>
      <c r="E189" s="181">
        <v>209</v>
      </c>
      <c r="F189" s="133" t="s">
        <v>32</v>
      </c>
      <c r="G189" s="8" t="str">
        <f>IF(D189="","*",VLOOKUP(F189,BS_ATIVIDADE[#All],3,FALSE))</f>
        <v>DETECÇÃO</v>
      </c>
      <c r="H189" s="134" t="s">
        <v>473</v>
      </c>
      <c r="I189" s="134" t="s">
        <v>572</v>
      </c>
      <c r="J189" s="150">
        <v>74</v>
      </c>
      <c r="K189" s="150">
        <v>291</v>
      </c>
      <c r="L189" s="71">
        <v>502</v>
      </c>
      <c r="M189" s="148" t="str" cm="1">
        <f t="array" ref="M1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89" s="148" t="str" cm="1">
        <f t="array" ref="N1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89" s="134">
        <v>0.33333333333333331</v>
      </c>
      <c r="P189" s="134">
        <v>4.1666666666666664E-2</v>
      </c>
      <c r="Q189" s="71">
        <v>200</v>
      </c>
      <c r="R189" s="9" t="str">
        <f>IFERROR(_xlfn.XLOOKUP(F189, BS_ATIVIDADE[ATIVIDADE],BS_ATIVIDADE[UNIDADE] ), "*")</f>
        <v>KM</v>
      </c>
      <c r="S189" s="176" t="str" cm="1">
        <f t="array" ref="S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9" s="176" t="str" cm="1">
        <f t="array" ref="T1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9" s="195" t="str">
        <f>IFERROR(_xlfn.XLOOKUP(J189, BASE_MAPA!$B$2:$B$420, BASE_MAPA!$G$2:$G$420), "ERRO")</f>
        <v>MARCO INICIAL - ALTO ARAGUAIA</v>
      </c>
      <c r="V189" s="142" t="s">
        <v>1303</v>
      </c>
      <c r="W189" s="134" t="s">
        <v>1372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5487</v>
      </c>
      <c r="AF189" s="71"/>
      <c r="AG189" s="71"/>
      <c r="AH189" s="42"/>
      <c r="AI189" s="119" t="str">
        <f>IF(BS_CONTROLE[[#This Row],[Coluna6]]=0, "-", BS_CONTROLE[[#This Row],[Coluna6]])</f>
        <v>DETECÇÃO - RONDA 7 DIAS</v>
      </c>
      <c r="AJ189" s="8" t="str">
        <f>IF(D189="","*",VLOOKUP(AI189,BS_ATIVIDADE[#Data],3,FALSE))</f>
        <v>DETECÇÃO</v>
      </c>
      <c r="AK189" s="171" t="str">
        <f>IF(BS_CONTROLE[[#This Row],[Coluna8]]=0, "-", BS_CONTROLE[[#This Row],[Coluna8]])</f>
        <v>TCS</v>
      </c>
      <c r="AL189" s="171" t="str">
        <f>IF(BS_CONTROLE[[#This Row],[Coluna9]]=0, "-", BS_CONTROLE[[#This Row],[Coluna9]])</f>
        <v>TGR</v>
      </c>
      <c r="AM189" s="171" t="str">
        <f>IF(BS_CONTROLE[[#This Row],[Coluna13]]=0, "-", BS_CONTROLE[[#This Row],[Coluna13]])</f>
        <v>TCS-TRC</v>
      </c>
      <c r="AN189" s="171" t="str">
        <f>IF(BS_CONTROLE[[#This Row],[Coluna14]]=0, "-", BS_CONTROLE[[#This Row],[Coluna14]])</f>
        <v>291TRC1</v>
      </c>
      <c r="AO189" s="172">
        <f>IF(BS_CONTROLE[[#This Row],[Coluna10]]=0, "-", BS_CONTROLE[[#This Row],[Coluna10]])</f>
        <v>74</v>
      </c>
      <c r="AP189" s="173">
        <f>IF(BS_CONTROLE[[#This Row],[Coluna11]]=0, "-", BS_CONTROLE[[#This Row],[Coluna11]])</f>
        <v>291</v>
      </c>
      <c r="AQ189" s="173">
        <f>IF(BS_CONTROLE[[#This Row],[Coluna12]]=0, "-", BS_CONTROLE[[#This Row],[Coluna12]])</f>
        <v>502</v>
      </c>
      <c r="AR189" s="32">
        <v>0.34722222222222221</v>
      </c>
      <c r="AS189" s="32"/>
      <c r="AT189" s="32"/>
      <c r="AU189" s="32"/>
      <c r="AV189" s="32"/>
      <c r="AW189" s="32"/>
      <c r="AX189" s="32"/>
      <c r="AY189" s="180">
        <f>IF(D189="","*",IFERROR(IF(ISODD(COUNT(AS189:AX190)),"ERRO",SUM((AT189-AS189),(AV189-AU189),(AX189-AW189))),"ERRO"))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KM</v>
      </c>
      <c r="BC189" s="59" t="str" cm="1">
        <f t="array" ref="BC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9" s="59" t="str" cm="1">
        <f t="array" ref="BD1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Row],[Coluna22]]=0, "-", BS_CONTROLE[[#This Row],[Coluna22]])</f>
        <v>Herbert</v>
      </c>
      <c r="BG189" s="13"/>
      <c r="BH189" s="14">
        <v>1</v>
      </c>
      <c r="BI189" s="14"/>
      <c r="BJ189" s="14" t="s">
        <v>1650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W5046071</v>
      </c>
      <c r="B190" s="132">
        <v>46071</v>
      </c>
      <c r="C190" s="7">
        <f>IF(BS_CONTROLE[[#This Row],[Coluna2]]="","",WEEKNUM(BS_CONTROLE[[#This Row],[Coluna2]]))</f>
        <v>8</v>
      </c>
      <c r="D190" s="45" t="s">
        <v>240</v>
      </c>
      <c r="E190" s="181">
        <v>211</v>
      </c>
      <c r="F190" s="133" t="s">
        <v>140</v>
      </c>
      <c r="G190" s="8" t="str">
        <f>IF(D190="","*",VLOOKUP(F190,BS_ATIVIDADE[#All],3,FALSE))</f>
        <v>MODERNIZAÇÃO</v>
      </c>
      <c r="H190" s="134" t="s">
        <v>473</v>
      </c>
      <c r="I190" s="134" t="s">
        <v>1495</v>
      </c>
      <c r="J190" s="150">
        <v>74</v>
      </c>
      <c r="K190" s="150">
        <v>237.6</v>
      </c>
      <c r="L190" s="71">
        <v>234.6</v>
      </c>
      <c r="M190" s="148" t="str" cm="1">
        <f t="array" ref="M1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0" s="148" t="str" cm="1">
        <f t="array" ref="N1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0" s="134">
        <v>0.35416666666666669</v>
      </c>
      <c r="P190" s="134">
        <v>6.25E-2</v>
      </c>
      <c r="Q190" s="71">
        <v>5</v>
      </c>
      <c r="R190" s="9" t="str">
        <f>IFERROR(_xlfn.XLOOKUP(F190, BS_ATIVIDADE[ATIVIDADE],BS_ATIVIDADE[UNIDADE] ), "*")</f>
        <v>VAGÕES</v>
      </c>
      <c r="S190" s="176" t="str" cm="1">
        <f t="array" ref="S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0" s="176" t="str" cm="1">
        <f t="array" ref="T1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1366</v>
      </c>
      <c r="W190" s="134" t="s">
        <v>1651</v>
      </c>
      <c r="X190" s="151" t="s">
        <v>1005</v>
      </c>
      <c r="Y190" s="129" t="s">
        <v>1008</v>
      </c>
      <c r="Z190" s="129"/>
      <c r="AA190" s="71" t="s">
        <v>1590</v>
      </c>
      <c r="AB190" s="59"/>
      <c r="AC190" s="59"/>
      <c r="AD190" s="134">
        <v>0.29166666666666669</v>
      </c>
      <c r="AE190" s="71">
        <v>7671</v>
      </c>
      <c r="AF190" s="71">
        <v>9322</v>
      </c>
      <c r="AG190" s="71"/>
      <c r="AH190" s="42"/>
      <c r="AI190" s="119" t="str">
        <f>IF(BS_CONTROLE[[#This Row],[Coluna6]]=0, "-", BS_CONTROLE[[#This Row],[Coluna6]])</f>
        <v>MODERNIZAÇÃO - PEDRA - DESCARGA</v>
      </c>
      <c r="AJ190" s="8" t="str">
        <f>IF(D190="","*",VLOOKUP(AI190,BS_ATIVIDADE[#Data],3,FALSE))</f>
        <v>MODERNIZAÇÃO</v>
      </c>
      <c r="AK190" s="171" t="str">
        <f>IF(BS_CONTROLE[[#This Row],[Coluna8]]=0, "-", BS_CONTROLE[[#This Row],[Coluna8]])</f>
        <v>TCS</v>
      </c>
      <c r="AL190" s="171" t="str">
        <f>IF(BS_CONTROLE[[#This Row],[Coluna9]]=0, "-", BS_CONTROLE[[#This Row],[Coluna9]])</f>
        <v xml:space="preserve">TCS2 </v>
      </c>
      <c r="AM190" s="171" t="str">
        <f>IF(BS_CONTROLE[[#This Row],[Coluna13]]=0, "-", BS_CONTROLE[[#This Row],[Coluna13]])</f>
        <v>TVI-TJA</v>
      </c>
      <c r="AN190" s="171" t="str">
        <f>IF(BS_CONTROLE[[#This Row],[Coluna14]]=0, "-", BS_CONTROLE[[#This Row],[Coluna14]])</f>
        <v>TVI239</v>
      </c>
      <c r="AO190" s="172">
        <f>IF(BS_CONTROLE[[#This Row],[Coluna10]]=0, "-", BS_CONTROLE[[#This Row],[Coluna10]])</f>
        <v>74</v>
      </c>
      <c r="AP190" s="173">
        <f>IF(BS_CONTROLE[[#This Row],[Coluna11]]=0, "-", BS_CONTROLE[[#This Row],[Coluna11]])</f>
        <v>237.6</v>
      </c>
      <c r="AQ190" s="173">
        <f>IF(BS_CONTROLE[[#This Row],[Coluna12]]=0, "-", BS_CONTROLE[[#This Row],[Coluna12]])</f>
        <v>234.6</v>
      </c>
      <c r="AR190" s="32">
        <v>0.34930555555555554</v>
      </c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VAGÕES</v>
      </c>
      <c r="BC190" s="59" t="str" cm="1">
        <f t="array" ref="BC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0" s="59" t="str" cm="1">
        <f t="array" ref="BD1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Row],[Coluna22]]=0, "-", BS_CONTROLE[[#This Row],[Coluna22]])</f>
        <v>Augusto/ Efraim</v>
      </c>
      <c r="BG190" s="13"/>
      <c r="BH190" s="14">
        <v>0</v>
      </c>
      <c r="BI190" s="14"/>
      <c r="BJ190" s="14" t="s">
        <v>1652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V4846071</v>
      </c>
      <c r="B191" s="132">
        <v>46071</v>
      </c>
      <c r="C191" s="7">
        <f>IF(BS_CONTROLE[[#This Row],[Coluna2]]="","",WEEKNUM(BS_CONTROLE[[#This Row],[Coluna2]]))</f>
        <v>8</v>
      </c>
      <c r="D191" s="45" t="s">
        <v>183</v>
      </c>
      <c r="E191" s="181">
        <v>212</v>
      </c>
      <c r="F191" s="133" t="s">
        <v>116</v>
      </c>
      <c r="G191" s="8" t="str">
        <f>IF(D191="","*",VLOOKUP(F191,BS_ATIVIDADE[#All],3,FALSE))</f>
        <v>MECANIZAÇÃO - SOCADORA</v>
      </c>
      <c r="H191" s="134" t="s">
        <v>419</v>
      </c>
      <c r="I191" s="134" t="s">
        <v>1653</v>
      </c>
      <c r="J191" s="150">
        <v>74</v>
      </c>
      <c r="K191" s="150">
        <v>237.4</v>
      </c>
      <c r="L191" s="71">
        <v>239</v>
      </c>
      <c r="M191" s="148" t="str" cm="1">
        <f t="array" ref="M1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1" s="148" t="str" cm="1">
        <f t="array" ref="N1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6" t="str" cm="1">
        <f t="array" ref="S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1" s="176" t="str" cm="1">
        <f t="array" ref="T1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1596</v>
      </c>
      <c r="W191" s="134" t="s">
        <v>1280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6248</v>
      </c>
      <c r="AF191" s="71"/>
      <c r="AG191" s="71"/>
      <c r="AH191" s="42"/>
      <c r="AI191" s="119" t="str">
        <f>IF(BS_CONTROLE[[#This Row],[Coluna6]]=0, "-", BS_CONTROLE[[#This Row],[Coluna6]])</f>
        <v>MECANIZAÇÃO - SOCADORA</v>
      </c>
      <c r="AJ191" s="8" t="str">
        <f>IF(D191="","*",VLOOKUP(AI191,BS_ATIVIDADE[#Data],3,FALSE))</f>
        <v>MECANIZAÇÃO - SOCADORA</v>
      </c>
      <c r="AK191" s="171" t="str">
        <f>IF(BS_CONTROLE[[#This Row],[Coluna8]]=0, "-", BS_CONTROLE[[#This Row],[Coluna8]])</f>
        <v>TIN2</v>
      </c>
      <c r="AL191" s="171" t="str">
        <f>IF(BS_CONTROLE[[#This Row],[Coluna9]]=0, "-", BS_CONTROLE[[#This Row],[Coluna9]])</f>
        <v xml:space="preserve">TVI </v>
      </c>
      <c r="AM191" s="171" t="str">
        <f>IF(BS_CONTROLE[[#This Row],[Coluna13]]=0, "-", BS_CONTROLE[[#This Row],[Coluna13]])</f>
        <v>TVI-TJA</v>
      </c>
      <c r="AN191" s="171" t="str">
        <f>IF(BS_CONTROLE[[#This Row],[Coluna14]]=0, "-", BS_CONTROLE[[#This Row],[Coluna14]])</f>
        <v>TVI239</v>
      </c>
      <c r="AO191" s="172">
        <f>IF(BS_CONTROLE[[#This Row],[Coluna10]]=0, "-", BS_CONTROLE[[#This Row],[Coluna10]])</f>
        <v>74</v>
      </c>
      <c r="AP191" s="173">
        <f>IF(BS_CONTROLE[[#This Row],[Coluna11]]=0, "-", BS_CONTROLE[[#This Row],[Coluna11]])</f>
        <v>237.4</v>
      </c>
      <c r="AQ191" s="173">
        <f>IF(BS_CONTROLE[[#This Row],[Coluna12]]=0, "-", BS_CONTROLE[[#This Row],[Coluna12]])</f>
        <v>239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1" s="59" t="str" cm="1">
        <f t="array" ref="BD1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Row],[Coluna22]]=0, "-", BS_CONTROLE[[#This Row],[Coluna22]])</f>
        <v>Ezequiel</v>
      </c>
      <c r="BG191" s="13"/>
      <c r="BH191" s="14"/>
      <c r="BI191" s="14"/>
      <c r="BJ191" s="14" t="s">
        <v>1654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W4846071</v>
      </c>
      <c r="B192" s="132">
        <v>46071</v>
      </c>
      <c r="C192" s="7">
        <f>IF(BS_CONTROLE[[#This Row],[Coluna2]]="","",WEEKNUM(BS_CONTROLE[[#This Row],[Coluna2]]))</f>
        <v>8</v>
      </c>
      <c r="D192" s="45" t="s">
        <v>239</v>
      </c>
      <c r="E192" s="181">
        <v>213</v>
      </c>
      <c r="F192" s="133" t="s">
        <v>100</v>
      </c>
      <c r="G192" s="8" t="str">
        <f>IF(D192="","*",VLOOKUP(F192,BS_ATIVIDADE[#All],3,FALSE))</f>
        <v>MECANIZAÇÃO - DOL</v>
      </c>
      <c r="H192" s="134" t="s">
        <v>419</v>
      </c>
      <c r="I192" s="134" t="s">
        <v>419</v>
      </c>
      <c r="J192" s="150">
        <v>74</v>
      </c>
      <c r="K192" s="150">
        <v>108.19499999999999</v>
      </c>
      <c r="L192" s="71">
        <v>106.19499999999999</v>
      </c>
      <c r="M192" s="148" t="str" cm="1">
        <f t="array" ref="M1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</v>
      </c>
      <c r="N192" s="148" t="s">
        <v>1655</v>
      </c>
      <c r="O192" s="134">
        <v>0.375</v>
      </c>
      <c r="P192" s="134">
        <v>8.3333333333333329E-2</v>
      </c>
      <c r="Q192" s="71">
        <v>1000</v>
      </c>
      <c r="R192" s="9" t="str">
        <f>IFERROR(_xlfn.XLOOKUP(F192, BS_ATIVIDADE[ATIVIDADE],BS_ATIVIDADE[UNIDADE] ), "*")</f>
        <v>M</v>
      </c>
      <c r="S192" s="176" t="str" cm="1">
        <f t="array" ref="S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2" s="176" t="str" cm="1">
        <f t="array" ref="T1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2" s="195" t="str">
        <f>IFERROR(_xlfn.XLOOKUP(J192, BASE_MAPA!$B$2:$B$420, BASE_MAPA!$G$2:$G$420), "ERRO")</f>
        <v>MARCO INICIAL - ALTO ARAGUAIA</v>
      </c>
      <c r="V192" s="142" t="s">
        <v>1551</v>
      </c>
      <c r="W192" s="134" t="s">
        <v>1520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6202</v>
      </c>
      <c r="AF192" s="71">
        <v>6201</v>
      </c>
      <c r="AG192" s="71" t="s">
        <v>11</v>
      </c>
      <c r="AH192" s="42"/>
      <c r="AI192" s="119" t="str">
        <f>IF(BS_CONTROLE[[#This Row],[Coluna6]]=0, "-", BS_CONTROLE[[#This Row],[Coluna6]])</f>
        <v>MECANIZAÇÃO - DOL</v>
      </c>
      <c r="AJ192" s="8" t="str">
        <f>IF(D192="","*",VLOOKUP(AI192,BS_ATIVIDADE[#Data],3,FALSE))</f>
        <v>MECANIZAÇÃO - DOL</v>
      </c>
      <c r="AK192" s="171" t="str">
        <f>IF(BS_CONTROLE[[#This Row],[Coluna8]]=0, "-", BS_CONTROLE[[#This Row],[Coluna8]])</f>
        <v>TIN2</v>
      </c>
      <c r="AL192" s="171" t="str">
        <f>IF(BS_CONTROLE[[#This Row],[Coluna9]]=0, "-", BS_CONTROLE[[#This Row],[Coluna9]])</f>
        <v>TIN2</v>
      </c>
      <c r="AM192" s="171" t="str">
        <f>IF(BS_CONTROLE[[#This Row],[Coluna13]]=0, "-", BS_CONTROLE[[#This Row],[Coluna13]])</f>
        <v>TIN</v>
      </c>
      <c r="AN192" s="171" t="str">
        <f>IF(BS_CONTROLE[[#This Row],[Coluna14]]=0, "-", BS_CONTROLE[[#This Row],[Coluna14]])</f>
        <v>TIN1/K97TIN</v>
      </c>
      <c r="AO192" s="172">
        <f>IF(BS_CONTROLE[[#This Row],[Coluna10]]=0, "-", BS_CONTROLE[[#This Row],[Coluna10]])</f>
        <v>74</v>
      </c>
      <c r="AP192" s="173">
        <f>IF(BS_CONTROLE[[#This Row],[Coluna11]]=0, "-", BS_CONTROLE[[#This Row],[Coluna11]])</f>
        <v>108.19499999999999</v>
      </c>
      <c r="AQ192" s="173">
        <f>IF(BS_CONTROLE[[#This Row],[Coluna12]]=0, "-", BS_CONTROLE[[#This Row],[Coluna12]])</f>
        <v>106.19499999999999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M</v>
      </c>
      <c r="BC192" s="59" t="str" cm="1">
        <f t="array" ref="BC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2" s="59" t="str" cm="1">
        <f t="array" ref="BD1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2" s="196" t="str">
        <f>IFERROR(_xlfn.XLOOKUP(AO192, BASE_MAPA!$B$2:$B$420, BASE_MAPA!$G$2:$G$420), "ERRO")</f>
        <v>MARCO INICIAL - ALTO ARAGUAIA</v>
      </c>
      <c r="BF192" s="174" t="str">
        <f>IF(BS_CONTROLE[[#This Row],[Coluna22]]=0, "-", BS_CONTROLE[[#This Row],[Coluna22]])</f>
        <v>Maik</v>
      </c>
      <c r="BG192" s="13"/>
      <c r="BH192" s="14"/>
      <c r="BI192" s="14"/>
      <c r="BJ192" s="14" t="s">
        <v>1654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>
      <c r="A193" s="44" t="str">
        <f t="shared" si="23"/>
        <v>MARCOS (TF-520)46071</v>
      </c>
      <c r="B193" s="132">
        <v>46071</v>
      </c>
      <c r="C193" s="7">
        <f>IF(BS_CONTROLE[[#This Row],[Coluna2]]="","",WEEKNUM(BS_CONTROLE[[#This Row],[Coluna2]]))</f>
        <v>8</v>
      </c>
      <c r="D193" s="45" t="s">
        <v>334</v>
      </c>
      <c r="E193" s="181">
        <v>213</v>
      </c>
      <c r="F193" s="133" t="s">
        <v>193</v>
      </c>
      <c r="G193" s="8" t="str">
        <f>IF(D193="","*",VLOOKUP(F193,BS_ATIVIDADE[#All],3,FALSE))</f>
        <v>SOLDA</v>
      </c>
      <c r="H193" s="134" t="s">
        <v>400</v>
      </c>
      <c r="I193" s="134" t="s">
        <v>11</v>
      </c>
      <c r="J193" s="150">
        <v>74</v>
      </c>
      <c r="K193" s="150">
        <v>97.62</v>
      </c>
      <c r="L193" s="71" t="s">
        <v>11</v>
      </c>
      <c r="M193" s="148" t="str" cm="1">
        <f t="array" ref="M1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93" s="148" t="str" cm="1">
        <f t="array" ref="N1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93" s="134">
        <v>0.375</v>
      </c>
      <c r="P193" s="134">
        <v>6.25E-2</v>
      </c>
      <c r="Q193" s="71">
        <v>1</v>
      </c>
      <c r="R193" s="9" t="str">
        <f>IFERROR(_xlfn.XLOOKUP(F193, BS_ATIVIDADE[ATIVIDADE],BS_ATIVIDADE[UNIDADE] ), "*")</f>
        <v>Nº DE SOLDA</v>
      </c>
      <c r="S193" s="176" t="str" cm="1">
        <f t="array" ref="S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3" s="176" t="str" cm="1">
        <f t="array" ref="T1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3" s="195" t="str">
        <f>IFERROR(_xlfn.XLOOKUP(J193, BASE_MAPA!$B$2:$B$420, BASE_MAPA!$G$2:$G$420), "ERRO")</f>
        <v>MARCO INICIAL - ALTO ARAGUAIA</v>
      </c>
      <c r="V193" s="142" t="s">
        <v>1333</v>
      </c>
      <c r="W193" s="134" t="s">
        <v>1323</v>
      </c>
      <c r="X193" s="151" t="s">
        <v>1005</v>
      </c>
      <c r="Y193" s="129" t="s">
        <v>1008</v>
      </c>
      <c r="Z193" s="129"/>
      <c r="AA193" s="71" t="s">
        <v>11</v>
      </c>
      <c r="AB193" s="59" t="s">
        <v>11</v>
      </c>
      <c r="AC193" s="59"/>
      <c r="AD193" s="134" t="s">
        <v>11</v>
      </c>
      <c r="AE193" s="71" t="s">
        <v>11</v>
      </c>
      <c r="AF193" s="71" t="s">
        <v>11</v>
      </c>
      <c r="AG193" s="71" t="s">
        <v>11</v>
      </c>
      <c r="AH193" s="42"/>
      <c r="AI193" s="119" t="str">
        <f>IF(BS_CONTROLE[[#This Row],[Coluna6]]=0, "-", BS_CONTROLE[[#This Row],[Coluna6]])</f>
        <v>PDM - SOLDA</v>
      </c>
      <c r="AJ193" s="8" t="str">
        <f>IF(D193="","*",VLOOKUP(AI193,BS_ATIVIDADE[#Data],3,FALSE))</f>
        <v>SOLDA</v>
      </c>
      <c r="AK193" s="171" t="str">
        <f>IF(BS_CONTROLE[[#This Row],[Coluna8]]=0, "-", BS_CONTROLE[[#This Row],[Coluna8]])</f>
        <v>K52TQI</v>
      </c>
      <c r="AL193" s="171" t="str">
        <f>IF(BS_CONTROLE[[#This Row],[Coluna9]]=0, "-", BS_CONTROLE[[#This Row],[Coluna9]])</f>
        <v>-</v>
      </c>
      <c r="AM193" s="171" t="str">
        <f>IF(BS_CONTROLE[[#This Row],[Coluna13]]=0, "-", BS_CONTROLE[[#This Row],[Coluna13]])</f>
        <v>TSP-TIN</v>
      </c>
      <c r="AN193" s="171" t="str">
        <f>IF(BS_CONTROLE[[#This Row],[Coluna14]]=0, "-", BS_CONTROLE[[#This Row],[Coluna14]])</f>
        <v>K97TIN</v>
      </c>
      <c r="AO193" s="172">
        <f>IF(BS_CONTROLE[[#This Row],[Coluna10]]=0, "-", BS_CONTROLE[[#This Row],[Coluna10]])</f>
        <v>74</v>
      </c>
      <c r="AP193" s="173">
        <f>IF(BS_CONTROLE[[#This Row],[Coluna11]]=0, "-", BS_CONTROLE[[#This Row],[Coluna11]])</f>
        <v>97.62</v>
      </c>
      <c r="AQ193" s="173" t="str">
        <f>IF(BS_CONTROLE[[#This Row],[Coluna12]]=0, "-", BS_CONTROLE[[#This Row],[Coluna12]])</f>
        <v>-</v>
      </c>
      <c r="AR193" s="32"/>
      <c r="AS193" s="32"/>
      <c r="AT193" s="32"/>
      <c r="AU193" s="32"/>
      <c r="AV193" s="32"/>
      <c r="AW193" s="32"/>
      <c r="AX193" s="32"/>
      <c r="AY193" s="180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3" s="59" t="str" cm="1">
        <f t="array" ref="BD1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3" s="196" t="str">
        <f>IFERROR(_xlfn.XLOOKUP(AO193, BASE_MAPA!$B$2:$B$420, BASE_MAPA!$G$2:$G$420), "ERRO")</f>
        <v>MARCO INICIAL - ALTO ARAGUAIA</v>
      </c>
      <c r="BF193" s="174" t="str">
        <f>IF(BS_CONTROLE[[#This Row],[Coluna22]]=0, "-", BS_CONTROLE[[#This Row],[Coluna22]])</f>
        <v>Marcos Euzebio</v>
      </c>
      <c r="BG193" s="13"/>
      <c r="BH193" s="14"/>
      <c r="BI193" s="14"/>
      <c r="BJ193" s="14" t="s">
        <v>1656</v>
      </c>
      <c r="BK193" s="14"/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8" t="str">
        <f t="shared" si="22"/>
        <v/>
      </c>
    </row>
    <row r="194" spans="1:72">
      <c r="A194" s="44" t="str">
        <f t="shared" si="23"/>
        <v>E1846071</v>
      </c>
      <c r="B194" s="132">
        <v>46071</v>
      </c>
      <c r="C194" s="7">
        <f>IF(BS_CONTROLE[[#This Row],[Coluna2]]="","",WEEKNUM(BS_CONTROLE[[#This Row],[Coluna2]]))</f>
        <v>8</v>
      </c>
      <c r="D194" s="45" t="s">
        <v>1633</v>
      </c>
      <c r="E194" s="181">
        <v>215</v>
      </c>
      <c r="F194" s="133" t="s">
        <v>13</v>
      </c>
      <c r="G194" s="8" t="str">
        <f>IF(D194="","*",VLOOKUP(F194,BS_ATIVIDADE[#All],3,FALSE))</f>
        <v>CAMINHÂO - SOLDA</v>
      </c>
      <c r="H194" s="148" t="str" cm="1">
        <f t="array" ref="H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94" s="148" t="str" cm="1">
        <f t="array" ref="I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94" s="150">
        <v>78</v>
      </c>
      <c r="K194" s="150">
        <v>176</v>
      </c>
      <c r="L194" s="71" t="s">
        <v>11</v>
      </c>
      <c r="M194" s="148" t="str" cm="1">
        <f t="array" ref="M1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94" s="148" t="str" cm="1">
        <f t="array" ref="N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94" s="134">
        <v>0.35416666666666669</v>
      </c>
      <c r="P194" s="134">
        <v>0.125</v>
      </c>
      <c r="Q194" s="71">
        <v>3</v>
      </c>
      <c r="R194" s="9" t="str">
        <f>IFERROR(_xlfn.XLOOKUP(F194, BS_ATIVIDADE[ATIVIDADE],BS_ATIVIDADE[UNIDADE] ), "*")</f>
        <v>Nº DE SOLDA</v>
      </c>
      <c r="S194" s="176" t="str" cm="1">
        <f t="array" ref="S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4" s="176" t="str" cm="1">
        <f t="array" ref="T1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94" s="195" t="str">
        <f>IFERROR(_xlfn.XLOOKUP(J194, BASE_MAPA!$B$2:$B$420, BASE_MAPA!$G$2:$G$420), "ERRO")</f>
        <v>ITIRAPINA - BAURU</v>
      </c>
      <c r="V194" s="142" t="s">
        <v>1634</v>
      </c>
      <c r="W194" s="134" t="s">
        <v>1635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0.29166666666666669</v>
      </c>
      <c r="AE194" s="71">
        <v>6252</v>
      </c>
      <c r="AF194" s="71" t="s">
        <v>11</v>
      </c>
      <c r="AG194" s="71" t="s">
        <v>11</v>
      </c>
      <c r="AH194" s="42"/>
      <c r="AI194" s="119" t="str">
        <f>IF(BS_CONTROLE[[#This Row],[Coluna6]]=0, "-", BS_CONTROLE[[#This Row],[Coluna6]])</f>
        <v>CAMINHÃO DE SOLDA</v>
      </c>
      <c r="AJ194" s="8" t="str">
        <f>IF(D194="","*",VLOOKUP(AI194,BS_ATIVIDADE[#Data],3,FALSE))</f>
        <v>CAMINHÂO - SOLDA</v>
      </c>
      <c r="AK194" s="171" t="str">
        <f>IF(BS_CONTROLE[[#This Row],[Coluna8]]=0, "-", BS_CONTROLE[[#This Row],[Coluna8]])</f>
        <v>ZIQZQY</v>
      </c>
      <c r="AL194" s="171" t="str">
        <f>IF(BS_CONTROLE[[#This Row],[Coluna9]]=0, "-", BS_CONTROLE[[#This Row],[Coluna9]])</f>
        <v>ZIQZQY</v>
      </c>
      <c r="AM194" s="171" t="str">
        <f>IF(BS_CONTROLE[[#This Row],[Coluna13]]=0, "-", BS_CONTROLE[[#This Row],[Coluna13]])</f>
        <v>ZIQ-ZQY</v>
      </c>
      <c r="AN194" s="171" t="str">
        <f>IF(BS_CONTROLE[[#This Row],[Coluna14]]=0, "-", BS_CONTROLE[[#This Row],[Coluna14]])</f>
        <v>ZIQZQY</v>
      </c>
      <c r="AO194" s="172">
        <f>IF(BS_CONTROLE[[#This Row],[Coluna10]]=0, "-", BS_CONTROLE[[#This Row],[Coluna10]])</f>
        <v>78</v>
      </c>
      <c r="AP194" s="173">
        <f>IF(BS_CONTROLE[[#This Row],[Coluna11]]=0, "-", BS_CONTROLE[[#This Row],[Coluna11]])</f>
        <v>176</v>
      </c>
      <c r="AQ194" s="173" t="str">
        <f>IF(BS_CONTROLE[[#This Row],[Coluna12]]=0, "-", BS_CONTROLE[[#This Row],[Coluna12]])</f>
        <v>-</v>
      </c>
      <c r="AR194" s="32">
        <v>0.33750000000000002</v>
      </c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Nº DE SOLDA</v>
      </c>
      <c r="BC194" s="59" t="str" cm="1">
        <f t="array" ref="BC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4" s="59" t="str" cm="1">
        <f t="array" ref="BD1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94" s="196" t="str">
        <f>IFERROR(_xlfn.XLOOKUP(AO194, BASE_MAPA!$B$2:$B$420, BASE_MAPA!$G$2:$G$420), "ERRO")</f>
        <v>ITIRAPINA - BAURU</v>
      </c>
      <c r="BF194" s="174" t="str">
        <f>IF(BS_CONTROLE[[#This Row],[Coluna22]]=0, "-", BS_CONTROLE[[#This Row],[Coluna22]])</f>
        <v>Higor</v>
      </c>
      <c r="BG194" s="13"/>
      <c r="BH194" s="14">
        <v>1</v>
      </c>
      <c r="BI194" s="14"/>
      <c r="BJ194" s="14" t="s">
        <v>1657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Row],[Coluna2]]="","",WEEKNUM(BS_CONTROLE[[#This Row],[Coluna2]]))</f>
        <v/>
      </c>
      <c r="D195" s="45"/>
      <c r="E195" s="181">
        <v>216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5" s="148" t="str" cm="1">
        <f t="array" ref="N1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5" s="176" t="str" cm="1">
        <f t="array" ref="T1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Row],[Coluna6]]=0, "-", BS_CONTROLE[[#This Row],[Coluna6]])</f>
        <v>-</v>
      </c>
      <c r="AJ195" s="8" t="str">
        <f>IF(D195="","*",VLOOKUP(AI195,BS_ATIVIDADE[#Data],3,FALSE))</f>
        <v>*</v>
      </c>
      <c r="AK195" s="171" t="str">
        <f>IF(BS_CONTROLE[[#This Row],[Coluna8]]=0, "-", BS_CONTROLE[[#This Row],[Coluna8]])</f>
        <v>-</v>
      </c>
      <c r="AL195" s="171" t="str">
        <f>IF(BS_CONTROLE[[#This Row],[Coluna9]]=0, "-", BS_CONTROLE[[#This Row],[Coluna9]])</f>
        <v>-</v>
      </c>
      <c r="AM195" s="171" t="str">
        <f>IF(BS_CONTROLE[[#This Row],[Coluna13]]=0, "-", BS_CONTROLE[[#This Row],[Coluna13]])</f>
        <v>-</v>
      </c>
      <c r="AN195" s="171" t="str">
        <f>IF(BS_CONTROLE[[#This Row],[Coluna14]]=0, "-", BS_CONTROLE[[#This Row],[Coluna14]])</f>
        <v>-</v>
      </c>
      <c r="AO195" s="172" t="str">
        <f>IF(BS_CONTROLE[[#This Row],[Coluna10]]=0, "-", BS_CONTROLE[[#This Row],[Coluna10]])</f>
        <v>-</v>
      </c>
      <c r="AP195" s="173" t="str">
        <f>IF(BS_CONTROLE[[#This Row],[Coluna11]]=0, "-", BS_CONTROLE[[#This Row],[Coluna11]])</f>
        <v>-</v>
      </c>
      <c r="AQ195" s="173" t="str">
        <f>IF(BS_CONTROLE[[#This Row],[Coluna12]]=0, "-", BS_CONTROLE[[#This Row],[Coluna12]])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5" s="59" t="str" cm="1">
        <f t="array" ref="BD1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Row],[Coluna22]]=0, "-", BS_CONTROLE[[#This Row],[Coluna22]])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>
      <c r="A196" s="44" t="str">
        <f t="shared" si="23"/>
        <v>E1446071</v>
      </c>
      <c r="B196" s="132">
        <v>46071</v>
      </c>
      <c r="C196" s="7">
        <f>IF(BS_CONTROLE[[#This Row],[Coluna2]]="","",WEEKNUM(BS_CONTROLE[[#This Row],[Coluna2]]))</f>
        <v>8</v>
      </c>
      <c r="D196" s="45" t="s">
        <v>149</v>
      </c>
      <c r="E196" s="181">
        <v>217</v>
      </c>
      <c r="F196" s="133" t="s">
        <v>107</v>
      </c>
      <c r="G196" s="8" t="str">
        <f>IF(D196="","*",VLOOKUP(F196,BS_ATIVIDADE[#All],3,FALSE))</f>
        <v>MECANIZAÇÃO - ESMERILHADORA</v>
      </c>
      <c r="H196" s="134" t="s">
        <v>927</v>
      </c>
      <c r="I196" s="134" t="s">
        <v>927</v>
      </c>
      <c r="J196" s="150">
        <v>103</v>
      </c>
      <c r="K196" s="150">
        <v>1806</v>
      </c>
      <c r="L196" s="71">
        <v>1836</v>
      </c>
      <c r="M196" s="148" t="s">
        <v>928</v>
      </c>
      <c r="N196" s="148" t="s">
        <v>1658</v>
      </c>
      <c r="O196" s="134">
        <v>0.99930555555555556</v>
      </c>
      <c r="P196" s="134">
        <v>4.1666666666666664E-2</v>
      </c>
      <c r="Q196" s="71">
        <v>30000</v>
      </c>
      <c r="R196" s="9" t="str">
        <f>IFERROR(_xlfn.XLOOKUP(F196, BS_ATIVIDADE[ATIVIDADE],BS_ATIVIDADE[UNIDADE] ), "*")</f>
        <v>M</v>
      </c>
      <c r="S196" s="176" t="str" cm="1">
        <f t="array" ref="S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6" s="176" t="str" cm="1">
        <f t="array" ref="T1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96" s="195" t="str">
        <f>IFERROR(_xlfn.XLOOKUP(J196, BASE_MAPA!$B$2:$B$420, BASE_MAPA!$G$2:$G$420), "ERRO")</f>
        <v>OURO VERDE - LIGAÇÃO</v>
      </c>
      <c r="V196" s="142" t="s">
        <v>1450</v>
      </c>
      <c r="W196" s="134" t="s">
        <v>1659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0.95833333333333337</v>
      </c>
      <c r="AE196" s="71">
        <v>6245</v>
      </c>
      <c r="AF196" s="71">
        <v>6246</v>
      </c>
      <c r="AG196" s="71" t="s">
        <v>11</v>
      </c>
      <c r="AH196" s="42"/>
      <c r="AI196" s="119" t="str">
        <f>IF(BS_CONTROLE[[#This Row],[Coluna6]]=0, "-", BS_CONTROLE[[#This Row],[Coluna6]])</f>
        <v>MECANIZAÇÃO - ESMERILHADORA</v>
      </c>
      <c r="AJ196" s="8" t="str">
        <f>IF(D196="","*",VLOOKUP(AI196,BS_ATIVIDADE[#Data],3,FALSE))</f>
        <v>MECANIZAÇÃO - ESMERILHADORA</v>
      </c>
      <c r="AK196" s="171" t="str">
        <f>IF(BS_CONTROLE[[#This Row],[Coluna8]]=0, "-", BS_CONTROLE[[#This Row],[Coluna8]])</f>
        <v>PSG2</v>
      </c>
      <c r="AL196" s="171" t="str">
        <f>IF(BS_CONTROLE[[#This Row],[Coluna9]]=0, "-", BS_CONTROLE[[#This Row],[Coluna9]])</f>
        <v>PSG2</v>
      </c>
      <c r="AM196" s="171" t="str">
        <f>IF(BS_CONTROLE[[#This Row],[Coluna13]]=0, "-", BS_CONTROLE[[#This Row],[Coluna13]])</f>
        <v>PSG-PSO</v>
      </c>
      <c r="AN196" s="171" t="str">
        <f>IF(BS_CONTROLE[[#This Row],[Coluna14]]=0, "-", BS_CONTROLE[[#This Row],[Coluna14]])</f>
        <v>PSGPSO</v>
      </c>
      <c r="AO196" s="172">
        <f>IF(BS_CONTROLE[[#This Row],[Coluna10]]=0, "-", BS_CONTROLE[[#This Row],[Coluna10]])</f>
        <v>103</v>
      </c>
      <c r="AP196" s="173">
        <f>IF(BS_CONTROLE[[#This Row],[Coluna11]]=0, "-", BS_CONTROLE[[#This Row],[Coluna11]])</f>
        <v>1806</v>
      </c>
      <c r="AQ196" s="173">
        <f>IF(BS_CONTROLE[[#This Row],[Coluna12]]=0, "-", BS_CONTROLE[[#This Row],[Coluna12]])</f>
        <v>1836</v>
      </c>
      <c r="AR196" s="32"/>
      <c r="AS196" s="32"/>
      <c r="AT196" s="32"/>
      <c r="AU196" s="32"/>
      <c r="AV196" s="32"/>
      <c r="AW196" s="32"/>
      <c r="AX196" s="32"/>
      <c r="AY196" s="180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6" s="59" t="str" cm="1">
        <f t="array" ref="BD1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96" s="196" t="str">
        <f>IFERROR(_xlfn.XLOOKUP(AO196, BASE_MAPA!$B$2:$B$420, BASE_MAPA!$G$2:$G$420), "ERRO")</f>
        <v>OURO VERDE - LIGAÇÃO</v>
      </c>
      <c r="BF196" s="174" t="str">
        <f>IF(BS_CONTROLE[[#This Row],[Coluna22]]=0, "-", BS_CONTROLE[[#This Row],[Coluna22]])</f>
        <v>Fernanda</v>
      </c>
      <c r="BG196" s="13"/>
      <c r="BH196" s="14"/>
      <c r="BI196" s="14"/>
      <c r="BJ196" s="14" t="s">
        <v>1660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8" t="str">
        <f t="shared" si="22"/>
        <v/>
      </c>
    </row>
    <row r="197" spans="1:72">
      <c r="A197" s="44" t="str">
        <f t="shared" si="23"/>
        <v>V8046071</v>
      </c>
      <c r="B197" s="132">
        <v>46071</v>
      </c>
      <c r="C197" s="7">
        <f>IF(BS_CONTROLE[[#This Row],[Coluna2]]="","",WEEKNUM(BS_CONTROLE[[#This Row],[Coluna2]]))</f>
        <v>8</v>
      </c>
      <c r="D197" s="45" t="s">
        <v>209</v>
      </c>
      <c r="E197" s="181">
        <v>218</v>
      </c>
      <c r="F197" s="133" t="s">
        <v>213</v>
      </c>
      <c r="G197" s="8" t="str">
        <f>IF(D197="","*",VLOOKUP(F197,BS_ATIVIDADE[#All],3,FALSE))</f>
        <v>OUTROS</v>
      </c>
      <c r="H197" s="134" t="s">
        <v>937</v>
      </c>
      <c r="I197" s="134" t="s">
        <v>947</v>
      </c>
      <c r="J197" s="150">
        <v>103</v>
      </c>
      <c r="K197" s="150">
        <v>1935</v>
      </c>
      <c r="L197" s="71">
        <v>2029</v>
      </c>
      <c r="M197" s="148" t="s">
        <v>1661</v>
      </c>
      <c r="N197" s="148" t="s">
        <v>1662</v>
      </c>
      <c r="O197" s="134">
        <v>0.41666666666666669</v>
      </c>
      <c r="P197" s="134">
        <v>4.1666666666666664E-2</v>
      </c>
      <c r="Q197" s="71">
        <v>1</v>
      </c>
      <c r="R197" s="9" t="str">
        <f>IFERROR(_xlfn.XLOOKUP(F197, BS_ATIVIDADE[ATIVIDADE],BS_ATIVIDADE[UNIDADE] ), "*")</f>
        <v>BINÁRIO</v>
      </c>
      <c r="S197" s="176" t="str" cm="1">
        <f t="array" ref="S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7" s="176" t="str" cm="1">
        <f t="array" ref="T1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97" s="195" t="str">
        <f>IFERROR(_xlfn.XLOOKUP(J197, BASE_MAPA!$B$2:$B$420, BASE_MAPA!$G$2:$G$420), "ERRO")</f>
        <v>OURO VERDE - LIGAÇÃO</v>
      </c>
      <c r="V197" s="142" t="s">
        <v>1450</v>
      </c>
      <c r="W197" s="134" t="s">
        <v>1663</v>
      </c>
      <c r="X197" s="151" t="s">
        <v>1005</v>
      </c>
      <c r="Y197" s="129" t="s">
        <v>1008</v>
      </c>
      <c r="Z197" s="129"/>
      <c r="AA197" s="71">
        <v>1</v>
      </c>
      <c r="AB197" s="59" t="s">
        <v>997</v>
      </c>
      <c r="AC197" s="59"/>
      <c r="AD197" s="134">
        <v>0.29166666666666669</v>
      </c>
      <c r="AE197" s="71">
        <v>7684</v>
      </c>
      <c r="AF197" s="71" t="s">
        <v>11</v>
      </c>
      <c r="AG197" s="71" t="s">
        <v>11</v>
      </c>
      <c r="AH197" s="42"/>
      <c r="AI197" s="119" t="str">
        <f>IF(BS_CONTROLE[[#This Row],[Coluna6]]=0, "-", BS_CONTROLE[[#This Row],[Coluna6]])</f>
        <v>INSPEÇÃO RIV</v>
      </c>
      <c r="AJ197" s="8" t="str">
        <f>IF(D197="","*",VLOOKUP(AI197,BS_ATIVIDADE[#Data],3,FALSE))</f>
        <v>OUTROS</v>
      </c>
      <c r="AK197" s="171" t="str">
        <f>IF(BS_CONTROLE[[#This Row],[Coluna8]]=0, "-", BS_CONTROLE[[#This Row],[Coluna8]])</f>
        <v>PAM</v>
      </c>
      <c r="AL197" s="171" t="str">
        <f>IF(BS_CONTROLE[[#This Row],[Coluna9]]=0, "-", BS_CONTROLE[[#This Row],[Coluna9]])</f>
        <v>PQI</v>
      </c>
      <c r="AM197" s="171" t="str">
        <f>IF(BS_CONTROLE[[#This Row],[Coluna13]]=0, "-", BS_CONTROLE[[#This Row],[Coluna13]])</f>
        <v>PAM-PQI</v>
      </c>
      <c r="AN197" s="171" t="str">
        <f>IF(BS_CONTROLE[[#This Row],[Coluna14]]=0, "-", BS_CONTROLE[[#This Row],[Coluna14]])</f>
        <v>PAMPQI</v>
      </c>
      <c r="AO197" s="172">
        <f>IF(BS_CONTROLE[[#This Row],[Coluna10]]=0, "-", BS_CONTROLE[[#This Row],[Coluna10]])</f>
        <v>103</v>
      </c>
      <c r="AP197" s="173">
        <f>IF(BS_CONTROLE[[#This Row],[Coluna11]]=0, "-", BS_CONTROLE[[#This Row],[Coluna11]])</f>
        <v>1935</v>
      </c>
      <c r="AQ197" s="173">
        <f>IF(BS_CONTROLE[[#This Row],[Coluna12]]=0, "-", BS_CONTROLE[[#This Row],[Coluna12]])</f>
        <v>2029</v>
      </c>
      <c r="AR197" s="32"/>
      <c r="AS197" s="32"/>
      <c r="AT197" s="32"/>
      <c r="AU197" s="32"/>
      <c r="AV197" s="32"/>
      <c r="AW197" s="32"/>
      <c r="AX197" s="32"/>
      <c r="AY197" s="180">
        <f>IF(D197="","*",IFERROR(IF(ISODD(COUNT(AS197:AX199)),"ERRO",SUM((AT197-AS197),(AV197-AU197),(AX197-AW197))),"ERRO"))</f>
        <v>0</v>
      </c>
      <c r="AZ197" s="11"/>
      <c r="BA197" s="60"/>
      <c r="BB197" s="9" t="str">
        <f>IFERROR(_xlfn.XLOOKUP(AI197, BS_ATIVIDADE[ATIVIDADE],BS_ATIVIDADE[UNIDADE] ), "*")</f>
        <v>BINÁRIO</v>
      </c>
      <c r="BC197" s="59" t="str" cm="1">
        <f t="array" ref="BC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7" s="59" t="str" cm="1">
        <f t="array" ref="BD1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97" s="196" t="str">
        <f>IFERROR(_xlfn.XLOOKUP(AO197, BASE_MAPA!$B$2:$B$420, BASE_MAPA!$G$2:$G$420), "ERRO")</f>
        <v>OURO VERDE - LIGAÇÃO</v>
      </c>
      <c r="BF197" s="174" t="str">
        <f>IF(BS_CONTROLE[[#This Row],[Coluna22]]=0, "-", BS_CONTROLE[[#This Row],[Coluna22]])</f>
        <v>Fernanda</v>
      </c>
      <c r="BG197" s="13"/>
      <c r="BH197" s="14"/>
      <c r="BI197" s="14"/>
      <c r="BJ197" s="14" t="s">
        <v>1664</v>
      </c>
      <c r="BK197" s="14"/>
      <c r="BL197" s="13"/>
      <c r="BM197" s="12"/>
      <c r="BN197" s="12"/>
      <c r="BO197" s="130"/>
      <c r="BP197" s="14"/>
      <c r="BQ197" s="10" t="str">
        <f t="shared" si="24"/>
        <v>Produção e Intervalo</v>
      </c>
      <c r="BR197" s="15">
        <f t="shared" si="25"/>
        <v>0</v>
      </c>
      <c r="BS197" s="15">
        <f t="shared" si="26"/>
        <v>0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Row],[Coluna2]]="","",WEEKNUM(BS_CONTROLE[[#This Row],[Coluna2]]))</f>
        <v/>
      </c>
      <c r="D198" s="45"/>
      <c r="E198" s="181">
        <v>219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8" s="148" t="str" cm="1">
        <f t="array" ref="N1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8" s="176" t="str" cm="1">
        <f t="array" ref="T1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Row],[Coluna6]]=0, "-", BS_CONTROLE[[#This Row],[Coluna6]])</f>
        <v>-</v>
      </c>
      <c r="AJ198" s="8" t="str">
        <f>IF(D198="","*",VLOOKUP(AI198,BS_ATIVIDADE[#Data],3,FALSE))</f>
        <v>*</v>
      </c>
      <c r="AK198" s="171" t="str">
        <f>IF(BS_CONTROLE[[#This Row],[Coluna8]]=0, "-", BS_CONTROLE[[#This Row],[Coluna8]])</f>
        <v>-</v>
      </c>
      <c r="AL198" s="171" t="str">
        <f>IF(BS_CONTROLE[[#This Row],[Coluna9]]=0, "-", BS_CONTROLE[[#This Row],[Coluna9]])</f>
        <v>-</v>
      </c>
      <c r="AM198" s="171" t="str">
        <f>IF(BS_CONTROLE[[#This Row],[Coluna13]]=0, "-", BS_CONTROLE[[#This Row],[Coluna13]])</f>
        <v>-</v>
      </c>
      <c r="AN198" s="171" t="str">
        <f>IF(BS_CONTROLE[[#This Row],[Coluna14]]=0, "-", BS_CONTROLE[[#This Row],[Coluna14]])</f>
        <v>-</v>
      </c>
      <c r="AO198" s="172" t="str">
        <f>IF(BS_CONTROLE[[#This Row],[Coluna10]]=0, "-", BS_CONTROLE[[#This Row],[Coluna10]])</f>
        <v>-</v>
      </c>
      <c r="AP198" s="173" t="str">
        <f>IF(BS_CONTROLE[[#This Row],[Coluna11]]=0, "-", BS_CONTROLE[[#This Row],[Coluna11]])</f>
        <v>-</v>
      </c>
      <c r="AQ198" s="173" t="str">
        <f>IF(BS_CONTROLE[[#This Row],[Coluna12]]=0, "-", BS_CONTROLE[[#This Row],[Coluna12]])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8" s="59" t="str" cm="1">
        <f t="array" ref="BD1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Row],[Coluna22]]=0, "-", BS_CONTROLE[[#This Row],[Coluna22]])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Row],[Coluna2]]="","",WEEKNUM(BS_CONTROLE[[#This Row],[Coluna2]]))</f>
        <v/>
      </c>
      <c r="D199" s="45"/>
      <c r="E199" s="181">
        <v>220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9" s="148" t="str" cm="1">
        <f t="array" ref="N1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9" s="176" t="str" cm="1">
        <f t="array" ref="T1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Row],[Coluna6]]=0, "-", BS_CONTROLE[[#This Row],[Coluna6]])</f>
        <v>-</v>
      </c>
      <c r="AJ199" s="8" t="str">
        <f>IF(D199="","*",VLOOKUP(AI199,BS_ATIVIDADE[#Data],3,FALSE))</f>
        <v>*</v>
      </c>
      <c r="AK199" s="171" t="str">
        <f>IF(BS_CONTROLE[[#This Row],[Coluna8]]=0, "-", BS_CONTROLE[[#This Row],[Coluna8]])</f>
        <v>-</v>
      </c>
      <c r="AL199" s="171" t="str">
        <f>IF(BS_CONTROLE[[#This Row],[Coluna9]]=0, "-", BS_CONTROLE[[#This Row],[Coluna9]])</f>
        <v>-</v>
      </c>
      <c r="AM199" s="171" t="str">
        <f>IF(BS_CONTROLE[[#This Row],[Coluna13]]=0, "-", BS_CONTROLE[[#This Row],[Coluna13]])</f>
        <v>-</v>
      </c>
      <c r="AN199" s="171" t="str">
        <f>IF(BS_CONTROLE[[#This Row],[Coluna14]]=0, "-", BS_CONTROLE[[#This Row],[Coluna14]])</f>
        <v>-</v>
      </c>
      <c r="AO199" s="172" t="str">
        <f>IF(BS_CONTROLE[[#This Row],[Coluna10]]=0, "-", BS_CONTROLE[[#This Row],[Coluna10]])</f>
        <v>-</v>
      </c>
      <c r="AP199" s="173" t="str">
        <f>IF(BS_CONTROLE[[#This Row],[Coluna11]]=0, "-", BS_CONTROLE[[#This Row],[Coluna11]])</f>
        <v>-</v>
      </c>
      <c r="AQ199" s="173" t="str">
        <f>IF(BS_CONTROLE[[#This Row],[Coluna12]]=0, "-", BS_CONTROLE[[#This Row],[Coluna12]])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9" s="59" t="str" cm="1">
        <f t="array" ref="BD1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Row],[Coluna22]]=0, "-", BS_CONTROLE[[#This Row],[Coluna22]])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Row],[Coluna2]]="","",WEEKNUM(BS_CONTROLE[[#This Row],[Coluna2]]))</f>
        <v/>
      </c>
      <c r="D200" s="45"/>
      <c r="E200" s="181">
        <v>221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0" s="148" t="str" cm="1">
        <f t="array" ref="N2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0" s="176" t="str" cm="1">
        <f t="array" ref="T2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Row],[Coluna6]]=0, "-", BS_CONTROLE[[#This Row],[Coluna6]])</f>
        <v>-</v>
      </c>
      <c r="AJ200" s="8" t="str">
        <f>IF(D200="","*",VLOOKUP(AI200,BS_ATIVIDADE[#Data],3,FALSE))</f>
        <v>*</v>
      </c>
      <c r="AK200" s="171" t="str">
        <f>IF(BS_CONTROLE[[#This Row],[Coluna8]]=0, "-", BS_CONTROLE[[#This Row],[Coluna8]])</f>
        <v>-</v>
      </c>
      <c r="AL200" s="171" t="str">
        <f>IF(BS_CONTROLE[[#This Row],[Coluna9]]=0, "-", BS_CONTROLE[[#This Row],[Coluna9]])</f>
        <v>-</v>
      </c>
      <c r="AM200" s="171" t="str">
        <f>IF(BS_CONTROLE[[#This Row],[Coluna13]]=0, "-", BS_CONTROLE[[#This Row],[Coluna13]])</f>
        <v>-</v>
      </c>
      <c r="AN200" s="171" t="str">
        <f>IF(BS_CONTROLE[[#This Row],[Coluna14]]=0, "-", BS_CONTROLE[[#This Row],[Coluna14]])</f>
        <v>-</v>
      </c>
      <c r="AO200" s="172" t="str">
        <f>IF(BS_CONTROLE[[#This Row],[Coluna10]]=0, "-", BS_CONTROLE[[#This Row],[Coluna10]])</f>
        <v>-</v>
      </c>
      <c r="AP200" s="173" t="str">
        <f>IF(BS_CONTROLE[[#This Row],[Coluna11]]=0, "-", BS_CONTROLE[[#This Row],[Coluna11]])</f>
        <v>-</v>
      </c>
      <c r="AQ200" s="173" t="str">
        <f>IF(BS_CONTROLE[[#This Row],[Coluna12]]=0, "-", BS_CONTROLE[[#This Row],[Coluna12]])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0" s="59" t="str" cm="1">
        <f t="array" ref="BD2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Row],[Coluna22]]=0, "-", BS_CONTROLE[[#This Row],[Coluna22]])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>
      <c r="A201" s="44" t="str">
        <f t="shared" si="23"/>
        <v>V8646072</v>
      </c>
      <c r="B201" s="132">
        <v>46072</v>
      </c>
      <c r="C201" s="7">
        <f>IF(BS_CONTROLE[[#This Row],[Coluna2]]="","",WEEKNUM(BS_CONTROLE[[#This Row],[Coluna2]]))</f>
        <v>8</v>
      </c>
      <c r="D201" s="45" t="s">
        <v>217</v>
      </c>
      <c r="E201" s="181">
        <v>222</v>
      </c>
      <c r="F201" s="133" t="s">
        <v>116</v>
      </c>
      <c r="G201" s="8" t="str">
        <f>IF(D201="","*",VLOOKUP(F201,BS_ATIVIDADE[#All],3,FALSE))</f>
        <v>MECANIZAÇÃO - SOCADORA</v>
      </c>
      <c r="H201" s="134" t="s">
        <v>617</v>
      </c>
      <c r="I201" s="134" t="s">
        <v>1579</v>
      </c>
      <c r="J201" s="150">
        <v>98</v>
      </c>
      <c r="K201" s="150">
        <v>659.976</v>
      </c>
      <c r="L201" s="71">
        <v>662.91099999999994</v>
      </c>
      <c r="M201" s="148" t="s">
        <v>632</v>
      </c>
      <c r="N201" s="148" t="s">
        <v>1644</v>
      </c>
      <c r="O201" s="134">
        <v>0.4375</v>
      </c>
      <c r="P201" s="134">
        <v>0.125</v>
      </c>
      <c r="Q201" s="71">
        <v>1680</v>
      </c>
      <c r="R201" s="9" t="s">
        <v>37</v>
      </c>
      <c r="S201" s="176" t="s">
        <v>370</v>
      </c>
      <c r="T201" s="176" t="s">
        <v>578</v>
      </c>
      <c r="U201" s="195" t="s">
        <v>577</v>
      </c>
      <c r="V201" s="142" t="s">
        <v>1279</v>
      </c>
      <c r="W201" s="134" t="s">
        <v>1280</v>
      </c>
      <c r="X201" s="151" t="s">
        <v>1005</v>
      </c>
      <c r="Y201" s="129"/>
      <c r="Z201" s="129"/>
      <c r="AA201" s="71">
        <v>1</v>
      </c>
      <c r="AB201" s="59" t="s">
        <v>997</v>
      </c>
      <c r="AC201" s="59"/>
      <c r="AD201" s="134">
        <v>0.29166666666666669</v>
      </c>
      <c r="AE201" s="71">
        <v>6236</v>
      </c>
      <c r="AF201" s="71">
        <v>6636</v>
      </c>
      <c r="AG201" s="71"/>
      <c r="AH201" s="42"/>
      <c r="AI201" s="119" t="str">
        <f>IF(BS_CONTROLE[[#This Row],[Coluna6]]=0, "-", BS_CONTROLE[[#This Row],[Coluna6]])</f>
        <v>MECANIZAÇÃO - SOCADORA</v>
      </c>
      <c r="AJ201" s="8" t="str">
        <f>IF(D201="","*",VLOOKUP(AI201,BS_ATIVIDADE[#Data],3,FALSE))</f>
        <v>MECANIZAÇÃO - SOCADORA</v>
      </c>
      <c r="AK201" s="171" t="str">
        <f>IF(BS_CONTROLE[[#This Row],[Coluna8]]=0, "-", BS_CONTROLE[[#This Row],[Coluna8]])</f>
        <v>TIQ</v>
      </c>
      <c r="AL201" s="171" t="str">
        <f>IF(BS_CONTROLE[[#This Row],[Coluna9]]=0, "-", BS_CONTROLE[[#This Row],[Coluna9]])</f>
        <v xml:space="preserve">TIQ </v>
      </c>
      <c r="AM201" s="171" t="str">
        <f>IF(BS_CONTROLE[[#This Row],[Coluna13]]=0, "-", BS_CONTROLE[[#This Row],[Coluna13]])</f>
        <v>TBS</v>
      </c>
      <c r="AN201" s="171" t="str">
        <f>IF(BS_CONTROLE[[#This Row],[Coluna14]]=0, "-", BS_CONTROLE[[#This Row],[Coluna14]])</f>
        <v>TBS1/TBS671</v>
      </c>
      <c r="AO201" s="172">
        <f>IF(BS_CONTROLE[[#This Row],[Coluna10]]=0, "-", BS_CONTROLE[[#This Row],[Coluna10]])</f>
        <v>98</v>
      </c>
      <c r="AP201" s="173">
        <f>IF(BS_CONTROLE[[#This Row],[Coluna11]]=0, "-", BS_CONTROLE[[#This Row],[Coluna11]])</f>
        <v>659.976</v>
      </c>
      <c r="AQ201" s="173">
        <f>IF(BS_CONTROLE[[#This Row],[Coluna12]]=0, "-", BS_CONTROLE[[#This Row],[Coluna12]])</f>
        <v>662.91099999999994</v>
      </c>
      <c r="AR201" s="32"/>
      <c r="AS201" s="32"/>
      <c r="AT201" s="32"/>
      <c r="AU201" s="32"/>
      <c r="AV201" s="32"/>
      <c r="AW201" s="32"/>
      <c r="AX201" s="32"/>
      <c r="AY201" s="180">
        <f>IF(D201="","*",IFERROR(IF(ISODD(COUNT(AS201:AX203)),"ERRO",SUM((AT201-AS201),(AV201-AU201),(AX201-AW201))),"ERRO"))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M</v>
      </c>
      <c r="BC201" s="59" t="str" cm="1">
        <f t="array" ref="BC2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1" s="59" t="str" cm="1">
        <f t="array" ref="BD2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1" s="196" t="str">
        <f>IFERROR(_xlfn.XLOOKUP(AO201, BASE_MAPA!$B$2:$B$420, BASE_MAPA!$G$2:$G$420), "ERRO")</f>
        <v>ALTO ARAGUAIA - RONDONOPOLIS</v>
      </c>
      <c r="BF201" s="174" t="str">
        <f>IF(BS_CONTROLE[[#This Row],[Coluna22]]=0, "-", BS_CONTROLE[[#This Row],[Coluna22]])</f>
        <v>Antonioni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Produção e Intervalo</v>
      </c>
      <c r="BR201" s="15">
        <f t="shared" si="25"/>
        <v>0</v>
      </c>
      <c r="BS201" s="15">
        <f t="shared" si="26"/>
        <v>0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Row],[Coluna2]]="","",WEEKNUM(BS_CONTROLE[[#This Row],[Coluna2]]))</f>
        <v/>
      </c>
      <c r="D202" s="45"/>
      <c r="E202" s="181">
        <v>223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2" s="148" t="str" cm="1">
        <f t="array" ref="N2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2" s="176" t="str" cm="1">
        <f t="array" ref="T2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Row],[Coluna6]]=0, "-", BS_CONTROLE[[#This Row],[Coluna6]])</f>
        <v>-</v>
      </c>
      <c r="AJ202" s="8" t="str">
        <f>IF(D202="","*",VLOOKUP(AI202,BS_ATIVIDADE[#Data],3,FALSE))</f>
        <v>*</v>
      </c>
      <c r="AK202" s="171" t="str">
        <f>IF(BS_CONTROLE[[#This Row],[Coluna8]]=0, "-", BS_CONTROLE[[#This Row],[Coluna8]])</f>
        <v>-</v>
      </c>
      <c r="AL202" s="171" t="str">
        <f>IF(BS_CONTROLE[[#This Row],[Coluna9]]=0, "-", BS_CONTROLE[[#This Row],[Coluna9]])</f>
        <v>-</v>
      </c>
      <c r="AM202" s="171" t="str">
        <f>IF(BS_CONTROLE[[#This Row],[Coluna13]]=0, "-", BS_CONTROLE[[#This Row],[Coluna13]])</f>
        <v>-</v>
      </c>
      <c r="AN202" s="171" t="str">
        <f>IF(BS_CONTROLE[[#This Row],[Coluna14]]=0, "-", BS_CONTROLE[[#This Row],[Coluna14]])</f>
        <v>-</v>
      </c>
      <c r="AO202" s="172" t="str">
        <f>IF(BS_CONTROLE[[#This Row],[Coluna10]]=0, "-", BS_CONTROLE[[#This Row],[Coluna10]])</f>
        <v>-</v>
      </c>
      <c r="AP202" s="173" t="str">
        <f>IF(BS_CONTROLE[[#This Row],[Coluna11]]=0, "-", BS_CONTROLE[[#This Row],[Coluna11]])</f>
        <v>-</v>
      </c>
      <c r="AQ202" s="173" t="str">
        <f>IF(BS_CONTROLE[[#This Row],[Coluna12]]=0, "-", BS_CONTROLE[[#This Row],[Coluna12]])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2" s="59" t="str" cm="1">
        <f t="array" ref="BD2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Row],[Coluna22]]=0, "-", BS_CONTROLE[[#This Row],[Coluna22]])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Row],[Coluna2]]="","",WEEKNUM(BS_CONTROLE[[#This Row],[Coluna2]]))</f>
        <v/>
      </c>
      <c r="D203" s="45"/>
      <c r="E203" s="181">
        <v>224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3" s="148" t="str" cm="1">
        <f t="array" ref="N2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3" s="176" t="str" cm="1">
        <f t="array" ref="T2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Row],[Coluna6]]=0, "-", BS_CONTROLE[[#This Row],[Coluna6]])</f>
        <v>-</v>
      </c>
      <c r="AJ203" s="8" t="str">
        <f>IF(D203="","*",VLOOKUP(AI203,BS_ATIVIDADE[#Data],3,FALSE))</f>
        <v>*</v>
      </c>
      <c r="AK203" s="171" t="str">
        <f>IF(BS_CONTROLE[[#This Row],[Coluna8]]=0, "-", BS_CONTROLE[[#This Row],[Coluna8]])</f>
        <v>-</v>
      </c>
      <c r="AL203" s="171" t="str">
        <f>IF(BS_CONTROLE[[#This Row],[Coluna9]]=0, "-", BS_CONTROLE[[#This Row],[Coluna9]])</f>
        <v>-</v>
      </c>
      <c r="AM203" s="171" t="str">
        <f>IF(BS_CONTROLE[[#This Row],[Coluna13]]=0, "-", BS_CONTROLE[[#This Row],[Coluna13]])</f>
        <v>-</v>
      </c>
      <c r="AN203" s="171" t="str">
        <f>IF(BS_CONTROLE[[#This Row],[Coluna14]]=0, "-", BS_CONTROLE[[#This Row],[Coluna14]])</f>
        <v>-</v>
      </c>
      <c r="AO203" s="172" t="str">
        <f>IF(BS_CONTROLE[[#This Row],[Coluna10]]=0, "-", BS_CONTROLE[[#This Row],[Coluna10]])</f>
        <v>-</v>
      </c>
      <c r="AP203" s="173" t="str">
        <f>IF(BS_CONTROLE[[#This Row],[Coluna11]]=0, "-", BS_CONTROLE[[#This Row],[Coluna11]])</f>
        <v>-</v>
      </c>
      <c r="AQ203" s="173" t="str">
        <f>IF(BS_CONTROLE[[#This Row],[Coluna12]]=0, "-", BS_CONTROLE[[#This Row],[Coluna12]])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3" s="59" t="str" cm="1">
        <f t="array" ref="BD2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Row],[Coluna22]]=0, "-", BS_CONTROLE[[#This Row],[Coluna22]])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Row],[Coluna2]]="","",WEEKNUM(BS_CONTROLE[[#This Row],[Coluna2]]))</f>
        <v>8</v>
      </c>
      <c r="D204" s="45" t="s">
        <v>1665</v>
      </c>
      <c r="E204" s="181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04" s="148" t="str" cm="1">
        <f t="array" ref="N2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6" t="str" cm="1">
        <f t="array" ref="S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4" s="176" t="str" cm="1">
        <f t="array" ref="T2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4" s="195" t="str">
        <f>IFERROR(_xlfn.XLOOKUP(J204, BASE_MAPA!$B$2:$B$420, BASE_MAPA!$G$2:$G$420), "ERRO")</f>
        <v>MARCO INICIAL - ALTO ARAGUAIA</v>
      </c>
      <c r="V204" s="142" t="s">
        <v>1295</v>
      </c>
      <c r="W204" s="134" t="s">
        <v>1323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Row],[Coluna6]]=0, "-", BS_CONTROLE[[#This Row],[Coluna6]])</f>
        <v>PDM - SOLDA</v>
      </c>
      <c r="AJ204" s="8" t="str">
        <f>IF(D204="","*",VLOOKUP(AI204,BS_ATIVIDADE[#Data],3,FALSE))</f>
        <v>SOLDA</v>
      </c>
      <c r="AK204" s="171" t="str">
        <f>IF(BS_CONTROLE[[#This Row],[Coluna8]]=0, "-", BS_CONTROLE[[#This Row],[Coluna8]])</f>
        <v>499TGR1</v>
      </c>
      <c r="AL204" s="171" t="str">
        <f>IF(BS_CONTROLE[[#This Row],[Coluna9]]=0, "-", BS_CONTROLE[[#This Row],[Coluna9]])</f>
        <v>-</v>
      </c>
      <c r="AM204" s="171" t="str">
        <f>IF(BS_CONTROLE[[#This Row],[Coluna13]]=0, "-", BS_CONTROLE[[#This Row],[Coluna13]])</f>
        <v>TBR-TGR</v>
      </c>
      <c r="AN204" s="171" t="str">
        <f>IF(BS_CONTROLE[[#This Row],[Coluna14]]=0, "-", BS_CONTROLE[[#This Row],[Coluna14]])</f>
        <v>499TGR1</v>
      </c>
      <c r="AO204" s="172">
        <f>IF(BS_CONTROLE[[#This Row],[Coluna10]]=0, "-", BS_CONTROLE[[#This Row],[Coluna10]])</f>
        <v>74</v>
      </c>
      <c r="AP204" s="173">
        <f>IF(BS_CONTROLE[[#This Row],[Coluna11]]=0, "-", BS_CONTROLE[[#This Row],[Coluna11]])</f>
        <v>498.9</v>
      </c>
      <c r="AQ204" s="173" t="str">
        <f>IF(BS_CONTROLE[[#This Row],[Coluna12]]=0, "-", BS_CONTROLE[[#This Row],[Coluna12]])</f>
        <v>-</v>
      </c>
      <c r="AR204" s="32"/>
      <c r="AS204" s="32"/>
      <c r="AT204" s="32"/>
      <c r="AU204" s="32"/>
      <c r="AV204" s="32"/>
      <c r="AW204" s="32"/>
      <c r="AX204" s="32"/>
      <c r="AY204" s="180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4" s="59" t="str" cm="1">
        <f t="array" ref="BD2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4" s="196" t="str">
        <f>IFERROR(_xlfn.XLOOKUP(AO204, BASE_MAPA!$B$2:$B$420, BASE_MAPA!$G$2:$G$420), "ERRO")</f>
        <v>MARCO INICIAL - ALTO ARAGUAIA</v>
      </c>
      <c r="BF204" s="174" t="str">
        <f>IF(BS_CONTROLE[[#This Row],[Coluna22]]=0, "-", BS_CONTROLE[[#This Row],[Coluna22]])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8" t="str">
        <f t="shared" si="22"/>
        <v/>
      </c>
    </row>
    <row r="205" spans="1:72">
      <c r="A205" s="44" t="str">
        <f t="shared" si="23"/>
        <v>W7046072</v>
      </c>
      <c r="B205" s="132">
        <v>46072</v>
      </c>
      <c r="C205" s="7">
        <f>IF(BS_CONTROLE[[#This Row],[Coluna2]]="","",WEEKNUM(BS_CONTROLE[[#This Row],[Coluna2]]))</f>
        <v>8</v>
      </c>
      <c r="D205" s="45" t="s">
        <v>249</v>
      </c>
      <c r="E205" s="181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1298</v>
      </c>
      <c r="I205" s="134" t="s">
        <v>1298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205" s="148" t="str" cm="1">
        <f t="array" ref="N2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6" t="str" cm="1">
        <f t="array" ref="S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5" s="176" t="str" cm="1">
        <f t="array" ref="T2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5" s="195" t="str">
        <f>IFERROR(_xlfn.XLOOKUP(J205, BASE_MAPA!$B$2:$B$420, BASE_MAPA!$G$2:$G$420), "ERRO")</f>
        <v>MARCO INICIAL - ALTO ARAGUAIA</v>
      </c>
      <c r="V205" s="142" t="s">
        <v>1570</v>
      </c>
      <c r="W205" s="134" t="s">
        <v>1616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Row],[Coluna6]]=0, "-", BS_CONTROLE[[#This Row],[Coluna6]])</f>
        <v>PDM - PEDRA - DESCARGA</v>
      </c>
      <c r="AJ205" s="8" t="str">
        <f>IF(D205="","*",VLOOKUP(AI205,BS_ATIVIDADE[#Data],3,FALSE))</f>
        <v>PEDRA</v>
      </c>
      <c r="AK205" s="171" t="str">
        <f>IF(BS_CONTROLE[[#This Row],[Coluna8]]=0, "-", BS_CONTROLE[[#This Row],[Coluna8]])</f>
        <v>TAG</v>
      </c>
      <c r="AL205" s="171" t="str">
        <f>IF(BS_CONTROLE[[#This Row],[Coluna9]]=0, "-", BS_CONTROLE[[#This Row],[Coluna9]])</f>
        <v>TAG</v>
      </c>
      <c r="AM205" s="171" t="str">
        <f>IF(BS_CONTROLE[[#This Row],[Coluna13]]=0, "-", BS_CONTROLE[[#This Row],[Coluna13]])</f>
        <v>TVL-TBR</v>
      </c>
      <c r="AN205" s="171" t="str">
        <f>IF(BS_CONTROLE[[#This Row],[Coluna14]]=0, "-", BS_CONTROLE[[#This Row],[Coluna14]])</f>
        <v>TVL464</v>
      </c>
      <c r="AO205" s="172">
        <f>IF(BS_CONTROLE[[#This Row],[Coluna10]]=0, "-", BS_CONTROLE[[#This Row],[Coluna10]])</f>
        <v>74</v>
      </c>
      <c r="AP205" s="173">
        <f>IF(BS_CONTROLE[[#This Row],[Coluna11]]=0, "-", BS_CONTROLE[[#This Row],[Coluna11]])</f>
        <v>461</v>
      </c>
      <c r="AQ205" s="173" t="str">
        <f>IF(BS_CONTROLE[[#This Row],[Coluna12]]=0, "-", BS_CONTROLE[[#This Row],[Coluna12]])</f>
        <v>-</v>
      </c>
      <c r="AR205" s="32"/>
      <c r="AS205" s="32"/>
      <c r="AT205" s="32"/>
      <c r="AU205" s="32"/>
      <c r="AV205" s="32"/>
      <c r="AW205" s="32"/>
      <c r="AX205" s="32"/>
      <c r="AY205" s="180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5" s="59" t="str" cm="1">
        <f t="array" ref="BD2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5" s="196" t="str">
        <f>IFERROR(_xlfn.XLOOKUP(AO205, BASE_MAPA!$B$2:$B$420, BASE_MAPA!$G$2:$G$420), "ERRO")</f>
        <v>MARCO INICIAL - ALTO ARAGUAIA</v>
      </c>
      <c r="BF205" s="174" t="str">
        <f>IF(BS_CONTROLE[[#This Row],[Coluna22]]=0, "-", BS_CONTROLE[[#This Row],[Coluna22]])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Row],[Coluna2]]="","",WEEKNUM(BS_CONTROLE[[#This Row],[Coluna2]]))</f>
        <v/>
      </c>
      <c r="D206" s="45"/>
      <c r="E206" s="181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6" s="148" t="str" cm="1">
        <f t="array" ref="N2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6" s="176" t="str" cm="1">
        <f t="array" ref="T2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Row],[Coluna6]]=0, "-", BS_CONTROLE[[#This Row],[Coluna6]])</f>
        <v>-</v>
      </c>
      <c r="AJ206" s="8" t="str">
        <f>IF(D206="","*",VLOOKUP(AI206,BS_ATIVIDADE[#Data],3,FALSE))</f>
        <v>*</v>
      </c>
      <c r="AK206" s="171" t="str">
        <f>IF(BS_CONTROLE[[#This Row],[Coluna8]]=0, "-", BS_CONTROLE[[#This Row],[Coluna8]])</f>
        <v>-</v>
      </c>
      <c r="AL206" s="171" t="str">
        <f>IF(BS_CONTROLE[[#This Row],[Coluna9]]=0, "-", BS_CONTROLE[[#This Row],[Coluna9]])</f>
        <v>-</v>
      </c>
      <c r="AM206" s="171" t="str">
        <f>IF(BS_CONTROLE[[#This Row],[Coluna13]]=0, "-", BS_CONTROLE[[#This Row],[Coluna13]])</f>
        <v>-</v>
      </c>
      <c r="AN206" s="171" t="str">
        <f>IF(BS_CONTROLE[[#This Row],[Coluna14]]=0, "-", BS_CONTROLE[[#This Row],[Coluna14]])</f>
        <v>-</v>
      </c>
      <c r="AO206" s="172" t="str">
        <f>IF(BS_CONTROLE[[#This Row],[Coluna10]]=0, "-", BS_CONTROLE[[#This Row],[Coluna10]])</f>
        <v>-</v>
      </c>
      <c r="AP206" s="173" t="str">
        <f>IF(BS_CONTROLE[[#This Row],[Coluna11]]=0, "-", BS_CONTROLE[[#This Row],[Coluna11]])</f>
        <v>-</v>
      </c>
      <c r="AQ206" s="173" t="str">
        <f>IF(BS_CONTROLE[[#This Row],[Coluna12]]=0, "-", BS_CONTROLE[[#This Row],[Coluna12]])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6" s="59" t="str" cm="1">
        <f t="array" ref="BD2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Row],[Coluna22]]=0, "-", BS_CONTROLE[[#This Row],[Coluna22]])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Row],[Coluna2]]="","",WEEKNUM(BS_CONTROLE[[#This Row],[Coluna2]]))</f>
        <v/>
      </c>
      <c r="D207" s="45"/>
      <c r="E207" s="181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7" s="148" t="str" cm="1">
        <f t="array" ref="N2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7" s="176" t="str" cm="1">
        <f t="array" ref="T2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Row],[Coluna6]]=0, "-", BS_CONTROLE[[#This Row],[Coluna6]])</f>
        <v>-</v>
      </c>
      <c r="AJ207" s="8" t="str">
        <f>IF(D207="","*",VLOOKUP(AI207,BS_ATIVIDADE[#Data],3,FALSE))</f>
        <v>*</v>
      </c>
      <c r="AK207" s="171" t="str">
        <f>IF(BS_CONTROLE[[#This Row],[Coluna8]]=0, "-", BS_CONTROLE[[#This Row],[Coluna8]])</f>
        <v>-</v>
      </c>
      <c r="AL207" s="171" t="str">
        <f>IF(BS_CONTROLE[[#This Row],[Coluna9]]=0, "-", BS_CONTROLE[[#This Row],[Coluna9]])</f>
        <v>-</v>
      </c>
      <c r="AM207" s="171" t="str">
        <f>IF(BS_CONTROLE[[#This Row],[Coluna13]]=0, "-", BS_CONTROLE[[#This Row],[Coluna13]])</f>
        <v>-</v>
      </c>
      <c r="AN207" s="171" t="str">
        <f>IF(BS_CONTROLE[[#This Row],[Coluna14]]=0, "-", BS_CONTROLE[[#This Row],[Coluna14]])</f>
        <v>-</v>
      </c>
      <c r="AO207" s="172" t="str">
        <f>IF(BS_CONTROLE[[#This Row],[Coluna10]]=0, "-", BS_CONTROLE[[#This Row],[Coluna10]])</f>
        <v>-</v>
      </c>
      <c r="AP207" s="173" t="str">
        <f>IF(BS_CONTROLE[[#This Row],[Coluna11]]=0, "-", BS_CONTROLE[[#This Row],[Coluna11]])</f>
        <v>-</v>
      </c>
      <c r="AQ207" s="173" t="str">
        <f>IF(BS_CONTROLE[[#This Row],[Coluna12]]=0, "-", BS_CONTROLE[[#This Row],[Coluna12]])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7" s="59" t="str" cm="1">
        <f t="array" ref="BD2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Row],[Coluna22]]=0, "-", BS_CONTROLE[[#This Row],[Coluna22]])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Row],[Coluna2]]="","",WEEKNUM(BS_CONTROLE[[#This Row],[Coluna2]]))</f>
        <v/>
      </c>
      <c r="D208" s="45"/>
      <c r="E208" s="181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8" s="148" t="str" cm="1">
        <f t="array" ref="N2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8" s="176" t="str" cm="1">
        <f t="array" ref="T2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Row],[Coluna6]]=0, "-", BS_CONTROLE[[#This Row],[Coluna6]])</f>
        <v>-</v>
      </c>
      <c r="AJ208" s="8" t="str">
        <f>IF(D208="","*",VLOOKUP(AI208,BS_ATIVIDADE[#Data],3,FALSE))</f>
        <v>*</v>
      </c>
      <c r="AK208" s="171" t="str">
        <f>IF(BS_CONTROLE[[#This Row],[Coluna8]]=0, "-", BS_CONTROLE[[#This Row],[Coluna8]])</f>
        <v>-</v>
      </c>
      <c r="AL208" s="171" t="str">
        <f>IF(BS_CONTROLE[[#This Row],[Coluna9]]=0, "-", BS_CONTROLE[[#This Row],[Coluna9]])</f>
        <v>-</v>
      </c>
      <c r="AM208" s="171" t="str">
        <f>IF(BS_CONTROLE[[#This Row],[Coluna13]]=0, "-", BS_CONTROLE[[#This Row],[Coluna13]])</f>
        <v>-</v>
      </c>
      <c r="AN208" s="171" t="str">
        <f>IF(BS_CONTROLE[[#This Row],[Coluna14]]=0, "-", BS_CONTROLE[[#This Row],[Coluna14]])</f>
        <v>-</v>
      </c>
      <c r="AO208" s="172" t="str">
        <f>IF(BS_CONTROLE[[#This Row],[Coluna10]]=0, "-", BS_CONTROLE[[#This Row],[Coluna10]])</f>
        <v>-</v>
      </c>
      <c r="AP208" s="173" t="str">
        <f>IF(BS_CONTROLE[[#This Row],[Coluna11]]=0, "-", BS_CONTROLE[[#This Row],[Coluna11]])</f>
        <v>-</v>
      </c>
      <c r="AQ208" s="173" t="str">
        <f>IF(BS_CONTROLE[[#This Row],[Coluna12]]=0, "-", BS_CONTROLE[[#This Row],[Coluna12]])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8" s="59" t="str" cm="1">
        <f t="array" ref="BD2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Row],[Coluna22]]=0, "-", BS_CONTROLE[[#This Row],[Coluna22]])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Row],[Coluna2]]="","",WEEKNUM(BS_CONTROLE[[#This Row],[Coluna2]]))</f>
        <v/>
      </c>
      <c r="D209" s="45"/>
      <c r="E209" s="181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9" s="148" t="str" cm="1">
        <f t="array" ref="N2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9" s="176" t="str" cm="1">
        <f t="array" ref="T2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Row],[Coluna6]]=0, "-", BS_CONTROLE[[#This Row],[Coluna6]])</f>
        <v>-</v>
      </c>
      <c r="AJ209" s="8" t="str">
        <f>IF(D209="","*",VLOOKUP(AI209,BS_ATIVIDADE[#Data],3,FALSE))</f>
        <v>*</v>
      </c>
      <c r="AK209" s="171" t="str">
        <f>IF(BS_CONTROLE[[#This Row],[Coluna8]]=0, "-", BS_CONTROLE[[#This Row],[Coluna8]])</f>
        <v>-</v>
      </c>
      <c r="AL209" s="171" t="str">
        <f>IF(BS_CONTROLE[[#This Row],[Coluna9]]=0, "-", BS_CONTROLE[[#This Row],[Coluna9]])</f>
        <v>-</v>
      </c>
      <c r="AM209" s="171" t="str">
        <f>IF(BS_CONTROLE[[#This Row],[Coluna13]]=0, "-", BS_CONTROLE[[#This Row],[Coluna13]])</f>
        <v>-</v>
      </c>
      <c r="AN209" s="171" t="str">
        <f>IF(BS_CONTROLE[[#This Row],[Coluna14]]=0, "-", BS_CONTROLE[[#This Row],[Coluna14]])</f>
        <v>-</v>
      </c>
      <c r="AO209" s="172" t="str">
        <f>IF(BS_CONTROLE[[#This Row],[Coluna10]]=0, "-", BS_CONTROLE[[#This Row],[Coluna10]])</f>
        <v>-</v>
      </c>
      <c r="AP209" s="173" t="str">
        <f>IF(BS_CONTROLE[[#This Row],[Coluna11]]=0, "-", BS_CONTROLE[[#This Row],[Coluna11]])</f>
        <v>-</v>
      </c>
      <c r="AQ209" s="173" t="str">
        <f>IF(BS_CONTROLE[[#This Row],[Coluna12]]=0, "-", BS_CONTROLE[[#This Row],[Coluna12]])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9" s="59" t="str" cm="1">
        <f t="array" ref="BD2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Row],[Coluna22]]=0, "-", BS_CONTROLE[[#This Row],[Coluna22]])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Row],[Coluna2]]="","",WEEKNUM(BS_CONTROLE[[#This Row],[Coluna2]]))</f>
        <v/>
      </c>
      <c r="D210" s="45"/>
      <c r="E210" s="181">
        <v>231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0" s="148" t="str" cm="1">
        <f t="array" ref="N2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0" s="176" t="str" cm="1">
        <f t="array" ref="T2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Row],[Coluna6]]=0, "-", BS_CONTROLE[[#This Row],[Coluna6]])</f>
        <v>-</v>
      </c>
      <c r="AJ210" s="8" t="str">
        <f>IF(D210="","*",VLOOKUP(AI210,BS_ATIVIDADE[#Data],3,FALSE))</f>
        <v>*</v>
      </c>
      <c r="AK210" s="171" t="str">
        <f>IF(BS_CONTROLE[[#This Row],[Coluna8]]=0, "-", BS_CONTROLE[[#This Row],[Coluna8]])</f>
        <v>-</v>
      </c>
      <c r="AL210" s="171" t="str">
        <f>IF(BS_CONTROLE[[#This Row],[Coluna9]]=0, "-", BS_CONTROLE[[#This Row],[Coluna9]])</f>
        <v>-</v>
      </c>
      <c r="AM210" s="171" t="str">
        <f>IF(BS_CONTROLE[[#This Row],[Coluna13]]=0, "-", BS_CONTROLE[[#This Row],[Coluna13]])</f>
        <v>-</v>
      </c>
      <c r="AN210" s="171" t="str">
        <f>IF(BS_CONTROLE[[#This Row],[Coluna14]]=0, "-", BS_CONTROLE[[#This Row],[Coluna14]])</f>
        <v>-</v>
      </c>
      <c r="AO210" s="172" t="str">
        <f>IF(BS_CONTROLE[[#This Row],[Coluna10]]=0, "-", BS_CONTROLE[[#This Row],[Coluna10]])</f>
        <v>-</v>
      </c>
      <c r="AP210" s="173" t="str">
        <f>IF(BS_CONTROLE[[#This Row],[Coluna11]]=0, "-", BS_CONTROLE[[#This Row],[Coluna11]])</f>
        <v>-</v>
      </c>
      <c r="AQ210" s="173" t="str">
        <f>IF(BS_CONTROLE[[#This Row],[Coluna12]]=0, "-", BS_CONTROLE[[#This Row],[Coluna12]])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0" s="59" t="str" cm="1">
        <f t="array" ref="BD2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Row],[Coluna22]]=0, "-", BS_CONTROLE[[#This Row],[Coluna22]])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Row],[Coluna2]]="","",WEEKNUM(BS_CONTROLE[[#This Row],[Coluna2]]))</f>
        <v/>
      </c>
      <c r="D211" s="45"/>
      <c r="E211" s="181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1" s="148" t="str" cm="1">
        <f t="array" ref="N2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1" s="176" t="str" cm="1">
        <f t="array" ref="T2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Row],[Coluna6]]=0, "-", BS_CONTROLE[[#This Row],[Coluna6]])</f>
        <v>-</v>
      </c>
      <c r="AJ211" s="8" t="str">
        <f>IF(D211="","*",VLOOKUP(AI211,BS_ATIVIDADE[#Data],3,FALSE))</f>
        <v>*</v>
      </c>
      <c r="AK211" s="171" t="str">
        <f>IF(BS_CONTROLE[[#This Row],[Coluna8]]=0, "-", BS_CONTROLE[[#This Row],[Coluna8]])</f>
        <v>-</v>
      </c>
      <c r="AL211" s="171" t="str">
        <f>IF(BS_CONTROLE[[#This Row],[Coluna9]]=0, "-", BS_CONTROLE[[#This Row],[Coluna9]])</f>
        <v>-</v>
      </c>
      <c r="AM211" s="171" t="str">
        <f>IF(BS_CONTROLE[[#This Row],[Coluna13]]=0, "-", BS_CONTROLE[[#This Row],[Coluna13]])</f>
        <v>-</v>
      </c>
      <c r="AN211" s="171" t="str">
        <f>IF(BS_CONTROLE[[#This Row],[Coluna14]]=0, "-", BS_CONTROLE[[#This Row],[Coluna14]])</f>
        <v>-</v>
      </c>
      <c r="AO211" s="172" t="str">
        <f>IF(BS_CONTROLE[[#This Row],[Coluna10]]=0, "-", BS_CONTROLE[[#This Row],[Coluna10]])</f>
        <v>-</v>
      </c>
      <c r="AP211" s="173" t="str">
        <f>IF(BS_CONTROLE[[#This Row],[Coluna11]]=0, "-", BS_CONTROLE[[#This Row],[Coluna11]])</f>
        <v>-</v>
      </c>
      <c r="AQ211" s="173" t="str">
        <f>IF(BS_CONTROLE[[#This Row],[Coluna12]]=0, "-", BS_CONTROLE[[#This Row],[Coluna12]])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1" s="59" t="str" cm="1">
        <f t="array" ref="BD2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Row],[Coluna22]]=0, "-", BS_CONTROLE[[#This Row],[Coluna22]])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Row],[Coluna2]]="","",WEEKNUM(BS_CONTROLE[[#This Row],[Coluna2]]))</f>
        <v/>
      </c>
      <c r="D212" s="45"/>
      <c r="E212" s="181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2" s="148" t="str" cm="1">
        <f t="array" ref="N2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2" s="176" t="str" cm="1">
        <f t="array" ref="T2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Row],[Coluna6]]=0, "-", BS_CONTROLE[[#This Row],[Coluna6]])</f>
        <v>-</v>
      </c>
      <c r="AJ212" s="8" t="str">
        <f>IF(D212="","*",VLOOKUP(AI212,BS_ATIVIDADE[#Data],3,FALSE))</f>
        <v>*</v>
      </c>
      <c r="AK212" s="171" t="str">
        <f>IF(BS_CONTROLE[[#This Row],[Coluna8]]=0, "-", BS_CONTROLE[[#This Row],[Coluna8]])</f>
        <v>-</v>
      </c>
      <c r="AL212" s="171" t="str">
        <f>IF(BS_CONTROLE[[#This Row],[Coluna9]]=0, "-", BS_CONTROLE[[#This Row],[Coluna9]])</f>
        <v>-</v>
      </c>
      <c r="AM212" s="171" t="str">
        <f>IF(BS_CONTROLE[[#This Row],[Coluna13]]=0, "-", BS_CONTROLE[[#This Row],[Coluna13]])</f>
        <v>-</v>
      </c>
      <c r="AN212" s="171" t="str">
        <f>IF(BS_CONTROLE[[#This Row],[Coluna14]]=0, "-", BS_CONTROLE[[#This Row],[Coluna14]])</f>
        <v>-</v>
      </c>
      <c r="AO212" s="172" t="str">
        <f>IF(BS_CONTROLE[[#This Row],[Coluna10]]=0, "-", BS_CONTROLE[[#This Row],[Coluna10]])</f>
        <v>-</v>
      </c>
      <c r="AP212" s="173" t="str">
        <f>IF(BS_CONTROLE[[#This Row],[Coluna11]]=0, "-", BS_CONTROLE[[#This Row],[Coluna11]])</f>
        <v>-</v>
      </c>
      <c r="AQ212" s="173" t="str">
        <f>IF(BS_CONTROLE[[#This Row],[Coluna12]]=0, "-", BS_CONTROLE[[#This Row],[Coluna12]])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2" s="59" t="str" cm="1">
        <f t="array" ref="BD2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Row],[Coluna22]]=0, "-", BS_CONTROLE[[#This Row],[Coluna22]])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Row],[Coluna2]]="","",WEEKNUM(BS_CONTROLE[[#This Row],[Coluna2]]))</f>
        <v/>
      </c>
      <c r="D213" s="45"/>
      <c r="E213" s="181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3" s="148" t="str" cm="1">
        <f t="array" ref="N2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3" s="176" t="str" cm="1">
        <f t="array" ref="T2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Row],[Coluna6]]=0, "-", BS_CONTROLE[[#This Row],[Coluna6]])</f>
        <v>-</v>
      </c>
      <c r="AJ213" s="8" t="str">
        <f>IF(D213="","*",VLOOKUP(AI213,BS_ATIVIDADE[#Data],3,FALSE))</f>
        <v>*</v>
      </c>
      <c r="AK213" s="171" t="str">
        <f>IF(BS_CONTROLE[[#This Row],[Coluna8]]=0, "-", BS_CONTROLE[[#This Row],[Coluna8]])</f>
        <v>-</v>
      </c>
      <c r="AL213" s="171" t="str">
        <f>IF(BS_CONTROLE[[#This Row],[Coluna9]]=0, "-", BS_CONTROLE[[#This Row],[Coluna9]])</f>
        <v>-</v>
      </c>
      <c r="AM213" s="171" t="str">
        <f>IF(BS_CONTROLE[[#This Row],[Coluna13]]=0, "-", BS_CONTROLE[[#This Row],[Coluna13]])</f>
        <v>-</v>
      </c>
      <c r="AN213" s="171" t="str">
        <f>IF(BS_CONTROLE[[#This Row],[Coluna14]]=0, "-", BS_CONTROLE[[#This Row],[Coluna14]])</f>
        <v>-</v>
      </c>
      <c r="AO213" s="172" t="str">
        <f>IF(BS_CONTROLE[[#This Row],[Coluna10]]=0, "-", BS_CONTROLE[[#This Row],[Coluna10]])</f>
        <v>-</v>
      </c>
      <c r="AP213" s="173" t="str">
        <f>IF(BS_CONTROLE[[#This Row],[Coluna11]]=0, "-", BS_CONTROLE[[#This Row],[Coluna11]])</f>
        <v>-</v>
      </c>
      <c r="AQ213" s="173" t="str">
        <f>IF(BS_CONTROLE[[#This Row],[Coluna12]]=0, "-", BS_CONTROLE[[#This Row],[Coluna12]])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3" s="59" t="str" cm="1">
        <f t="array" ref="BD2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Row],[Coluna22]]=0, "-", BS_CONTROLE[[#This Row],[Coluna22]])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Row],[Coluna2]]="","",WEEKNUM(BS_CONTROLE[[#This Row],[Coluna2]]))</f>
        <v/>
      </c>
      <c r="D214" s="45"/>
      <c r="E214" s="181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4" s="148" t="str" cm="1">
        <f t="array" ref="N2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4" s="176" t="str" cm="1">
        <f t="array" ref="T2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Row],[Coluna6]]=0, "-", BS_CONTROLE[[#This Row],[Coluna6]])</f>
        <v>-</v>
      </c>
      <c r="AJ214" s="8" t="str">
        <f>IF(D214="","*",VLOOKUP(AI214,BS_ATIVIDADE[#Data],3,FALSE))</f>
        <v>*</v>
      </c>
      <c r="AK214" s="171" t="str">
        <f>IF(BS_CONTROLE[[#This Row],[Coluna8]]=0, "-", BS_CONTROLE[[#This Row],[Coluna8]])</f>
        <v>-</v>
      </c>
      <c r="AL214" s="171" t="str">
        <f>IF(BS_CONTROLE[[#This Row],[Coluna9]]=0, "-", BS_CONTROLE[[#This Row],[Coluna9]])</f>
        <v>-</v>
      </c>
      <c r="AM214" s="171" t="str">
        <f>IF(BS_CONTROLE[[#This Row],[Coluna13]]=0, "-", BS_CONTROLE[[#This Row],[Coluna13]])</f>
        <v>-</v>
      </c>
      <c r="AN214" s="171" t="str">
        <f>IF(BS_CONTROLE[[#This Row],[Coluna14]]=0, "-", BS_CONTROLE[[#This Row],[Coluna14]])</f>
        <v>-</v>
      </c>
      <c r="AO214" s="172" t="str">
        <f>IF(BS_CONTROLE[[#This Row],[Coluna10]]=0, "-", BS_CONTROLE[[#This Row],[Coluna10]])</f>
        <v>-</v>
      </c>
      <c r="AP214" s="173" t="str">
        <f>IF(BS_CONTROLE[[#This Row],[Coluna11]]=0, "-", BS_CONTROLE[[#This Row],[Coluna11]])</f>
        <v>-</v>
      </c>
      <c r="AQ214" s="173" t="str">
        <f>IF(BS_CONTROLE[[#This Row],[Coluna12]]=0, "-", BS_CONTROLE[[#This Row],[Coluna12]])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4" s="59" t="str" cm="1">
        <f t="array" ref="BD2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Row],[Coluna22]]=0, "-", BS_CONTROLE[[#This Row],[Coluna22]])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Row],[Coluna2]]="","",WEEKNUM(BS_CONTROLE[[#This Row],[Coluna2]]))</f>
        <v/>
      </c>
      <c r="D215" s="45"/>
      <c r="E215" s="181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5" s="148" t="str" cm="1">
        <f t="array" ref="N2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5" s="176" t="str" cm="1">
        <f t="array" ref="T2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Row],[Coluna6]]=0, "-", BS_CONTROLE[[#This Row],[Coluna6]])</f>
        <v>-</v>
      </c>
      <c r="AJ215" s="8" t="str">
        <f>IF(D215="","*",VLOOKUP(AI215,BS_ATIVIDADE[#Data],3,FALSE))</f>
        <v>*</v>
      </c>
      <c r="AK215" s="171" t="str">
        <f>IF(BS_CONTROLE[[#This Row],[Coluna8]]=0, "-", BS_CONTROLE[[#This Row],[Coluna8]])</f>
        <v>-</v>
      </c>
      <c r="AL215" s="171" t="str">
        <f>IF(BS_CONTROLE[[#This Row],[Coluna9]]=0, "-", BS_CONTROLE[[#This Row],[Coluna9]])</f>
        <v>-</v>
      </c>
      <c r="AM215" s="171" t="str">
        <f>IF(BS_CONTROLE[[#This Row],[Coluna13]]=0, "-", BS_CONTROLE[[#This Row],[Coluna13]])</f>
        <v>-</v>
      </c>
      <c r="AN215" s="171" t="str">
        <f>IF(BS_CONTROLE[[#This Row],[Coluna14]]=0, "-", BS_CONTROLE[[#This Row],[Coluna14]])</f>
        <v>-</v>
      </c>
      <c r="AO215" s="172" t="str">
        <f>IF(BS_CONTROLE[[#This Row],[Coluna10]]=0, "-", BS_CONTROLE[[#This Row],[Coluna10]])</f>
        <v>-</v>
      </c>
      <c r="AP215" s="173" t="str">
        <f>IF(BS_CONTROLE[[#This Row],[Coluna11]]=0, "-", BS_CONTROLE[[#This Row],[Coluna11]])</f>
        <v>-</v>
      </c>
      <c r="AQ215" s="173" t="str">
        <f>IF(BS_CONTROLE[[#This Row],[Coluna12]]=0, "-", BS_CONTROLE[[#This Row],[Coluna12]])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5" s="59" t="str" cm="1">
        <f t="array" ref="BD2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Row],[Coluna22]]=0, "-", BS_CONTROLE[[#This Row],[Coluna22]])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Row],[Coluna2]]="","",WEEKNUM(BS_CONTROLE[[#This Row],[Coluna2]]))</f>
        <v/>
      </c>
      <c r="D216" s="45"/>
      <c r="E216" s="181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6" s="148" t="str" cm="1">
        <f t="array" ref="N2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6" s="176" t="str" cm="1">
        <f t="array" ref="T2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Row],[Coluna6]]=0, "-", BS_CONTROLE[[#This Row],[Coluna6]])</f>
        <v>-</v>
      </c>
      <c r="AJ216" s="8" t="str">
        <f>IF(D216="","*",VLOOKUP(AI216,BS_ATIVIDADE[#Data],3,FALSE))</f>
        <v>*</v>
      </c>
      <c r="AK216" s="171" t="str">
        <f>IF(BS_CONTROLE[[#This Row],[Coluna8]]=0, "-", BS_CONTROLE[[#This Row],[Coluna8]])</f>
        <v>-</v>
      </c>
      <c r="AL216" s="171" t="str">
        <f>IF(BS_CONTROLE[[#This Row],[Coluna9]]=0, "-", BS_CONTROLE[[#This Row],[Coluna9]])</f>
        <v>-</v>
      </c>
      <c r="AM216" s="171" t="str">
        <f>IF(BS_CONTROLE[[#This Row],[Coluna13]]=0, "-", BS_CONTROLE[[#This Row],[Coluna13]])</f>
        <v>-</v>
      </c>
      <c r="AN216" s="171" t="str">
        <f>IF(BS_CONTROLE[[#This Row],[Coluna14]]=0, "-", BS_CONTROLE[[#This Row],[Coluna14]])</f>
        <v>-</v>
      </c>
      <c r="AO216" s="172" t="str">
        <f>IF(BS_CONTROLE[[#This Row],[Coluna10]]=0, "-", BS_CONTROLE[[#This Row],[Coluna10]])</f>
        <v>-</v>
      </c>
      <c r="AP216" s="173" t="str">
        <f>IF(BS_CONTROLE[[#This Row],[Coluna11]]=0, "-", BS_CONTROLE[[#This Row],[Coluna11]])</f>
        <v>-</v>
      </c>
      <c r="AQ216" s="173" t="str">
        <f>IF(BS_CONTROLE[[#This Row],[Coluna12]]=0, "-", BS_CONTROLE[[#This Row],[Coluna12]])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6" s="59" t="str" cm="1">
        <f t="array" ref="BD2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Row],[Coluna22]]=0, "-", BS_CONTROLE[[#This Row],[Coluna22]])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Row],[Coluna2]]="","",WEEKNUM(BS_CONTROLE[[#This Row],[Coluna2]]))</f>
        <v/>
      </c>
      <c r="D217" s="45"/>
      <c r="E217" s="181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7" s="148" t="str" cm="1">
        <f t="array" ref="N2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7" s="176" t="str" cm="1">
        <f t="array" ref="T2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Row],[Coluna6]]=0, "-", BS_CONTROLE[[#This Row],[Coluna6]])</f>
        <v>-</v>
      </c>
      <c r="AJ217" s="8" t="str">
        <f>IF(D217="","*",VLOOKUP(AI217,BS_ATIVIDADE[#Data],3,FALSE))</f>
        <v>*</v>
      </c>
      <c r="AK217" s="171" t="str">
        <f>IF(BS_CONTROLE[[#This Row],[Coluna8]]=0, "-", BS_CONTROLE[[#This Row],[Coluna8]])</f>
        <v>-</v>
      </c>
      <c r="AL217" s="171" t="str">
        <f>IF(BS_CONTROLE[[#This Row],[Coluna9]]=0, "-", BS_CONTROLE[[#This Row],[Coluna9]])</f>
        <v>-</v>
      </c>
      <c r="AM217" s="171" t="str">
        <f>IF(BS_CONTROLE[[#This Row],[Coluna13]]=0, "-", BS_CONTROLE[[#This Row],[Coluna13]])</f>
        <v>-</v>
      </c>
      <c r="AN217" s="171" t="str">
        <f>IF(BS_CONTROLE[[#This Row],[Coluna14]]=0, "-", BS_CONTROLE[[#This Row],[Coluna14]])</f>
        <v>-</v>
      </c>
      <c r="AO217" s="172" t="str">
        <f>IF(BS_CONTROLE[[#This Row],[Coluna10]]=0, "-", BS_CONTROLE[[#This Row],[Coluna10]])</f>
        <v>-</v>
      </c>
      <c r="AP217" s="173" t="str">
        <f>IF(BS_CONTROLE[[#This Row],[Coluna11]]=0, "-", BS_CONTROLE[[#This Row],[Coluna11]])</f>
        <v>-</v>
      </c>
      <c r="AQ217" s="173" t="str">
        <f>IF(BS_CONTROLE[[#This Row],[Coluna12]]=0, "-", BS_CONTROLE[[#This Row],[Coluna12]])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7" s="59" t="str" cm="1">
        <f t="array" ref="BD2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Row],[Coluna22]]=0, "-", BS_CONTROLE[[#This Row],[Coluna22]])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Row],[Coluna2]]="","",WEEKNUM(BS_CONTROLE[[#This Row],[Coluna2]]))</f>
        <v/>
      </c>
      <c r="D218" s="45"/>
      <c r="E218" s="181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8" s="148" t="str" cm="1">
        <f t="array" ref="N2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8" s="176" t="str" cm="1">
        <f t="array" ref="T2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Row],[Coluna6]]=0, "-", BS_CONTROLE[[#This Row],[Coluna6]])</f>
        <v>-</v>
      </c>
      <c r="AJ218" s="8" t="str">
        <f>IF(D218="","*",VLOOKUP(AI218,BS_ATIVIDADE[#Data],3,FALSE))</f>
        <v>*</v>
      </c>
      <c r="AK218" s="171" t="str">
        <f>IF(BS_CONTROLE[[#This Row],[Coluna8]]=0, "-", BS_CONTROLE[[#This Row],[Coluna8]])</f>
        <v>-</v>
      </c>
      <c r="AL218" s="171" t="str">
        <f>IF(BS_CONTROLE[[#This Row],[Coluna9]]=0, "-", BS_CONTROLE[[#This Row],[Coluna9]])</f>
        <v>-</v>
      </c>
      <c r="AM218" s="171" t="str">
        <f>IF(BS_CONTROLE[[#This Row],[Coluna13]]=0, "-", BS_CONTROLE[[#This Row],[Coluna13]])</f>
        <v>-</v>
      </c>
      <c r="AN218" s="171" t="str">
        <f>IF(BS_CONTROLE[[#This Row],[Coluna14]]=0, "-", BS_CONTROLE[[#This Row],[Coluna14]])</f>
        <v>-</v>
      </c>
      <c r="AO218" s="172" t="str">
        <f>IF(BS_CONTROLE[[#This Row],[Coluna10]]=0, "-", BS_CONTROLE[[#This Row],[Coluna10]])</f>
        <v>-</v>
      </c>
      <c r="AP218" s="173" t="str">
        <f>IF(BS_CONTROLE[[#This Row],[Coluna11]]=0, "-", BS_CONTROLE[[#This Row],[Coluna11]])</f>
        <v>-</v>
      </c>
      <c r="AQ218" s="173" t="str">
        <f>IF(BS_CONTROLE[[#This Row],[Coluna12]]=0, "-", BS_CONTROLE[[#This Row],[Coluna12]])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8" s="59" t="str" cm="1">
        <f t="array" ref="BD2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Row],[Coluna22]]=0, "-", BS_CONTROLE[[#This Row],[Coluna22]])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Row],[Coluna2]]="","",WEEKNUM(BS_CONTROLE[[#This Row],[Coluna2]]))</f>
        <v/>
      </c>
      <c r="D219" s="45"/>
      <c r="E219" s="181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9" s="148" t="str" cm="1">
        <f t="array" ref="N2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9" s="176" t="str" cm="1">
        <f t="array" ref="T2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Row],[Coluna6]]=0, "-", BS_CONTROLE[[#This Row],[Coluna6]])</f>
        <v>-</v>
      </c>
      <c r="AJ219" s="8" t="str">
        <f>IF(D219="","*",VLOOKUP(AI219,BS_ATIVIDADE[#Data],3,FALSE))</f>
        <v>*</v>
      </c>
      <c r="AK219" s="171" t="str">
        <f>IF(BS_CONTROLE[[#This Row],[Coluna8]]=0, "-", BS_CONTROLE[[#This Row],[Coluna8]])</f>
        <v>-</v>
      </c>
      <c r="AL219" s="171" t="str">
        <f>IF(BS_CONTROLE[[#This Row],[Coluna9]]=0, "-", BS_CONTROLE[[#This Row],[Coluna9]])</f>
        <v>-</v>
      </c>
      <c r="AM219" s="171" t="str">
        <f>IF(BS_CONTROLE[[#This Row],[Coluna13]]=0, "-", BS_CONTROLE[[#This Row],[Coluna13]])</f>
        <v>-</v>
      </c>
      <c r="AN219" s="171" t="str">
        <f>IF(BS_CONTROLE[[#This Row],[Coluna14]]=0, "-", BS_CONTROLE[[#This Row],[Coluna14]])</f>
        <v>-</v>
      </c>
      <c r="AO219" s="172" t="str">
        <f>IF(BS_CONTROLE[[#This Row],[Coluna10]]=0, "-", BS_CONTROLE[[#This Row],[Coluna10]])</f>
        <v>-</v>
      </c>
      <c r="AP219" s="173" t="str">
        <f>IF(BS_CONTROLE[[#This Row],[Coluna11]]=0, "-", BS_CONTROLE[[#This Row],[Coluna11]])</f>
        <v>-</v>
      </c>
      <c r="AQ219" s="173" t="str">
        <f>IF(BS_CONTROLE[[#This Row],[Coluna12]]=0, "-", BS_CONTROLE[[#This Row],[Coluna12]])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9" s="59" t="str" cm="1">
        <f t="array" ref="BD2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Row],[Coluna22]]=0, "-", BS_CONTROLE[[#This Row],[Coluna22]])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Row],[Coluna2]]="","",WEEKNUM(BS_CONTROLE[[#This Row],[Coluna2]]))</f>
        <v/>
      </c>
      <c r="D220" s="45"/>
      <c r="E220" s="181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0" s="148" t="str" cm="1">
        <f t="array" ref="N2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0" s="176" t="str" cm="1">
        <f t="array" ref="T2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Row],[Coluna6]]=0, "-", BS_CONTROLE[[#This Row],[Coluna6]])</f>
        <v>-</v>
      </c>
      <c r="AJ220" s="8" t="str">
        <f>IF(D220="","*",VLOOKUP(AI220,BS_ATIVIDADE[#Data],3,FALSE))</f>
        <v>*</v>
      </c>
      <c r="AK220" s="171" t="str">
        <f>IF(BS_CONTROLE[[#This Row],[Coluna8]]=0, "-", BS_CONTROLE[[#This Row],[Coluna8]])</f>
        <v>-</v>
      </c>
      <c r="AL220" s="171" t="str">
        <f>IF(BS_CONTROLE[[#This Row],[Coluna9]]=0, "-", BS_CONTROLE[[#This Row],[Coluna9]])</f>
        <v>-</v>
      </c>
      <c r="AM220" s="171" t="str">
        <f>IF(BS_CONTROLE[[#This Row],[Coluna13]]=0, "-", BS_CONTROLE[[#This Row],[Coluna13]])</f>
        <v>-</v>
      </c>
      <c r="AN220" s="171" t="str">
        <f>IF(BS_CONTROLE[[#This Row],[Coluna14]]=0, "-", BS_CONTROLE[[#This Row],[Coluna14]])</f>
        <v>-</v>
      </c>
      <c r="AO220" s="172" t="str">
        <f>IF(BS_CONTROLE[[#This Row],[Coluna10]]=0, "-", BS_CONTROLE[[#This Row],[Coluna10]])</f>
        <v>-</v>
      </c>
      <c r="AP220" s="173" t="str">
        <f>IF(BS_CONTROLE[[#This Row],[Coluna11]]=0, "-", BS_CONTROLE[[#This Row],[Coluna11]])</f>
        <v>-</v>
      </c>
      <c r="AQ220" s="173" t="str">
        <f>IF(BS_CONTROLE[[#This Row],[Coluna12]]=0, "-", BS_CONTROLE[[#This Row],[Coluna12]])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0" s="59" t="str" cm="1">
        <f t="array" ref="BD2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Row],[Coluna22]]=0, "-", BS_CONTROLE[[#This Row],[Coluna22]])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Row],[Coluna2]]="","",WEEKNUM(BS_CONTROLE[[#This Row],[Coluna2]]))</f>
        <v/>
      </c>
      <c r="D221" s="45"/>
      <c r="E221" s="181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1" s="148" t="str" cm="1">
        <f t="array" ref="N2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1" s="176" t="str" cm="1">
        <f t="array" ref="T2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Row],[Coluna6]]=0, "-", BS_CONTROLE[[#This Row],[Coluna6]])</f>
        <v>-</v>
      </c>
      <c r="AJ221" s="8" t="str">
        <f>IF(D221="","*",VLOOKUP(AI221,BS_ATIVIDADE[#Data],3,FALSE))</f>
        <v>*</v>
      </c>
      <c r="AK221" s="171" t="str">
        <f>IF(BS_CONTROLE[[#This Row],[Coluna8]]=0, "-", BS_CONTROLE[[#This Row],[Coluna8]])</f>
        <v>-</v>
      </c>
      <c r="AL221" s="171" t="str">
        <f>IF(BS_CONTROLE[[#This Row],[Coluna9]]=0, "-", BS_CONTROLE[[#This Row],[Coluna9]])</f>
        <v>-</v>
      </c>
      <c r="AM221" s="171" t="str">
        <f>IF(BS_CONTROLE[[#This Row],[Coluna13]]=0, "-", BS_CONTROLE[[#This Row],[Coluna13]])</f>
        <v>-</v>
      </c>
      <c r="AN221" s="171" t="str">
        <f>IF(BS_CONTROLE[[#This Row],[Coluna14]]=0, "-", BS_CONTROLE[[#This Row],[Coluna14]])</f>
        <v>-</v>
      </c>
      <c r="AO221" s="172" t="str">
        <f>IF(BS_CONTROLE[[#This Row],[Coluna10]]=0, "-", BS_CONTROLE[[#This Row],[Coluna10]])</f>
        <v>-</v>
      </c>
      <c r="AP221" s="173" t="str">
        <f>IF(BS_CONTROLE[[#This Row],[Coluna11]]=0, "-", BS_CONTROLE[[#This Row],[Coluna11]])</f>
        <v>-</v>
      </c>
      <c r="AQ221" s="173" t="str">
        <f>IF(BS_CONTROLE[[#This Row],[Coluna12]]=0, "-", BS_CONTROLE[[#This Row],[Coluna12]])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1" s="59" t="str" cm="1">
        <f t="array" ref="BD2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Row],[Coluna22]]=0, "-", BS_CONTROLE[[#This Row],[Coluna22]])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Row],[Coluna2]]="","",WEEKNUM(BS_CONTROLE[[#This Row],[Coluna2]]))</f>
        <v/>
      </c>
      <c r="D222" s="45"/>
      <c r="E222" s="181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2" s="148" t="str" cm="1">
        <f t="array" ref="N2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2" s="176" t="str" cm="1">
        <f t="array" ref="T2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Row],[Coluna6]]=0, "-", BS_CONTROLE[[#This Row],[Coluna6]])</f>
        <v>-</v>
      </c>
      <c r="AJ222" s="8" t="str">
        <f>IF(D222="","*",VLOOKUP(AI222,BS_ATIVIDADE[#Data],3,FALSE))</f>
        <v>*</v>
      </c>
      <c r="AK222" s="171" t="str">
        <f>IF(BS_CONTROLE[[#This Row],[Coluna8]]=0, "-", BS_CONTROLE[[#This Row],[Coluna8]])</f>
        <v>-</v>
      </c>
      <c r="AL222" s="171" t="str">
        <f>IF(BS_CONTROLE[[#This Row],[Coluna9]]=0, "-", BS_CONTROLE[[#This Row],[Coluna9]])</f>
        <v>-</v>
      </c>
      <c r="AM222" s="171" t="str">
        <f>IF(BS_CONTROLE[[#This Row],[Coluna13]]=0, "-", BS_CONTROLE[[#This Row],[Coluna13]])</f>
        <v>-</v>
      </c>
      <c r="AN222" s="171" t="str">
        <f>IF(BS_CONTROLE[[#This Row],[Coluna14]]=0, "-", BS_CONTROLE[[#This Row],[Coluna14]])</f>
        <v>-</v>
      </c>
      <c r="AO222" s="172" t="str">
        <f>IF(BS_CONTROLE[[#This Row],[Coluna10]]=0, "-", BS_CONTROLE[[#This Row],[Coluna10]])</f>
        <v>-</v>
      </c>
      <c r="AP222" s="173" t="str">
        <f>IF(BS_CONTROLE[[#This Row],[Coluna11]]=0, "-", BS_CONTROLE[[#This Row],[Coluna11]])</f>
        <v>-</v>
      </c>
      <c r="AQ222" s="173" t="str">
        <f>IF(BS_CONTROLE[[#This Row],[Coluna12]]=0, "-", BS_CONTROLE[[#This Row],[Coluna12]])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2" s="59" t="str" cm="1">
        <f t="array" ref="BD2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Row],[Coluna22]]=0, "-", BS_CONTROLE[[#This Row],[Coluna22]])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Row],[Coluna2]]="","",WEEKNUM(BS_CONTROLE[[#This Row],[Coluna2]]))</f>
        <v/>
      </c>
      <c r="D223" s="45"/>
      <c r="E223" s="181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3" s="148" t="str" cm="1">
        <f t="array" ref="N2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3" s="176" t="str" cm="1">
        <f t="array" ref="T2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Row],[Coluna6]]=0, "-", BS_CONTROLE[[#This Row],[Coluna6]])</f>
        <v>-</v>
      </c>
      <c r="AJ223" s="8" t="str">
        <f>IF(D223="","*",VLOOKUP(AI223,BS_ATIVIDADE[#Data],3,FALSE))</f>
        <v>*</v>
      </c>
      <c r="AK223" s="171" t="str">
        <f>IF(BS_CONTROLE[[#This Row],[Coluna8]]=0, "-", BS_CONTROLE[[#This Row],[Coluna8]])</f>
        <v>-</v>
      </c>
      <c r="AL223" s="171" t="str">
        <f>IF(BS_CONTROLE[[#This Row],[Coluna9]]=0, "-", BS_CONTROLE[[#This Row],[Coluna9]])</f>
        <v>-</v>
      </c>
      <c r="AM223" s="171" t="str">
        <f>IF(BS_CONTROLE[[#This Row],[Coluna13]]=0, "-", BS_CONTROLE[[#This Row],[Coluna13]])</f>
        <v>-</v>
      </c>
      <c r="AN223" s="171" t="str">
        <f>IF(BS_CONTROLE[[#This Row],[Coluna14]]=0, "-", BS_CONTROLE[[#This Row],[Coluna14]])</f>
        <v>-</v>
      </c>
      <c r="AO223" s="172" t="str">
        <f>IF(BS_CONTROLE[[#This Row],[Coluna10]]=0, "-", BS_CONTROLE[[#This Row],[Coluna10]])</f>
        <v>-</v>
      </c>
      <c r="AP223" s="173" t="str">
        <f>IF(BS_CONTROLE[[#This Row],[Coluna11]]=0, "-", BS_CONTROLE[[#This Row],[Coluna11]])</f>
        <v>-</v>
      </c>
      <c r="AQ223" s="173" t="str">
        <f>IF(BS_CONTROLE[[#This Row],[Coluna12]]=0, "-", BS_CONTROLE[[#This Row],[Coluna12]])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3" s="59" t="str" cm="1">
        <f t="array" ref="BD2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Row],[Coluna22]]=0, "-", BS_CONTROLE[[#This Row],[Coluna22]])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Row],[Coluna2]]="","",WEEKNUM(BS_CONTROLE[[#This Row],[Coluna2]]))</f>
        <v/>
      </c>
      <c r="D224" s="45"/>
      <c r="E224" s="181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4" s="148" t="str" cm="1">
        <f t="array" ref="N2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4" s="176" t="str" cm="1">
        <f t="array" ref="T2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Row],[Coluna6]]=0, "-", BS_CONTROLE[[#This Row],[Coluna6]])</f>
        <v>-</v>
      </c>
      <c r="AJ224" s="8" t="str">
        <f>IF(D224="","*",VLOOKUP(AI224,BS_ATIVIDADE[#Data],3,FALSE))</f>
        <v>*</v>
      </c>
      <c r="AK224" s="171" t="str">
        <f>IF(BS_CONTROLE[[#This Row],[Coluna8]]=0, "-", BS_CONTROLE[[#This Row],[Coluna8]])</f>
        <v>-</v>
      </c>
      <c r="AL224" s="171" t="str">
        <f>IF(BS_CONTROLE[[#This Row],[Coluna9]]=0, "-", BS_CONTROLE[[#This Row],[Coluna9]])</f>
        <v>-</v>
      </c>
      <c r="AM224" s="171" t="str">
        <f>IF(BS_CONTROLE[[#This Row],[Coluna13]]=0, "-", BS_CONTROLE[[#This Row],[Coluna13]])</f>
        <v>-</v>
      </c>
      <c r="AN224" s="171" t="str">
        <f>IF(BS_CONTROLE[[#This Row],[Coluna14]]=0, "-", BS_CONTROLE[[#This Row],[Coluna14]])</f>
        <v>-</v>
      </c>
      <c r="AO224" s="172" t="str">
        <f>IF(BS_CONTROLE[[#This Row],[Coluna10]]=0, "-", BS_CONTROLE[[#This Row],[Coluna10]])</f>
        <v>-</v>
      </c>
      <c r="AP224" s="173" t="str">
        <f>IF(BS_CONTROLE[[#This Row],[Coluna11]]=0, "-", BS_CONTROLE[[#This Row],[Coluna11]])</f>
        <v>-</v>
      </c>
      <c r="AQ224" s="173" t="str">
        <f>IF(BS_CONTROLE[[#This Row],[Coluna12]]=0, "-", BS_CONTROLE[[#This Row],[Coluna12]])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4" s="59" t="str" cm="1">
        <f t="array" ref="BD2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Row],[Coluna22]]=0, "-", BS_CONTROLE[[#This Row],[Coluna22]])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Row],[Coluna2]]="","",WEEKNUM(BS_CONTROLE[[#This Row],[Coluna2]]))</f>
        <v/>
      </c>
      <c r="D225" s="45"/>
      <c r="E225" s="181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5" s="148" t="str" cm="1">
        <f t="array" ref="N2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5" s="176" t="str" cm="1">
        <f t="array" ref="T2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Row],[Coluna6]]=0, "-", BS_CONTROLE[[#This Row],[Coluna6]])</f>
        <v>-</v>
      </c>
      <c r="AJ225" s="8" t="str">
        <f>IF(D225="","*",VLOOKUP(AI225,BS_ATIVIDADE[#Data],3,FALSE))</f>
        <v>*</v>
      </c>
      <c r="AK225" s="171" t="str">
        <f>IF(BS_CONTROLE[[#This Row],[Coluna8]]=0, "-", BS_CONTROLE[[#This Row],[Coluna8]])</f>
        <v>-</v>
      </c>
      <c r="AL225" s="171" t="str">
        <f>IF(BS_CONTROLE[[#This Row],[Coluna9]]=0, "-", BS_CONTROLE[[#This Row],[Coluna9]])</f>
        <v>-</v>
      </c>
      <c r="AM225" s="171" t="str">
        <f>IF(BS_CONTROLE[[#This Row],[Coluna13]]=0, "-", BS_CONTROLE[[#This Row],[Coluna13]])</f>
        <v>-</v>
      </c>
      <c r="AN225" s="171" t="str">
        <f>IF(BS_CONTROLE[[#This Row],[Coluna14]]=0, "-", BS_CONTROLE[[#This Row],[Coluna14]])</f>
        <v>-</v>
      </c>
      <c r="AO225" s="172" t="str">
        <f>IF(BS_CONTROLE[[#This Row],[Coluna10]]=0, "-", BS_CONTROLE[[#This Row],[Coluna10]])</f>
        <v>-</v>
      </c>
      <c r="AP225" s="173" t="str">
        <f>IF(BS_CONTROLE[[#This Row],[Coluna11]]=0, "-", BS_CONTROLE[[#This Row],[Coluna11]])</f>
        <v>-</v>
      </c>
      <c r="AQ225" s="173" t="str">
        <f>IF(BS_CONTROLE[[#This Row],[Coluna12]]=0, "-", BS_CONTROLE[[#This Row],[Coluna12]])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5" s="59" t="str" cm="1">
        <f t="array" ref="BD2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Row],[Coluna22]]=0, "-", BS_CONTROLE[[#This Row],[Coluna22]])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Row],[Coluna2]]="","",WEEKNUM(BS_CONTROLE[[#This Row],[Coluna2]]))</f>
        <v/>
      </c>
      <c r="D226" s="45"/>
      <c r="E226" s="181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6" s="148" t="str" cm="1">
        <f t="array" ref="N2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6" s="176" t="str" cm="1">
        <f t="array" ref="T2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Row],[Coluna6]]=0, "-", BS_CONTROLE[[#This Row],[Coluna6]])</f>
        <v>-</v>
      </c>
      <c r="AJ226" s="8" t="str">
        <f>IF(D226="","*",VLOOKUP(AI226,BS_ATIVIDADE[#Data],3,FALSE))</f>
        <v>*</v>
      </c>
      <c r="AK226" s="171" t="str">
        <f>IF(BS_CONTROLE[[#This Row],[Coluna8]]=0, "-", BS_CONTROLE[[#This Row],[Coluna8]])</f>
        <v>-</v>
      </c>
      <c r="AL226" s="171" t="str">
        <f>IF(BS_CONTROLE[[#This Row],[Coluna9]]=0, "-", BS_CONTROLE[[#This Row],[Coluna9]])</f>
        <v>-</v>
      </c>
      <c r="AM226" s="171" t="str">
        <f>IF(BS_CONTROLE[[#This Row],[Coluna13]]=0, "-", BS_CONTROLE[[#This Row],[Coluna13]])</f>
        <v>-</v>
      </c>
      <c r="AN226" s="171" t="str">
        <f>IF(BS_CONTROLE[[#This Row],[Coluna14]]=0, "-", BS_CONTROLE[[#This Row],[Coluna14]])</f>
        <v>-</v>
      </c>
      <c r="AO226" s="172" t="str">
        <f>IF(BS_CONTROLE[[#This Row],[Coluna10]]=0, "-", BS_CONTROLE[[#This Row],[Coluna10]])</f>
        <v>-</v>
      </c>
      <c r="AP226" s="173" t="str">
        <f>IF(BS_CONTROLE[[#This Row],[Coluna11]]=0, "-", BS_CONTROLE[[#This Row],[Coluna11]])</f>
        <v>-</v>
      </c>
      <c r="AQ226" s="173" t="str">
        <f>IF(BS_CONTROLE[[#This Row],[Coluna12]]=0, "-", BS_CONTROLE[[#This Row],[Coluna12]])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6" s="59" t="str" cm="1">
        <f t="array" ref="BD2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Row],[Coluna22]]=0, "-", BS_CONTROLE[[#This Row],[Coluna22]])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Row],[Coluna2]]="","",WEEKNUM(BS_CONTROLE[[#This Row],[Coluna2]]))</f>
        <v/>
      </c>
      <c r="D227" s="45"/>
      <c r="E227" s="181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7" s="148" t="str" cm="1">
        <f t="array" ref="N2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7" s="176" t="str" cm="1">
        <f t="array" ref="T2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Row],[Coluna6]]=0, "-", BS_CONTROLE[[#This Row],[Coluna6]])</f>
        <v>-</v>
      </c>
      <c r="AJ227" s="8" t="str">
        <f>IF(D227="","*",VLOOKUP(AI227,BS_ATIVIDADE[#Data],3,FALSE))</f>
        <v>*</v>
      </c>
      <c r="AK227" s="171" t="str">
        <f>IF(BS_CONTROLE[[#This Row],[Coluna8]]=0, "-", BS_CONTROLE[[#This Row],[Coluna8]])</f>
        <v>-</v>
      </c>
      <c r="AL227" s="171" t="str">
        <f>IF(BS_CONTROLE[[#This Row],[Coluna9]]=0, "-", BS_CONTROLE[[#This Row],[Coluna9]])</f>
        <v>-</v>
      </c>
      <c r="AM227" s="171" t="str">
        <f>IF(BS_CONTROLE[[#This Row],[Coluna13]]=0, "-", BS_CONTROLE[[#This Row],[Coluna13]])</f>
        <v>-</v>
      </c>
      <c r="AN227" s="171" t="str">
        <f>IF(BS_CONTROLE[[#This Row],[Coluna14]]=0, "-", BS_CONTROLE[[#This Row],[Coluna14]])</f>
        <v>-</v>
      </c>
      <c r="AO227" s="172" t="str">
        <f>IF(BS_CONTROLE[[#This Row],[Coluna10]]=0, "-", BS_CONTROLE[[#This Row],[Coluna10]])</f>
        <v>-</v>
      </c>
      <c r="AP227" s="173" t="str">
        <f>IF(BS_CONTROLE[[#This Row],[Coluna11]]=0, "-", BS_CONTROLE[[#This Row],[Coluna11]])</f>
        <v>-</v>
      </c>
      <c r="AQ227" s="173" t="str">
        <f>IF(BS_CONTROLE[[#This Row],[Coluna12]]=0, "-", BS_CONTROLE[[#This Row],[Coluna12]])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7" s="59" t="str" cm="1">
        <f t="array" ref="BD2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Row],[Coluna22]]=0, "-", BS_CONTROLE[[#This Row],[Coluna22]])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Row],[Coluna2]]="","",WEEKNUM(BS_CONTROLE[[#This Row],[Coluna2]]))</f>
        <v/>
      </c>
      <c r="D228" s="45"/>
      <c r="E228" s="181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8" s="148" t="str" cm="1">
        <f t="array" ref="N2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8" s="176" t="str" cm="1">
        <f t="array" ref="T2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Row],[Coluna6]]=0, "-", BS_CONTROLE[[#This Row],[Coluna6]])</f>
        <v>-</v>
      </c>
      <c r="AJ228" s="8" t="str">
        <f>IF(D228="","*",VLOOKUP(AI228,BS_ATIVIDADE[#Data],3,FALSE))</f>
        <v>*</v>
      </c>
      <c r="AK228" s="171" t="str">
        <f>IF(BS_CONTROLE[[#This Row],[Coluna8]]=0, "-", BS_CONTROLE[[#This Row],[Coluna8]])</f>
        <v>-</v>
      </c>
      <c r="AL228" s="171" t="str">
        <f>IF(BS_CONTROLE[[#This Row],[Coluna9]]=0, "-", BS_CONTROLE[[#This Row],[Coluna9]])</f>
        <v>-</v>
      </c>
      <c r="AM228" s="171" t="str">
        <f>IF(BS_CONTROLE[[#This Row],[Coluna13]]=0, "-", BS_CONTROLE[[#This Row],[Coluna13]])</f>
        <v>-</v>
      </c>
      <c r="AN228" s="171" t="str">
        <f>IF(BS_CONTROLE[[#This Row],[Coluna14]]=0, "-", BS_CONTROLE[[#This Row],[Coluna14]])</f>
        <v>-</v>
      </c>
      <c r="AO228" s="172" t="str">
        <f>IF(BS_CONTROLE[[#This Row],[Coluna10]]=0, "-", BS_CONTROLE[[#This Row],[Coluna10]])</f>
        <v>-</v>
      </c>
      <c r="AP228" s="173" t="str">
        <f>IF(BS_CONTROLE[[#This Row],[Coluna11]]=0, "-", BS_CONTROLE[[#This Row],[Coluna11]])</f>
        <v>-</v>
      </c>
      <c r="AQ228" s="173" t="str">
        <f>IF(BS_CONTROLE[[#This Row],[Coluna12]]=0, "-", BS_CONTROLE[[#This Row],[Coluna12]])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8" s="59" t="str" cm="1">
        <f t="array" ref="BD2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Row],[Coluna22]]=0, "-", BS_CONTROLE[[#This Row],[Coluna22]])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Row],[Coluna2]]="","",WEEKNUM(BS_CONTROLE[[#This Row],[Coluna2]]))</f>
        <v/>
      </c>
      <c r="D229" s="45"/>
      <c r="E229" s="181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9" s="148" t="str" cm="1">
        <f t="array" ref="N2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9" s="176" t="str" cm="1">
        <f t="array" ref="T2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Row],[Coluna6]]=0, "-", BS_CONTROLE[[#This Row],[Coluna6]])</f>
        <v>-</v>
      </c>
      <c r="AJ229" s="8" t="str">
        <f>IF(D229="","*",VLOOKUP(AI229,BS_ATIVIDADE[#Data],3,FALSE))</f>
        <v>*</v>
      </c>
      <c r="AK229" s="171" t="str">
        <f>IF(BS_CONTROLE[[#This Row],[Coluna8]]=0, "-", BS_CONTROLE[[#This Row],[Coluna8]])</f>
        <v>-</v>
      </c>
      <c r="AL229" s="171" t="str">
        <f>IF(BS_CONTROLE[[#This Row],[Coluna9]]=0, "-", BS_CONTROLE[[#This Row],[Coluna9]])</f>
        <v>-</v>
      </c>
      <c r="AM229" s="171" t="str">
        <f>IF(BS_CONTROLE[[#This Row],[Coluna13]]=0, "-", BS_CONTROLE[[#This Row],[Coluna13]])</f>
        <v>-</v>
      </c>
      <c r="AN229" s="171" t="str">
        <f>IF(BS_CONTROLE[[#This Row],[Coluna14]]=0, "-", BS_CONTROLE[[#This Row],[Coluna14]])</f>
        <v>-</v>
      </c>
      <c r="AO229" s="172" t="str">
        <f>IF(BS_CONTROLE[[#This Row],[Coluna10]]=0, "-", BS_CONTROLE[[#This Row],[Coluna10]])</f>
        <v>-</v>
      </c>
      <c r="AP229" s="173" t="str">
        <f>IF(BS_CONTROLE[[#This Row],[Coluna11]]=0, "-", BS_CONTROLE[[#This Row],[Coluna11]])</f>
        <v>-</v>
      </c>
      <c r="AQ229" s="173" t="str">
        <f>IF(BS_CONTROLE[[#This Row],[Coluna12]]=0, "-", BS_CONTROLE[[#This Row],[Coluna12]])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9" s="59" t="str" cm="1">
        <f t="array" ref="BD2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Row],[Coluna22]]=0, "-", BS_CONTROLE[[#This Row],[Coluna22]])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Row],[Coluna2]]="","",WEEKNUM(BS_CONTROLE[[#This Row],[Coluna2]]))</f>
        <v/>
      </c>
      <c r="D230" s="45"/>
      <c r="E230" s="181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0" s="148" t="str" cm="1">
        <f t="array" ref="N2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0" s="176" t="str" cm="1">
        <f t="array" ref="T2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Row],[Coluna6]]=0, "-", BS_CONTROLE[[#This Row],[Coluna6]])</f>
        <v>-</v>
      </c>
      <c r="AJ230" s="8" t="str">
        <f>IF(D230="","*",VLOOKUP(AI230,BS_ATIVIDADE[#Data],3,FALSE))</f>
        <v>*</v>
      </c>
      <c r="AK230" s="171" t="str">
        <f>IF(BS_CONTROLE[[#This Row],[Coluna8]]=0, "-", BS_CONTROLE[[#This Row],[Coluna8]])</f>
        <v>-</v>
      </c>
      <c r="AL230" s="171" t="str">
        <f>IF(BS_CONTROLE[[#This Row],[Coluna9]]=0, "-", BS_CONTROLE[[#This Row],[Coluna9]])</f>
        <v>-</v>
      </c>
      <c r="AM230" s="171" t="str">
        <f>IF(BS_CONTROLE[[#This Row],[Coluna13]]=0, "-", BS_CONTROLE[[#This Row],[Coluna13]])</f>
        <v>-</v>
      </c>
      <c r="AN230" s="171" t="str">
        <f>IF(BS_CONTROLE[[#This Row],[Coluna14]]=0, "-", BS_CONTROLE[[#This Row],[Coluna14]])</f>
        <v>-</v>
      </c>
      <c r="AO230" s="172" t="str">
        <f>IF(BS_CONTROLE[[#This Row],[Coluna10]]=0, "-", BS_CONTROLE[[#This Row],[Coluna10]])</f>
        <v>-</v>
      </c>
      <c r="AP230" s="173" t="str">
        <f>IF(BS_CONTROLE[[#This Row],[Coluna11]]=0, "-", BS_CONTROLE[[#This Row],[Coluna11]])</f>
        <v>-</v>
      </c>
      <c r="AQ230" s="173" t="str">
        <f>IF(BS_CONTROLE[[#This Row],[Coluna12]]=0, "-", BS_CONTROLE[[#This Row],[Coluna12]])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0" s="59" t="str" cm="1">
        <f t="array" ref="BD2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Row],[Coluna22]]=0, "-", BS_CONTROLE[[#This Row],[Coluna22]])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Row],[Coluna2]]="","",WEEKNUM(BS_CONTROLE[[#This Row],[Coluna2]]))</f>
        <v/>
      </c>
      <c r="D231" s="45"/>
      <c r="E231" s="181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1" s="148" t="str" cm="1">
        <f t="array" ref="N2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1" s="176" t="str" cm="1">
        <f t="array" ref="T2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Row],[Coluna6]]=0, "-", BS_CONTROLE[[#This Row],[Coluna6]])</f>
        <v>-</v>
      </c>
      <c r="AJ231" s="8" t="str">
        <f>IF(D231="","*",VLOOKUP(AI231,BS_ATIVIDADE[#Data],3,FALSE))</f>
        <v>*</v>
      </c>
      <c r="AK231" s="171" t="str">
        <f>IF(BS_CONTROLE[[#This Row],[Coluna8]]=0, "-", BS_CONTROLE[[#This Row],[Coluna8]])</f>
        <v>-</v>
      </c>
      <c r="AL231" s="171" t="str">
        <f>IF(BS_CONTROLE[[#This Row],[Coluna9]]=0, "-", BS_CONTROLE[[#This Row],[Coluna9]])</f>
        <v>-</v>
      </c>
      <c r="AM231" s="171" t="str">
        <f>IF(BS_CONTROLE[[#This Row],[Coluna13]]=0, "-", BS_CONTROLE[[#This Row],[Coluna13]])</f>
        <v>-</v>
      </c>
      <c r="AN231" s="171" t="str">
        <f>IF(BS_CONTROLE[[#This Row],[Coluna14]]=0, "-", BS_CONTROLE[[#This Row],[Coluna14]])</f>
        <v>-</v>
      </c>
      <c r="AO231" s="172" t="str">
        <f>IF(BS_CONTROLE[[#This Row],[Coluna10]]=0, "-", BS_CONTROLE[[#This Row],[Coluna10]])</f>
        <v>-</v>
      </c>
      <c r="AP231" s="173" t="str">
        <f>IF(BS_CONTROLE[[#This Row],[Coluna11]]=0, "-", BS_CONTROLE[[#This Row],[Coluna11]])</f>
        <v>-</v>
      </c>
      <c r="AQ231" s="173" t="str">
        <f>IF(BS_CONTROLE[[#This Row],[Coluna12]]=0, "-", BS_CONTROLE[[#This Row],[Coluna12]])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1" s="59" t="str" cm="1">
        <f t="array" ref="BD2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Row],[Coluna22]]=0, "-", BS_CONTROLE[[#This Row],[Coluna22]])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Row],[Coluna2]]="","",WEEKNUM(BS_CONTROLE[[#This Row],[Coluna2]]))</f>
        <v/>
      </c>
      <c r="D232" s="45"/>
      <c r="E232" s="181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2" s="148" t="str" cm="1">
        <f t="array" ref="N2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2" s="176" t="str" cm="1">
        <f t="array" ref="T2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Row],[Coluna6]]=0, "-", BS_CONTROLE[[#This Row],[Coluna6]])</f>
        <v>-</v>
      </c>
      <c r="AJ232" s="8" t="str">
        <f>IF(D232="","*",VLOOKUP(AI232,BS_ATIVIDADE[#Data],3,FALSE))</f>
        <v>*</v>
      </c>
      <c r="AK232" s="171" t="str">
        <f>IF(BS_CONTROLE[[#This Row],[Coluna8]]=0, "-", BS_CONTROLE[[#This Row],[Coluna8]])</f>
        <v>-</v>
      </c>
      <c r="AL232" s="171" t="str">
        <f>IF(BS_CONTROLE[[#This Row],[Coluna9]]=0, "-", BS_CONTROLE[[#This Row],[Coluna9]])</f>
        <v>-</v>
      </c>
      <c r="AM232" s="171" t="str">
        <f>IF(BS_CONTROLE[[#This Row],[Coluna13]]=0, "-", BS_CONTROLE[[#This Row],[Coluna13]])</f>
        <v>-</v>
      </c>
      <c r="AN232" s="171" t="str">
        <f>IF(BS_CONTROLE[[#This Row],[Coluna14]]=0, "-", BS_CONTROLE[[#This Row],[Coluna14]])</f>
        <v>-</v>
      </c>
      <c r="AO232" s="172" t="str">
        <f>IF(BS_CONTROLE[[#This Row],[Coluna10]]=0, "-", BS_CONTROLE[[#This Row],[Coluna10]])</f>
        <v>-</v>
      </c>
      <c r="AP232" s="173" t="str">
        <f>IF(BS_CONTROLE[[#This Row],[Coluna11]]=0, "-", BS_CONTROLE[[#This Row],[Coluna11]])</f>
        <v>-</v>
      </c>
      <c r="AQ232" s="173" t="str">
        <f>IF(BS_CONTROLE[[#This Row],[Coluna12]]=0, "-", BS_CONTROLE[[#This Row],[Coluna12]])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2" s="59" t="str" cm="1">
        <f t="array" ref="BD2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Row],[Coluna22]]=0, "-", BS_CONTROLE[[#This Row],[Coluna22]])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Row],[Coluna2]]="","",WEEKNUM(BS_CONTROLE[[#This Row],[Coluna2]]))</f>
        <v/>
      </c>
      <c r="D233" s="45"/>
      <c r="E233" s="181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3" s="148" t="str" cm="1">
        <f t="array" ref="N2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3" s="176" t="str" cm="1">
        <f t="array" ref="T2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Row],[Coluna6]]=0, "-", BS_CONTROLE[[#This Row],[Coluna6]])</f>
        <v>-</v>
      </c>
      <c r="AJ233" s="8" t="str">
        <f>IF(D233="","*",VLOOKUP(AI233,BS_ATIVIDADE[#Data],3,FALSE))</f>
        <v>*</v>
      </c>
      <c r="AK233" s="171" t="str">
        <f>IF(BS_CONTROLE[[#This Row],[Coluna8]]=0, "-", BS_CONTROLE[[#This Row],[Coluna8]])</f>
        <v>-</v>
      </c>
      <c r="AL233" s="171" t="str">
        <f>IF(BS_CONTROLE[[#This Row],[Coluna9]]=0, "-", BS_CONTROLE[[#This Row],[Coluna9]])</f>
        <v>-</v>
      </c>
      <c r="AM233" s="171" t="str">
        <f>IF(BS_CONTROLE[[#This Row],[Coluna13]]=0, "-", BS_CONTROLE[[#This Row],[Coluna13]])</f>
        <v>-</v>
      </c>
      <c r="AN233" s="171" t="str">
        <f>IF(BS_CONTROLE[[#This Row],[Coluna14]]=0, "-", BS_CONTROLE[[#This Row],[Coluna14]])</f>
        <v>-</v>
      </c>
      <c r="AO233" s="172" t="str">
        <f>IF(BS_CONTROLE[[#This Row],[Coluna10]]=0, "-", BS_CONTROLE[[#This Row],[Coluna10]])</f>
        <v>-</v>
      </c>
      <c r="AP233" s="173" t="str">
        <f>IF(BS_CONTROLE[[#This Row],[Coluna11]]=0, "-", BS_CONTROLE[[#This Row],[Coluna11]])</f>
        <v>-</v>
      </c>
      <c r="AQ233" s="173" t="str">
        <f>IF(BS_CONTROLE[[#This Row],[Coluna12]]=0, "-", BS_CONTROLE[[#This Row],[Coluna12]])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3" s="59" t="str" cm="1">
        <f t="array" ref="BD2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Row],[Coluna22]]=0, "-", BS_CONTROLE[[#This Row],[Coluna22]])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Row],[Coluna2]]="","",WEEKNUM(BS_CONTROLE[[#This Row],[Coluna2]]))</f>
        <v/>
      </c>
      <c r="D234" s="45"/>
      <c r="E234" s="181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4" s="148" t="str" cm="1">
        <f t="array" ref="N2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4" s="176" t="str" cm="1">
        <f t="array" ref="T2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Row],[Coluna6]]=0, "-", BS_CONTROLE[[#This Row],[Coluna6]])</f>
        <v>-</v>
      </c>
      <c r="AJ234" s="8" t="str">
        <f>IF(D234="","*",VLOOKUP(AI234,BS_ATIVIDADE[#Data],3,FALSE))</f>
        <v>*</v>
      </c>
      <c r="AK234" s="171" t="str">
        <f>IF(BS_CONTROLE[[#This Row],[Coluna8]]=0, "-", BS_CONTROLE[[#This Row],[Coluna8]])</f>
        <v>-</v>
      </c>
      <c r="AL234" s="171" t="str">
        <f>IF(BS_CONTROLE[[#This Row],[Coluna9]]=0, "-", BS_CONTROLE[[#This Row],[Coluna9]])</f>
        <v>-</v>
      </c>
      <c r="AM234" s="171" t="str">
        <f>IF(BS_CONTROLE[[#This Row],[Coluna13]]=0, "-", BS_CONTROLE[[#This Row],[Coluna13]])</f>
        <v>-</v>
      </c>
      <c r="AN234" s="171" t="str">
        <f>IF(BS_CONTROLE[[#This Row],[Coluna14]]=0, "-", BS_CONTROLE[[#This Row],[Coluna14]])</f>
        <v>-</v>
      </c>
      <c r="AO234" s="172" t="str">
        <f>IF(BS_CONTROLE[[#This Row],[Coluna10]]=0, "-", BS_CONTROLE[[#This Row],[Coluna10]])</f>
        <v>-</v>
      </c>
      <c r="AP234" s="173" t="str">
        <f>IF(BS_CONTROLE[[#This Row],[Coluna11]]=0, "-", BS_CONTROLE[[#This Row],[Coluna11]])</f>
        <v>-</v>
      </c>
      <c r="AQ234" s="173" t="str">
        <f>IF(BS_CONTROLE[[#This Row],[Coluna12]]=0, "-", BS_CONTROLE[[#This Row],[Coluna12]])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4" s="59" t="str" cm="1">
        <f t="array" ref="BD2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Row],[Coluna22]]=0, "-", BS_CONTROLE[[#This Row],[Coluna22]])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Row],[Coluna2]]="","",WEEKNUM(BS_CONTROLE[[#This Row],[Coluna2]]))</f>
        <v/>
      </c>
      <c r="D235" s="45"/>
      <c r="E235" s="181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5" s="148" t="str" cm="1">
        <f t="array" ref="N2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5" s="176" t="str" cm="1">
        <f t="array" ref="T2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Row],[Coluna6]]=0, "-", BS_CONTROLE[[#This Row],[Coluna6]])</f>
        <v>-</v>
      </c>
      <c r="AJ235" s="8" t="str">
        <f>IF(D235="","*",VLOOKUP(AI235,BS_ATIVIDADE[#Data],3,FALSE))</f>
        <v>*</v>
      </c>
      <c r="AK235" s="171" t="str">
        <f>IF(BS_CONTROLE[[#This Row],[Coluna8]]=0, "-", BS_CONTROLE[[#This Row],[Coluna8]])</f>
        <v>-</v>
      </c>
      <c r="AL235" s="171" t="str">
        <f>IF(BS_CONTROLE[[#This Row],[Coluna9]]=0, "-", BS_CONTROLE[[#This Row],[Coluna9]])</f>
        <v>-</v>
      </c>
      <c r="AM235" s="171" t="str">
        <f>IF(BS_CONTROLE[[#This Row],[Coluna13]]=0, "-", BS_CONTROLE[[#This Row],[Coluna13]])</f>
        <v>-</v>
      </c>
      <c r="AN235" s="171" t="str">
        <f>IF(BS_CONTROLE[[#This Row],[Coluna14]]=0, "-", BS_CONTROLE[[#This Row],[Coluna14]])</f>
        <v>-</v>
      </c>
      <c r="AO235" s="172" t="str">
        <f>IF(BS_CONTROLE[[#This Row],[Coluna10]]=0, "-", BS_CONTROLE[[#This Row],[Coluna10]])</f>
        <v>-</v>
      </c>
      <c r="AP235" s="173" t="str">
        <f>IF(BS_CONTROLE[[#This Row],[Coluna11]]=0, "-", BS_CONTROLE[[#This Row],[Coluna11]])</f>
        <v>-</v>
      </c>
      <c r="AQ235" s="173" t="str">
        <f>IF(BS_CONTROLE[[#This Row],[Coluna12]]=0, "-", BS_CONTROLE[[#This Row],[Coluna12]])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5" s="59" t="str" cm="1">
        <f t="array" ref="BD2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Row],[Coluna22]]=0, "-", BS_CONTROLE[[#This Row],[Coluna22]])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8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Row],[Coluna2]]="","",WEEKNUM(BS_CONTROLE[[#This Row],[Coluna2]]))</f>
        <v/>
      </c>
      <c r="D236" s="45"/>
      <c r="E236" s="181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6" s="148" t="str" cm="1">
        <f t="array" ref="N2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6" s="176" t="str" cm="1">
        <f t="array" ref="T2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Row],[Coluna6]]=0, "-", BS_CONTROLE[[#This Row],[Coluna6]])</f>
        <v>-</v>
      </c>
      <c r="AJ236" s="8" t="str">
        <f>IF(D236="","*",VLOOKUP(AI236,BS_ATIVIDADE[#Data],3,FALSE))</f>
        <v>*</v>
      </c>
      <c r="AK236" s="171" t="str">
        <f>IF(BS_CONTROLE[[#This Row],[Coluna8]]=0, "-", BS_CONTROLE[[#This Row],[Coluna8]])</f>
        <v>-</v>
      </c>
      <c r="AL236" s="171" t="str">
        <f>IF(BS_CONTROLE[[#This Row],[Coluna9]]=0, "-", BS_CONTROLE[[#This Row],[Coluna9]])</f>
        <v>-</v>
      </c>
      <c r="AM236" s="171" t="str">
        <f>IF(BS_CONTROLE[[#This Row],[Coluna13]]=0, "-", BS_CONTROLE[[#This Row],[Coluna13]])</f>
        <v>-</v>
      </c>
      <c r="AN236" s="171" t="str">
        <f>IF(BS_CONTROLE[[#This Row],[Coluna14]]=0, "-", BS_CONTROLE[[#This Row],[Coluna14]])</f>
        <v>-</v>
      </c>
      <c r="AO236" s="172" t="str">
        <f>IF(BS_CONTROLE[[#This Row],[Coluna10]]=0, "-", BS_CONTROLE[[#This Row],[Coluna10]])</f>
        <v>-</v>
      </c>
      <c r="AP236" s="173" t="str">
        <f>IF(BS_CONTROLE[[#This Row],[Coluna11]]=0, "-", BS_CONTROLE[[#This Row],[Coluna11]])</f>
        <v>-</v>
      </c>
      <c r="AQ236" s="173" t="str">
        <f>IF(BS_CONTROLE[[#This Row],[Coluna12]]=0, "-", BS_CONTROLE[[#This Row],[Coluna12]])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6" s="59" t="str" cm="1">
        <f t="array" ref="BD2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Row],[Coluna22]]=0, "-", BS_CONTROLE[[#This Row],[Coluna22]])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8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Row],[Coluna2]]="","",WEEKNUM(BS_CONTROLE[[#This Row],[Coluna2]]))</f>
        <v/>
      </c>
      <c r="D237" s="45"/>
      <c r="E237" s="181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7" s="148" t="str" cm="1">
        <f t="array" ref="N2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7" s="176" t="str" cm="1">
        <f t="array" ref="T2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Row],[Coluna6]]=0, "-", BS_CONTROLE[[#This Row],[Coluna6]])</f>
        <v>-</v>
      </c>
      <c r="AJ237" s="8" t="str">
        <f>IF(D237="","*",VLOOKUP(AI237,BS_ATIVIDADE[#Data],3,FALSE))</f>
        <v>*</v>
      </c>
      <c r="AK237" s="171" t="str">
        <f>IF(BS_CONTROLE[[#This Row],[Coluna8]]=0, "-", BS_CONTROLE[[#This Row],[Coluna8]])</f>
        <v>-</v>
      </c>
      <c r="AL237" s="171" t="str">
        <f>IF(BS_CONTROLE[[#This Row],[Coluna9]]=0, "-", BS_CONTROLE[[#This Row],[Coluna9]])</f>
        <v>-</v>
      </c>
      <c r="AM237" s="171" t="str">
        <f>IF(BS_CONTROLE[[#This Row],[Coluna13]]=0, "-", BS_CONTROLE[[#This Row],[Coluna13]])</f>
        <v>-</v>
      </c>
      <c r="AN237" s="171" t="str">
        <f>IF(BS_CONTROLE[[#This Row],[Coluna14]]=0, "-", BS_CONTROLE[[#This Row],[Coluna14]])</f>
        <v>-</v>
      </c>
      <c r="AO237" s="172" t="str">
        <f>IF(BS_CONTROLE[[#This Row],[Coluna10]]=0, "-", BS_CONTROLE[[#This Row],[Coluna10]])</f>
        <v>-</v>
      </c>
      <c r="AP237" s="173" t="str">
        <f>IF(BS_CONTROLE[[#This Row],[Coluna11]]=0, "-", BS_CONTROLE[[#This Row],[Coluna11]])</f>
        <v>-</v>
      </c>
      <c r="AQ237" s="173" t="str">
        <f>IF(BS_CONTROLE[[#This Row],[Coluna12]]=0, "-", BS_CONTROLE[[#This Row],[Coluna12]])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7" s="59" t="str" cm="1">
        <f t="array" ref="BD2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Row],[Coluna22]]=0, "-", BS_CONTROLE[[#This Row],[Coluna22]])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8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Row],[Coluna2]]="","",WEEKNUM(BS_CONTROLE[[#This Row],[Coluna2]]))</f>
        <v/>
      </c>
      <c r="D238" s="45"/>
      <c r="E238" s="181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8" s="148" t="str" cm="1">
        <f t="array" ref="N2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8" s="176" t="str" cm="1">
        <f t="array" ref="T2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Row],[Coluna6]]=0, "-", BS_CONTROLE[[#This Row],[Coluna6]])</f>
        <v>-</v>
      </c>
      <c r="AJ238" s="8" t="str">
        <f>IF(D238="","*",VLOOKUP(AI238,BS_ATIVIDADE[#Data],3,FALSE))</f>
        <v>*</v>
      </c>
      <c r="AK238" s="171" t="str">
        <f>IF(BS_CONTROLE[[#This Row],[Coluna8]]=0, "-", BS_CONTROLE[[#This Row],[Coluna8]])</f>
        <v>-</v>
      </c>
      <c r="AL238" s="171" t="str">
        <f>IF(BS_CONTROLE[[#This Row],[Coluna9]]=0, "-", BS_CONTROLE[[#This Row],[Coluna9]])</f>
        <v>-</v>
      </c>
      <c r="AM238" s="171" t="str">
        <f>IF(BS_CONTROLE[[#This Row],[Coluna13]]=0, "-", BS_CONTROLE[[#This Row],[Coluna13]])</f>
        <v>-</v>
      </c>
      <c r="AN238" s="171" t="str">
        <f>IF(BS_CONTROLE[[#This Row],[Coluna14]]=0, "-", BS_CONTROLE[[#This Row],[Coluna14]])</f>
        <v>-</v>
      </c>
      <c r="AO238" s="172" t="str">
        <f>IF(BS_CONTROLE[[#This Row],[Coluna10]]=0, "-", BS_CONTROLE[[#This Row],[Coluna10]])</f>
        <v>-</v>
      </c>
      <c r="AP238" s="173" t="str">
        <f>IF(BS_CONTROLE[[#This Row],[Coluna11]]=0, "-", BS_CONTROLE[[#This Row],[Coluna11]])</f>
        <v>-</v>
      </c>
      <c r="AQ238" s="173" t="str">
        <f>IF(BS_CONTROLE[[#This Row],[Coluna12]]=0, "-", BS_CONTROLE[[#This Row],[Coluna12]])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8" s="59" t="str" cm="1">
        <f t="array" ref="BD2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Row],[Coluna22]]=0, "-", BS_CONTROLE[[#This Row],[Coluna22]])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Row],[Coluna2]]="","",WEEKNUM(BS_CONTROLE[[#This Row],[Coluna2]]))</f>
        <v/>
      </c>
      <c r="D239" s="45"/>
      <c r="E239" s="181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9" s="148" t="str" cm="1">
        <f t="array" ref="N2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9" s="176" t="str" cm="1">
        <f t="array" ref="T2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Row],[Coluna6]]=0, "-", BS_CONTROLE[[#This Row],[Coluna6]])</f>
        <v>-</v>
      </c>
      <c r="AJ239" s="8" t="str">
        <f>IF(D239="","*",VLOOKUP(AI239,BS_ATIVIDADE[#Data],3,FALSE))</f>
        <v>*</v>
      </c>
      <c r="AK239" s="171" t="str">
        <f>IF(BS_CONTROLE[[#This Row],[Coluna8]]=0, "-", BS_CONTROLE[[#This Row],[Coluna8]])</f>
        <v>-</v>
      </c>
      <c r="AL239" s="171" t="str">
        <f>IF(BS_CONTROLE[[#This Row],[Coluna9]]=0, "-", BS_CONTROLE[[#This Row],[Coluna9]])</f>
        <v>-</v>
      </c>
      <c r="AM239" s="171" t="str">
        <f>IF(BS_CONTROLE[[#This Row],[Coluna13]]=0, "-", BS_CONTROLE[[#This Row],[Coluna13]])</f>
        <v>-</v>
      </c>
      <c r="AN239" s="171" t="str">
        <f>IF(BS_CONTROLE[[#This Row],[Coluna14]]=0, "-", BS_CONTROLE[[#This Row],[Coluna14]])</f>
        <v>-</v>
      </c>
      <c r="AO239" s="172" t="str">
        <f>IF(BS_CONTROLE[[#This Row],[Coluna10]]=0, "-", BS_CONTROLE[[#This Row],[Coluna10]])</f>
        <v>-</v>
      </c>
      <c r="AP239" s="173" t="str">
        <f>IF(BS_CONTROLE[[#This Row],[Coluna11]]=0, "-", BS_CONTROLE[[#This Row],[Coluna11]])</f>
        <v>-</v>
      </c>
      <c r="AQ239" s="173" t="str">
        <f>IF(BS_CONTROLE[[#This Row],[Coluna12]]=0, "-", BS_CONTROLE[[#This Row],[Coluna12]])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9" s="59" t="str" cm="1">
        <f t="array" ref="BD2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Row],[Coluna22]]=0, "-", BS_CONTROLE[[#This Row],[Coluna22]])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Row],[Coluna2]]="","",WEEKNUM(BS_CONTROLE[[#This Row],[Coluna2]]))</f>
        <v/>
      </c>
      <c r="D240" s="45"/>
      <c r="E240" s="181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0" s="148" t="str" cm="1">
        <f t="array" ref="N2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0" s="176" t="str" cm="1">
        <f t="array" ref="T2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Row],[Coluna6]]=0, "-", BS_CONTROLE[[#This Row],[Coluna6]])</f>
        <v>-</v>
      </c>
      <c r="AJ240" s="8" t="str">
        <f>IF(D240="","*",VLOOKUP(AI240,BS_ATIVIDADE[#Data],3,FALSE))</f>
        <v>*</v>
      </c>
      <c r="AK240" s="171" t="str">
        <f>IF(BS_CONTROLE[[#This Row],[Coluna8]]=0, "-", BS_CONTROLE[[#This Row],[Coluna8]])</f>
        <v>-</v>
      </c>
      <c r="AL240" s="171" t="str">
        <f>IF(BS_CONTROLE[[#This Row],[Coluna9]]=0, "-", BS_CONTROLE[[#This Row],[Coluna9]])</f>
        <v>-</v>
      </c>
      <c r="AM240" s="171" t="str">
        <f>IF(BS_CONTROLE[[#This Row],[Coluna13]]=0, "-", BS_CONTROLE[[#This Row],[Coluna13]])</f>
        <v>-</v>
      </c>
      <c r="AN240" s="171" t="str">
        <f>IF(BS_CONTROLE[[#This Row],[Coluna14]]=0, "-", BS_CONTROLE[[#This Row],[Coluna14]])</f>
        <v>-</v>
      </c>
      <c r="AO240" s="172" t="str">
        <f>IF(BS_CONTROLE[[#This Row],[Coluna10]]=0, "-", BS_CONTROLE[[#This Row],[Coluna10]])</f>
        <v>-</v>
      </c>
      <c r="AP240" s="173" t="str">
        <f>IF(BS_CONTROLE[[#This Row],[Coluna11]]=0, "-", BS_CONTROLE[[#This Row],[Coluna11]])</f>
        <v>-</v>
      </c>
      <c r="AQ240" s="173" t="str">
        <f>IF(BS_CONTROLE[[#This Row],[Coluna12]]=0, "-", BS_CONTROLE[[#This Row],[Coluna12]])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0" s="59" t="str" cm="1">
        <f t="array" ref="BD2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Row],[Coluna22]]=0, "-", BS_CONTROLE[[#This Row],[Coluna22]])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Row],[Coluna2]]="","",WEEKNUM(BS_CONTROLE[[#This Row],[Coluna2]]))</f>
        <v/>
      </c>
      <c r="D241" s="45"/>
      <c r="E241" s="181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1" s="148" t="str" cm="1">
        <f t="array" ref="N2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1" s="176" t="str" cm="1">
        <f t="array" ref="T2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Row],[Coluna6]]=0, "-", BS_CONTROLE[[#This Row],[Coluna6]])</f>
        <v>-</v>
      </c>
      <c r="AJ241" s="8" t="str">
        <f>IF(D241="","*",VLOOKUP(AI241,BS_ATIVIDADE[#Data],3,FALSE))</f>
        <v>*</v>
      </c>
      <c r="AK241" s="171" t="str">
        <f>IF(BS_CONTROLE[[#This Row],[Coluna8]]=0, "-", BS_CONTROLE[[#This Row],[Coluna8]])</f>
        <v>-</v>
      </c>
      <c r="AL241" s="171" t="str">
        <f>IF(BS_CONTROLE[[#This Row],[Coluna9]]=0, "-", BS_CONTROLE[[#This Row],[Coluna9]])</f>
        <v>-</v>
      </c>
      <c r="AM241" s="171" t="str">
        <f>IF(BS_CONTROLE[[#This Row],[Coluna13]]=0, "-", BS_CONTROLE[[#This Row],[Coluna13]])</f>
        <v>-</v>
      </c>
      <c r="AN241" s="171" t="str">
        <f>IF(BS_CONTROLE[[#This Row],[Coluna14]]=0, "-", BS_CONTROLE[[#This Row],[Coluna14]])</f>
        <v>-</v>
      </c>
      <c r="AO241" s="172" t="str">
        <f>IF(BS_CONTROLE[[#This Row],[Coluna10]]=0, "-", BS_CONTROLE[[#This Row],[Coluna10]])</f>
        <v>-</v>
      </c>
      <c r="AP241" s="173" t="str">
        <f>IF(BS_CONTROLE[[#This Row],[Coluna11]]=0, "-", BS_CONTROLE[[#This Row],[Coluna11]])</f>
        <v>-</v>
      </c>
      <c r="AQ241" s="173" t="str">
        <f>IF(BS_CONTROLE[[#This Row],[Coluna12]]=0, "-", BS_CONTROLE[[#This Row],[Coluna12]])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1" s="59" t="str" cm="1">
        <f t="array" ref="BD2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Row],[Coluna22]]=0, "-", BS_CONTROLE[[#This Row],[Coluna22]])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Row],[Coluna2]]="","",WEEKNUM(BS_CONTROLE[[#This Row],[Coluna2]]))</f>
        <v/>
      </c>
      <c r="D242" s="45"/>
      <c r="E242" s="181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2" s="148" t="str" cm="1">
        <f t="array" ref="N2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2" s="176" t="str" cm="1">
        <f t="array" ref="T2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Row],[Coluna6]]=0, "-", BS_CONTROLE[[#This Row],[Coluna6]])</f>
        <v>-</v>
      </c>
      <c r="AJ242" s="8" t="str">
        <f>IF(D242="","*",VLOOKUP(AI242,BS_ATIVIDADE[#Data],3,FALSE))</f>
        <v>*</v>
      </c>
      <c r="AK242" s="171" t="str">
        <f>IF(BS_CONTROLE[[#This Row],[Coluna8]]=0, "-", BS_CONTROLE[[#This Row],[Coluna8]])</f>
        <v>-</v>
      </c>
      <c r="AL242" s="171" t="str">
        <f>IF(BS_CONTROLE[[#This Row],[Coluna9]]=0, "-", BS_CONTROLE[[#This Row],[Coluna9]])</f>
        <v>-</v>
      </c>
      <c r="AM242" s="171" t="str">
        <f>IF(BS_CONTROLE[[#This Row],[Coluna13]]=0, "-", BS_CONTROLE[[#This Row],[Coluna13]])</f>
        <v>-</v>
      </c>
      <c r="AN242" s="171" t="str">
        <f>IF(BS_CONTROLE[[#This Row],[Coluna14]]=0, "-", BS_CONTROLE[[#This Row],[Coluna14]])</f>
        <v>-</v>
      </c>
      <c r="AO242" s="172" t="str">
        <f>IF(BS_CONTROLE[[#This Row],[Coluna10]]=0, "-", BS_CONTROLE[[#This Row],[Coluna10]])</f>
        <v>-</v>
      </c>
      <c r="AP242" s="173" t="str">
        <f>IF(BS_CONTROLE[[#This Row],[Coluna11]]=0, "-", BS_CONTROLE[[#This Row],[Coluna11]])</f>
        <v>-</v>
      </c>
      <c r="AQ242" s="173" t="str">
        <f>IF(BS_CONTROLE[[#This Row],[Coluna12]]=0, "-", BS_CONTROLE[[#This Row],[Coluna12]])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2" s="59" t="str" cm="1">
        <f t="array" ref="BD2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Row],[Coluna22]]=0, "-", BS_CONTROLE[[#This Row],[Coluna22]])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Row],[Coluna2]]="","",WEEKNUM(BS_CONTROLE[[#This Row],[Coluna2]]))</f>
        <v/>
      </c>
      <c r="D243" s="45"/>
      <c r="E243" s="181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3" s="148" t="str" cm="1">
        <f t="array" ref="N2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3" s="176" t="str" cm="1">
        <f t="array" ref="T2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Row],[Coluna6]]=0, "-", BS_CONTROLE[[#This Row],[Coluna6]])</f>
        <v>-</v>
      </c>
      <c r="AJ243" s="8" t="str">
        <f>IF(D243="","*",VLOOKUP(AI243,BS_ATIVIDADE[#Data],3,FALSE))</f>
        <v>*</v>
      </c>
      <c r="AK243" s="171" t="str">
        <f>IF(BS_CONTROLE[[#This Row],[Coluna8]]=0, "-", BS_CONTROLE[[#This Row],[Coluna8]])</f>
        <v>-</v>
      </c>
      <c r="AL243" s="171" t="str">
        <f>IF(BS_CONTROLE[[#This Row],[Coluna9]]=0, "-", BS_CONTROLE[[#This Row],[Coluna9]])</f>
        <v>-</v>
      </c>
      <c r="AM243" s="171" t="str">
        <f>IF(BS_CONTROLE[[#This Row],[Coluna13]]=0, "-", BS_CONTROLE[[#This Row],[Coluna13]])</f>
        <v>-</v>
      </c>
      <c r="AN243" s="171" t="str">
        <f>IF(BS_CONTROLE[[#This Row],[Coluna14]]=0, "-", BS_CONTROLE[[#This Row],[Coluna14]])</f>
        <v>-</v>
      </c>
      <c r="AO243" s="172" t="str">
        <f>IF(BS_CONTROLE[[#This Row],[Coluna10]]=0, "-", BS_CONTROLE[[#This Row],[Coluna10]])</f>
        <v>-</v>
      </c>
      <c r="AP243" s="173" t="str">
        <f>IF(BS_CONTROLE[[#This Row],[Coluna11]]=0, "-", BS_CONTROLE[[#This Row],[Coluna11]])</f>
        <v>-</v>
      </c>
      <c r="AQ243" s="173" t="str">
        <f>IF(BS_CONTROLE[[#This Row],[Coluna12]]=0, "-", BS_CONTROLE[[#This Row],[Coluna12]])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3" s="59" t="str" cm="1">
        <f t="array" ref="BD2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Row],[Coluna22]]=0, "-", BS_CONTROLE[[#This Row],[Coluna22]])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Row],[Coluna2]]="","",WEEKNUM(BS_CONTROLE[[#This Row],[Coluna2]]))</f>
        <v/>
      </c>
      <c r="D244" s="45"/>
      <c r="E244" s="181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4" s="148" t="str" cm="1">
        <f t="array" ref="N2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4" s="176" t="str" cm="1">
        <f t="array" ref="T2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Row],[Coluna6]]=0, "-", BS_CONTROLE[[#This Row],[Coluna6]])</f>
        <v>-</v>
      </c>
      <c r="AJ244" s="8" t="str">
        <f>IF(D244="","*",VLOOKUP(AI244,BS_ATIVIDADE[#Data],3,FALSE))</f>
        <v>*</v>
      </c>
      <c r="AK244" s="171" t="str">
        <f>IF(BS_CONTROLE[[#This Row],[Coluna8]]=0, "-", BS_CONTROLE[[#This Row],[Coluna8]])</f>
        <v>-</v>
      </c>
      <c r="AL244" s="171" t="str">
        <f>IF(BS_CONTROLE[[#This Row],[Coluna9]]=0, "-", BS_CONTROLE[[#This Row],[Coluna9]])</f>
        <v>-</v>
      </c>
      <c r="AM244" s="171" t="str">
        <f>IF(BS_CONTROLE[[#This Row],[Coluna13]]=0, "-", BS_CONTROLE[[#This Row],[Coluna13]])</f>
        <v>-</v>
      </c>
      <c r="AN244" s="171" t="str">
        <f>IF(BS_CONTROLE[[#This Row],[Coluna14]]=0, "-", BS_CONTROLE[[#This Row],[Coluna14]])</f>
        <v>-</v>
      </c>
      <c r="AO244" s="172" t="str">
        <f>IF(BS_CONTROLE[[#This Row],[Coluna10]]=0, "-", BS_CONTROLE[[#This Row],[Coluna10]])</f>
        <v>-</v>
      </c>
      <c r="AP244" s="173" t="str">
        <f>IF(BS_CONTROLE[[#This Row],[Coluna11]]=0, "-", BS_CONTROLE[[#This Row],[Coluna11]])</f>
        <v>-</v>
      </c>
      <c r="AQ244" s="173" t="str">
        <f>IF(BS_CONTROLE[[#This Row],[Coluna12]]=0, "-", BS_CONTROLE[[#This Row],[Coluna12]])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4" s="59" t="str" cm="1">
        <f t="array" ref="BD2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Row],[Coluna22]]=0, "-", BS_CONTROLE[[#This Row],[Coluna22]])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Row],[Coluna2]]="","",WEEKNUM(BS_CONTROLE[[#This Row],[Coluna2]]))</f>
        <v/>
      </c>
      <c r="D245" s="45"/>
      <c r="E245" s="181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5" s="148" t="str" cm="1">
        <f t="array" ref="N2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5" s="176" t="str" cm="1">
        <f t="array" ref="T2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Row],[Coluna6]]=0, "-", BS_CONTROLE[[#This Row],[Coluna6]])</f>
        <v>-</v>
      </c>
      <c r="AJ245" s="8" t="str">
        <f>IF(D245="","*",VLOOKUP(AI245,BS_ATIVIDADE[#Data],3,FALSE))</f>
        <v>*</v>
      </c>
      <c r="AK245" s="171" t="str">
        <f>IF(BS_CONTROLE[[#This Row],[Coluna8]]=0, "-", BS_CONTROLE[[#This Row],[Coluna8]])</f>
        <v>-</v>
      </c>
      <c r="AL245" s="171" t="str">
        <f>IF(BS_CONTROLE[[#This Row],[Coluna9]]=0, "-", BS_CONTROLE[[#This Row],[Coluna9]])</f>
        <v>-</v>
      </c>
      <c r="AM245" s="171" t="str">
        <f>IF(BS_CONTROLE[[#This Row],[Coluna13]]=0, "-", BS_CONTROLE[[#This Row],[Coluna13]])</f>
        <v>-</v>
      </c>
      <c r="AN245" s="171" t="str">
        <f>IF(BS_CONTROLE[[#This Row],[Coluna14]]=0, "-", BS_CONTROLE[[#This Row],[Coluna14]])</f>
        <v>-</v>
      </c>
      <c r="AO245" s="172" t="str">
        <f>IF(BS_CONTROLE[[#This Row],[Coluna10]]=0, "-", BS_CONTROLE[[#This Row],[Coluna10]])</f>
        <v>-</v>
      </c>
      <c r="AP245" s="173" t="str">
        <f>IF(BS_CONTROLE[[#This Row],[Coluna11]]=0, "-", BS_CONTROLE[[#This Row],[Coluna11]])</f>
        <v>-</v>
      </c>
      <c r="AQ245" s="173" t="str">
        <f>IF(BS_CONTROLE[[#This Row],[Coluna12]]=0, "-", BS_CONTROLE[[#This Row],[Coluna12]])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5" s="59" t="str" cm="1">
        <f t="array" ref="BD2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Row],[Coluna22]]=0, "-", BS_CONTROLE[[#This Row],[Coluna22]])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Row],[Coluna2]]="","",WEEKNUM(BS_CONTROLE[[#This Row],[Coluna2]]))</f>
        <v/>
      </c>
      <c r="D246" s="45"/>
      <c r="E246" s="181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6" s="148" t="str" cm="1">
        <f t="array" ref="N2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6" s="176" t="str" cm="1">
        <f t="array" ref="T2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Row],[Coluna6]]=0, "-", BS_CONTROLE[[#This Row],[Coluna6]])</f>
        <v>-</v>
      </c>
      <c r="AJ246" s="8" t="str">
        <f>IF(D246="","*",VLOOKUP(AI246,BS_ATIVIDADE[#Data],3,FALSE))</f>
        <v>*</v>
      </c>
      <c r="AK246" s="171" t="str">
        <f>IF(BS_CONTROLE[[#This Row],[Coluna8]]=0, "-", BS_CONTROLE[[#This Row],[Coluna8]])</f>
        <v>-</v>
      </c>
      <c r="AL246" s="171" t="str">
        <f>IF(BS_CONTROLE[[#This Row],[Coluna9]]=0, "-", BS_CONTROLE[[#This Row],[Coluna9]])</f>
        <v>-</v>
      </c>
      <c r="AM246" s="171" t="str">
        <f>IF(BS_CONTROLE[[#This Row],[Coluna13]]=0, "-", BS_CONTROLE[[#This Row],[Coluna13]])</f>
        <v>-</v>
      </c>
      <c r="AN246" s="171" t="str">
        <f>IF(BS_CONTROLE[[#This Row],[Coluna14]]=0, "-", BS_CONTROLE[[#This Row],[Coluna14]])</f>
        <v>-</v>
      </c>
      <c r="AO246" s="172" t="str">
        <f>IF(BS_CONTROLE[[#This Row],[Coluna10]]=0, "-", BS_CONTROLE[[#This Row],[Coluna10]])</f>
        <v>-</v>
      </c>
      <c r="AP246" s="173" t="str">
        <f>IF(BS_CONTROLE[[#This Row],[Coluna11]]=0, "-", BS_CONTROLE[[#This Row],[Coluna11]])</f>
        <v>-</v>
      </c>
      <c r="AQ246" s="173" t="str">
        <f>IF(BS_CONTROLE[[#This Row],[Coluna12]]=0, "-", BS_CONTROLE[[#This Row],[Coluna12]])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6" s="59" t="str" cm="1">
        <f t="array" ref="BD2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Row],[Coluna22]]=0, "-", BS_CONTROLE[[#This Row],[Coluna22]])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Row],[Coluna2]]="","",WEEKNUM(BS_CONTROLE[[#This Row],[Coluna2]]))</f>
        <v/>
      </c>
      <c r="D247" s="45"/>
      <c r="E247" s="181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7" s="148" t="str" cm="1">
        <f t="array" ref="N2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7" s="176" t="str" cm="1">
        <f t="array" ref="T2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Row],[Coluna6]]=0, "-", BS_CONTROLE[[#This Row],[Coluna6]])</f>
        <v>-</v>
      </c>
      <c r="AJ247" s="8" t="str">
        <f>IF(D247="","*",VLOOKUP(AI247,BS_ATIVIDADE[#Data],3,FALSE))</f>
        <v>*</v>
      </c>
      <c r="AK247" s="171" t="str">
        <f>IF(BS_CONTROLE[[#This Row],[Coluna8]]=0, "-", BS_CONTROLE[[#This Row],[Coluna8]])</f>
        <v>-</v>
      </c>
      <c r="AL247" s="171" t="str">
        <f>IF(BS_CONTROLE[[#This Row],[Coluna9]]=0, "-", BS_CONTROLE[[#This Row],[Coluna9]])</f>
        <v>-</v>
      </c>
      <c r="AM247" s="171" t="str">
        <f>IF(BS_CONTROLE[[#This Row],[Coluna13]]=0, "-", BS_CONTROLE[[#This Row],[Coluna13]])</f>
        <v>-</v>
      </c>
      <c r="AN247" s="171" t="str">
        <f>IF(BS_CONTROLE[[#This Row],[Coluna14]]=0, "-", BS_CONTROLE[[#This Row],[Coluna14]])</f>
        <v>-</v>
      </c>
      <c r="AO247" s="172" t="str">
        <f>IF(BS_CONTROLE[[#This Row],[Coluna10]]=0, "-", BS_CONTROLE[[#This Row],[Coluna10]])</f>
        <v>-</v>
      </c>
      <c r="AP247" s="173" t="str">
        <f>IF(BS_CONTROLE[[#This Row],[Coluna11]]=0, "-", BS_CONTROLE[[#This Row],[Coluna11]])</f>
        <v>-</v>
      </c>
      <c r="AQ247" s="173" t="str">
        <f>IF(BS_CONTROLE[[#This Row],[Coluna12]]=0, "-", BS_CONTROLE[[#This Row],[Coluna12]])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7" s="59" t="str" cm="1">
        <f t="array" ref="BD2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Row],[Coluna22]]=0, "-", BS_CONTROLE[[#This Row],[Coluna22]])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Row],[Coluna2]]="","",WEEKNUM(BS_CONTROLE[[#This Row],[Coluna2]]))</f>
        <v/>
      </c>
      <c r="D248" s="45"/>
      <c r="E248" s="181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8" s="148" t="str" cm="1">
        <f t="array" ref="N2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8" s="176" t="str" cm="1">
        <f t="array" ref="T2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Row],[Coluna6]]=0, "-", BS_CONTROLE[[#This Row],[Coluna6]])</f>
        <v>-</v>
      </c>
      <c r="AJ248" s="8" t="str">
        <f>IF(D248="","*",VLOOKUP(AI248,BS_ATIVIDADE[#Data],3,FALSE))</f>
        <v>*</v>
      </c>
      <c r="AK248" s="171" t="str">
        <f>IF(BS_CONTROLE[[#This Row],[Coluna8]]=0, "-", BS_CONTROLE[[#This Row],[Coluna8]])</f>
        <v>-</v>
      </c>
      <c r="AL248" s="171" t="str">
        <f>IF(BS_CONTROLE[[#This Row],[Coluna9]]=0, "-", BS_CONTROLE[[#This Row],[Coluna9]])</f>
        <v>-</v>
      </c>
      <c r="AM248" s="171" t="str">
        <f>IF(BS_CONTROLE[[#This Row],[Coluna13]]=0, "-", BS_CONTROLE[[#This Row],[Coluna13]])</f>
        <v>-</v>
      </c>
      <c r="AN248" s="171" t="str">
        <f>IF(BS_CONTROLE[[#This Row],[Coluna14]]=0, "-", BS_CONTROLE[[#This Row],[Coluna14]])</f>
        <v>-</v>
      </c>
      <c r="AO248" s="172" t="str">
        <f>IF(BS_CONTROLE[[#This Row],[Coluna10]]=0, "-", BS_CONTROLE[[#This Row],[Coluna10]])</f>
        <v>-</v>
      </c>
      <c r="AP248" s="173" t="str">
        <f>IF(BS_CONTROLE[[#This Row],[Coluna11]]=0, "-", BS_CONTROLE[[#This Row],[Coluna11]])</f>
        <v>-</v>
      </c>
      <c r="AQ248" s="173" t="str">
        <f>IF(BS_CONTROLE[[#This Row],[Coluna12]]=0, "-", BS_CONTROLE[[#This Row],[Coluna12]])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8" s="59" t="str" cm="1">
        <f t="array" ref="BD2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Row],[Coluna22]]=0, "-", BS_CONTROLE[[#This Row],[Coluna22]])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Row],[Coluna2]]="","",WEEKNUM(BS_CONTROLE[[#This Row],[Coluna2]]))</f>
        <v/>
      </c>
      <c r="D249" s="45"/>
      <c r="E249" s="181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9" s="148" t="str" cm="1">
        <f t="array" ref="N2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9" s="176" t="str" cm="1">
        <f t="array" ref="T2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Row],[Coluna6]]=0, "-", BS_CONTROLE[[#This Row],[Coluna6]])</f>
        <v>-</v>
      </c>
      <c r="AJ249" s="8" t="str">
        <f>IF(D249="","*",VLOOKUP(AI249,BS_ATIVIDADE[#Data],3,FALSE))</f>
        <v>*</v>
      </c>
      <c r="AK249" s="171" t="str">
        <f>IF(BS_CONTROLE[[#This Row],[Coluna8]]=0, "-", BS_CONTROLE[[#This Row],[Coluna8]])</f>
        <v>-</v>
      </c>
      <c r="AL249" s="171" t="str">
        <f>IF(BS_CONTROLE[[#This Row],[Coluna9]]=0, "-", BS_CONTROLE[[#This Row],[Coluna9]])</f>
        <v>-</v>
      </c>
      <c r="AM249" s="171" t="str">
        <f>IF(BS_CONTROLE[[#This Row],[Coluna13]]=0, "-", BS_CONTROLE[[#This Row],[Coluna13]])</f>
        <v>-</v>
      </c>
      <c r="AN249" s="171" t="str">
        <f>IF(BS_CONTROLE[[#This Row],[Coluna14]]=0, "-", BS_CONTROLE[[#This Row],[Coluna14]])</f>
        <v>-</v>
      </c>
      <c r="AO249" s="172" t="str">
        <f>IF(BS_CONTROLE[[#This Row],[Coluna10]]=0, "-", BS_CONTROLE[[#This Row],[Coluna10]])</f>
        <v>-</v>
      </c>
      <c r="AP249" s="173" t="str">
        <f>IF(BS_CONTROLE[[#This Row],[Coluna11]]=0, "-", BS_CONTROLE[[#This Row],[Coluna11]])</f>
        <v>-</v>
      </c>
      <c r="AQ249" s="173" t="str">
        <f>IF(BS_CONTROLE[[#This Row],[Coluna12]]=0, "-", BS_CONTROLE[[#This Row],[Coluna12]])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9" s="59" t="str" cm="1">
        <f t="array" ref="BD2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Row],[Coluna22]]=0, "-", BS_CONTROLE[[#This Row],[Coluna22]])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Row],[Coluna2]]="","",WEEKNUM(BS_CONTROLE[[#This Row],[Coluna2]]))</f>
        <v/>
      </c>
      <c r="D250" s="45"/>
      <c r="E250" s="181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0" s="148" t="str" cm="1">
        <f t="array" ref="N2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0" s="176" t="str" cm="1">
        <f t="array" ref="T2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Row],[Coluna6]]=0, "-", BS_CONTROLE[[#This Row],[Coluna6]])</f>
        <v>-</v>
      </c>
      <c r="AJ250" s="8" t="str">
        <f>IF(D250="","*",VLOOKUP(AI250,BS_ATIVIDADE[#Data],3,FALSE))</f>
        <v>*</v>
      </c>
      <c r="AK250" s="171" t="str">
        <f>IF(BS_CONTROLE[[#This Row],[Coluna8]]=0, "-", BS_CONTROLE[[#This Row],[Coluna8]])</f>
        <v>-</v>
      </c>
      <c r="AL250" s="171" t="str">
        <f>IF(BS_CONTROLE[[#This Row],[Coluna9]]=0, "-", BS_CONTROLE[[#This Row],[Coluna9]])</f>
        <v>-</v>
      </c>
      <c r="AM250" s="171" t="str">
        <f>IF(BS_CONTROLE[[#This Row],[Coluna13]]=0, "-", BS_CONTROLE[[#This Row],[Coluna13]])</f>
        <v>-</v>
      </c>
      <c r="AN250" s="171" t="str">
        <f>IF(BS_CONTROLE[[#This Row],[Coluna14]]=0, "-", BS_CONTROLE[[#This Row],[Coluna14]])</f>
        <v>-</v>
      </c>
      <c r="AO250" s="172" t="str">
        <f>IF(BS_CONTROLE[[#This Row],[Coluna10]]=0, "-", BS_CONTROLE[[#This Row],[Coluna10]])</f>
        <v>-</v>
      </c>
      <c r="AP250" s="173" t="str">
        <f>IF(BS_CONTROLE[[#This Row],[Coluna11]]=0, "-", BS_CONTROLE[[#This Row],[Coluna11]])</f>
        <v>-</v>
      </c>
      <c r="AQ250" s="173" t="str">
        <f>IF(BS_CONTROLE[[#This Row],[Coluna12]]=0, "-", BS_CONTROLE[[#This Row],[Coluna12]])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0" s="59" t="str" cm="1">
        <f t="array" ref="BD2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Row],[Coluna22]]=0, "-", BS_CONTROLE[[#This Row],[Coluna22]])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Row],[Coluna2]]="","",WEEKNUM(BS_CONTROLE[[#This Row],[Coluna2]]))</f>
        <v/>
      </c>
      <c r="D251" s="45"/>
      <c r="E251" s="181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1" s="148" t="str" cm="1">
        <f t="array" ref="N2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1" s="176" t="str" cm="1">
        <f t="array" ref="T2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Row],[Coluna6]]=0, "-", BS_CONTROLE[[#This Row],[Coluna6]])</f>
        <v>-</v>
      </c>
      <c r="AJ251" s="8" t="str">
        <f>IF(D251="","*",VLOOKUP(AI251,BS_ATIVIDADE[#Data],3,FALSE))</f>
        <v>*</v>
      </c>
      <c r="AK251" s="171" t="str">
        <f>IF(BS_CONTROLE[[#This Row],[Coluna8]]=0, "-", BS_CONTROLE[[#This Row],[Coluna8]])</f>
        <v>-</v>
      </c>
      <c r="AL251" s="171" t="str">
        <f>IF(BS_CONTROLE[[#This Row],[Coluna9]]=0, "-", BS_CONTROLE[[#This Row],[Coluna9]])</f>
        <v>-</v>
      </c>
      <c r="AM251" s="171" t="str">
        <f>IF(BS_CONTROLE[[#This Row],[Coluna13]]=0, "-", BS_CONTROLE[[#This Row],[Coluna13]])</f>
        <v>-</v>
      </c>
      <c r="AN251" s="171" t="str">
        <f>IF(BS_CONTROLE[[#This Row],[Coluna14]]=0, "-", BS_CONTROLE[[#This Row],[Coluna14]])</f>
        <v>-</v>
      </c>
      <c r="AO251" s="172" t="str">
        <f>IF(BS_CONTROLE[[#This Row],[Coluna10]]=0, "-", BS_CONTROLE[[#This Row],[Coluna10]])</f>
        <v>-</v>
      </c>
      <c r="AP251" s="173" t="str">
        <f>IF(BS_CONTROLE[[#This Row],[Coluna11]]=0, "-", BS_CONTROLE[[#This Row],[Coluna11]])</f>
        <v>-</v>
      </c>
      <c r="AQ251" s="173" t="str">
        <f>IF(BS_CONTROLE[[#This Row],[Coluna12]]=0, "-", BS_CONTROLE[[#This Row],[Coluna12]])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1" s="59" t="str" cm="1">
        <f t="array" ref="BD2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Row],[Coluna22]]=0, "-", BS_CONTROLE[[#This Row],[Coluna22]])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Row],[Coluna2]]="","",WEEKNUM(BS_CONTROLE[[#This Row],[Coluna2]]))</f>
        <v/>
      </c>
      <c r="D252" s="45"/>
      <c r="E252" s="181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2" s="148" t="str" cm="1">
        <f t="array" ref="N2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2" s="176" t="str" cm="1">
        <f t="array" ref="T2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Row],[Coluna6]]=0, "-", BS_CONTROLE[[#This Row],[Coluna6]])</f>
        <v>-</v>
      </c>
      <c r="AJ252" s="8" t="str">
        <f>IF(D252="","*",VLOOKUP(AI252,BS_ATIVIDADE[#Data],3,FALSE))</f>
        <v>*</v>
      </c>
      <c r="AK252" s="171" t="str">
        <f>IF(BS_CONTROLE[[#This Row],[Coluna8]]=0, "-", BS_CONTROLE[[#This Row],[Coluna8]])</f>
        <v>-</v>
      </c>
      <c r="AL252" s="171" t="str">
        <f>IF(BS_CONTROLE[[#This Row],[Coluna9]]=0, "-", BS_CONTROLE[[#This Row],[Coluna9]])</f>
        <v>-</v>
      </c>
      <c r="AM252" s="171" t="str">
        <f>IF(BS_CONTROLE[[#This Row],[Coluna13]]=0, "-", BS_CONTROLE[[#This Row],[Coluna13]])</f>
        <v>-</v>
      </c>
      <c r="AN252" s="171" t="str">
        <f>IF(BS_CONTROLE[[#This Row],[Coluna14]]=0, "-", BS_CONTROLE[[#This Row],[Coluna14]])</f>
        <v>-</v>
      </c>
      <c r="AO252" s="172" t="str">
        <f>IF(BS_CONTROLE[[#This Row],[Coluna10]]=0, "-", BS_CONTROLE[[#This Row],[Coluna10]])</f>
        <v>-</v>
      </c>
      <c r="AP252" s="173" t="str">
        <f>IF(BS_CONTROLE[[#This Row],[Coluna11]]=0, "-", BS_CONTROLE[[#This Row],[Coluna11]])</f>
        <v>-</v>
      </c>
      <c r="AQ252" s="173" t="str">
        <f>IF(BS_CONTROLE[[#This Row],[Coluna12]]=0, "-", BS_CONTROLE[[#This Row],[Coluna12]])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2" s="59" t="str" cm="1">
        <f t="array" ref="BD2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Row],[Coluna22]]=0, "-", BS_CONTROLE[[#This Row],[Coluna22]])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Row],[Coluna2]]="","",WEEKNUM(BS_CONTROLE[[#This Row],[Coluna2]]))</f>
        <v/>
      </c>
      <c r="D253" s="45"/>
      <c r="E253" s="181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3" s="148" t="str" cm="1">
        <f t="array" ref="N2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3" s="176" t="str" cm="1">
        <f t="array" ref="T2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Row],[Coluna6]]=0, "-", BS_CONTROLE[[#This Row],[Coluna6]])</f>
        <v>-</v>
      </c>
      <c r="AJ253" s="8" t="str">
        <f>IF(D253="","*",VLOOKUP(AI253,BS_ATIVIDADE[#Data],3,FALSE))</f>
        <v>*</v>
      </c>
      <c r="AK253" s="171" t="str">
        <f>IF(BS_CONTROLE[[#This Row],[Coluna8]]=0, "-", BS_CONTROLE[[#This Row],[Coluna8]])</f>
        <v>-</v>
      </c>
      <c r="AL253" s="171" t="str">
        <f>IF(BS_CONTROLE[[#This Row],[Coluna9]]=0, "-", BS_CONTROLE[[#This Row],[Coluna9]])</f>
        <v>-</v>
      </c>
      <c r="AM253" s="171" t="str">
        <f>IF(BS_CONTROLE[[#This Row],[Coluna13]]=0, "-", BS_CONTROLE[[#This Row],[Coluna13]])</f>
        <v>-</v>
      </c>
      <c r="AN253" s="171" t="str">
        <f>IF(BS_CONTROLE[[#This Row],[Coluna14]]=0, "-", BS_CONTROLE[[#This Row],[Coluna14]])</f>
        <v>-</v>
      </c>
      <c r="AO253" s="172" t="str">
        <f>IF(BS_CONTROLE[[#This Row],[Coluna10]]=0, "-", BS_CONTROLE[[#This Row],[Coluna10]])</f>
        <v>-</v>
      </c>
      <c r="AP253" s="173" t="str">
        <f>IF(BS_CONTROLE[[#This Row],[Coluna11]]=0, "-", BS_CONTROLE[[#This Row],[Coluna11]])</f>
        <v>-</v>
      </c>
      <c r="AQ253" s="173" t="str">
        <f>IF(BS_CONTROLE[[#This Row],[Coluna12]]=0, "-", BS_CONTROLE[[#This Row],[Coluna12]])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3" s="59" t="str" cm="1">
        <f t="array" ref="BD2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Row],[Coluna22]]=0, "-", BS_CONTROLE[[#This Row],[Coluna22]])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Row],[Coluna2]]="","",WEEKNUM(BS_CONTROLE[[#This Row],[Coluna2]]))</f>
        <v/>
      </c>
      <c r="D254" s="45"/>
      <c r="E254" s="181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4" s="148" t="str" cm="1">
        <f t="array" ref="N2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4" s="176" t="str" cm="1">
        <f t="array" ref="T2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Row],[Coluna6]]=0, "-", BS_CONTROLE[[#This Row],[Coluna6]])</f>
        <v>-</v>
      </c>
      <c r="AJ254" s="8" t="str">
        <f>IF(D254="","*",VLOOKUP(AI254,BS_ATIVIDADE[#Data],3,FALSE))</f>
        <v>*</v>
      </c>
      <c r="AK254" s="171" t="str">
        <f>IF(BS_CONTROLE[[#This Row],[Coluna8]]=0, "-", BS_CONTROLE[[#This Row],[Coluna8]])</f>
        <v>-</v>
      </c>
      <c r="AL254" s="171" t="str">
        <f>IF(BS_CONTROLE[[#This Row],[Coluna9]]=0, "-", BS_CONTROLE[[#This Row],[Coluna9]])</f>
        <v>-</v>
      </c>
      <c r="AM254" s="171" t="str">
        <f>IF(BS_CONTROLE[[#This Row],[Coluna13]]=0, "-", BS_CONTROLE[[#This Row],[Coluna13]])</f>
        <v>-</v>
      </c>
      <c r="AN254" s="171" t="str">
        <f>IF(BS_CONTROLE[[#This Row],[Coluna14]]=0, "-", BS_CONTROLE[[#This Row],[Coluna14]])</f>
        <v>-</v>
      </c>
      <c r="AO254" s="172" t="str">
        <f>IF(BS_CONTROLE[[#This Row],[Coluna10]]=0, "-", BS_CONTROLE[[#This Row],[Coluna10]])</f>
        <v>-</v>
      </c>
      <c r="AP254" s="173" t="str">
        <f>IF(BS_CONTROLE[[#This Row],[Coluna11]]=0, "-", BS_CONTROLE[[#This Row],[Coluna11]])</f>
        <v>-</v>
      </c>
      <c r="AQ254" s="173" t="str">
        <f>IF(BS_CONTROLE[[#This Row],[Coluna12]]=0, "-", BS_CONTROLE[[#This Row],[Coluna12]])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4" s="59" t="str" cm="1">
        <f t="array" ref="BD2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Row],[Coluna22]]=0, "-", BS_CONTROLE[[#This Row],[Coluna22]])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Row],[Coluna2]]="","",WEEKNUM(BS_CONTROLE[[#This Row],[Coluna2]]))</f>
        <v/>
      </c>
      <c r="D255" s="45"/>
      <c r="E255" s="181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5" s="148" t="str" cm="1">
        <f t="array" ref="N2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5" s="176" t="str" cm="1">
        <f t="array" ref="T2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Row],[Coluna6]]=0, "-", BS_CONTROLE[[#This Row],[Coluna6]])</f>
        <v>-</v>
      </c>
      <c r="AJ255" s="8" t="str">
        <f>IF(D255="","*",VLOOKUP(AI255,BS_ATIVIDADE[#Data],3,FALSE))</f>
        <v>*</v>
      </c>
      <c r="AK255" s="171" t="str">
        <f>IF(BS_CONTROLE[[#This Row],[Coluna8]]=0, "-", BS_CONTROLE[[#This Row],[Coluna8]])</f>
        <v>-</v>
      </c>
      <c r="AL255" s="171" t="str">
        <f>IF(BS_CONTROLE[[#This Row],[Coluna9]]=0, "-", BS_CONTROLE[[#This Row],[Coluna9]])</f>
        <v>-</v>
      </c>
      <c r="AM255" s="171" t="str">
        <f>IF(BS_CONTROLE[[#This Row],[Coluna13]]=0, "-", BS_CONTROLE[[#This Row],[Coluna13]])</f>
        <v>-</v>
      </c>
      <c r="AN255" s="171" t="str">
        <f>IF(BS_CONTROLE[[#This Row],[Coluna14]]=0, "-", BS_CONTROLE[[#This Row],[Coluna14]])</f>
        <v>-</v>
      </c>
      <c r="AO255" s="172" t="str">
        <f>IF(BS_CONTROLE[[#This Row],[Coluna10]]=0, "-", BS_CONTROLE[[#This Row],[Coluna10]])</f>
        <v>-</v>
      </c>
      <c r="AP255" s="173" t="str">
        <f>IF(BS_CONTROLE[[#This Row],[Coluna11]]=0, "-", BS_CONTROLE[[#This Row],[Coluna11]])</f>
        <v>-</v>
      </c>
      <c r="AQ255" s="173" t="str">
        <f>IF(BS_CONTROLE[[#This Row],[Coluna12]]=0, "-", BS_CONTROLE[[#This Row],[Coluna12]])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5" s="59" t="str" cm="1">
        <f t="array" ref="BD2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Row],[Coluna22]]=0, "-", BS_CONTROLE[[#This Row],[Coluna22]])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Row],[Coluna2]]="","",WEEKNUM(BS_CONTROLE[[#This Row],[Coluna2]]))</f>
        <v/>
      </c>
      <c r="D256" s="45"/>
      <c r="E256" s="181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6" s="148" t="str" cm="1">
        <f t="array" ref="N2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6" s="176" t="str" cm="1">
        <f t="array" ref="T2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Row],[Coluna6]]=0, "-", BS_CONTROLE[[#This Row],[Coluna6]])</f>
        <v>-</v>
      </c>
      <c r="AJ256" s="8" t="str">
        <f>IF(D256="","*",VLOOKUP(AI256,BS_ATIVIDADE[#Data],3,FALSE))</f>
        <v>*</v>
      </c>
      <c r="AK256" s="171" t="str">
        <f>IF(BS_CONTROLE[[#This Row],[Coluna8]]=0, "-", BS_CONTROLE[[#This Row],[Coluna8]])</f>
        <v>-</v>
      </c>
      <c r="AL256" s="171" t="str">
        <f>IF(BS_CONTROLE[[#This Row],[Coluna9]]=0, "-", BS_CONTROLE[[#This Row],[Coluna9]])</f>
        <v>-</v>
      </c>
      <c r="AM256" s="171" t="str">
        <f>IF(BS_CONTROLE[[#This Row],[Coluna13]]=0, "-", BS_CONTROLE[[#This Row],[Coluna13]])</f>
        <v>-</v>
      </c>
      <c r="AN256" s="171" t="str">
        <f>IF(BS_CONTROLE[[#This Row],[Coluna14]]=0, "-", BS_CONTROLE[[#This Row],[Coluna14]])</f>
        <v>-</v>
      </c>
      <c r="AO256" s="172" t="str">
        <f>IF(BS_CONTROLE[[#This Row],[Coluna10]]=0, "-", BS_CONTROLE[[#This Row],[Coluna10]])</f>
        <v>-</v>
      </c>
      <c r="AP256" s="173" t="str">
        <f>IF(BS_CONTROLE[[#This Row],[Coluna11]]=0, "-", BS_CONTROLE[[#This Row],[Coluna11]])</f>
        <v>-</v>
      </c>
      <c r="AQ256" s="173" t="str">
        <f>IF(BS_CONTROLE[[#This Row],[Coluna12]]=0, "-", BS_CONTROLE[[#This Row],[Coluna12]])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6" s="59" t="str" cm="1">
        <f t="array" ref="BD2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Row],[Coluna22]]=0, "-", BS_CONTROLE[[#This Row],[Coluna22]])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Row],[Coluna2]]="","",WEEKNUM(BS_CONTROLE[[#This Row],[Coluna2]]))</f>
        <v/>
      </c>
      <c r="D257" s="45"/>
      <c r="E257" s="181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7" s="148" t="str" cm="1">
        <f t="array" ref="N2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7" s="176" t="str" cm="1">
        <f t="array" ref="T2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Row],[Coluna6]]=0, "-", BS_CONTROLE[[#This Row],[Coluna6]])</f>
        <v>-</v>
      </c>
      <c r="AJ257" s="8" t="str">
        <f>IF(D257="","*",VLOOKUP(AI257,BS_ATIVIDADE[#Data],3,FALSE))</f>
        <v>*</v>
      </c>
      <c r="AK257" s="171" t="str">
        <f>IF(BS_CONTROLE[[#This Row],[Coluna8]]=0, "-", BS_CONTROLE[[#This Row],[Coluna8]])</f>
        <v>-</v>
      </c>
      <c r="AL257" s="171" t="str">
        <f>IF(BS_CONTROLE[[#This Row],[Coluna9]]=0, "-", BS_CONTROLE[[#This Row],[Coluna9]])</f>
        <v>-</v>
      </c>
      <c r="AM257" s="171" t="str">
        <f>IF(BS_CONTROLE[[#This Row],[Coluna13]]=0, "-", BS_CONTROLE[[#This Row],[Coluna13]])</f>
        <v>-</v>
      </c>
      <c r="AN257" s="171" t="str">
        <f>IF(BS_CONTROLE[[#This Row],[Coluna14]]=0, "-", BS_CONTROLE[[#This Row],[Coluna14]])</f>
        <v>-</v>
      </c>
      <c r="AO257" s="172" t="str">
        <f>IF(BS_CONTROLE[[#This Row],[Coluna10]]=0, "-", BS_CONTROLE[[#This Row],[Coluna10]])</f>
        <v>-</v>
      </c>
      <c r="AP257" s="173" t="str">
        <f>IF(BS_CONTROLE[[#This Row],[Coluna11]]=0, "-", BS_CONTROLE[[#This Row],[Coluna11]])</f>
        <v>-</v>
      </c>
      <c r="AQ257" s="173" t="str">
        <f>IF(BS_CONTROLE[[#This Row],[Coluna12]]=0, "-", BS_CONTROLE[[#This Row],[Coluna12]])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7" s="59" t="str" cm="1">
        <f t="array" ref="BD2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Row],[Coluna22]]=0, "-", BS_CONTROLE[[#This Row],[Coluna22]])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Row],[Coluna2]]="","",WEEKNUM(BS_CONTROLE[[#This Row],[Coluna2]]))</f>
        <v/>
      </c>
      <c r="D258" s="45"/>
      <c r="E258" s="181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8" s="148" t="str" cm="1">
        <f t="array" ref="N2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8" s="176" t="str" cm="1">
        <f t="array" ref="T2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Row],[Coluna6]]=0, "-", BS_CONTROLE[[#This Row],[Coluna6]])</f>
        <v>-</v>
      </c>
      <c r="AJ258" s="8" t="str">
        <f>IF(D258="","*",VLOOKUP(AI258,BS_ATIVIDADE[#Data],3,FALSE))</f>
        <v>*</v>
      </c>
      <c r="AK258" s="171" t="str">
        <f>IF(BS_CONTROLE[[#This Row],[Coluna8]]=0, "-", BS_CONTROLE[[#This Row],[Coluna8]])</f>
        <v>-</v>
      </c>
      <c r="AL258" s="171" t="str">
        <f>IF(BS_CONTROLE[[#This Row],[Coluna9]]=0, "-", BS_CONTROLE[[#This Row],[Coluna9]])</f>
        <v>-</v>
      </c>
      <c r="AM258" s="171" t="str">
        <f>IF(BS_CONTROLE[[#This Row],[Coluna13]]=0, "-", BS_CONTROLE[[#This Row],[Coluna13]])</f>
        <v>-</v>
      </c>
      <c r="AN258" s="171" t="str">
        <f>IF(BS_CONTROLE[[#This Row],[Coluna14]]=0, "-", BS_CONTROLE[[#This Row],[Coluna14]])</f>
        <v>-</v>
      </c>
      <c r="AO258" s="172" t="str">
        <f>IF(BS_CONTROLE[[#This Row],[Coluna10]]=0, "-", BS_CONTROLE[[#This Row],[Coluna10]])</f>
        <v>-</v>
      </c>
      <c r="AP258" s="173" t="str">
        <f>IF(BS_CONTROLE[[#This Row],[Coluna11]]=0, "-", BS_CONTROLE[[#This Row],[Coluna11]])</f>
        <v>-</v>
      </c>
      <c r="AQ258" s="173" t="str">
        <f>IF(BS_CONTROLE[[#This Row],[Coluna12]]=0, "-", BS_CONTROLE[[#This Row],[Coluna12]])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8" s="59" t="str" cm="1">
        <f t="array" ref="BD2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Row],[Coluna22]]=0, "-", BS_CONTROLE[[#This Row],[Coluna22]])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Row],[Coluna2]]="","",WEEKNUM(BS_CONTROLE[[#This Row],[Coluna2]]))</f>
        <v/>
      </c>
      <c r="D259" s="45"/>
      <c r="E259" s="181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9" s="148" t="str" cm="1">
        <f t="array" ref="N2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9" s="176" t="str" cm="1">
        <f t="array" ref="T2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Row],[Coluna6]]=0, "-", BS_CONTROLE[[#This Row],[Coluna6]])</f>
        <v>-</v>
      </c>
      <c r="AJ259" s="8" t="str">
        <f>IF(D259="","*",VLOOKUP(AI259,BS_ATIVIDADE[#Data],3,FALSE))</f>
        <v>*</v>
      </c>
      <c r="AK259" s="171" t="str">
        <f>IF(BS_CONTROLE[[#This Row],[Coluna8]]=0, "-", BS_CONTROLE[[#This Row],[Coluna8]])</f>
        <v>-</v>
      </c>
      <c r="AL259" s="171" t="str">
        <f>IF(BS_CONTROLE[[#This Row],[Coluna9]]=0, "-", BS_CONTROLE[[#This Row],[Coluna9]])</f>
        <v>-</v>
      </c>
      <c r="AM259" s="171" t="str">
        <f>IF(BS_CONTROLE[[#This Row],[Coluna13]]=0, "-", BS_CONTROLE[[#This Row],[Coluna13]])</f>
        <v>-</v>
      </c>
      <c r="AN259" s="171" t="str">
        <f>IF(BS_CONTROLE[[#This Row],[Coluna14]]=0, "-", BS_CONTROLE[[#This Row],[Coluna14]])</f>
        <v>-</v>
      </c>
      <c r="AO259" s="172" t="str">
        <f>IF(BS_CONTROLE[[#This Row],[Coluna10]]=0, "-", BS_CONTROLE[[#This Row],[Coluna10]])</f>
        <v>-</v>
      </c>
      <c r="AP259" s="173" t="str">
        <f>IF(BS_CONTROLE[[#This Row],[Coluna11]]=0, "-", BS_CONTROLE[[#This Row],[Coluna11]])</f>
        <v>-</v>
      </c>
      <c r="AQ259" s="173" t="str">
        <f>IF(BS_CONTROLE[[#This Row],[Coluna12]]=0, "-", BS_CONTROLE[[#This Row],[Coluna12]])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9" s="59" t="str" cm="1">
        <f t="array" ref="BD2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Row],[Coluna22]]=0, "-", BS_CONTROLE[[#This Row],[Coluna22]])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Row],[Coluna2]]="","",WEEKNUM(BS_CONTROLE[[#This Row],[Coluna2]]))</f>
        <v/>
      </c>
      <c r="D260" s="45"/>
      <c r="E260" s="181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0" s="148" t="str" cm="1">
        <f t="array" ref="N2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0" s="176" t="str" cm="1">
        <f t="array" ref="T2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Row],[Coluna6]]=0, "-", BS_CONTROLE[[#This Row],[Coluna6]])</f>
        <v>-</v>
      </c>
      <c r="AJ260" s="8" t="str">
        <f>IF(D260="","*",VLOOKUP(AI260,BS_ATIVIDADE[#Data],3,FALSE))</f>
        <v>*</v>
      </c>
      <c r="AK260" s="171" t="str">
        <f>IF(BS_CONTROLE[[#This Row],[Coluna8]]=0, "-", BS_CONTROLE[[#This Row],[Coluna8]])</f>
        <v>-</v>
      </c>
      <c r="AL260" s="171" t="str">
        <f>IF(BS_CONTROLE[[#This Row],[Coluna9]]=0, "-", BS_CONTROLE[[#This Row],[Coluna9]])</f>
        <v>-</v>
      </c>
      <c r="AM260" s="171" t="str">
        <f>IF(BS_CONTROLE[[#This Row],[Coluna13]]=0, "-", BS_CONTROLE[[#This Row],[Coluna13]])</f>
        <v>-</v>
      </c>
      <c r="AN260" s="171" t="str">
        <f>IF(BS_CONTROLE[[#This Row],[Coluna14]]=0, "-", BS_CONTROLE[[#This Row],[Coluna14]])</f>
        <v>-</v>
      </c>
      <c r="AO260" s="172" t="str">
        <f>IF(BS_CONTROLE[[#This Row],[Coluna10]]=0, "-", BS_CONTROLE[[#This Row],[Coluna10]])</f>
        <v>-</v>
      </c>
      <c r="AP260" s="173" t="str">
        <f>IF(BS_CONTROLE[[#This Row],[Coluna11]]=0, "-", BS_CONTROLE[[#This Row],[Coluna11]])</f>
        <v>-</v>
      </c>
      <c r="AQ260" s="173" t="str">
        <f>IF(BS_CONTROLE[[#This Row],[Coluna12]]=0, "-", BS_CONTROLE[[#This Row],[Coluna12]])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0" s="59" t="str" cm="1">
        <f t="array" ref="BD2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Row],[Coluna22]]=0, "-", BS_CONTROLE[[#This Row],[Coluna22]])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Row],[Coluna2]]="","",WEEKNUM(BS_CONTROLE[[#This Row],[Coluna2]]))</f>
        <v/>
      </c>
      <c r="D261" s="45"/>
      <c r="E261" s="181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1" s="148" t="str" cm="1">
        <f t="array" ref="N2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1" s="176" t="str" cm="1">
        <f t="array" ref="T2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Row],[Coluna6]]=0, "-", BS_CONTROLE[[#This Row],[Coluna6]])</f>
        <v>-</v>
      </c>
      <c r="AJ261" s="8" t="str">
        <f>IF(D261="","*",VLOOKUP(AI261,BS_ATIVIDADE[#Data],3,FALSE))</f>
        <v>*</v>
      </c>
      <c r="AK261" s="171" t="str">
        <f>IF(BS_CONTROLE[[#This Row],[Coluna8]]=0, "-", BS_CONTROLE[[#This Row],[Coluna8]])</f>
        <v>-</v>
      </c>
      <c r="AL261" s="171" t="str">
        <f>IF(BS_CONTROLE[[#This Row],[Coluna9]]=0, "-", BS_CONTROLE[[#This Row],[Coluna9]])</f>
        <v>-</v>
      </c>
      <c r="AM261" s="171" t="str">
        <f>IF(BS_CONTROLE[[#This Row],[Coluna13]]=0, "-", BS_CONTROLE[[#This Row],[Coluna13]])</f>
        <v>-</v>
      </c>
      <c r="AN261" s="171" t="str">
        <f>IF(BS_CONTROLE[[#This Row],[Coluna14]]=0, "-", BS_CONTROLE[[#This Row],[Coluna14]])</f>
        <v>-</v>
      </c>
      <c r="AO261" s="172" t="str">
        <f>IF(BS_CONTROLE[[#This Row],[Coluna10]]=0, "-", BS_CONTROLE[[#This Row],[Coluna10]])</f>
        <v>-</v>
      </c>
      <c r="AP261" s="173" t="str">
        <f>IF(BS_CONTROLE[[#This Row],[Coluna11]]=0, "-", BS_CONTROLE[[#This Row],[Coluna11]])</f>
        <v>-</v>
      </c>
      <c r="AQ261" s="173" t="str">
        <f>IF(BS_CONTROLE[[#This Row],[Coluna12]]=0, "-", BS_CONTROLE[[#This Row],[Coluna12]])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1" s="59" t="str" cm="1">
        <f t="array" ref="BD2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Row],[Coluna22]]=0, "-", BS_CONTROLE[[#This Row],[Coluna22]])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Row],[Coluna2]]="","",WEEKNUM(BS_CONTROLE[[#This Row],[Coluna2]]))</f>
        <v/>
      </c>
      <c r="D262" s="45"/>
      <c r="E262" s="181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2" s="148" t="str" cm="1">
        <f t="array" ref="N2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2" s="176" t="str" cm="1">
        <f t="array" ref="T2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Row],[Coluna6]]=0, "-", BS_CONTROLE[[#This Row],[Coluna6]])</f>
        <v>-</v>
      </c>
      <c r="AJ262" s="8" t="str">
        <f>IF(D262="","*",VLOOKUP(AI262,BS_ATIVIDADE[#Data],3,FALSE))</f>
        <v>*</v>
      </c>
      <c r="AK262" s="171" t="str">
        <f>IF(BS_CONTROLE[[#This Row],[Coluna8]]=0, "-", BS_CONTROLE[[#This Row],[Coluna8]])</f>
        <v>-</v>
      </c>
      <c r="AL262" s="171" t="str">
        <f>IF(BS_CONTROLE[[#This Row],[Coluna9]]=0, "-", BS_CONTROLE[[#This Row],[Coluna9]])</f>
        <v>-</v>
      </c>
      <c r="AM262" s="171" t="str">
        <f>IF(BS_CONTROLE[[#This Row],[Coluna13]]=0, "-", BS_CONTROLE[[#This Row],[Coluna13]])</f>
        <v>-</v>
      </c>
      <c r="AN262" s="171" t="str">
        <f>IF(BS_CONTROLE[[#This Row],[Coluna14]]=0, "-", BS_CONTROLE[[#This Row],[Coluna14]])</f>
        <v>-</v>
      </c>
      <c r="AO262" s="172" t="str">
        <f>IF(BS_CONTROLE[[#This Row],[Coluna10]]=0, "-", BS_CONTROLE[[#This Row],[Coluna10]])</f>
        <v>-</v>
      </c>
      <c r="AP262" s="173" t="str">
        <f>IF(BS_CONTROLE[[#This Row],[Coluna11]]=0, "-", BS_CONTROLE[[#This Row],[Coluna11]])</f>
        <v>-</v>
      </c>
      <c r="AQ262" s="173" t="str">
        <f>IF(BS_CONTROLE[[#This Row],[Coluna12]]=0, "-", BS_CONTROLE[[#This Row],[Coluna12]])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2" s="59" t="str" cm="1">
        <f t="array" ref="BD2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Row],[Coluna22]]=0, "-", BS_CONTROLE[[#This Row],[Coluna22]])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Row],[Coluna2]]="","",WEEKNUM(BS_CONTROLE[[#This Row],[Coluna2]]))</f>
        <v/>
      </c>
      <c r="D263" s="45"/>
      <c r="E263" s="181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3" s="148" t="str" cm="1">
        <f t="array" ref="N2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3" s="176" t="str" cm="1">
        <f t="array" ref="T2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Row],[Coluna6]]=0, "-", BS_CONTROLE[[#This Row],[Coluna6]])</f>
        <v>-</v>
      </c>
      <c r="AJ263" s="8" t="str">
        <f>IF(D263="","*",VLOOKUP(AI263,BS_ATIVIDADE[#Data],3,FALSE))</f>
        <v>*</v>
      </c>
      <c r="AK263" s="171" t="str">
        <f>IF(BS_CONTROLE[[#This Row],[Coluna8]]=0, "-", BS_CONTROLE[[#This Row],[Coluna8]])</f>
        <v>-</v>
      </c>
      <c r="AL263" s="171" t="str">
        <f>IF(BS_CONTROLE[[#This Row],[Coluna9]]=0, "-", BS_CONTROLE[[#This Row],[Coluna9]])</f>
        <v>-</v>
      </c>
      <c r="AM263" s="171" t="str">
        <f>IF(BS_CONTROLE[[#This Row],[Coluna13]]=0, "-", BS_CONTROLE[[#This Row],[Coluna13]])</f>
        <v>-</v>
      </c>
      <c r="AN263" s="171" t="str">
        <f>IF(BS_CONTROLE[[#This Row],[Coluna14]]=0, "-", BS_CONTROLE[[#This Row],[Coluna14]])</f>
        <v>-</v>
      </c>
      <c r="AO263" s="172" t="str">
        <f>IF(BS_CONTROLE[[#This Row],[Coluna10]]=0, "-", BS_CONTROLE[[#This Row],[Coluna10]])</f>
        <v>-</v>
      </c>
      <c r="AP263" s="173" t="str">
        <f>IF(BS_CONTROLE[[#This Row],[Coluna11]]=0, "-", BS_CONTROLE[[#This Row],[Coluna11]])</f>
        <v>-</v>
      </c>
      <c r="AQ263" s="173" t="str">
        <f>IF(BS_CONTROLE[[#This Row],[Coluna12]]=0, "-", BS_CONTROLE[[#This Row],[Coluna12]])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3" s="59" t="str" cm="1">
        <f t="array" ref="BD2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Row],[Coluna22]]=0, "-", BS_CONTROLE[[#This Row],[Coluna22]])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Row],[Coluna2]]="","",WEEKNUM(BS_CONTROLE[[#This Row],[Coluna2]]))</f>
        <v/>
      </c>
      <c r="D264" s="45"/>
      <c r="E264" s="181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4" s="148" t="str" cm="1">
        <f t="array" ref="N2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4" s="176" t="str" cm="1">
        <f t="array" ref="T2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Row],[Coluna6]]=0, "-", BS_CONTROLE[[#This Row],[Coluna6]])</f>
        <v>-</v>
      </c>
      <c r="AJ264" s="8" t="str">
        <f>IF(D264="","*",VLOOKUP(AI264,BS_ATIVIDADE[#Data],3,FALSE))</f>
        <v>*</v>
      </c>
      <c r="AK264" s="171" t="str">
        <f>IF(BS_CONTROLE[[#This Row],[Coluna8]]=0, "-", BS_CONTROLE[[#This Row],[Coluna8]])</f>
        <v>-</v>
      </c>
      <c r="AL264" s="171" t="str">
        <f>IF(BS_CONTROLE[[#This Row],[Coluna9]]=0, "-", BS_CONTROLE[[#This Row],[Coluna9]])</f>
        <v>-</v>
      </c>
      <c r="AM264" s="171" t="str">
        <f>IF(BS_CONTROLE[[#This Row],[Coluna13]]=0, "-", BS_CONTROLE[[#This Row],[Coluna13]])</f>
        <v>-</v>
      </c>
      <c r="AN264" s="171" t="str">
        <f>IF(BS_CONTROLE[[#This Row],[Coluna14]]=0, "-", BS_CONTROLE[[#This Row],[Coluna14]])</f>
        <v>-</v>
      </c>
      <c r="AO264" s="172" t="str">
        <f>IF(BS_CONTROLE[[#This Row],[Coluna10]]=0, "-", BS_CONTROLE[[#This Row],[Coluna10]])</f>
        <v>-</v>
      </c>
      <c r="AP264" s="173" t="str">
        <f>IF(BS_CONTROLE[[#This Row],[Coluna11]]=0, "-", BS_CONTROLE[[#This Row],[Coluna11]])</f>
        <v>-</v>
      </c>
      <c r="AQ264" s="173" t="str">
        <f>IF(BS_CONTROLE[[#This Row],[Coluna12]]=0, "-", BS_CONTROLE[[#This Row],[Coluna12]])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4" s="59" t="str" cm="1">
        <f t="array" ref="BD2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Row],[Coluna22]]=0, "-", BS_CONTROLE[[#This Row],[Coluna22]])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Row],[Coluna2]]="","",WEEKNUM(BS_CONTROLE[[#This Row],[Coluna2]]))</f>
        <v/>
      </c>
      <c r="D265" s="45"/>
      <c r="E265" s="181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5" s="148" t="str" cm="1">
        <f t="array" ref="N2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5" s="176" t="str" cm="1">
        <f t="array" ref="T2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Row],[Coluna6]]=0, "-", BS_CONTROLE[[#This Row],[Coluna6]])</f>
        <v>-</v>
      </c>
      <c r="AJ265" s="8" t="str">
        <f>IF(D265="","*",VLOOKUP(AI265,BS_ATIVIDADE[#Data],3,FALSE))</f>
        <v>*</v>
      </c>
      <c r="AK265" s="171" t="str">
        <f>IF(BS_CONTROLE[[#This Row],[Coluna8]]=0, "-", BS_CONTROLE[[#This Row],[Coluna8]])</f>
        <v>-</v>
      </c>
      <c r="AL265" s="171" t="str">
        <f>IF(BS_CONTROLE[[#This Row],[Coluna9]]=0, "-", BS_CONTROLE[[#This Row],[Coluna9]])</f>
        <v>-</v>
      </c>
      <c r="AM265" s="171" t="str">
        <f>IF(BS_CONTROLE[[#This Row],[Coluna13]]=0, "-", BS_CONTROLE[[#This Row],[Coluna13]])</f>
        <v>-</v>
      </c>
      <c r="AN265" s="171" t="str">
        <f>IF(BS_CONTROLE[[#This Row],[Coluna14]]=0, "-", BS_CONTROLE[[#This Row],[Coluna14]])</f>
        <v>-</v>
      </c>
      <c r="AO265" s="172" t="str">
        <f>IF(BS_CONTROLE[[#This Row],[Coluna10]]=0, "-", BS_CONTROLE[[#This Row],[Coluna10]])</f>
        <v>-</v>
      </c>
      <c r="AP265" s="173" t="str">
        <f>IF(BS_CONTROLE[[#This Row],[Coluna11]]=0, "-", BS_CONTROLE[[#This Row],[Coluna11]])</f>
        <v>-</v>
      </c>
      <c r="AQ265" s="173" t="str">
        <f>IF(BS_CONTROLE[[#This Row],[Coluna12]]=0, "-", BS_CONTROLE[[#This Row],[Coluna12]])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5" s="59" t="str" cm="1">
        <f t="array" ref="BD2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Row],[Coluna22]]=0, "-", BS_CONTROLE[[#This Row],[Coluna22]])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Row],[Coluna2]]="","",WEEKNUM(BS_CONTROLE[[#This Row],[Coluna2]]))</f>
        <v/>
      </c>
      <c r="D266" s="45"/>
      <c r="E266" s="181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6" s="148" t="str" cm="1">
        <f t="array" ref="N2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6" s="176" t="str" cm="1">
        <f t="array" ref="T2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Row],[Coluna6]]=0, "-", BS_CONTROLE[[#This Row],[Coluna6]])</f>
        <v>-</v>
      </c>
      <c r="AJ266" s="8" t="str">
        <f>IF(D266="","*",VLOOKUP(AI266,BS_ATIVIDADE[#Data],3,FALSE))</f>
        <v>*</v>
      </c>
      <c r="AK266" s="171" t="str">
        <f>IF(BS_CONTROLE[[#This Row],[Coluna8]]=0, "-", BS_CONTROLE[[#This Row],[Coluna8]])</f>
        <v>-</v>
      </c>
      <c r="AL266" s="171" t="str">
        <f>IF(BS_CONTROLE[[#This Row],[Coluna9]]=0, "-", BS_CONTROLE[[#This Row],[Coluna9]])</f>
        <v>-</v>
      </c>
      <c r="AM266" s="171" t="str">
        <f>IF(BS_CONTROLE[[#This Row],[Coluna13]]=0, "-", BS_CONTROLE[[#This Row],[Coluna13]])</f>
        <v>-</v>
      </c>
      <c r="AN266" s="171" t="str">
        <f>IF(BS_CONTROLE[[#This Row],[Coluna14]]=0, "-", BS_CONTROLE[[#This Row],[Coluna14]])</f>
        <v>-</v>
      </c>
      <c r="AO266" s="172" t="str">
        <f>IF(BS_CONTROLE[[#This Row],[Coluna10]]=0, "-", BS_CONTROLE[[#This Row],[Coluna10]])</f>
        <v>-</v>
      </c>
      <c r="AP266" s="173" t="str">
        <f>IF(BS_CONTROLE[[#This Row],[Coluna11]]=0, "-", BS_CONTROLE[[#This Row],[Coluna11]])</f>
        <v>-</v>
      </c>
      <c r="AQ266" s="173" t="str">
        <f>IF(BS_CONTROLE[[#This Row],[Coluna12]]=0, "-", BS_CONTROLE[[#This Row],[Coluna12]])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6" s="59" t="str" cm="1">
        <f t="array" ref="BD2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Row],[Coluna22]]=0, "-", BS_CONTROLE[[#This Row],[Coluna22]])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Row],[Coluna2]]="","",WEEKNUM(BS_CONTROLE[[#This Row],[Coluna2]]))</f>
        <v/>
      </c>
      <c r="D267" s="45"/>
      <c r="E267" s="181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7" s="148" t="str" cm="1">
        <f t="array" ref="N2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7" s="176" t="str" cm="1">
        <f t="array" ref="T2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Row],[Coluna6]]=0, "-", BS_CONTROLE[[#This Row],[Coluna6]])</f>
        <v>-</v>
      </c>
      <c r="AJ267" s="8" t="str">
        <f>IF(D267="","*",VLOOKUP(AI267,BS_ATIVIDADE[#Data],3,FALSE))</f>
        <v>*</v>
      </c>
      <c r="AK267" s="171" t="str">
        <f>IF(BS_CONTROLE[[#This Row],[Coluna8]]=0, "-", BS_CONTROLE[[#This Row],[Coluna8]])</f>
        <v>-</v>
      </c>
      <c r="AL267" s="171" t="str">
        <f>IF(BS_CONTROLE[[#This Row],[Coluna9]]=0, "-", BS_CONTROLE[[#This Row],[Coluna9]])</f>
        <v>-</v>
      </c>
      <c r="AM267" s="171" t="str">
        <f>IF(BS_CONTROLE[[#This Row],[Coluna13]]=0, "-", BS_CONTROLE[[#This Row],[Coluna13]])</f>
        <v>-</v>
      </c>
      <c r="AN267" s="171" t="str">
        <f>IF(BS_CONTROLE[[#This Row],[Coluna14]]=0, "-", BS_CONTROLE[[#This Row],[Coluna14]])</f>
        <v>-</v>
      </c>
      <c r="AO267" s="172" t="str">
        <f>IF(BS_CONTROLE[[#This Row],[Coluna10]]=0, "-", BS_CONTROLE[[#This Row],[Coluna10]])</f>
        <v>-</v>
      </c>
      <c r="AP267" s="173" t="str">
        <f>IF(BS_CONTROLE[[#This Row],[Coluna11]]=0, "-", BS_CONTROLE[[#This Row],[Coluna11]])</f>
        <v>-</v>
      </c>
      <c r="AQ267" s="173" t="str">
        <f>IF(BS_CONTROLE[[#This Row],[Coluna12]]=0, "-", BS_CONTROLE[[#This Row],[Coluna12]])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7" s="59" t="str" cm="1">
        <f t="array" ref="BD2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Row],[Coluna22]]=0, "-", BS_CONTROLE[[#This Row],[Coluna22]])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Row],[Coluna2]]="","",WEEKNUM(BS_CONTROLE[[#This Row],[Coluna2]]))</f>
        <v/>
      </c>
      <c r="D268" s="45"/>
      <c r="E268" s="181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8" s="148" t="str" cm="1">
        <f t="array" ref="N2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8" s="176" t="str" cm="1">
        <f t="array" ref="T2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Row],[Coluna6]]=0, "-", BS_CONTROLE[[#This Row],[Coluna6]])</f>
        <v>-</v>
      </c>
      <c r="AJ268" s="8" t="str">
        <f>IF(D268="","*",VLOOKUP(AI268,BS_ATIVIDADE[#Data],3,FALSE))</f>
        <v>*</v>
      </c>
      <c r="AK268" s="171" t="str">
        <f>IF(BS_CONTROLE[[#This Row],[Coluna8]]=0, "-", BS_CONTROLE[[#This Row],[Coluna8]])</f>
        <v>-</v>
      </c>
      <c r="AL268" s="171" t="str">
        <f>IF(BS_CONTROLE[[#This Row],[Coluna9]]=0, "-", BS_CONTROLE[[#This Row],[Coluna9]])</f>
        <v>-</v>
      </c>
      <c r="AM268" s="171" t="str">
        <f>IF(BS_CONTROLE[[#This Row],[Coluna13]]=0, "-", BS_CONTROLE[[#This Row],[Coluna13]])</f>
        <v>-</v>
      </c>
      <c r="AN268" s="171" t="str">
        <f>IF(BS_CONTROLE[[#This Row],[Coluna14]]=0, "-", BS_CONTROLE[[#This Row],[Coluna14]])</f>
        <v>-</v>
      </c>
      <c r="AO268" s="172" t="str">
        <f>IF(BS_CONTROLE[[#This Row],[Coluna10]]=0, "-", BS_CONTROLE[[#This Row],[Coluna10]])</f>
        <v>-</v>
      </c>
      <c r="AP268" s="173" t="str">
        <f>IF(BS_CONTROLE[[#This Row],[Coluna11]]=0, "-", BS_CONTROLE[[#This Row],[Coluna11]])</f>
        <v>-</v>
      </c>
      <c r="AQ268" s="173" t="str">
        <f>IF(BS_CONTROLE[[#This Row],[Coluna12]]=0, "-", BS_CONTROLE[[#This Row],[Coluna12]])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8" s="59" t="str" cm="1">
        <f t="array" ref="BD2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Row],[Coluna22]]=0, "-", BS_CONTROLE[[#This Row],[Coluna22]])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Row],[Coluna2]]="","",WEEKNUM(BS_CONTROLE[[#This Row],[Coluna2]]))</f>
        <v/>
      </c>
      <c r="D269" s="45"/>
      <c r="E269" s="181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9" s="148" t="str" cm="1">
        <f t="array" ref="N2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9" s="176" t="str" cm="1">
        <f t="array" ref="T2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Row],[Coluna6]]=0, "-", BS_CONTROLE[[#This Row],[Coluna6]])</f>
        <v>-</v>
      </c>
      <c r="AJ269" s="8" t="str">
        <f>IF(D269="","*",VLOOKUP(AI269,BS_ATIVIDADE[#Data],3,FALSE))</f>
        <v>*</v>
      </c>
      <c r="AK269" s="171" t="str">
        <f>IF(BS_CONTROLE[[#This Row],[Coluna8]]=0, "-", BS_CONTROLE[[#This Row],[Coluna8]])</f>
        <v>-</v>
      </c>
      <c r="AL269" s="171" t="str">
        <f>IF(BS_CONTROLE[[#This Row],[Coluna9]]=0, "-", BS_CONTROLE[[#This Row],[Coluna9]])</f>
        <v>-</v>
      </c>
      <c r="AM269" s="171" t="str">
        <f>IF(BS_CONTROLE[[#This Row],[Coluna13]]=0, "-", BS_CONTROLE[[#This Row],[Coluna13]])</f>
        <v>-</v>
      </c>
      <c r="AN269" s="171" t="str">
        <f>IF(BS_CONTROLE[[#This Row],[Coluna14]]=0, "-", BS_CONTROLE[[#This Row],[Coluna14]])</f>
        <v>-</v>
      </c>
      <c r="AO269" s="172" t="str">
        <f>IF(BS_CONTROLE[[#This Row],[Coluna10]]=0, "-", BS_CONTROLE[[#This Row],[Coluna10]])</f>
        <v>-</v>
      </c>
      <c r="AP269" s="173" t="str">
        <f>IF(BS_CONTROLE[[#This Row],[Coluna11]]=0, "-", BS_CONTROLE[[#This Row],[Coluna11]])</f>
        <v>-</v>
      </c>
      <c r="AQ269" s="173" t="str">
        <f>IF(BS_CONTROLE[[#This Row],[Coluna12]]=0, "-", BS_CONTROLE[[#This Row],[Coluna12]])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9" s="59" t="str" cm="1">
        <f t="array" ref="BD2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Row],[Coluna22]]=0, "-", BS_CONTROLE[[#This Row],[Coluna22]])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Row],[Coluna2]]="","",WEEKNUM(BS_CONTROLE[[#This Row],[Coluna2]]))</f>
        <v/>
      </c>
      <c r="D270" s="45"/>
      <c r="E270" s="181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0" s="148" t="str" cm="1">
        <f t="array" ref="N2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0" s="176" t="str" cm="1">
        <f t="array" ref="T2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Row],[Coluna6]]=0, "-", BS_CONTROLE[[#This Row],[Coluna6]])</f>
        <v>-</v>
      </c>
      <c r="AJ270" s="8" t="str">
        <f>IF(D270="","*",VLOOKUP(AI270,BS_ATIVIDADE[#Data],3,FALSE))</f>
        <v>*</v>
      </c>
      <c r="AK270" s="171" t="str">
        <f>IF(BS_CONTROLE[[#This Row],[Coluna8]]=0, "-", BS_CONTROLE[[#This Row],[Coluna8]])</f>
        <v>-</v>
      </c>
      <c r="AL270" s="171" t="str">
        <f>IF(BS_CONTROLE[[#This Row],[Coluna9]]=0, "-", BS_CONTROLE[[#This Row],[Coluna9]])</f>
        <v>-</v>
      </c>
      <c r="AM270" s="171" t="str">
        <f>IF(BS_CONTROLE[[#This Row],[Coluna13]]=0, "-", BS_CONTROLE[[#This Row],[Coluna13]])</f>
        <v>-</v>
      </c>
      <c r="AN270" s="171" t="str">
        <f>IF(BS_CONTROLE[[#This Row],[Coluna14]]=0, "-", BS_CONTROLE[[#This Row],[Coluna14]])</f>
        <v>-</v>
      </c>
      <c r="AO270" s="172" t="str">
        <f>IF(BS_CONTROLE[[#This Row],[Coluna10]]=0, "-", BS_CONTROLE[[#This Row],[Coluna10]])</f>
        <v>-</v>
      </c>
      <c r="AP270" s="173" t="str">
        <f>IF(BS_CONTROLE[[#This Row],[Coluna11]]=0, "-", BS_CONTROLE[[#This Row],[Coluna11]])</f>
        <v>-</v>
      </c>
      <c r="AQ270" s="173" t="str">
        <f>IF(BS_CONTROLE[[#This Row],[Coluna12]]=0, "-", BS_CONTROLE[[#This Row],[Coluna12]])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0" s="59" t="str" cm="1">
        <f t="array" ref="BD2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Row],[Coluna22]]=0, "-", BS_CONTROLE[[#This Row],[Coluna22]])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Row],[Coluna2]]="","",WEEKNUM(BS_CONTROLE[[#This Row],[Coluna2]]))</f>
        <v/>
      </c>
      <c r="D271" s="45"/>
      <c r="E271" s="181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1" s="148" t="str" cm="1">
        <f t="array" ref="N2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1" s="176" t="str" cm="1">
        <f t="array" ref="T2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Row],[Coluna6]]=0, "-", BS_CONTROLE[[#This Row],[Coluna6]])</f>
        <v>-</v>
      </c>
      <c r="AJ271" s="8" t="str">
        <f>IF(D271="","*",VLOOKUP(AI271,BS_ATIVIDADE[#Data],3,FALSE))</f>
        <v>*</v>
      </c>
      <c r="AK271" s="171" t="str">
        <f>IF(BS_CONTROLE[[#This Row],[Coluna8]]=0, "-", BS_CONTROLE[[#This Row],[Coluna8]])</f>
        <v>-</v>
      </c>
      <c r="AL271" s="171" t="str">
        <f>IF(BS_CONTROLE[[#This Row],[Coluna9]]=0, "-", BS_CONTROLE[[#This Row],[Coluna9]])</f>
        <v>-</v>
      </c>
      <c r="AM271" s="171" t="str">
        <f>IF(BS_CONTROLE[[#This Row],[Coluna13]]=0, "-", BS_CONTROLE[[#This Row],[Coluna13]])</f>
        <v>-</v>
      </c>
      <c r="AN271" s="171" t="str">
        <f>IF(BS_CONTROLE[[#This Row],[Coluna14]]=0, "-", BS_CONTROLE[[#This Row],[Coluna14]])</f>
        <v>-</v>
      </c>
      <c r="AO271" s="172" t="str">
        <f>IF(BS_CONTROLE[[#This Row],[Coluna10]]=0, "-", BS_CONTROLE[[#This Row],[Coluna10]])</f>
        <v>-</v>
      </c>
      <c r="AP271" s="173" t="str">
        <f>IF(BS_CONTROLE[[#This Row],[Coluna11]]=0, "-", BS_CONTROLE[[#This Row],[Coluna11]])</f>
        <v>-</v>
      </c>
      <c r="AQ271" s="173" t="str">
        <f>IF(BS_CONTROLE[[#This Row],[Coluna12]]=0, "-", BS_CONTROLE[[#This Row],[Coluna12]])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1" s="59" t="str" cm="1">
        <f t="array" ref="BD2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Row],[Coluna22]]=0, "-", BS_CONTROLE[[#This Row],[Coluna22]])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Row],[Coluna2]]="","",WEEKNUM(BS_CONTROLE[[#This Row],[Coluna2]]))</f>
        <v/>
      </c>
      <c r="D272" s="45"/>
      <c r="E272" s="181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2" s="148" t="str" cm="1">
        <f t="array" ref="N2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2" s="176" t="str" cm="1">
        <f t="array" ref="T2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Row],[Coluna6]]=0, "-", BS_CONTROLE[[#This Row],[Coluna6]])</f>
        <v>-</v>
      </c>
      <c r="AJ272" s="8" t="str">
        <f>IF(D272="","*",VLOOKUP(AI272,BS_ATIVIDADE[#Data],3,FALSE))</f>
        <v>*</v>
      </c>
      <c r="AK272" s="171" t="str">
        <f>IF(BS_CONTROLE[[#This Row],[Coluna8]]=0, "-", BS_CONTROLE[[#This Row],[Coluna8]])</f>
        <v>-</v>
      </c>
      <c r="AL272" s="171" t="str">
        <f>IF(BS_CONTROLE[[#This Row],[Coluna9]]=0, "-", BS_CONTROLE[[#This Row],[Coluna9]])</f>
        <v>-</v>
      </c>
      <c r="AM272" s="171" t="str">
        <f>IF(BS_CONTROLE[[#This Row],[Coluna13]]=0, "-", BS_CONTROLE[[#This Row],[Coluna13]])</f>
        <v>-</v>
      </c>
      <c r="AN272" s="171" t="str">
        <f>IF(BS_CONTROLE[[#This Row],[Coluna14]]=0, "-", BS_CONTROLE[[#This Row],[Coluna14]])</f>
        <v>-</v>
      </c>
      <c r="AO272" s="172" t="str">
        <f>IF(BS_CONTROLE[[#This Row],[Coluna10]]=0, "-", BS_CONTROLE[[#This Row],[Coluna10]])</f>
        <v>-</v>
      </c>
      <c r="AP272" s="173" t="str">
        <f>IF(BS_CONTROLE[[#This Row],[Coluna11]]=0, "-", BS_CONTROLE[[#This Row],[Coluna11]])</f>
        <v>-</v>
      </c>
      <c r="AQ272" s="173" t="str">
        <f>IF(BS_CONTROLE[[#This Row],[Coluna12]]=0, "-", BS_CONTROLE[[#This Row],[Coluna12]])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2" s="59" t="str" cm="1">
        <f t="array" ref="BD2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Row],[Coluna22]]=0, "-", BS_CONTROLE[[#This Row],[Coluna22]])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Row],[Coluna2]]="","",WEEKNUM(BS_CONTROLE[[#This Row],[Coluna2]]))</f>
        <v/>
      </c>
      <c r="D273" s="45"/>
      <c r="E273" s="181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3" s="148" t="str" cm="1">
        <f t="array" ref="N2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3" s="176" t="str" cm="1">
        <f t="array" ref="T2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Row],[Coluna6]]=0, "-", BS_CONTROLE[[#This Row],[Coluna6]])</f>
        <v>-</v>
      </c>
      <c r="AJ273" s="8" t="str">
        <f>IF(D273="","*",VLOOKUP(AI273,BS_ATIVIDADE[#Data],3,FALSE))</f>
        <v>*</v>
      </c>
      <c r="AK273" s="171" t="str">
        <f>IF(BS_CONTROLE[[#This Row],[Coluna8]]=0, "-", BS_CONTROLE[[#This Row],[Coluna8]])</f>
        <v>-</v>
      </c>
      <c r="AL273" s="171" t="str">
        <f>IF(BS_CONTROLE[[#This Row],[Coluna9]]=0, "-", BS_CONTROLE[[#This Row],[Coluna9]])</f>
        <v>-</v>
      </c>
      <c r="AM273" s="171" t="str">
        <f>IF(BS_CONTROLE[[#This Row],[Coluna13]]=0, "-", BS_CONTROLE[[#This Row],[Coluna13]])</f>
        <v>-</v>
      </c>
      <c r="AN273" s="171" t="str">
        <f>IF(BS_CONTROLE[[#This Row],[Coluna14]]=0, "-", BS_CONTROLE[[#This Row],[Coluna14]])</f>
        <v>-</v>
      </c>
      <c r="AO273" s="172" t="str">
        <f>IF(BS_CONTROLE[[#This Row],[Coluna10]]=0, "-", BS_CONTROLE[[#This Row],[Coluna10]])</f>
        <v>-</v>
      </c>
      <c r="AP273" s="173" t="str">
        <f>IF(BS_CONTROLE[[#This Row],[Coluna11]]=0, "-", BS_CONTROLE[[#This Row],[Coluna11]])</f>
        <v>-</v>
      </c>
      <c r="AQ273" s="173" t="str">
        <f>IF(BS_CONTROLE[[#This Row],[Coluna12]]=0, "-", BS_CONTROLE[[#This Row],[Coluna12]])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3" s="59" t="str" cm="1">
        <f t="array" ref="BD2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Row],[Coluna22]]=0, "-", BS_CONTROLE[[#This Row],[Coluna22]])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Row],[Coluna2]]="","",WEEKNUM(BS_CONTROLE[[#This Row],[Coluna2]]))</f>
        <v/>
      </c>
      <c r="D274" s="45"/>
      <c r="E274" s="181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4" s="148" t="str" cm="1">
        <f t="array" ref="N2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4" s="176" t="str" cm="1">
        <f t="array" ref="T2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Row],[Coluna6]]=0, "-", BS_CONTROLE[[#This Row],[Coluna6]])</f>
        <v>-</v>
      </c>
      <c r="AJ274" s="8" t="str">
        <f>IF(D274="","*",VLOOKUP(AI274,BS_ATIVIDADE[#Data],3,FALSE))</f>
        <v>*</v>
      </c>
      <c r="AK274" s="171" t="str">
        <f>IF(BS_CONTROLE[[#This Row],[Coluna8]]=0, "-", BS_CONTROLE[[#This Row],[Coluna8]])</f>
        <v>-</v>
      </c>
      <c r="AL274" s="171" t="str">
        <f>IF(BS_CONTROLE[[#This Row],[Coluna9]]=0, "-", BS_CONTROLE[[#This Row],[Coluna9]])</f>
        <v>-</v>
      </c>
      <c r="AM274" s="171" t="str">
        <f>IF(BS_CONTROLE[[#This Row],[Coluna13]]=0, "-", BS_CONTROLE[[#This Row],[Coluna13]])</f>
        <v>-</v>
      </c>
      <c r="AN274" s="171" t="str">
        <f>IF(BS_CONTROLE[[#This Row],[Coluna14]]=0, "-", BS_CONTROLE[[#This Row],[Coluna14]])</f>
        <v>-</v>
      </c>
      <c r="AO274" s="172" t="str">
        <f>IF(BS_CONTROLE[[#This Row],[Coluna10]]=0, "-", BS_CONTROLE[[#This Row],[Coluna10]])</f>
        <v>-</v>
      </c>
      <c r="AP274" s="173" t="str">
        <f>IF(BS_CONTROLE[[#This Row],[Coluna11]]=0, "-", BS_CONTROLE[[#This Row],[Coluna11]])</f>
        <v>-</v>
      </c>
      <c r="AQ274" s="173" t="str">
        <f>IF(BS_CONTROLE[[#This Row],[Coluna12]]=0, "-", BS_CONTROLE[[#This Row],[Coluna12]])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4" s="59" t="str" cm="1">
        <f t="array" ref="BD2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Row],[Coluna22]]=0, "-", BS_CONTROLE[[#This Row],[Coluna22]])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Row],[Coluna2]]="","",WEEKNUM(BS_CONTROLE[[#This Row],[Coluna2]]))</f>
        <v/>
      </c>
      <c r="D275" s="45"/>
      <c r="E275" s="181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5" s="148" t="str" cm="1">
        <f t="array" ref="N2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5" s="176" t="str" cm="1">
        <f t="array" ref="T2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Row],[Coluna6]]=0, "-", BS_CONTROLE[[#This Row],[Coluna6]])</f>
        <v>-</v>
      </c>
      <c r="AJ275" s="8" t="str">
        <f>IF(D275="","*",VLOOKUP(AI275,BS_ATIVIDADE[#Data],3,FALSE))</f>
        <v>*</v>
      </c>
      <c r="AK275" s="171" t="str">
        <f>IF(BS_CONTROLE[[#This Row],[Coluna8]]=0, "-", BS_CONTROLE[[#This Row],[Coluna8]])</f>
        <v>-</v>
      </c>
      <c r="AL275" s="171" t="str">
        <f>IF(BS_CONTROLE[[#This Row],[Coluna9]]=0, "-", BS_CONTROLE[[#This Row],[Coluna9]])</f>
        <v>-</v>
      </c>
      <c r="AM275" s="171" t="str">
        <f>IF(BS_CONTROLE[[#This Row],[Coluna13]]=0, "-", BS_CONTROLE[[#This Row],[Coluna13]])</f>
        <v>-</v>
      </c>
      <c r="AN275" s="171" t="str">
        <f>IF(BS_CONTROLE[[#This Row],[Coluna14]]=0, "-", BS_CONTROLE[[#This Row],[Coluna14]])</f>
        <v>-</v>
      </c>
      <c r="AO275" s="172" t="str">
        <f>IF(BS_CONTROLE[[#This Row],[Coluna10]]=0, "-", BS_CONTROLE[[#This Row],[Coluna10]])</f>
        <v>-</v>
      </c>
      <c r="AP275" s="173" t="str">
        <f>IF(BS_CONTROLE[[#This Row],[Coluna11]]=0, "-", BS_CONTROLE[[#This Row],[Coluna11]])</f>
        <v>-</v>
      </c>
      <c r="AQ275" s="173" t="str">
        <f>IF(BS_CONTROLE[[#This Row],[Coluna12]]=0, "-", BS_CONTROLE[[#This Row],[Coluna12]])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5" s="59" t="str" cm="1">
        <f t="array" ref="BD2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Row],[Coluna22]]=0, "-", BS_CONTROLE[[#This Row],[Coluna22]])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Row],[Coluna2]]="","",WEEKNUM(BS_CONTROLE[[#This Row],[Coluna2]]))</f>
        <v/>
      </c>
      <c r="D276" s="45"/>
      <c r="E276" s="181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6" s="148" t="str" cm="1">
        <f t="array" ref="N2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6" s="176" t="str" cm="1">
        <f t="array" ref="T2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Row],[Coluna6]]=0, "-", BS_CONTROLE[[#This Row],[Coluna6]])</f>
        <v>-</v>
      </c>
      <c r="AJ276" s="8" t="str">
        <f>IF(D276="","*",VLOOKUP(AI276,BS_ATIVIDADE[#Data],3,FALSE))</f>
        <v>*</v>
      </c>
      <c r="AK276" s="171" t="str">
        <f>IF(BS_CONTROLE[[#This Row],[Coluna8]]=0, "-", BS_CONTROLE[[#This Row],[Coluna8]])</f>
        <v>-</v>
      </c>
      <c r="AL276" s="171" t="str">
        <f>IF(BS_CONTROLE[[#This Row],[Coluna9]]=0, "-", BS_CONTROLE[[#This Row],[Coluna9]])</f>
        <v>-</v>
      </c>
      <c r="AM276" s="171" t="str">
        <f>IF(BS_CONTROLE[[#This Row],[Coluna13]]=0, "-", BS_CONTROLE[[#This Row],[Coluna13]])</f>
        <v>-</v>
      </c>
      <c r="AN276" s="171" t="str">
        <f>IF(BS_CONTROLE[[#This Row],[Coluna14]]=0, "-", BS_CONTROLE[[#This Row],[Coluna14]])</f>
        <v>-</v>
      </c>
      <c r="AO276" s="172" t="str">
        <f>IF(BS_CONTROLE[[#This Row],[Coluna10]]=0, "-", BS_CONTROLE[[#This Row],[Coluna10]])</f>
        <v>-</v>
      </c>
      <c r="AP276" s="173" t="str">
        <f>IF(BS_CONTROLE[[#This Row],[Coluna11]]=0, "-", BS_CONTROLE[[#This Row],[Coluna11]])</f>
        <v>-</v>
      </c>
      <c r="AQ276" s="173" t="str">
        <f>IF(BS_CONTROLE[[#This Row],[Coluna12]]=0, "-", BS_CONTROLE[[#This Row],[Coluna12]])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6" s="59" t="str" cm="1">
        <f t="array" ref="BD2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Row],[Coluna22]]=0, "-", BS_CONTROLE[[#This Row],[Coluna22]])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Row],[Coluna2]]="","",WEEKNUM(BS_CONTROLE[[#This Row],[Coluna2]]))</f>
        <v/>
      </c>
      <c r="D277" s="45"/>
      <c r="E277" s="181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7" s="148" t="str" cm="1">
        <f t="array" ref="N2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7" s="176" t="str" cm="1">
        <f t="array" ref="T2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Row],[Coluna6]]=0, "-", BS_CONTROLE[[#This Row],[Coluna6]])</f>
        <v>-</v>
      </c>
      <c r="AJ277" s="8" t="str">
        <f>IF(D277="","*",VLOOKUP(AI277,BS_ATIVIDADE[#Data],3,FALSE))</f>
        <v>*</v>
      </c>
      <c r="AK277" s="171" t="str">
        <f>IF(BS_CONTROLE[[#This Row],[Coluna8]]=0, "-", BS_CONTROLE[[#This Row],[Coluna8]])</f>
        <v>-</v>
      </c>
      <c r="AL277" s="171" t="str">
        <f>IF(BS_CONTROLE[[#This Row],[Coluna9]]=0, "-", BS_CONTROLE[[#This Row],[Coluna9]])</f>
        <v>-</v>
      </c>
      <c r="AM277" s="171" t="str">
        <f>IF(BS_CONTROLE[[#This Row],[Coluna13]]=0, "-", BS_CONTROLE[[#This Row],[Coluna13]])</f>
        <v>-</v>
      </c>
      <c r="AN277" s="171" t="str">
        <f>IF(BS_CONTROLE[[#This Row],[Coluna14]]=0, "-", BS_CONTROLE[[#This Row],[Coluna14]])</f>
        <v>-</v>
      </c>
      <c r="AO277" s="172" t="str">
        <f>IF(BS_CONTROLE[[#This Row],[Coluna10]]=0, "-", BS_CONTROLE[[#This Row],[Coluna10]])</f>
        <v>-</v>
      </c>
      <c r="AP277" s="173" t="str">
        <f>IF(BS_CONTROLE[[#This Row],[Coluna11]]=0, "-", BS_CONTROLE[[#This Row],[Coluna11]])</f>
        <v>-</v>
      </c>
      <c r="AQ277" s="173" t="str">
        <f>IF(BS_CONTROLE[[#This Row],[Coluna12]]=0, "-", BS_CONTROLE[[#This Row],[Coluna12]])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7" s="59" t="str" cm="1">
        <f t="array" ref="BD2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Row],[Coluna22]]=0, "-", BS_CONTROLE[[#This Row],[Coluna22]])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Row],[Coluna2]]="","",WEEKNUM(BS_CONTROLE[[#This Row],[Coluna2]]))</f>
        <v/>
      </c>
      <c r="D278" s="45"/>
      <c r="E278" s="181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8" s="148" t="str" cm="1">
        <f t="array" ref="N2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8" s="176" t="str" cm="1">
        <f t="array" ref="T2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Row],[Coluna6]]=0, "-", BS_CONTROLE[[#This Row],[Coluna6]])</f>
        <v>-</v>
      </c>
      <c r="AJ278" s="8" t="str">
        <f>IF(D278="","*",VLOOKUP(AI278,BS_ATIVIDADE[#Data],3,FALSE))</f>
        <v>*</v>
      </c>
      <c r="AK278" s="171" t="str">
        <f>IF(BS_CONTROLE[[#This Row],[Coluna8]]=0, "-", BS_CONTROLE[[#This Row],[Coluna8]])</f>
        <v>-</v>
      </c>
      <c r="AL278" s="171" t="str">
        <f>IF(BS_CONTROLE[[#This Row],[Coluna9]]=0, "-", BS_CONTROLE[[#This Row],[Coluna9]])</f>
        <v>-</v>
      </c>
      <c r="AM278" s="171" t="str">
        <f>IF(BS_CONTROLE[[#This Row],[Coluna13]]=0, "-", BS_CONTROLE[[#This Row],[Coluna13]])</f>
        <v>-</v>
      </c>
      <c r="AN278" s="171" t="str">
        <f>IF(BS_CONTROLE[[#This Row],[Coluna14]]=0, "-", BS_CONTROLE[[#This Row],[Coluna14]])</f>
        <v>-</v>
      </c>
      <c r="AO278" s="172" t="str">
        <f>IF(BS_CONTROLE[[#This Row],[Coluna10]]=0, "-", BS_CONTROLE[[#This Row],[Coluna10]])</f>
        <v>-</v>
      </c>
      <c r="AP278" s="173" t="str">
        <f>IF(BS_CONTROLE[[#This Row],[Coluna11]]=0, "-", BS_CONTROLE[[#This Row],[Coluna11]])</f>
        <v>-</v>
      </c>
      <c r="AQ278" s="173" t="str">
        <f>IF(BS_CONTROLE[[#This Row],[Coluna12]]=0, "-", BS_CONTROLE[[#This Row],[Coluna12]])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8" s="59" t="str" cm="1">
        <f t="array" ref="BD2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Row],[Coluna22]]=0, "-", BS_CONTROLE[[#This Row],[Coluna22]])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Row],[Coluna2]]="","",WEEKNUM(BS_CONTROLE[[#This Row],[Coluna2]]))</f>
        <v/>
      </c>
      <c r="D279" s="45"/>
      <c r="E279" s="181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9" s="148" t="str" cm="1">
        <f t="array" ref="N2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9" s="176" t="str" cm="1">
        <f t="array" ref="T2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Row],[Coluna6]]=0, "-", BS_CONTROLE[[#This Row],[Coluna6]])</f>
        <v>-</v>
      </c>
      <c r="AJ279" s="8" t="str">
        <f>IF(D279="","*",VLOOKUP(AI279,BS_ATIVIDADE[#Data],3,FALSE))</f>
        <v>*</v>
      </c>
      <c r="AK279" s="171" t="str">
        <f>IF(BS_CONTROLE[[#This Row],[Coluna8]]=0, "-", BS_CONTROLE[[#This Row],[Coluna8]])</f>
        <v>-</v>
      </c>
      <c r="AL279" s="171" t="str">
        <f>IF(BS_CONTROLE[[#This Row],[Coluna9]]=0, "-", BS_CONTROLE[[#This Row],[Coluna9]])</f>
        <v>-</v>
      </c>
      <c r="AM279" s="171" t="str">
        <f>IF(BS_CONTROLE[[#This Row],[Coluna13]]=0, "-", BS_CONTROLE[[#This Row],[Coluna13]])</f>
        <v>-</v>
      </c>
      <c r="AN279" s="171" t="str">
        <f>IF(BS_CONTROLE[[#This Row],[Coluna14]]=0, "-", BS_CONTROLE[[#This Row],[Coluna14]])</f>
        <v>-</v>
      </c>
      <c r="AO279" s="172" t="str">
        <f>IF(BS_CONTROLE[[#This Row],[Coluna10]]=0, "-", BS_CONTROLE[[#This Row],[Coluna10]])</f>
        <v>-</v>
      </c>
      <c r="AP279" s="173" t="str">
        <f>IF(BS_CONTROLE[[#This Row],[Coluna11]]=0, "-", BS_CONTROLE[[#This Row],[Coluna11]])</f>
        <v>-</v>
      </c>
      <c r="AQ279" s="173" t="str">
        <f>IF(BS_CONTROLE[[#This Row],[Coluna12]]=0, "-", BS_CONTROLE[[#This Row],[Coluna12]])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9" s="59" t="str" cm="1">
        <f t="array" ref="BD2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Row],[Coluna22]]=0, "-", BS_CONTROLE[[#This Row],[Coluna22]])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Row],[Coluna2]]="","",WEEKNUM(BS_CONTROLE[[#This Row],[Coluna2]]))</f>
        <v/>
      </c>
      <c r="D280" s="45"/>
      <c r="E280" s="181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0" s="148" t="str" cm="1">
        <f t="array" ref="N2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0" s="176" t="str" cm="1">
        <f t="array" ref="T2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Row],[Coluna6]]=0, "-", BS_CONTROLE[[#This Row],[Coluna6]])</f>
        <v>-</v>
      </c>
      <c r="AJ280" s="8" t="str">
        <f>IF(D280="","*",VLOOKUP(AI280,BS_ATIVIDADE[#Data],3,FALSE))</f>
        <v>*</v>
      </c>
      <c r="AK280" s="171" t="str">
        <f>IF(BS_CONTROLE[[#This Row],[Coluna8]]=0, "-", BS_CONTROLE[[#This Row],[Coluna8]])</f>
        <v>-</v>
      </c>
      <c r="AL280" s="171" t="str">
        <f>IF(BS_CONTROLE[[#This Row],[Coluna9]]=0, "-", BS_CONTROLE[[#This Row],[Coluna9]])</f>
        <v>-</v>
      </c>
      <c r="AM280" s="171" t="str">
        <f>IF(BS_CONTROLE[[#This Row],[Coluna13]]=0, "-", BS_CONTROLE[[#This Row],[Coluna13]])</f>
        <v>-</v>
      </c>
      <c r="AN280" s="171" t="str">
        <f>IF(BS_CONTROLE[[#This Row],[Coluna14]]=0, "-", BS_CONTROLE[[#This Row],[Coluna14]])</f>
        <v>-</v>
      </c>
      <c r="AO280" s="172" t="str">
        <f>IF(BS_CONTROLE[[#This Row],[Coluna10]]=0, "-", BS_CONTROLE[[#This Row],[Coluna10]])</f>
        <v>-</v>
      </c>
      <c r="AP280" s="173" t="str">
        <f>IF(BS_CONTROLE[[#This Row],[Coluna11]]=0, "-", BS_CONTROLE[[#This Row],[Coluna11]])</f>
        <v>-</v>
      </c>
      <c r="AQ280" s="173" t="str">
        <f>IF(BS_CONTROLE[[#This Row],[Coluna12]]=0, "-", BS_CONTROLE[[#This Row],[Coluna12]])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0" s="59" t="str" cm="1">
        <f t="array" ref="BD2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Row],[Coluna22]]=0, "-", BS_CONTROLE[[#This Row],[Coluna22]])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Row],[Coluna2]]="","",WEEKNUM(BS_CONTROLE[[#This Row],[Coluna2]]))</f>
        <v/>
      </c>
      <c r="D281" s="45"/>
      <c r="E281" s="181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1" s="148" t="str" cm="1">
        <f t="array" ref="N2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1" s="176" t="str" cm="1">
        <f t="array" ref="T2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Row],[Coluna6]]=0, "-", BS_CONTROLE[[#This Row],[Coluna6]])</f>
        <v>-</v>
      </c>
      <c r="AJ281" s="8" t="str">
        <f>IF(D281="","*",VLOOKUP(AI281,BS_ATIVIDADE[#Data],3,FALSE))</f>
        <v>*</v>
      </c>
      <c r="AK281" s="171" t="str">
        <f>IF(BS_CONTROLE[[#This Row],[Coluna8]]=0, "-", BS_CONTROLE[[#This Row],[Coluna8]])</f>
        <v>-</v>
      </c>
      <c r="AL281" s="171" t="str">
        <f>IF(BS_CONTROLE[[#This Row],[Coluna9]]=0, "-", BS_CONTROLE[[#This Row],[Coluna9]])</f>
        <v>-</v>
      </c>
      <c r="AM281" s="171" t="str">
        <f>IF(BS_CONTROLE[[#This Row],[Coluna13]]=0, "-", BS_CONTROLE[[#This Row],[Coluna13]])</f>
        <v>-</v>
      </c>
      <c r="AN281" s="171" t="str">
        <f>IF(BS_CONTROLE[[#This Row],[Coluna14]]=0, "-", BS_CONTROLE[[#This Row],[Coluna14]])</f>
        <v>-</v>
      </c>
      <c r="AO281" s="172" t="str">
        <f>IF(BS_CONTROLE[[#This Row],[Coluna10]]=0, "-", BS_CONTROLE[[#This Row],[Coluna10]])</f>
        <v>-</v>
      </c>
      <c r="AP281" s="173" t="str">
        <f>IF(BS_CONTROLE[[#This Row],[Coluna11]]=0, "-", BS_CONTROLE[[#This Row],[Coluna11]])</f>
        <v>-</v>
      </c>
      <c r="AQ281" s="173" t="str">
        <f>IF(BS_CONTROLE[[#This Row],[Coluna12]]=0, "-", BS_CONTROLE[[#This Row],[Coluna12]])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1" s="59" t="str" cm="1">
        <f t="array" ref="BD2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Row],[Coluna22]]=0, "-", BS_CONTROLE[[#This Row],[Coluna22]])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Row],[Coluna2]]="","",WEEKNUM(BS_CONTROLE[[#This Row],[Coluna2]]))</f>
        <v/>
      </c>
      <c r="D282" s="45"/>
      <c r="E282" s="181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2" s="148" t="str" cm="1">
        <f t="array" ref="N2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2" s="176" t="str" cm="1">
        <f t="array" ref="T2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Row],[Coluna6]]=0, "-", BS_CONTROLE[[#This Row],[Coluna6]])</f>
        <v>-</v>
      </c>
      <c r="AJ282" s="8" t="str">
        <f>IF(D282="","*",VLOOKUP(AI282,BS_ATIVIDADE[#Data],3,FALSE))</f>
        <v>*</v>
      </c>
      <c r="AK282" s="171" t="str">
        <f>IF(BS_CONTROLE[[#This Row],[Coluna8]]=0, "-", BS_CONTROLE[[#This Row],[Coluna8]])</f>
        <v>-</v>
      </c>
      <c r="AL282" s="171" t="str">
        <f>IF(BS_CONTROLE[[#This Row],[Coluna9]]=0, "-", BS_CONTROLE[[#This Row],[Coluna9]])</f>
        <v>-</v>
      </c>
      <c r="AM282" s="171" t="str">
        <f>IF(BS_CONTROLE[[#This Row],[Coluna13]]=0, "-", BS_CONTROLE[[#This Row],[Coluna13]])</f>
        <v>-</v>
      </c>
      <c r="AN282" s="171" t="str">
        <f>IF(BS_CONTROLE[[#This Row],[Coluna14]]=0, "-", BS_CONTROLE[[#This Row],[Coluna14]])</f>
        <v>-</v>
      </c>
      <c r="AO282" s="172" t="str">
        <f>IF(BS_CONTROLE[[#This Row],[Coluna10]]=0, "-", BS_CONTROLE[[#This Row],[Coluna10]])</f>
        <v>-</v>
      </c>
      <c r="AP282" s="173" t="str">
        <f>IF(BS_CONTROLE[[#This Row],[Coluna11]]=0, "-", BS_CONTROLE[[#This Row],[Coluna11]])</f>
        <v>-</v>
      </c>
      <c r="AQ282" s="173" t="str">
        <f>IF(BS_CONTROLE[[#This Row],[Coluna12]]=0, "-", BS_CONTROLE[[#This Row],[Coluna12]])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2" s="59" t="str" cm="1">
        <f t="array" ref="BD2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Row],[Coluna22]]=0, "-", BS_CONTROLE[[#This Row],[Coluna22]])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Row],[Coluna2]]="","",WEEKNUM(BS_CONTROLE[[#This Row],[Coluna2]]))</f>
        <v/>
      </c>
      <c r="D283" s="45"/>
      <c r="E283" s="181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3" s="148" t="str" cm="1">
        <f t="array" ref="N2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3" s="176" t="str" cm="1">
        <f t="array" ref="T2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Row],[Coluna6]]=0, "-", BS_CONTROLE[[#This Row],[Coluna6]])</f>
        <v>-</v>
      </c>
      <c r="AJ283" s="8" t="str">
        <f>IF(D283="","*",VLOOKUP(AI283,BS_ATIVIDADE[#Data],3,FALSE))</f>
        <v>*</v>
      </c>
      <c r="AK283" s="171" t="str">
        <f>IF(BS_CONTROLE[[#This Row],[Coluna8]]=0, "-", BS_CONTROLE[[#This Row],[Coluna8]])</f>
        <v>-</v>
      </c>
      <c r="AL283" s="171" t="str">
        <f>IF(BS_CONTROLE[[#This Row],[Coluna9]]=0, "-", BS_CONTROLE[[#This Row],[Coluna9]])</f>
        <v>-</v>
      </c>
      <c r="AM283" s="171" t="str">
        <f>IF(BS_CONTROLE[[#This Row],[Coluna13]]=0, "-", BS_CONTROLE[[#This Row],[Coluna13]])</f>
        <v>-</v>
      </c>
      <c r="AN283" s="171" t="str">
        <f>IF(BS_CONTROLE[[#This Row],[Coluna14]]=0, "-", BS_CONTROLE[[#This Row],[Coluna14]])</f>
        <v>-</v>
      </c>
      <c r="AO283" s="172" t="str">
        <f>IF(BS_CONTROLE[[#This Row],[Coluna10]]=0, "-", BS_CONTROLE[[#This Row],[Coluna10]])</f>
        <v>-</v>
      </c>
      <c r="AP283" s="173" t="str">
        <f>IF(BS_CONTROLE[[#This Row],[Coluna11]]=0, "-", BS_CONTROLE[[#This Row],[Coluna11]])</f>
        <v>-</v>
      </c>
      <c r="AQ283" s="173" t="str">
        <f>IF(BS_CONTROLE[[#This Row],[Coluna12]]=0, "-", BS_CONTROLE[[#This Row],[Coluna12]])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3" s="59" t="str" cm="1">
        <f t="array" ref="BD2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Row],[Coluna22]]=0, "-", BS_CONTROLE[[#This Row],[Coluna22]])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Row],[Coluna2]]="","",WEEKNUM(BS_CONTROLE[[#This Row],[Coluna2]]))</f>
        <v/>
      </c>
      <c r="D284" s="45"/>
      <c r="E284" s="181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4" s="148" t="str" cm="1">
        <f t="array" ref="N2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4" s="176" t="str" cm="1">
        <f t="array" ref="T2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Row],[Coluna6]]=0, "-", BS_CONTROLE[[#This Row],[Coluna6]])</f>
        <v>-</v>
      </c>
      <c r="AJ284" s="8" t="str">
        <f>IF(D284="","*",VLOOKUP(AI284,BS_ATIVIDADE[#Data],3,FALSE))</f>
        <v>*</v>
      </c>
      <c r="AK284" s="171" t="str">
        <f>IF(BS_CONTROLE[[#This Row],[Coluna8]]=0, "-", BS_CONTROLE[[#This Row],[Coluna8]])</f>
        <v>-</v>
      </c>
      <c r="AL284" s="171" t="str">
        <f>IF(BS_CONTROLE[[#This Row],[Coluna9]]=0, "-", BS_CONTROLE[[#This Row],[Coluna9]])</f>
        <v>-</v>
      </c>
      <c r="AM284" s="171" t="str">
        <f>IF(BS_CONTROLE[[#This Row],[Coluna13]]=0, "-", BS_CONTROLE[[#This Row],[Coluna13]])</f>
        <v>-</v>
      </c>
      <c r="AN284" s="171" t="str">
        <f>IF(BS_CONTROLE[[#This Row],[Coluna14]]=0, "-", BS_CONTROLE[[#This Row],[Coluna14]])</f>
        <v>-</v>
      </c>
      <c r="AO284" s="172" t="str">
        <f>IF(BS_CONTROLE[[#This Row],[Coluna10]]=0, "-", BS_CONTROLE[[#This Row],[Coluna10]])</f>
        <v>-</v>
      </c>
      <c r="AP284" s="173" t="str">
        <f>IF(BS_CONTROLE[[#This Row],[Coluna11]]=0, "-", BS_CONTROLE[[#This Row],[Coluna11]])</f>
        <v>-</v>
      </c>
      <c r="AQ284" s="173" t="str">
        <f>IF(BS_CONTROLE[[#This Row],[Coluna12]]=0, "-", BS_CONTROLE[[#This Row],[Coluna12]])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4" s="59" t="str" cm="1">
        <f t="array" ref="BD2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Row],[Coluna22]]=0, "-", BS_CONTROLE[[#This Row],[Coluna22]])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Row],[Coluna2]]="","",WEEKNUM(BS_CONTROLE[[#This Row],[Coluna2]]))</f>
        <v/>
      </c>
      <c r="D285" s="45"/>
      <c r="E285" s="181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5" s="148" t="str" cm="1">
        <f t="array" ref="N2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5" s="176" t="str" cm="1">
        <f t="array" ref="T2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Row],[Coluna6]]=0, "-", BS_CONTROLE[[#This Row],[Coluna6]])</f>
        <v>-</v>
      </c>
      <c r="AJ285" s="8" t="str">
        <f>IF(D285="","*",VLOOKUP(AI285,BS_ATIVIDADE[#Data],3,FALSE))</f>
        <v>*</v>
      </c>
      <c r="AK285" s="171" t="str">
        <f>IF(BS_CONTROLE[[#This Row],[Coluna8]]=0, "-", BS_CONTROLE[[#This Row],[Coluna8]])</f>
        <v>-</v>
      </c>
      <c r="AL285" s="171" t="str">
        <f>IF(BS_CONTROLE[[#This Row],[Coluna9]]=0, "-", BS_CONTROLE[[#This Row],[Coluna9]])</f>
        <v>-</v>
      </c>
      <c r="AM285" s="171" t="str">
        <f>IF(BS_CONTROLE[[#This Row],[Coluna13]]=0, "-", BS_CONTROLE[[#This Row],[Coluna13]])</f>
        <v>-</v>
      </c>
      <c r="AN285" s="171" t="str">
        <f>IF(BS_CONTROLE[[#This Row],[Coluna14]]=0, "-", BS_CONTROLE[[#This Row],[Coluna14]])</f>
        <v>-</v>
      </c>
      <c r="AO285" s="172" t="str">
        <f>IF(BS_CONTROLE[[#This Row],[Coluna10]]=0, "-", BS_CONTROLE[[#This Row],[Coluna10]])</f>
        <v>-</v>
      </c>
      <c r="AP285" s="173" t="str">
        <f>IF(BS_CONTROLE[[#This Row],[Coluna11]]=0, "-", BS_CONTROLE[[#This Row],[Coluna11]])</f>
        <v>-</v>
      </c>
      <c r="AQ285" s="173" t="str">
        <f>IF(BS_CONTROLE[[#This Row],[Coluna12]]=0, "-", BS_CONTROLE[[#This Row],[Coluna12]])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5" s="59" t="str" cm="1">
        <f t="array" ref="BD2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Row],[Coluna22]]=0, "-", BS_CONTROLE[[#This Row],[Coluna22]])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Row],[Coluna2]]="","",WEEKNUM(BS_CONTROLE[[#This Row],[Coluna2]]))</f>
        <v/>
      </c>
      <c r="D286" s="45"/>
      <c r="E286" s="181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6" s="148" t="str" cm="1">
        <f t="array" ref="N2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6" s="176" t="str" cm="1">
        <f t="array" ref="T2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Row],[Coluna6]]=0, "-", BS_CONTROLE[[#This Row],[Coluna6]])</f>
        <v>-</v>
      </c>
      <c r="AJ286" s="8" t="str">
        <f>IF(D286="","*",VLOOKUP(AI286,BS_ATIVIDADE[#Data],3,FALSE))</f>
        <v>*</v>
      </c>
      <c r="AK286" s="171" t="str">
        <f>IF(BS_CONTROLE[[#This Row],[Coluna8]]=0, "-", BS_CONTROLE[[#This Row],[Coluna8]])</f>
        <v>-</v>
      </c>
      <c r="AL286" s="171" t="str">
        <f>IF(BS_CONTROLE[[#This Row],[Coluna9]]=0, "-", BS_CONTROLE[[#This Row],[Coluna9]])</f>
        <v>-</v>
      </c>
      <c r="AM286" s="171" t="str">
        <f>IF(BS_CONTROLE[[#This Row],[Coluna13]]=0, "-", BS_CONTROLE[[#This Row],[Coluna13]])</f>
        <v>-</v>
      </c>
      <c r="AN286" s="171" t="str">
        <f>IF(BS_CONTROLE[[#This Row],[Coluna14]]=0, "-", BS_CONTROLE[[#This Row],[Coluna14]])</f>
        <v>-</v>
      </c>
      <c r="AO286" s="172" t="str">
        <f>IF(BS_CONTROLE[[#This Row],[Coluna10]]=0, "-", BS_CONTROLE[[#This Row],[Coluna10]])</f>
        <v>-</v>
      </c>
      <c r="AP286" s="173" t="str">
        <f>IF(BS_CONTROLE[[#This Row],[Coluna11]]=0, "-", BS_CONTROLE[[#This Row],[Coluna11]])</f>
        <v>-</v>
      </c>
      <c r="AQ286" s="173" t="str">
        <f>IF(BS_CONTROLE[[#This Row],[Coluna12]]=0, "-", BS_CONTROLE[[#This Row],[Coluna12]])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6" s="59" t="str" cm="1">
        <f t="array" ref="BD2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Row],[Coluna22]]=0, "-", BS_CONTROLE[[#This Row],[Coluna22]])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Row],[Coluna2]]="","",WEEKNUM(BS_CONTROLE[[#This Row],[Coluna2]]))</f>
        <v/>
      </c>
      <c r="D287" s="45"/>
      <c r="E287" s="181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7" s="148" t="str" cm="1">
        <f t="array" ref="N2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7" s="176" t="str" cm="1">
        <f t="array" ref="T2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Row],[Coluna6]]=0, "-", BS_CONTROLE[[#This Row],[Coluna6]])</f>
        <v>-</v>
      </c>
      <c r="AJ287" s="8" t="str">
        <f>IF(D287="","*",VLOOKUP(AI287,BS_ATIVIDADE[#Data],3,FALSE))</f>
        <v>*</v>
      </c>
      <c r="AK287" s="171" t="str">
        <f>IF(BS_CONTROLE[[#This Row],[Coluna8]]=0, "-", BS_CONTROLE[[#This Row],[Coluna8]])</f>
        <v>-</v>
      </c>
      <c r="AL287" s="171" t="str">
        <f>IF(BS_CONTROLE[[#This Row],[Coluna9]]=0, "-", BS_CONTROLE[[#This Row],[Coluna9]])</f>
        <v>-</v>
      </c>
      <c r="AM287" s="171" t="str">
        <f>IF(BS_CONTROLE[[#This Row],[Coluna13]]=0, "-", BS_CONTROLE[[#This Row],[Coluna13]])</f>
        <v>-</v>
      </c>
      <c r="AN287" s="171" t="str">
        <f>IF(BS_CONTROLE[[#This Row],[Coluna14]]=0, "-", BS_CONTROLE[[#This Row],[Coluna14]])</f>
        <v>-</v>
      </c>
      <c r="AO287" s="172" t="str">
        <f>IF(BS_CONTROLE[[#This Row],[Coluna10]]=0, "-", BS_CONTROLE[[#This Row],[Coluna10]])</f>
        <v>-</v>
      </c>
      <c r="AP287" s="173" t="str">
        <f>IF(BS_CONTROLE[[#This Row],[Coluna11]]=0, "-", BS_CONTROLE[[#This Row],[Coluna11]])</f>
        <v>-</v>
      </c>
      <c r="AQ287" s="173" t="str">
        <f>IF(BS_CONTROLE[[#This Row],[Coluna12]]=0, "-", BS_CONTROLE[[#This Row],[Coluna12]])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7" s="59" t="str" cm="1">
        <f t="array" ref="BD2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Row],[Coluna22]]=0, "-", BS_CONTROLE[[#This Row],[Coluna22]])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Row],[Coluna2]]="","",WEEKNUM(BS_CONTROLE[[#This Row],[Coluna2]]))</f>
        <v/>
      </c>
      <c r="D288" s="45"/>
      <c r="E288" s="181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8" s="148" t="str" cm="1">
        <f t="array" ref="N2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8" s="176" t="str" cm="1">
        <f t="array" ref="T2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Row],[Coluna6]]=0, "-", BS_CONTROLE[[#This Row],[Coluna6]])</f>
        <v>-</v>
      </c>
      <c r="AJ288" s="8" t="str">
        <f>IF(D288="","*",VLOOKUP(AI288,BS_ATIVIDADE[#Data],3,FALSE))</f>
        <v>*</v>
      </c>
      <c r="AK288" s="171" t="str">
        <f>IF(BS_CONTROLE[[#This Row],[Coluna8]]=0, "-", BS_CONTROLE[[#This Row],[Coluna8]])</f>
        <v>-</v>
      </c>
      <c r="AL288" s="171" t="str">
        <f>IF(BS_CONTROLE[[#This Row],[Coluna9]]=0, "-", BS_CONTROLE[[#This Row],[Coluna9]])</f>
        <v>-</v>
      </c>
      <c r="AM288" s="171" t="str">
        <f>IF(BS_CONTROLE[[#This Row],[Coluna13]]=0, "-", BS_CONTROLE[[#This Row],[Coluna13]])</f>
        <v>-</v>
      </c>
      <c r="AN288" s="171" t="str">
        <f>IF(BS_CONTROLE[[#This Row],[Coluna14]]=0, "-", BS_CONTROLE[[#This Row],[Coluna14]])</f>
        <v>-</v>
      </c>
      <c r="AO288" s="172" t="str">
        <f>IF(BS_CONTROLE[[#This Row],[Coluna10]]=0, "-", BS_CONTROLE[[#This Row],[Coluna10]])</f>
        <v>-</v>
      </c>
      <c r="AP288" s="173" t="str">
        <f>IF(BS_CONTROLE[[#This Row],[Coluna11]]=0, "-", BS_CONTROLE[[#This Row],[Coluna11]])</f>
        <v>-</v>
      </c>
      <c r="AQ288" s="173" t="str">
        <f>IF(BS_CONTROLE[[#This Row],[Coluna12]]=0, "-", BS_CONTROLE[[#This Row],[Coluna12]])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8" s="59" t="str" cm="1">
        <f t="array" ref="BD2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Row],[Coluna22]]=0, "-", BS_CONTROLE[[#This Row],[Coluna22]])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Row],[Coluna2]]="","",WEEKNUM(BS_CONTROLE[[#This Row],[Coluna2]]))</f>
        <v/>
      </c>
      <c r="D289" s="45"/>
      <c r="E289" s="181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9" s="148" t="str" cm="1">
        <f t="array" ref="N2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9" s="176" t="str" cm="1">
        <f t="array" ref="T2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Row],[Coluna6]]=0, "-", BS_CONTROLE[[#This Row],[Coluna6]])</f>
        <v>-</v>
      </c>
      <c r="AJ289" s="8" t="str">
        <f>IF(D289="","*",VLOOKUP(AI289,BS_ATIVIDADE[#Data],3,FALSE))</f>
        <v>*</v>
      </c>
      <c r="AK289" s="171" t="str">
        <f>IF(BS_CONTROLE[[#This Row],[Coluna8]]=0, "-", BS_CONTROLE[[#This Row],[Coluna8]])</f>
        <v>-</v>
      </c>
      <c r="AL289" s="171" t="str">
        <f>IF(BS_CONTROLE[[#This Row],[Coluna9]]=0, "-", BS_CONTROLE[[#This Row],[Coluna9]])</f>
        <v>-</v>
      </c>
      <c r="AM289" s="171" t="str">
        <f>IF(BS_CONTROLE[[#This Row],[Coluna13]]=0, "-", BS_CONTROLE[[#This Row],[Coluna13]])</f>
        <v>-</v>
      </c>
      <c r="AN289" s="171" t="str">
        <f>IF(BS_CONTROLE[[#This Row],[Coluna14]]=0, "-", BS_CONTROLE[[#This Row],[Coluna14]])</f>
        <v>-</v>
      </c>
      <c r="AO289" s="172" t="str">
        <f>IF(BS_CONTROLE[[#This Row],[Coluna10]]=0, "-", BS_CONTROLE[[#This Row],[Coluna10]])</f>
        <v>-</v>
      </c>
      <c r="AP289" s="173" t="str">
        <f>IF(BS_CONTROLE[[#This Row],[Coluna11]]=0, "-", BS_CONTROLE[[#This Row],[Coluna11]])</f>
        <v>-</v>
      </c>
      <c r="AQ289" s="173" t="str">
        <f>IF(BS_CONTROLE[[#This Row],[Coluna12]]=0, "-", BS_CONTROLE[[#This Row],[Coluna12]])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9" s="59" t="str" cm="1">
        <f t="array" ref="BD2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Row],[Coluna22]]=0, "-", BS_CONTROLE[[#This Row],[Coluna22]])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Row],[Coluna2]]="","",WEEKNUM(BS_CONTROLE[[#This Row],[Coluna2]]))</f>
        <v/>
      </c>
      <c r="D290" s="45"/>
      <c r="E290" s="181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0" s="148" t="str" cm="1">
        <f t="array" ref="N2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0" s="176" t="str" cm="1">
        <f t="array" ref="T2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Row],[Coluna6]]=0, "-", BS_CONTROLE[[#This Row],[Coluna6]])</f>
        <v>-</v>
      </c>
      <c r="AJ290" s="8" t="str">
        <f>IF(D290="","*",VLOOKUP(AI290,BS_ATIVIDADE[#Data],3,FALSE))</f>
        <v>*</v>
      </c>
      <c r="AK290" s="171" t="str">
        <f>IF(BS_CONTROLE[[#This Row],[Coluna8]]=0, "-", BS_CONTROLE[[#This Row],[Coluna8]])</f>
        <v>-</v>
      </c>
      <c r="AL290" s="171" t="str">
        <f>IF(BS_CONTROLE[[#This Row],[Coluna9]]=0, "-", BS_CONTROLE[[#This Row],[Coluna9]])</f>
        <v>-</v>
      </c>
      <c r="AM290" s="171" t="str">
        <f>IF(BS_CONTROLE[[#This Row],[Coluna13]]=0, "-", BS_CONTROLE[[#This Row],[Coluna13]])</f>
        <v>-</v>
      </c>
      <c r="AN290" s="171" t="str">
        <f>IF(BS_CONTROLE[[#This Row],[Coluna14]]=0, "-", BS_CONTROLE[[#This Row],[Coluna14]])</f>
        <v>-</v>
      </c>
      <c r="AO290" s="172" t="str">
        <f>IF(BS_CONTROLE[[#This Row],[Coluna10]]=0, "-", BS_CONTROLE[[#This Row],[Coluna10]])</f>
        <v>-</v>
      </c>
      <c r="AP290" s="173" t="str">
        <f>IF(BS_CONTROLE[[#This Row],[Coluna11]]=0, "-", BS_CONTROLE[[#This Row],[Coluna11]])</f>
        <v>-</v>
      </c>
      <c r="AQ290" s="173" t="str">
        <f>IF(BS_CONTROLE[[#This Row],[Coluna12]]=0, "-", BS_CONTROLE[[#This Row],[Coluna12]])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0" s="59" t="str" cm="1">
        <f t="array" ref="BD2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Row],[Coluna22]]=0, "-", BS_CONTROLE[[#This Row],[Coluna22]])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Row],[Coluna2]]="","",WEEKNUM(BS_CONTROLE[[#This Row],[Coluna2]]))</f>
        <v/>
      </c>
      <c r="D291" s="45"/>
      <c r="E291" s="181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1" s="148" t="str" cm="1">
        <f t="array" ref="N2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1" s="176" t="str" cm="1">
        <f t="array" ref="T2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Row],[Coluna6]]=0, "-", BS_CONTROLE[[#This Row],[Coluna6]])</f>
        <v>-</v>
      </c>
      <c r="AJ291" s="8" t="str">
        <f>IF(D291="","*",VLOOKUP(AI291,BS_ATIVIDADE[#Data],3,FALSE))</f>
        <v>*</v>
      </c>
      <c r="AK291" s="171" t="str">
        <f>IF(BS_CONTROLE[[#This Row],[Coluna8]]=0, "-", BS_CONTROLE[[#This Row],[Coluna8]])</f>
        <v>-</v>
      </c>
      <c r="AL291" s="171" t="str">
        <f>IF(BS_CONTROLE[[#This Row],[Coluna9]]=0, "-", BS_CONTROLE[[#This Row],[Coluna9]])</f>
        <v>-</v>
      </c>
      <c r="AM291" s="171" t="str">
        <f>IF(BS_CONTROLE[[#This Row],[Coluna13]]=0, "-", BS_CONTROLE[[#This Row],[Coluna13]])</f>
        <v>-</v>
      </c>
      <c r="AN291" s="171" t="str">
        <f>IF(BS_CONTROLE[[#This Row],[Coluna14]]=0, "-", BS_CONTROLE[[#This Row],[Coluna14]])</f>
        <v>-</v>
      </c>
      <c r="AO291" s="172" t="str">
        <f>IF(BS_CONTROLE[[#This Row],[Coluna10]]=0, "-", BS_CONTROLE[[#This Row],[Coluna10]])</f>
        <v>-</v>
      </c>
      <c r="AP291" s="173" t="str">
        <f>IF(BS_CONTROLE[[#This Row],[Coluna11]]=0, "-", BS_CONTROLE[[#This Row],[Coluna11]])</f>
        <v>-</v>
      </c>
      <c r="AQ291" s="173" t="str">
        <f>IF(BS_CONTROLE[[#This Row],[Coluna12]]=0, "-", BS_CONTROLE[[#This Row],[Coluna12]])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1" s="59" t="str" cm="1">
        <f t="array" ref="BD2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Row],[Coluna22]]=0, "-", BS_CONTROLE[[#This Row],[Coluna22]])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Row],[Coluna2]]="","",WEEKNUM(BS_CONTROLE[[#This Row],[Coluna2]]))</f>
        <v/>
      </c>
      <c r="D292" s="45"/>
      <c r="E292" s="181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2" s="148" t="str" cm="1">
        <f t="array" ref="N2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2" s="176" t="str" cm="1">
        <f t="array" ref="T2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Row],[Coluna6]]=0, "-", BS_CONTROLE[[#This Row],[Coluna6]])</f>
        <v>-</v>
      </c>
      <c r="AJ292" s="8" t="str">
        <f>IF(D292="","*",VLOOKUP(AI292,BS_ATIVIDADE[#Data],3,FALSE))</f>
        <v>*</v>
      </c>
      <c r="AK292" s="171" t="str">
        <f>IF(BS_CONTROLE[[#This Row],[Coluna8]]=0, "-", BS_CONTROLE[[#This Row],[Coluna8]])</f>
        <v>-</v>
      </c>
      <c r="AL292" s="171" t="str">
        <f>IF(BS_CONTROLE[[#This Row],[Coluna9]]=0, "-", BS_CONTROLE[[#This Row],[Coluna9]])</f>
        <v>-</v>
      </c>
      <c r="AM292" s="171" t="str">
        <f>IF(BS_CONTROLE[[#This Row],[Coluna13]]=0, "-", BS_CONTROLE[[#This Row],[Coluna13]])</f>
        <v>-</v>
      </c>
      <c r="AN292" s="171" t="str">
        <f>IF(BS_CONTROLE[[#This Row],[Coluna14]]=0, "-", BS_CONTROLE[[#This Row],[Coluna14]])</f>
        <v>-</v>
      </c>
      <c r="AO292" s="172" t="str">
        <f>IF(BS_CONTROLE[[#This Row],[Coluna10]]=0, "-", BS_CONTROLE[[#This Row],[Coluna10]])</f>
        <v>-</v>
      </c>
      <c r="AP292" s="173" t="str">
        <f>IF(BS_CONTROLE[[#This Row],[Coluna11]]=0, "-", BS_CONTROLE[[#This Row],[Coluna11]])</f>
        <v>-</v>
      </c>
      <c r="AQ292" s="173" t="str">
        <f>IF(BS_CONTROLE[[#This Row],[Coluna12]]=0, "-", BS_CONTROLE[[#This Row],[Coluna12]])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2" s="59" t="str" cm="1">
        <f t="array" ref="BD2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Row],[Coluna22]]=0, "-", BS_CONTROLE[[#This Row],[Coluna22]])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Row],[Coluna2]]="","",WEEKNUM(BS_CONTROLE[[#This Row],[Coluna2]]))</f>
        <v/>
      </c>
      <c r="D293" s="45"/>
      <c r="E293" s="181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3" s="148" t="str" cm="1">
        <f t="array" ref="N2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3" s="176" t="str" cm="1">
        <f t="array" ref="T2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Row],[Coluna6]]=0, "-", BS_CONTROLE[[#This Row],[Coluna6]])</f>
        <v>-</v>
      </c>
      <c r="AJ293" s="8" t="str">
        <f>IF(D293="","*",VLOOKUP(AI293,BS_ATIVIDADE[#Data],3,FALSE))</f>
        <v>*</v>
      </c>
      <c r="AK293" s="171" t="str">
        <f>IF(BS_CONTROLE[[#This Row],[Coluna8]]=0, "-", BS_CONTROLE[[#This Row],[Coluna8]])</f>
        <v>-</v>
      </c>
      <c r="AL293" s="171" t="str">
        <f>IF(BS_CONTROLE[[#This Row],[Coluna9]]=0, "-", BS_CONTROLE[[#This Row],[Coluna9]])</f>
        <v>-</v>
      </c>
      <c r="AM293" s="171" t="str">
        <f>IF(BS_CONTROLE[[#This Row],[Coluna13]]=0, "-", BS_CONTROLE[[#This Row],[Coluna13]])</f>
        <v>-</v>
      </c>
      <c r="AN293" s="171" t="str">
        <f>IF(BS_CONTROLE[[#This Row],[Coluna14]]=0, "-", BS_CONTROLE[[#This Row],[Coluna14]])</f>
        <v>-</v>
      </c>
      <c r="AO293" s="172" t="str">
        <f>IF(BS_CONTROLE[[#This Row],[Coluna10]]=0, "-", BS_CONTROLE[[#This Row],[Coluna10]])</f>
        <v>-</v>
      </c>
      <c r="AP293" s="173" t="str">
        <f>IF(BS_CONTROLE[[#This Row],[Coluna11]]=0, "-", BS_CONTROLE[[#This Row],[Coluna11]])</f>
        <v>-</v>
      </c>
      <c r="AQ293" s="173" t="str">
        <f>IF(BS_CONTROLE[[#This Row],[Coluna12]]=0, "-", BS_CONTROLE[[#This Row],[Coluna12]])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3" s="59" t="str" cm="1">
        <f t="array" ref="BD2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Row],[Coluna22]]=0, "-", BS_CONTROLE[[#This Row],[Coluna22]])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Row],[Coluna2]]="","",WEEKNUM(BS_CONTROLE[[#This Row],[Coluna2]]))</f>
        <v/>
      </c>
      <c r="D294" s="45"/>
      <c r="E294" s="181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4" s="148" t="str" cm="1">
        <f t="array" ref="N2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4" s="176" t="str" cm="1">
        <f t="array" ref="T2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Row],[Coluna6]]=0, "-", BS_CONTROLE[[#This Row],[Coluna6]])</f>
        <v>-</v>
      </c>
      <c r="AJ294" s="8" t="str">
        <f>IF(D294="","*",VLOOKUP(AI294,BS_ATIVIDADE[#Data],3,FALSE))</f>
        <v>*</v>
      </c>
      <c r="AK294" s="171" t="str">
        <f>IF(BS_CONTROLE[[#This Row],[Coluna8]]=0, "-", BS_CONTROLE[[#This Row],[Coluna8]])</f>
        <v>-</v>
      </c>
      <c r="AL294" s="171" t="str">
        <f>IF(BS_CONTROLE[[#This Row],[Coluna9]]=0, "-", BS_CONTROLE[[#This Row],[Coluna9]])</f>
        <v>-</v>
      </c>
      <c r="AM294" s="171" t="str">
        <f>IF(BS_CONTROLE[[#This Row],[Coluna13]]=0, "-", BS_CONTROLE[[#This Row],[Coluna13]])</f>
        <v>-</v>
      </c>
      <c r="AN294" s="171" t="str">
        <f>IF(BS_CONTROLE[[#This Row],[Coluna14]]=0, "-", BS_CONTROLE[[#This Row],[Coluna14]])</f>
        <v>-</v>
      </c>
      <c r="AO294" s="172" t="str">
        <f>IF(BS_CONTROLE[[#This Row],[Coluna10]]=0, "-", BS_CONTROLE[[#This Row],[Coluna10]])</f>
        <v>-</v>
      </c>
      <c r="AP294" s="173" t="str">
        <f>IF(BS_CONTROLE[[#This Row],[Coluna11]]=0, "-", BS_CONTROLE[[#This Row],[Coluna11]])</f>
        <v>-</v>
      </c>
      <c r="AQ294" s="173" t="str">
        <f>IF(BS_CONTROLE[[#This Row],[Coluna12]]=0, "-", BS_CONTROLE[[#This Row],[Coluna12]])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4" s="59" t="str" cm="1">
        <f t="array" ref="BD2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Row],[Coluna22]]=0, "-", BS_CONTROLE[[#This Row],[Coluna22]])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Row],[Coluna2]]="","",WEEKNUM(BS_CONTROLE[[#This Row],[Coluna2]]))</f>
        <v/>
      </c>
      <c r="D295" s="45"/>
      <c r="E295" s="181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5" s="148" t="str" cm="1">
        <f t="array" ref="N2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5" s="176" t="str" cm="1">
        <f t="array" ref="T2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Row],[Coluna6]]=0, "-", BS_CONTROLE[[#This Row],[Coluna6]])</f>
        <v>-</v>
      </c>
      <c r="AJ295" s="8" t="str">
        <f>IF(D295="","*",VLOOKUP(AI295,BS_ATIVIDADE[#Data],3,FALSE))</f>
        <v>*</v>
      </c>
      <c r="AK295" s="171" t="str">
        <f>IF(BS_CONTROLE[[#This Row],[Coluna8]]=0, "-", BS_CONTROLE[[#This Row],[Coluna8]])</f>
        <v>-</v>
      </c>
      <c r="AL295" s="171" t="str">
        <f>IF(BS_CONTROLE[[#This Row],[Coluna9]]=0, "-", BS_CONTROLE[[#This Row],[Coluna9]])</f>
        <v>-</v>
      </c>
      <c r="AM295" s="171" t="str">
        <f>IF(BS_CONTROLE[[#This Row],[Coluna13]]=0, "-", BS_CONTROLE[[#This Row],[Coluna13]])</f>
        <v>-</v>
      </c>
      <c r="AN295" s="171" t="str">
        <f>IF(BS_CONTROLE[[#This Row],[Coluna14]]=0, "-", BS_CONTROLE[[#This Row],[Coluna14]])</f>
        <v>-</v>
      </c>
      <c r="AO295" s="172" t="str">
        <f>IF(BS_CONTROLE[[#This Row],[Coluna10]]=0, "-", BS_CONTROLE[[#This Row],[Coluna10]])</f>
        <v>-</v>
      </c>
      <c r="AP295" s="173" t="str">
        <f>IF(BS_CONTROLE[[#This Row],[Coluna11]]=0, "-", BS_CONTROLE[[#This Row],[Coluna11]])</f>
        <v>-</v>
      </c>
      <c r="AQ295" s="173" t="str">
        <f>IF(BS_CONTROLE[[#This Row],[Coluna12]]=0, "-", BS_CONTROLE[[#This Row],[Coluna12]])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5" s="59" t="str" cm="1">
        <f t="array" ref="BD2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Row],[Coluna22]]=0, "-", BS_CONTROLE[[#This Row],[Coluna22]])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Row],[Coluna2]]="","",WEEKNUM(BS_CONTROLE[[#This Row],[Coluna2]]))</f>
        <v/>
      </c>
      <c r="D296" s="45"/>
      <c r="E296" s="181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6" s="148" t="str" cm="1">
        <f t="array" ref="N2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6" s="176" t="str" cm="1">
        <f t="array" ref="T2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Row],[Coluna6]]=0, "-", BS_CONTROLE[[#This Row],[Coluna6]])</f>
        <v>-</v>
      </c>
      <c r="AJ296" s="8" t="str">
        <f>IF(D296="","*",VLOOKUP(AI296,BS_ATIVIDADE[#Data],3,FALSE))</f>
        <v>*</v>
      </c>
      <c r="AK296" s="171" t="str">
        <f>IF(BS_CONTROLE[[#This Row],[Coluna8]]=0, "-", BS_CONTROLE[[#This Row],[Coluna8]])</f>
        <v>-</v>
      </c>
      <c r="AL296" s="171" t="str">
        <f>IF(BS_CONTROLE[[#This Row],[Coluna9]]=0, "-", BS_CONTROLE[[#This Row],[Coluna9]])</f>
        <v>-</v>
      </c>
      <c r="AM296" s="171" t="str">
        <f>IF(BS_CONTROLE[[#This Row],[Coluna13]]=0, "-", BS_CONTROLE[[#This Row],[Coluna13]])</f>
        <v>-</v>
      </c>
      <c r="AN296" s="171" t="str">
        <f>IF(BS_CONTROLE[[#This Row],[Coluna14]]=0, "-", BS_CONTROLE[[#This Row],[Coluna14]])</f>
        <v>-</v>
      </c>
      <c r="AO296" s="172" t="str">
        <f>IF(BS_CONTROLE[[#This Row],[Coluna10]]=0, "-", BS_CONTROLE[[#This Row],[Coluna10]])</f>
        <v>-</v>
      </c>
      <c r="AP296" s="173" t="str">
        <f>IF(BS_CONTROLE[[#This Row],[Coluna11]]=0, "-", BS_CONTROLE[[#This Row],[Coluna11]])</f>
        <v>-</v>
      </c>
      <c r="AQ296" s="173" t="str">
        <f>IF(BS_CONTROLE[[#This Row],[Coluna12]]=0, "-", BS_CONTROLE[[#This Row],[Coluna12]])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6" s="59" t="str" cm="1">
        <f t="array" ref="BD2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Row],[Coluna22]]=0, "-", BS_CONTROLE[[#This Row],[Coluna22]])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Row],[Coluna2]]="","",WEEKNUM(BS_CONTROLE[[#This Row],[Coluna2]]))</f>
        <v/>
      </c>
      <c r="D297" s="45"/>
      <c r="E297" s="181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7" s="148" t="str" cm="1">
        <f t="array" ref="N2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7" s="176" t="str" cm="1">
        <f t="array" ref="T2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Row],[Coluna6]]=0, "-", BS_CONTROLE[[#This Row],[Coluna6]])</f>
        <v>-</v>
      </c>
      <c r="AJ297" s="8" t="str">
        <f>IF(D297="","*",VLOOKUP(AI297,BS_ATIVIDADE[#Data],3,FALSE))</f>
        <v>*</v>
      </c>
      <c r="AK297" s="171" t="str">
        <f>IF(BS_CONTROLE[[#This Row],[Coluna8]]=0, "-", BS_CONTROLE[[#This Row],[Coluna8]])</f>
        <v>-</v>
      </c>
      <c r="AL297" s="171" t="str">
        <f>IF(BS_CONTROLE[[#This Row],[Coluna9]]=0, "-", BS_CONTROLE[[#This Row],[Coluna9]])</f>
        <v>-</v>
      </c>
      <c r="AM297" s="171" t="str">
        <f>IF(BS_CONTROLE[[#This Row],[Coluna13]]=0, "-", BS_CONTROLE[[#This Row],[Coluna13]])</f>
        <v>-</v>
      </c>
      <c r="AN297" s="171" t="str">
        <f>IF(BS_CONTROLE[[#This Row],[Coluna14]]=0, "-", BS_CONTROLE[[#This Row],[Coluna14]])</f>
        <v>-</v>
      </c>
      <c r="AO297" s="172" t="str">
        <f>IF(BS_CONTROLE[[#This Row],[Coluna10]]=0, "-", BS_CONTROLE[[#This Row],[Coluna10]])</f>
        <v>-</v>
      </c>
      <c r="AP297" s="173" t="str">
        <f>IF(BS_CONTROLE[[#This Row],[Coluna11]]=0, "-", BS_CONTROLE[[#This Row],[Coluna11]])</f>
        <v>-</v>
      </c>
      <c r="AQ297" s="173" t="str">
        <f>IF(BS_CONTROLE[[#This Row],[Coluna12]]=0, "-", BS_CONTROLE[[#This Row],[Coluna12]])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7" s="59" t="str" cm="1">
        <f t="array" ref="BD2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Row],[Coluna22]]=0, "-", BS_CONTROLE[[#This Row],[Coluna22]])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Row],[Coluna2]]="","",WEEKNUM(BS_CONTROLE[[#This Row],[Coluna2]]))</f>
        <v/>
      </c>
      <c r="D298" s="45"/>
      <c r="E298" s="181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8" s="148" t="str" cm="1">
        <f t="array" ref="N2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8" s="176" t="str" cm="1">
        <f t="array" ref="T2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Row],[Coluna6]]=0, "-", BS_CONTROLE[[#This Row],[Coluna6]])</f>
        <v>-</v>
      </c>
      <c r="AJ298" s="8" t="str">
        <f>IF(D298="","*",VLOOKUP(AI298,BS_ATIVIDADE[#Data],3,FALSE))</f>
        <v>*</v>
      </c>
      <c r="AK298" s="171" t="str">
        <f>IF(BS_CONTROLE[[#This Row],[Coluna8]]=0, "-", BS_CONTROLE[[#This Row],[Coluna8]])</f>
        <v>-</v>
      </c>
      <c r="AL298" s="171" t="str">
        <f>IF(BS_CONTROLE[[#This Row],[Coluna9]]=0, "-", BS_CONTROLE[[#This Row],[Coluna9]])</f>
        <v>-</v>
      </c>
      <c r="AM298" s="171" t="str">
        <f>IF(BS_CONTROLE[[#This Row],[Coluna13]]=0, "-", BS_CONTROLE[[#This Row],[Coluna13]])</f>
        <v>-</v>
      </c>
      <c r="AN298" s="171" t="str">
        <f>IF(BS_CONTROLE[[#This Row],[Coluna14]]=0, "-", BS_CONTROLE[[#This Row],[Coluna14]])</f>
        <v>-</v>
      </c>
      <c r="AO298" s="172" t="str">
        <f>IF(BS_CONTROLE[[#This Row],[Coluna10]]=0, "-", BS_CONTROLE[[#This Row],[Coluna10]])</f>
        <v>-</v>
      </c>
      <c r="AP298" s="173" t="str">
        <f>IF(BS_CONTROLE[[#This Row],[Coluna11]]=0, "-", BS_CONTROLE[[#This Row],[Coluna11]])</f>
        <v>-</v>
      </c>
      <c r="AQ298" s="173" t="str">
        <f>IF(BS_CONTROLE[[#This Row],[Coluna12]]=0, "-", BS_CONTROLE[[#This Row],[Coluna12]])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8" s="59" t="str" cm="1">
        <f t="array" ref="BD2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Row],[Coluna22]]=0, "-", BS_CONTROLE[[#This Row],[Coluna22]])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Row],[Coluna2]]="","",WEEKNUM(BS_CONTROLE[[#This Row],[Coluna2]]))</f>
        <v/>
      </c>
      <c r="D299" s="45"/>
      <c r="E299" s="181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9" s="148" t="str" cm="1">
        <f t="array" ref="N2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9" s="176" t="str" cm="1">
        <f t="array" ref="T2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Row],[Coluna6]]=0, "-", BS_CONTROLE[[#This Row],[Coluna6]])</f>
        <v>-</v>
      </c>
      <c r="AJ299" s="8" t="str">
        <f>IF(D299="","*",VLOOKUP(AI299,BS_ATIVIDADE[#Data],3,FALSE))</f>
        <v>*</v>
      </c>
      <c r="AK299" s="171" t="str">
        <f>IF(BS_CONTROLE[[#This Row],[Coluna8]]=0, "-", BS_CONTROLE[[#This Row],[Coluna8]])</f>
        <v>-</v>
      </c>
      <c r="AL299" s="171" t="str">
        <f>IF(BS_CONTROLE[[#This Row],[Coluna9]]=0, "-", BS_CONTROLE[[#This Row],[Coluna9]])</f>
        <v>-</v>
      </c>
      <c r="AM299" s="171" t="str">
        <f>IF(BS_CONTROLE[[#This Row],[Coluna13]]=0, "-", BS_CONTROLE[[#This Row],[Coluna13]])</f>
        <v>-</v>
      </c>
      <c r="AN299" s="171" t="str">
        <f>IF(BS_CONTROLE[[#This Row],[Coluna14]]=0, "-", BS_CONTROLE[[#This Row],[Coluna14]])</f>
        <v>-</v>
      </c>
      <c r="AO299" s="172" t="str">
        <f>IF(BS_CONTROLE[[#This Row],[Coluna10]]=0, "-", BS_CONTROLE[[#This Row],[Coluna10]])</f>
        <v>-</v>
      </c>
      <c r="AP299" s="173" t="str">
        <f>IF(BS_CONTROLE[[#This Row],[Coluna11]]=0, "-", BS_CONTROLE[[#This Row],[Coluna11]])</f>
        <v>-</v>
      </c>
      <c r="AQ299" s="173" t="str">
        <f>IF(BS_CONTROLE[[#This Row],[Coluna12]]=0, "-", BS_CONTROLE[[#This Row],[Coluna12]])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9" s="59" t="str" cm="1">
        <f t="array" ref="BD2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Row],[Coluna22]]=0, "-", BS_CONTROLE[[#This Row],[Coluna22]])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8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Row],[Coluna2]]="","",WEEKNUM(BS_CONTROLE[[#This Row],[Coluna2]]))</f>
        <v/>
      </c>
      <c r="D300" s="45"/>
      <c r="E300" s="181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0" s="148" t="str" cm="1">
        <f t="array" ref="N3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0" s="176" t="str" cm="1">
        <f t="array" ref="T3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Row],[Coluna6]]=0, "-", BS_CONTROLE[[#This Row],[Coluna6]])</f>
        <v>-</v>
      </c>
      <c r="AJ300" s="8" t="str">
        <f>IF(D300="","*",VLOOKUP(AI300,BS_ATIVIDADE[#Data],3,FALSE))</f>
        <v>*</v>
      </c>
      <c r="AK300" s="171" t="str">
        <f>IF(BS_CONTROLE[[#This Row],[Coluna8]]=0, "-", BS_CONTROLE[[#This Row],[Coluna8]])</f>
        <v>-</v>
      </c>
      <c r="AL300" s="171" t="str">
        <f>IF(BS_CONTROLE[[#This Row],[Coluna9]]=0, "-", BS_CONTROLE[[#This Row],[Coluna9]])</f>
        <v>-</v>
      </c>
      <c r="AM300" s="171" t="str">
        <f>IF(BS_CONTROLE[[#This Row],[Coluna13]]=0, "-", BS_CONTROLE[[#This Row],[Coluna13]])</f>
        <v>-</v>
      </c>
      <c r="AN300" s="171" t="str">
        <f>IF(BS_CONTROLE[[#This Row],[Coluna14]]=0, "-", BS_CONTROLE[[#This Row],[Coluna14]])</f>
        <v>-</v>
      </c>
      <c r="AO300" s="172" t="str">
        <f>IF(BS_CONTROLE[[#This Row],[Coluna10]]=0, "-", BS_CONTROLE[[#This Row],[Coluna10]])</f>
        <v>-</v>
      </c>
      <c r="AP300" s="173" t="str">
        <f>IF(BS_CONTROLE[[#This Row],[Coluna11]]=0, "-", BS_CONTROLE[[#This Row],[Coluna11]])</f>
        <v>-</v>
      </c>
      <c r="AQ300" s="173" t="str">
        <f>IF(BS_CONTROLE[[#This Row],[Coluna12]]=0, "-", BS_CONTROLE[[#This Row],[Coluna12]])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0" s="59" t="str" cm="1">
        <f t="array" ref="BD3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Row],[Coluna22]]=0, "-", BS_CONTROLE[[#This Row],[Coluna22]])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8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Row],[Coluna2]]="","",WEEKNUM(BS_CONTROLE[[#This Row],[Coluna2]]))</f>
        <v/>
      </c>
      <c r="D301" s="45"/>
      <c r="E301" s="181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1" s="148" t="str" cm="1">
        <f t="array" ref="N3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1" s="176" t="str" cm="1">
        <f t="array" ref="T3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Row],[Coluna6]]=0, "-", BS_CONTROLE[[#This Row],[Coluna6]])</f>
        <v>-</v>
      </c>
      <c r="AJ301" s="8" t="str">
        <f>IF(D301="","*",VLOOKUP(AI301,BS_ATIVIDADE[#Data],3,FALSE))</f>
        <v>*</v>
      </c>
      <c r="AK301" s="171" t="str">
        <f>IF(BS_CONTROLE[[#This Row],[Coluna8]]=0, "-", BS_CONTROLE[[#This Row],[Coluna8]])</f>
        <v>-</v>
      </c>
      <c r="AL301" s="171" t="str">
        <f>IF(BS_CONTROLE[[#This Row],[Coluna9]]=0, "-", BS_CONTROLE[[#This Row],[Coluna9]])</f>
        <v>-</v>
      </c>
      <c r="AM301" s="171" t="str">
        <f>IF(BS_CONTROLE[[#This Row],[Coluna13]]=0, "-", BS_CONTROLE[[#This Row],[Coluna13]])</f>
        <v>-</v>
      </c>
      <c r="AN301" s="171" t="str">
        <f>IF(BS_CONTROLE[[#This Row],[Coluna14]]=0, "-", BS_CONTROLE[[#This Row],[Coluna14]])</f>
        <v>-</v>
      </c>
      <c r="AO301" s="172" t="str">
        <f>IF(BS_CONTROLE[[#This Row],[Coluna10]]=0, "-", BS_CONTROLE[[#This Row],[Coluna10]])</f>
        <v>-</v>
      </c>
      <c r="AP301" s="173" t="str">
        <f>IF(BS_CONTROLE[[#This Row],[Coluna11]]=0, "-", BS_CONTROLE[[#This Row],[Coluna11]])</f>
        <v>-</v>
      </c>
      <c r="AQ301" s="173" t="str">
        <f>IF(BS_CONTROLE[[#This Row],[Coluna12]]=0, "-", BS_CONTROLE[[#This Row],[Coluna12]])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1" s="59" t="str" cm="1">
        <f t="array" ref="BD3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Row],[Coluna22]]=0, "-", BS_CONTROLE[[#This Row],[Coluna22]])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8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Row],[Coluna2]]="","",WEEKNUM(BS_CONTROLE[[#This Row],[Coluna2]]))</f>
        <v/>
      </c>
      <c r="D302" s="45"/>
      <c r="E302" s="181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2" s="148" t="str" cm="1">
        <f t="array" ref="N3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2" s="176" t="str" cm="1">
        <f t="array" ref="T3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Row],[Coluna6]]=0, "-", BS_CONTROLE[[#This Row],[Coluna6]])</f>
        <v>-</v>
      </c>
      <c r="AJ302" s="8" t="str">
        <f>IF(D302="","*",VLOOKUP(AI302,BS_ATIVIDADE[#Data],3,FALSE))</f>
        <v>*</v>
      </c>
      <c r="AK302" s="171" t="str">
        <f>IF(BS_CONTROLE[[#This Row],[Coluna8]]=0, "-", BS_CONTROLE[[#This Row],[Coluna8]])</f>
        <v>-</v>
      </c>
      <c r="AL302" s="171" t="str">
        <f>IF(BS_CONTROLE[[#This Row],[Coluna9]]=0, "-", BS_CONTROLE[[#This Row],[Coluna9]])</f>
        <v>-</v>
      </c>
      <c r="AM302" s="171" t="str">
        <f>IF(BS_CONTROLE[[#This Row],[Coluna13]]=0, "-", BS_CONTROLE[[#This Row],[Coluna13]])</f>
        <v>-</v>
      </c>
      <c r="AN302" s="171" t="str">
        <f>IF(BS_CONTROLE[[#This Row],[Coluna14]]=0, "-", BS_CONTROLE[[#This Row],[Coluna14]])</f>
        <v>-</v>
      </c>
      <c r="AO302" s="172" t="str">
        <f>IF(BS_CONTROLE[[#This Row],[Coluna10]]=0, "-", BS_CONTROLE[[#This Row],[Coluna10]])</f>
        <v>-</v>
      </c>
      <c r="AP302" s="173" t="str">
        <f>IF(BS_CONTROLE[[#This Row],[Coluna11]]=0, "-", BS_CONTROLE[[#This Row],[Coluna11]])</f>
        <v>-</v>
      </c>
      <c r="AQ302" s="173" t="str">
        <f>IF(BS_CONTROLE[[#This Row],[Coluna12]]=0, "-", BS_CONTROLE[[#This Row],[Coluna12]])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2" s="59" t="str" cm="1">
        <f t="array" ref="BD3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Row],[Coluna22]]=0, "-", BS_CONTROLE[[#This Row],[Coluna22]])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Row],[Coluna2]]="","",WEEKNUM(BS_CONTROLE[[#This Row],[Coluna2]]))</f>
        <v/>
      </c>
      <c r="D303" s="45"/>
      <c r="E303" s="181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3" s="148" t="str" cm="1">
        <f t="array" ref="N3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3" s="176" t="str" cm="1">
        <f t="array" ref="T3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Row],[Coluna6]]=0, "-", BS_CONTROLE[[#This Row],[Coluna6]])</f>
        <v>-</v>
      </c>
      <c r="AJ303" s="8" t="str">
        <f>IF(D303="","*",VLOOKUP(AI303,BS_ATIVIDADE[#Data],3,FALSE))</f>
        <v>*</v>
      </c>
      <c r="AK303" s="171" t="str">
        <f>IF(BS_CONTROLE[[#This Row],[Coluna8]]=0, "-", BS_CONTROLE[[#This Row],[Coluna8]])</f>
        <v>-</v>
      </c>
      <c r="AL303" s="171" t="str">
        <f>IF(BS_CONTROLE[[#This Row],[Coluna9]]=0, "-", BS_CONTROLE[[#This Row],[Coluna9]])</f>
        <v>-</v>
      </c>
      <c r="AM303" s="171" t="str">
        <f>IF(BS_CONTROLE[[#This Row],[Coluna13]]=0, "-", BS_CONTROLE[[#This Row],[Coluna13]])</f>
        <v>-</v>
      </c>
      <c r="AN303" s="171" t="str">
        <f>IF(BS_CONTROLE[[#This Row],[Coluna14]]=0, "-", BS_CONTROLE[[#This Row],[Coluna14]])</f>
        <v>-</v>
      </c>
      <c r="AO303" s="172" t="str">
        <f>IF(BS_CONTROLE[[#This Row],[Coluna10]]=0, "-", BS_CONTROLE[[#This Row],[Coluna10]])</f>
        <v>-</v>
      </c>
      <c r="AP303" s="173" t="str">
        <f>IF(BS_CONTROLE[[#This Row],[Coluna11]]=0, "-", BS_CONTROLE[[#This Row],[Coluna11]])</f>
        <v>-</v>
      </c>
      <c r="AQ303" s="173" t="str">
        <f>IF(BS_CONTROLE[[#This Row],[Coluna12]]=0, "-", BS_CONTROLE[[#This Row],[Coluna12]])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3" s="59" t="str" cm="1">
        <f t="array" ref="BD3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Row],[Coluna22]]=0, "-", BS_CONTROLE[[#This Row],[Coluna22]])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Row],[Coluna2]]="","",WEEKNUM(BS_CONTROLE[[#This Row],[Coluna2]]))</f>
        <v/>
      </c>
      <c r="D304" s="45"/>
      <c r="E304" s="181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4" s="148" t="str" cm="1">
        <f t="array" ref="N3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4" s="176" t="str" cm="1">
        <f t="array" ref="T3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Row],[Coluna6]]=0, "-", BS_CONTROLE[[#This Row],[Coluna6]])</f>
        <v>-</v>
      </c>
      <c r="AJ304" s="8" t="str">
        <f>IF(D304="","*",VLOOKUP(AI304,BS_ATIVIDADE[#Data],3,FALSE))</f>
        <v>*</v>
      </c>
      <c r="AK304" s="171" t="str">
        <f>IF(BS_CONTROLE[[#This Row],[Coluna8]]=0, "-", BS_CONTROLE[[#This Row],[Coluna8]])</f>
        <v>-</v>
      </c>
      <c r="AL304" s="171" t="str">
        <f>IF(BS_CONTROLE[[#This Row],[Coluna9]]=0, "-", BS_CONTROLE[[#This Row],[Coluna9]])</f>
        <v>-</v>
      </c>
      <c r="AM304" s="171" t="str">
        <f>IF(BS_CONTROLE[[#This Row],[Coluna13]]=0, "-", BS_CONTROLE[[#This Row],[Coluna13]])</f>
        <v>-</v>
      </c>
      <c r="AN304" s="171" t="str">
        <f>IF(BS_CONTROLE[[#This Row],[Coluna14]]=0, "-", BS_CONTROLE[[#This Row],[Coluna14]])</f>
        <v>-</v>
      </c>
      <c r="AO304" s="172" t="str">
        <f>IF(BS_CONTROLE[[#This Row],[Coluna10]]=0, "-", BS_CONTROLE[[#This Row],[Coluna10]])</f>
        <v>-</v>
      </c>
      <c r="AP304" s="173" t="str">
        <f>IF(BS_CONTROLE[[#This Row],[Coluna11]]=0, "-", BS_CONTROLE[[#This Row],[Coluna11]])</f>
        <v>-</v>
      </c>
      <c r="AQ304" s="173" t="str">
        <f>IF(BS_CONTROLE[[#This Row],[Coluna12]]=0, "-", BS_CONTROLE[[#This Row],[Coluna12]])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4" s="59" t="str" cm="1">
        <f t="array" ref="BD3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Row],[Coluna22]]=0, "-", BS_CONTROLE[[#This Row],[Coluna22]])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Row],[Coluna2]]="","",WEEKNUM(BS_CONTROLE[[#This Row],[Coluna2]]))</f>
        <v/>
      </c>
      <c r="D305" s="45"/>
      <c r="E305" s="181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5" s="148" t="str" cm="1">
        <f t="array" ref="N3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5" s="176" t="str" cm="1">
        <f t="array" ref="T3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Row],[Coluna6]]=0, "-", BS_CONTROLE[[#This Row],[Coluna6]])</f>
        <v>-</v>
      </c>
      <c r="AJ305" s="8" t="str">
        <f>IF(D305="","*",VLOOKUP(AI305,BS_ATIVIDADE[#Data],3,FALSE))</f>
        <v>*</v>
      </c>
      <c r="AK305" s="171" t="str">
        <f>IF(BS_CONTROLE[[#This Row],[Coluna8]]=0, "-", BS_CONTROLE[[#This Row],[Coluna8]])</f>
        <v>-</v>
      </c>
      <c r="AL305" s="171" t="str">
        <f>IF(BS_CONTROLE[[#This Row],[Coluna9]]=0, "-", BS_CONTROLE[[#This Row],[Coluna9]])</f>
        <v>-</v>
      </c>
      <c r="AM305" s="171" t="str">
        <f>IF(BS_CONTROLE[[#This Row],[Coluna13]]=0, "-", BS_CONTROLE[[#This Row],[Coluna13]])</f>
        <v>-</v>
      </c>
      <c r="AN305" s="171" t="str">
        <f>IF(BS_CONTROLE[[#This Row],[Coluna14]]=0, "-", BS_CONTROLE[[#This Row],[Coluna14]])</f>
        <v>-</v>
      </c>
      <c r="AO305" s="172" t="str">
        <f>IF(BS_CONTROLE[[#This Row],[Coluna10]]=0, "-", BS_CONTROLE[[#This Row],[Coluna10]])</f>
        <v>-</v>
      </c>
      <c r="AP305" s="173" t="str">
        <f>IF(BS_CONTROLE[[#This Row],[Coluna11]]=0, "-", BS_CONTROLE[[#This Row],[Coluna11]])</f>
        <v>-</v>
      </c>
      <c r="AQ305" s="173" t="str">
        <f>IF(BS_CONTROLE[[#This Row],[Coluna12]]=0, "-", BS_CONTROLE[[#This Row],[Coluna12]])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5" s="59" t="str" cm="1">
        <f t="array" ref="BD3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Row],[Coluna22]]=0, "-", BS_CONTROLE[[#This Row],[Coluna22]])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Row],[Coluna2]]="","",WEEKNUM(BS_CONTROLE[[#This Row],[Coluna2]]))</f>
        <v/>
      </c>
      <c r="D306" s="45"/>
      <c r="E306" s="181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6" s="148" t="str" cm="1">
        <f t="array" ref="N3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6" s="176" t="str" cm="1">
        <f t="array" ref="T3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Row],[Coluna6]]=0, "-", BS_CONTROLE[[#This Row],[Coluna6]])</f>
        <v>-</v>
      </c>
      <c r="AJ306" s="8" t="str">
        <f>IF(D306="","*",VLOOKUP(AI306,BS_ATIVIDADE[#Data],3,FALSE))</f>
        <v>*</v>
      </c>
      <c r="AK306" s="171" t="str">
        <f>IF(BS_CONTROLE[[#This Row],[Coluna8]]=0, "-", BS_CONTROLE[[#This Row],[Coluna8]])</f>
        <v>-</v>
      </c>
      <c r="AL306" s="171" t="str">
        <f>IF(BS_CONTROLE[[#This Row],[Coluna9]]=0, "-", BS_CONTROLE[[#This Row],[Coluna9]])</f>
        <v>-</v>
      </c>
      <c r="AM306" s="171" t="str">
        <f>IF(BS_CONTROLE[[#This Row],[Coluna13]]=0, "-", BS_CONTROLE[[#This Row],[Coluna13]])</f>
        <v>-</v>
      </c>
      <c r="AN306" s="171" t="str">
        <f>IF(BS_CONTROLE[[#This Row],[Coluna14]]=0, "-", BS_CONTROLE[[#This Row],[Coluna14]])</f>
        <v>-</v>
      </c>
      <c r="AO306" s="172" t="str">
        <f>IF(BS_CONTROLE[[#This Row],[Coluna10]]=0, "-", BS_CONTROLE[[#This Row],[Coluna10]])</f>
        <v>-</v>
      </c>
      <c r="AP306" s="173" t="str">
        <f>IF(BS_CONTROLE[[#This Row],[Coluna11]]=0, "-", BS_CONTROLE[[#This Row],[Coluna11]])</f>
        <v>-</v>
      </c>
      <c r="AQ306" s="173" t="str">
        <f>IF(BS_CONTROLE[[#This Row],[Coluna12]]=0, "-", BS_CONTROLE[[#This Row],[Coluna12]])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6" s="59" t="str" cm="1">
        <f t="array" ref="BD3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Row],[Coluna22]]=0, "-", BS_CONTROLE[[#This Row],[Coluna22]])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Row],[Coluna2]]="","",WEEKNUM(BS_CONTROLE[[#This Row],[Coluna2]]))</f>
        <v/>
      </c>
      <c r="D307" s="45"/>
      <c r="E307" s="181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7" s="148" t="str" cm="1">
        <f t="array" ref="N3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7" s="176" t="str" cm="1">
        <f t="array" ref="T3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Row],[Coluna6]]=0, "-", BS_CONTROLE[[#This Row],[Coluna6]])</f>
        <v>-</v>
      </c>
      <c r="AJ307" s="8" t="str">
        <f>IF(D307="","*",VLOOKUP(AI307,BS_ATIVIDADE[#Data],3,FALSE))</f>
        <v>*</v>
      </c>
      <c r="AK307" s="171" t="str">
        <f>IF(BS_CONTROLE[[#This Row],[Coluna8]]=0, "-", BS_CONTROLE[[#This Row],[Coluna8]])</f>
        <v>-</v>
      </c>
      <c r="AL307" s="171" t="str">
        <f>IF(BS_CONTROLE[[#This Row],[Coluna9]]=0, "-", BS_CONTROLE[[#This Row],[Coluna9]])</f>
        <v>-</v>
      </c>
      <c r="AM307" s="171" t="str">
        <f>IF(BS_CONTROLE[[#This Row],[Coluna13]]=0, "-", BS_CONTROLE[[#This Row],[Coluna13]])</f>
        <v>-</v>
      </c>
      <c r="AN307" s="171" t="str">
        <f>IF(BS_CONTROLE[[#This Row],[Coluna14]]=0, "-", BS_CONTROLE[[#This Row],[Coluna14]])</f>
        <v>-</v>
      </c>
      <c r="AO307" s="172" t="str">
        <f>IF(BS_CONTROLE[[#This Row],[Coluna10]]=0, "-", BS_CONTROLE[[#This Row],[Coluna10]])</f>
        <v>-</v>
      </c>
      <c r="AP307" s="173" t="str">
        <f>IF(BS_CONTROLE[[#This Row],[Coluna11]]=0, "-", BS_CONTROLE[[#This Row],[Coluna11]])</f>
        <v>-</v>
      </c>
      <c r="AQ307" s="173" t="str">
        <f>IF(BS_CONTROLE[[#This Row],[Coluna12]]=0, "-", BS_CONTROLE[[#This Row],[Coluna12]])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7" s="59" t="str" cm="1">
        <f t="array" ref="BD3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Row],[Coluna22]]=0, "-", BS_CONTROLE[[#This Row],[Coluna22]])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Row],[Coluna2]]="","",WEEKNUM(BS_CONTROLE[[#This Row],[Coluna2]]))</f>
        <v/>
      </c>
      <c r="D308" s="45"/>
      <c r="E308" s="181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8" s="148" t="str" cm="1">
        <f t="array" ref="N3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8" s="176" t="str" cm="1">
        <f t="array" ref="T3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Row],[Coluna6]]=0, "-", BS_CONTROLE[[#This Row],[Coluna6]])</f>
        <v>-</v>
      </c>
      <c r="AJ308" s="8" t="str">
        <f>IF(D308="","*",VLOOKUP(AI308,BS_ATIVIDADE[#Data],3,FALSE))</f>
        <v>*</v>
      </c>
      <c r="AK308" s="171" t="str">
        <f>IF(BS_CONTROLE[[#This Row],[Coluna8]]=0, "-", BS_CONTROLE[[#This Row],[Coluna8]])</f>
        <v>-</v>
      </c>
      <c r="AL308" s="171" t="str">
        <f>IF(BS_CONTROLE[[#This Row],[Coluna9]]=0, "-", BS_CONTROLE[[#This Row],[Coluna9]])</f>
        <v>-</v>
      </c>
      <c r="AM308" s="171" t="str">
        <f>IF(BS_CONTROLE[[#This Row],[Coluna13]]=0, "-", BS_CONTROLE[[#This Row],[Coluna13]])</f>
        <v>-</v>
      </c>
      <c r="AN308" s="171" t="str">
        <f>IF(BS_CONTROLE[[#This Row],[Coluna14]]=0, "-", BS_CONTROLE[[#This Row],[Coluna14]])</f>
        <v>-</v>
      </c>
      <c r="AO308" s="172" t="str">
        <f>IF(BS_CONTROLE[[#This Row],[Coluna10]]=0, "-", BS_CONTROLE[[#This Row],[Coluna10]])</f>
        <v>-</v>
      </c>
      <c r="AP308" s="173" t="str">
        <f>IF(BS_CONTROLE[[#This Row],[Coluna11]]=0, "-", BS_CONTROLE[[#This Row],[Coluna11]])</f>
        <v>-</v>
      </c>
      <c r="AQ308" s="173" t="str">
        <f>IF(BS_CONTROLE[[#This Row],[Coluna12]]=0, "-", BS_CONTROLE[[#This Row],[Coluna12]])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8" s="59" t="str" cm="1">
        <f t="array" ref="BD3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Row],[Coluna22]]=0, "-", BS_CONTROLE[[#This Row],[Coluna22]])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Row],[Coluna2]]="","",WEEKNUM(BS_CONTROLE[[#This Row],[Coluna2]]))</f>
        <v/>
      </c>
      <c r="D309" s="45"/>
      <c r="E309" s="181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9" s="148" t="str" cm="1">
        <f t="array" ref="N3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9" s="176" t="str" cm="1">
        <f t="array" ref="T3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Row],[Coluna6]]=0, "-", BS_CONTROLE[[#This Row],[Coluna6]])</f>
        <v>-</v>
      </c>
      <c r="AJ309" s="8" t="str">
        <f>IF(D309="","*",VLOOKUP(AI309,BS_ATIVIDADE[#Data],3,FALSE))</f>
        <v>*</v>
      </c>
      <c r="AK309" s="171" t="str">
        <f>IF(BS_CONTROLE[[#This Row],[Coluna8]]=0, "-", BS_CONTROLE[[#This Row],[Coluna8]])</f>
        <v>-</v>
      </c>
      <c r="AL309" s="171" t="str">
        <f>IF(BS_CONTROLE[[#This Row],[Coluna9]]=0, "-", BS_CONTROLE[[#This Row],[Coluna9]])</f>
        <v>-</v>
      </c>
      <c r="AM309" s="171" t="str">
        <f>IF(BS_CONTROLE[[#This Row],[Coluna13]]=0, "-", BS_CONTROLE[[#This Row],[Coluna13]])</f>
        <v>-</v>
      </c>
      <c r="AN309" s="171" t="str">
        <f>IF(BS_CONTROLE[[#This Row],[Coluna14]]=0, "-", BS_CONTROLE[[#This Row],[Coluna14]])</f>
        <v>-</v>
      </c>
      <c r="AO309" s="172" t="str">
        <f>IF(BS_CONTROLE[[#This Row],[Coluna10]]=0, "-", BS_CONTROLE[[#This Row],[Coluna10]])</f>
        <v>-</v>
      </c>
      <c r="AP309" s="173" t="str">
        <f>IF(BS_CONTROLE[[#This Row],[Coluna11]]=0, "-", BS_CONTROLE[[#This Row],[Coluna11]])</f>
        <v>-</v>
      </c>
      <c r="AQ309" s="173" t="str">
        <f>IF(BS_CONTROLE[[#This Row],[Coluna12]]=0, "-", BS_CONTROLE[[#This Row],[Coluna12]])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9" s="59" t="str" cm="1">
        <f t="array" ref="BD3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Row],[Coluna22]]=0, "-", BS_CONTROLE[[#This Row],[Coluna22]])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Row],[Coluna2]]="","",WEEKNUM(BS_CONTROLE[[#This Row],[Coluna2]]))</f>
        <v/>
      </c>
      <c r="D310" s="45"/>
      <c r="E310" s="181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0" s="148" t="str" cm="1">
        <f t="array" ref="N3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0" s="176" t="str" cm="1">
        <f t="array" ref="T3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Row],[Coluna6]]=0, "-", BS_CONTROLE[[#This Row],[Coluna6]])</f>
        <v>-</v>
      </c>
      <c r="AJ310" s="8" t="str">
        <f>IF(D310="","*",VLOOKUP(AI310,BS_ATIVIDADE[#Data],3,FALSE))</f>
        <v>*</v>
      </c>
      <c r="AK310" s="171" t="str">
        <f>IF(BS_CONTROLE[[#This Row],[Coluna8]]=0, "-", BS_CONTROLE[[#This Row],[Coluna8]])</f>
        <v>-</v>
      </c>
      <c r="AL310" s="171" t="str">
        <f>IF(BS_CONTROLE[[#This Row],[Coluna9]]=0, "-", BS_CONTROLE[[#This Row],[Coluna9]])</f>
        <v>-</v>
      </c>
      <c r="AM310" s="171" t="str">
        <f>IF(BS_CONTROLE[[#This Row],[Coluna13]]=0, "-", BS_CONTROLE[[#This Row],[Coluna13]])</f>
        <v>-</v>
      </c>
      <c r="AN310" s="171" t="str">
        <f>IF(BS_CONTROLE[[#This Row],[Coluna14]]=0, "-", BS_CONTROLE[[#This Row],[Coluna14]])</f>
        <v>-</v>
      </c>
      <c r="AO310" s="172" t="str">
        <f>IF(BS_CONTROLE[[#This Row],[Coluna10]]=0, "-", BS_CONTROLE[[#This Row],[Coluna10]])</f>
        <v>-</v>
      </c>
      <c r="AP310" s="173" t="str">
        <f>IF(BS_CONTROLE[[#This Row],[Coluna11]]=0, "-", BS_CONTROLE[[#This Row],[Coluna11]])</f>
        <v>-</v>
      </c>
      <c r="AQ310" s="173" t="str">
        <f>IF(BS_CONTROLE[[#This Row],[Coluna12]]=0, "-", BS_CONTROLE[[#This Row],[Coluna12]])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0" s="59" t="str" cm="1">
        <f t="array" ref="BD3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Row],[Coluna22]]=0, "-", BS_CONTROLE[[#This Row],[Coluna22]])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Row],[Coluna2]]="","",WEEKNUM(BS_CONTROLE[[#This Row],[Coluna2]]))</f>
        <v/>
      </c>
      <c r="D311" s="45"/>
      <c r="E311" s="181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1" s="148" t="str" cm="1">
        <f t="array" ref="N3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1" s="176" t="str" cm="1">
        <f t="array" ref="T3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Row],[Coluna6]]=0, "-", BS_CONTROLE[[#This Row],[Coluna6]])</f>
        <v>-</v>
      </c>
      <c r="AJ311" s="8" t="str">
        <f>IF(D311="","*",VLOOKUP(AI311,BS_ATIVIDADE[#Data],3,FALSE))</f>
        <v>*</v>
      </c>
      <c r="AK311" s="171" t="str">
        <f>IF(BS_CONTROLE[[#This Row],[Coluna8]]=0, "-", BS_CONTROLE[[#This Row],[Coluna8]])</f>
        <v>-</v>
      </c>
      <c r="AL311" s="171" t="str">
        <f>IF(BS_CONTROLE[[#This Row],[Coluna9]]=0, "-", BS_CONTROLE[[#This Row],[Coluna9]])</f>
        <v>-</v>
      </c>
      <c r="AM311" s="171" t="str">
        <f>IF(BS_CONTROLE[[#This Row],[Coluna13]]=0, "-", BS_CONTROLE[[#This Row],[Coluna13]])</f>
        <v>-</v>
      </c>
      <c r="AN311" s="171" t="str">
        <f>IF(BS_CONTROLE[[#This Row],[Coluna14]]=0, "-", BS_CONTROLE[[#This Row],[Coluna14]])</f>
        <v>-</v>
      </c>
      <c r="AO311" s="172" t="str">
        <f>IF(BS_CONTROLE[[#This Row],[Coluna10]]=0, "-", BS_CONTROLE[[#This Row],[Coluna10]])</f>
        <v>-</v>
      </c>
      <c r="AP311" s="173" t="str">
        <f>IF(BS_CONTROLE[[#This Row],[Coluna11]]=0, "-", BS_CONTROLE[[#This Row],[Coluna11]])</f>
        <v>-</v>
      </c>
      <c r="AQ311" s="173" t="str">
        <f>IF(BS_CONTROLE[[#This Row],[Coluna12]]=0, "-", BS_CONTROLE[[#This Row],[Coluna12]])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1" s="59" t="str" cm="1">
        <f t="array" ref="BD3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Row],[Coluna22]]=0, "-", BS_CONTROLE[[#This Row],[Coluna22]])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Row],[Coluna2]]="","",WEEKNUM(BS_CONTROLE[[#This Row],[Coluna2]]))</f>
        <v/>
      </c>
      <c r="D312" s="45"/>
      <c r="E312" s="181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2" s="148" t="str" cm="1">
        <f t="array" ref="N3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2" s="176" t="str" cm="1">
        <f t="array" ref="T3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Row],[Coluna6]]=0, "-", BS_CONTROLE[[#This Row],[Coluna6]])</f>
        <v>-</v>
      </c>
      <c r="AJ312" s="8" t="str">
        <f>IF(D312="","*",VLOOKUP(AI312,BS_ATIVIDADE[#Data],3,FALSE))</f>
        <v>*</v>
      </c>
      <c r="AK312" s="171" t="str">
        <f>IF(BS_CONTROLE[[#This Row],[Coluna8]]=0, "-", BS_CONTROLE[[#This Row],[Coluna8]])</f>
        <v>-</v>
      </c>
      <c r="AL312" s="171" t="str">
        <f>IF(BS_CONTROLE[[#This Row],[Coluna9]]=0, "-", BS_CONTROLE[[#This Row],[Coluna9]])</f>
        <v>-</v>
      </c>
      <c r="AM312" s="171" t="str">
        <f>IF(BS_CONTROLE[[#This Row],[Coluna13]]=0, "-", BS_CONTROLE[[#This Row],[Coluna13]])</f>
        <v>-</v>
      </c>
      <c r="AN312" s="171" t="str">
        <f>IF(BS_CONTROLE[[#This Row],[Coluna14]]=0, "-", BS_CONTROLE[[#This Row],[Coluna14]])</f>
        <v>-</v>
      </c>
      <c r="AO312" s="172" t="str">
        <f>IF(BS_CONTROLE[[#This Row],[Coluna10]]=0, "-", BS_CONTROLE[[#This Row],[Coluna10]])</f>
        <v>-</v>
      </c>
      <c r="AP312" s="173" t="str">
        <f>IF(BS_CONTROLE[[#This Row],[Coluna11]]=0, "-", BS_CONTROLE[[#This Row],[Coluna11]])</f>
        <v>-</v>
      </c>
      <c r="AQ312" s="173" t="str">
        <f>IF(BS_CONTROLE[[#This Row],[Coluna12]]=0, "-", BS_CONTROLE[[#This Row],[Coluna12]])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2" s="59" t="str" cm="1">
        <f t="array" ref="BD3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Row],[Coluna22]]=0, "-", BS_CONTROLE[[#This Row],[Coluna22]])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Row],[Coluna2]]="","",WEEKNUM(BS_CONTROLE[[#This Row],[Coluna2]]))</f>
        <v/>
      </c>
      <c r="D313" s="45"/>
      <c r="E313" s="181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3" s="148" t="str" cm="1">
        <f t="array" ref="N3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3" s="176" t="str" cm="1">
        <f t="array" ref="T3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Row],[Coluna6]]=0, "-", BS_CONTROLE[[#This Row],[Coluna6]])</f>
        <v>-</v>
      </c>
      <c r="AJ313" s="8" t="str">
        <f>IF(D313="","*",VLOOKUP(AI313,BS_ATIVIDADE[#Data],3,FALSE))</f>
        <v>*</v>
      </c>
      <c r="AK313" s="171" t="str">
        <f>IF(BS_CONTROLE[[#This Row],[Coluna8]]=0, "-", BS_CONTROLE[[#This Row],[Coluna8]])</f>
        <v>-</v>
      </c>
      <c r="AL313" s="171" t="str">
        <f>IF(BS_CONTROLE[[#This Row],[Coluna9]]=0, "-", BS_CONTROLE[[#This Row],[Coluna9]])</f>
        <v>-</v>
      </c>
      <c r="AM313" s="171" t="str">
        <f>IF(BS_CONTROLE[[#This Row],[Coluna13]]=0, "-", BS_CONTROLE[[#This Row],[Coluna13]])</f>
        <v>-</v>
      </c>
      <c r="AN313" s="171" t="str">
        <f>IF(BS_CONTROLE[[#This Row],[Coluna14]]=0, "-", BS_CONTROLE[[#This Row],[Coluna14]])</f>
        <v>-</v>
      </c>
      <c r="AO313" s="172" t="str">
        <f>IF(BS_CONTROLE[[#This Row],[Coluna10]]=0, "-", BS_CONTROLE[[#This Row],[Coluna10]])</f>
        <v>-</v>
      </c>
      <c r="AP313" s="173" t="str">
        <f>IF(BS_CONTROLE[[#This Row],[Coluna11]]=0, "-", BS_CONTROLE[[#This Row],[Coluna11]])</f>
        <v>-</v>
      </c>
      <c r="AQ313" s="173" t="str">
        <f>IF(BS_CONTROLE[[#This Row],[Coluna12]]=0, "-", BS_CONTROLE[[#This Row],[Coluna12]])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3" s="59" t="str" cm="1">
        <f t="array" ref="BD3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Row],[Coluna22]]=0, "-", BS_CONTROLE[[#This Row],[Coluna22]])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Row],[Coluna2]]="","",WEEKNUM(BS_CONTROLE[[#This Row],[Coluna2]]))</f>
        <v/>
      </c>
      <c r="D314" s="45"/>
      <c r="E314" s="181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4" s="148" t="str" cm="1">
        <f t="array" ref="N3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4" s="176" t="str" cm="1">
        <f t="array" ref="T3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Row],[Coluna6]]=0, "-", BS_CONTROLE[[#This Row],[Coluna6]])</f>
        <v>-</v>
      </c>
      <c r="AJ314" s="8" t="str">
        <f>IF(D314="","*",VLOOKUP(AI314,BS_ATIVIDADE[#Data],3,FALSE))</f>
        <v>*</v>
      </c>
      <c r="AK314" s="171" t="str">
        <f>IF(BS_CONTROLE[[#This Row],[Coluna8]]=0, "-", BS_CONTROLE[[#This Row],[Coluna8]])</f>
        <v>-</v>
      </c>
      <c r="AL314" s="171" t="str">
        <f>IF(BS_CONTROLE[[#This Row],[Coluna9]]=0, "-", BS_CONTROLE[[#This Row],[Coluna9]])</f>
        <v>-</v>
      </c>
      <c r="AM314" s="171" t="str">
        <f>IF(BS_CONTROLE[[#This Row],[Coluna13]]=0, "-", BS_CONTROLE[[#This Row],[Coluna13]])</f>
        <v>-</v>
      </c>
      <c r="AN314" s="171" t="str">
        <f>IF(BS_CONTROLE[[#This Row],[Coluna14]]=0, "-", BS_CONTROLE[[#This Row],[Coluna14]])</f>
        <v>-</v>
      </c>
      <c r="AO314" s="172" t="str">
        <f>IF(BS_CONTROLE[[#This Row],[Coluna10]]=0, "-", BS_CONTROLE[[#This Row],[Coluna10]])</f>
        <v>-</v>
      </c>
      <c r="AP314" s="173" t="str">
        <f>IF(BS_CONTROLE[[#This Row],[Coluna11]]=0, "-", BS_CONTROLE[[#This Row],[Coluna11]])</f>
        <v>-</v>
      </c>
      <c r="AQ314" s="173" t="str">
        <f>IF(BS_CONTROLE[[#This Row],[Coluna12]]=0, "-", BS_CONTROLE[[#This Row],[Coluna12]])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4" s="59" t="str" cm="1">
        <f t="array" ref="BD3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Row],[Coluna22]]=0, "-", BS_CONTROLE[[#This Row],[Coluna22]])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Row],[Coluna2]]="","",WEEKNUM(BS_CONTROLE[[#This Row],[Coluna2]]))</f>
        <v/>
      </c>
      <c r="D315" s="45"/>
      <c r="E315" s="181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5" s="148" t="str" cm="1">
        <f t="array" ref="N3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5" s="176" t="str" cm="1">
        <f t="array" ref="T3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Row],[Coluna6]]=0, "-", BS_CONTROLE[[#This Row],[Coluna6]])</f>
        <v>-</v>
      </c>
      <c r="AJ315" s="8" t="str">
        <f>IF(D315="","*",VLOOKUP(AI315,BS_ATIVIDADE[#Data],3,FALSE))</f>
        <v>*</v>
      </c>
      <c r="AK315" s="171" t="str">
        <f>IF(BS_CONTROLE[[#This Row],[Coluna8]]=0, "-", BS_CONTROLE[[#This Row],[Coluna8]])</f>
        <v>-</v>
      </c>
      <c r="AL315" s="171" t="str">
        <f>IF(BS_CONTROLE[[#This Row],[Coluna9]]=0, "-", BS_CONTROLE[[#This Row],[Coluna9]])</f>
        <v>-</v>
      </c>
      <c r="AM315" s="171" t="str">
        <f>IF(BS_CONTROLE[[#This Row],[Coluna13]]=0, "-", BS_CONTROLE[[#This Row],[Coluna13]])</f>
        <v>-</v>
      </c>
      <c r="AN315" s="171" t="str">
        <f>IF(BS_CONTROLE[[#This Row],[Coluna14]]=0, "-", BS_CONTROLE[[#This Row],[Coluna14]])</f>
        <v>-</v>
      </c>
      <c r="AO315" s="172" t="str">
        <f>IF(BS_CONTROLE[[#This Row],[Coluna10]]=0, "-", BS_CONTROLE[[#This Row],[Coluna10]])</f>
        <v>-</v>
      </c>
      <c r="AP315" s="173" t="str">
        <f>IF(BS_CONTROLE[[#This Row],[Coluna11]]=0, "-", BS_CONTROLE[[#This Row],[Coluna11]])</f>
        <v>-</v>
      </c>
      <c r="AQ315" s="173" t="str">
        <f>IF(BS_CONTROLE[[#This Row],[Coluna12]]=0, "-", BS_CONTROLE[[#This Row],[Coluna12]])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5" s="59" t="str" cm="1">
        <f t="array" ref="BD3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Row],[Coluna22]]=0, "-", BS_CONTROLE[[#This Row],[Coluna22]])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Row],[Coluna2]]="","",WEEKNUM(BS_CONTROLE[[#This Row],[Coluna2]]))</f>
        <v/>
      </c>
      <c r="D316" s="45"/>
      <c r="E316" s="181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6" s="148" t="str" cm="1">
        <f t="array" ref="N3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6" s="176" t="str" cm="1">
        <f t="array" ref="T3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Row],[Coluna6]]=0, "-", BS_CONTROLE[[#This Row],[Coluna6]])</f>
        <v>-</v>
      </c>
      <c r="AJ316" s="8" t="str">
        <f>IF(D316="","*",VLOOKUP(AI316,BS_ATIVIDADE[#Data],3,FALSE))</f>
        <v>*</v>
      </c>
      <c r="AK316" s="171" t="str">
        <f>IF(BS_CONTROLE[[#This Row],[Coluna8]]=0, "-", BS_CONTROLE[[#This Row],[Coluna8]])</f>
        <v>-</v>
      </c>
      <c r="AL316" s="171" t="str">
        <f>IF(BS_CONTROLE[[#This Row],[Coluna9]]=0, "-", BS_CONTROLE[[#This Row],[Coluna9]])</f>
        <v>-</v>
      </c>
      <c r="AM316" s="171" t="str">
        <f>IF(BS_CONTROLE[[#This Row],[Coluna13]]=0, "-", BS_CONTROLE[[#This Row],[Coluna13]])</f>
        <v>-</v>
      </c>
      <c r="AN316" s="171" t="str">
        <f>IF(BS_CONTROLE[[#This Row],[Coluna14]]=0, "-", BS_CONTROLE[[#This Row],[Coluna14]])</f>
        <v>-</v>
      </c>
      <c r="AO316" s="172" t="str">
        <f>IF(BS_CONTROLE[[#This Row],[Coluna10]]=0, "-", BS_CONTROLE[[#This Row],[Coluna10]])</f>
        <v>-</v>
      </c>
      <c r="AP316" s="173" t="str">
        <f>IF(BS_CONTROLE[[#This Row],[Coluna11]]=0, "-", BS_CONTROLE[[#This Row],[Coluna11]])</f>
        <v>-</v>
      </c>
      <c r="AQ316" s="173" t="str">
        <f>IF(BS_CONTROLE[[#This Row],[Coluna12]]=0, "-", BS_CONTROLE[[#This Row],[Coluna12]])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6" s="59" t="str" cm="1">
        <f t="array" ref="BD3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Row],[Coluna22]]=0, "-", BS_CONTROLE[[#This Row],[Coluna22]])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Row],[Coluna2]]="","",WEEKNUM(BS_CONTROLE[[#This Row],[Coluna2]]))</f>
        <v/>
      </c>
      <c r="D317" s="45"/>
      <c r="E317" s="181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7" s="148" t="str" cm="1">
        <f t="array" ref="N3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7" s="176" t="str" cm="1">
        <f t="array" ref="T3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Row],[Coluna6]]=0, "-", BS_CONTROLE[[#This Row],[Coluna6]])</f>
        <v>-</v>
      </c>
      <c r="AJ317" s="8" t="str">
        <f>IF(D317="","*",VLOOKUP(AI317,BS_ATIVIDADE[#Data],3,FALSE))</f>
        <v>*</v>
      </c>
      <c r="AK317" s="171" t="str">
        <f>IF(BS_CONTROLE[[#This Row],[Coluna8]]=0, "-", BS_CONTROLE[[#This Row],[Coluna8]])</f>
        <v>-</v>
      </c>
      <c r="AL317" s="171" t="str">
        <f>IF(BS_CONTROLE[[#This Row],[Coluna9]]=0, "-", BS_CONTROLE[[#This Row],[Coluna9]])</f>
        <v>-</v>
      </c>
      <c r="AM317" s="171" t="str">
        <f>IF(BS_CONTROLE[[#This Row],[Coluna13]]=0, "-", BS_CONTROLE[[#This Row],[Coluna13]])</f>
        <v>-</v>
      </c>
      <c r="AN317" s="171" t="str">
        <f>IF(BS_CONTROLE[[#This Row],[Coluna14]]=0, "-", BS_CONTROLE[[#This Row],[Coluna14]])</f>
        <v>-</v>
      </c>
      <c r="AO317" s="172" t="str">
        <f>IF(BS_CONTROLE[[#This Row],[Coluna10]]=0, "-", BS_CONTROLE[[#This Row],[Coluna10]])</f>
        <v>-</v>
      </c>
      <c r="AP317" s="173" t="str">
        <f>IF(BS_CONTROLE[[#This Row],[Coluna11]]=0, "-", BS_CONTROLE[[#This Row],[Coluna11]])</f>
        <v>-</v>
      </c>
      <c r="AQ317" s="173" t="str">
        <f>IF(BS_CONTROLE[[#This Row],[Coluna12]]=0, "-", BS_CONTROLE[[#This Row],[Coluna12]])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7" s="59" t="str" cm="1">
        <f t="array" ref="BD3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Row],[Coluna22]]=0, "-", BS_CONTROLE[[#This Row],[Coluna22]])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Row],[Coluna2]]="","",WEEKNUM(BS_CONTROLE[[#This Row],[Coluna2]]))</f>
        <v/>
      </c>
      <c r="D318" s="45"/>
      <c r="E318" s="181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8" s="148" t="str" cm="1">
        <f t="array" ref="N3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8" s="176" t="str" cm="1">
        <f t="array" ref="T3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Row],[Coluna6]]=0, "-", BS_CONTROLE[[#This Row],[Coluna6]])</f>
        <v>-</v>
      </c>
      <c r="AJ318" s="8" t="str">
        <f>IF(D318="","*",VLOOKUP(AI318,BS_ATIVIDADE[#Data],3,FALSE))</f>
        <v>*</v>
      </c>
      <c r="AK318" s="171" t="str">
        <f>IF(BS_CONTROLE[[#This Row],[Coluna8]]=0, "-", BS_CONTROLE[[#This Row],[Coluna8]])</f>
        <v>-</v>
      </c>
      <c r="AL318" s="171" t="str">
        <f>IF(BS_CONTROLE[[#This Row],[Coluna9]]=0, "-", BS_CONTROLE[[#This Row],[Coluna9]])</f>
        <v>-</v>
      </c>
      <c r="AM318" s="171" t="str">
        <f>IF(BS_CONTROLE[[#This Row],[Coluna13]]=0, "-", BS_CONTROLE[[#This Row],[Coluna13]])</f>
        <v>-</v>
      </c>
      <c r="AN318" s="171" t="str">
        <f>IF(BS_CONTROLE[[#This Row],[Coluna14]]=0, "-", BS_CONTROLE[[#This Row],[Coluna14]])</f>
        <v>-</v>
      </c>
      <c r="AO318" s="172" t="str">
        <f>IF(BS_CONTROLE[[#This Row],[Coluna10]]=0, "-", BS_CONTROLE[[#This Row],[Coluna10]])</f>
        <v>-</v>
      </c>
      <c r="AP318" s="173" t="str">
        <f>IF(BS_CONTROLE[[#This Row],[Coluna11]]=0, "-", BS_CONTROLE[[#This Row],[Coluna11]])</f>
        <v>-</v>
      </c>
      <c r="AQ318" s="173" t="str">
        <f>IF(BS_CONTROLE[[#This Row],[Coluna12]]=0, "-", BS_CONTROLE[[#This Row],[Coluna12]])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8" s="59" t="str" cm="1">
        <f t="array" ref="BD3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Row],[Coluna22]]=0, "-", BS_CONTROLE[[#This Row],[Coluna22]])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Row],[Coluna2]]="","",WEEKNUM(BS_CONTROLE[[#This Row],[Coluna2]]))</f>
        <v/>
      </c>
      <c r="D319" s="45"/>
      <c r="E319" s="181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9" s="148" t="str" cm="1">
        <f t="array" ref="N3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9" s="176" t="str" cm="1">
        <f t="array" ref="T3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Row],[Coluna6]]=0, "-", BS_CONTROLE[[#This Row],[Coluna6]])</f>
        <v>-</v>
      </c>
      <c r="AJ319" s="8" t="str">
        <f>IF(D319="","*",VLOOKUP(AI319,BS_ATIVIDADE[#Data],3,FALSE))</f>
        <v>*</v>
      </c>
      <c r="AK319" s="171" t="str">
        <f>IF(BS_CONTROLE[[#This Row],[Coluna8]]=0, "-", BS_CONTROLE[[#This Row],[Coluna8]])</f>
        <v>-</v>
      </c>
      <c r="AL319" s="171" t="str">
        <f>IF(BS_CONTROLE[[#This Row],[Coluna9]]=0, "-", BS_CONTROLE[[#This Row],[Coluna9]])</f>
        <v>-</v>
      </c>
      <c r="AM319" s="171" t="str">
        <f>IF(BS_CONTROLE[[#This Row],[Coluna13]]=0, "-", BS_CONTROLE[[#This Row],[Coluna13]])</f>
        <v>-</v>
      </c>
      <c r="AN319" s="171" t="str">
        <f>IF(BS_CONTROLE[[#This Row],[Coluna14]]=0, "-", BS_CONTROLE[[#This Row],[Coluna14]])</f>
        <v>-</v>
      </c>
      <c r="AO319" s="172" t="str">
        <f>IF(BS_CONTROLE[[#This Row],[Coluna10]]=0, "-", BS_CONTROLE[[#This Row],[Coluna10]])</f>
        <v>-</v>
      </c>
      <c r="AP319" s="173" t="str">
        <f>IF(BS_CONTROLE[[#This Row],[Coluna11]]=0, "-", BS_CONTROLE[[#This Row],[Coluna11]])</f>
        <v>-</v>
      </c>
      <c r="AQ319" s="173" t="str">
        <f>IF(BS_CONTROLE[[#This Row],[Coluna12]]=0, "-", BS_CONTROLE[[#This Row],[Coluna12]])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9" s="59" t="str" cm="1">
        <f t="array" ref="BD3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Row],[Coluna22]]=0, "-", BS_CONTROLE[[#This Row],[Coluna22]])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Row],[Coluna2]]="","",WEEKNUM(BS_CONTROLE[[#This Row],[Coluna2]]))</f>
        <v/>
      </c>
      <c r="D320" s="45"/>
      <c r="E320" s="181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0" s="148" t="str" cm="1">
        <f t="array" ref="N3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0" s="176" t="str" cm="1">
        <f t="array" ref="T3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Row],[Coluna6]]=0, "-", BS_CONTROLE[[#This Row],[Coluna6]])</f>
        <v>-</v>
      </c>
      <c r="AJ320" s="8" t="str">
        <f>IF(D320="","*",VLOOKUP(AI320,BS_ATIVIDADE[#Data],3,FALSE))</f>
        <v>*</v>
      </c>
      <c r="AK320" s="171" t="str">
        <f>IF(BS_CONTROLE[[#This Row],[Coluna8]]=0, "-", BS_CONTROLE[[#This Row],[Coluna8]])</f>
        <v>-</v>
      </c>
      <c r="AL320" s="171" t="str">
        <f>IF(BS_CONTROLE[[#This Row],[Coluna9]]=0, "-", BS_CONTROLE[[#This Row],[Coluna9]])</f>
        <v>-</v>
      </c>
      <c r="AM320" s="171" t="str">
        <f>IF(BS_CONTROLE[[#This Row],[Coluna13]]=0, "-", BS_CONTROLE[[#This Row],[Coluna13]])</f>
        <v>-</v>
      </c>
      <c r="AN320" s="171" t="str">
        <f>IF(BS_CONTROLE[[#This Row],[Coluna14]]=0, "-", BS_CONTROLE[[#This Row],[Coluna14]])</f>
        <v>-</v>
      </c>
      <c r="AO320" s="172" t="str">
        <f>IF(BS_CONTROLE[[#This Row],[Coluna10]]=0, "-", BS_CONTROLE[[#This Row],[Coluna10]])</f>
        <v>-</v>
      </c>
      <c r="AP320" s="173" t="str">
        <f>IF(BS_CONTROLE[[#This Row],[Coluna11]]=0, "-", BS_CONTROLE[[#This Row],[Coluna11]])</f>
        <v>-</v>
      </c>
      <c r="AQ320" s="173" t="str">
        <f>IF(BS_CONTROLE[[#This Row],[Coluna12]]=0, "-", BS_CONTROLE[[#This Row],[Coluna12]])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0" s="59" t="str" cm="1">
        <f t="array" ref="BD3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Row],[Coluna22]]=0, "-", BS_CONTROLE[[#This Row],[Coluna22]])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Row],[Coluna2]]="","",WEEKNUM(BS_CONTROLE[[#This Row],[Coluna2]]))</f>
        <v/>
      </c>
      <c r="D321" s="45"/>
      <c r="E321" s="181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1" s="148" t="str" cm="1">
        <f t="array" ref="N3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1" s="176" t="str" cm="1">
        <f t="array" ref="T3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Row],[Coluna6]]=0, "-", BS_CONTROLE[[#This Row],[Coluna6]])</f>
        <v>-</v>
      </c>
      <c r="AJ321" s="8" t="str">
        <f>IF(D321="","*",VLOOKUP(AI321,BS_ATIVIDADE[#Data],3,FALSE))</f>
        <v>*</v>
      </c>
      <c r="AK321" s="171" t="str">
        <f>IF(BS_CONTROLE[[#This Row],[Coluna8]]=0, "-", BS_CONTROLE[[#This Row],[Coluna8]])</f>
        <v>-</v>
      </c>
      <c r="AL321" s="171" t="str">
        <f>IF(BS_CONTROLE[[#This Row],[Coluna9]]=0, "-", BS_CONTROLE[[#This Row],[Coluna9]])</f>
        <v>-</v>
      </c>
      <c r="AM321" s="171" t="str">
        <f>IF(BS_CONTROLE[[#This Row],[Coluna13]]=0, "-", BS_CONTROLE[[#This Row],[Coluna13]])</f>
        <v>-</v>
      </c>
      <c r="AN321" s="171" t="str">
        <f>IF(BS_CONTROLE[[#This Row],[Coluna14]]=0, "-", BS_CONTROLE[[#This Row],[Coluna14]])</f>
        <v>-</v>
      </c>
      <c r="AO321" s="172" t="str">
        <f>IF(BS_CONTROLE[[#This Row],[Coluna10]]=0, "-", BS_CONTROLE[[#This Row],[Coluna10]])</f>
        <v>-</v>
      </c>
      <c r="AP321" s="173" t="str">
        <f>IF(BS_CONTROLE[[#This Row],[Coluna11]]=0, "-", BS_CONTROLE[[#This Row],[Coluna11]])</f>
        <v>-</v>
      </c>
      <c r="AQ321" s="173" t="str">
        <f>IF(BS_CONTROLE[[#This Row],[Coluna12]]=0, "-", BS_CONTROLE[[#This Row],[Coluna12]])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1" s="59" t="str" cm="1">
        <f t="array" ref="BD3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Row],[Coluna22]]=0, "-", BS_CONTROLE[[#This Row],[Coluna22]])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Row],[Coluna2]]="","",WEEKNUM(BS_CONTROLE[[#This Row],[Coluna2]]))</f>
        <v/>
      </c>
      <c r="D322" s="45"/>
      <c r="E322" s="181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2" s="148" t="str" cm="1">
        <f t="array" ref="N3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2" s="176" t="str" cm="1">
        <f t="array" ref="T3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Row],[Coluna6]]=0, "-", BS_CONTROLE[[#This Row],[Coluna6]])</f>
        <v>-</v>
      </c>
      <c r="AJ322" s="8" t="str">
        <f>IF(D322="","*",VLOOKUP(AI322,BS_ATIVIDADE[#Data],3,FALSE))</f>
        <v>*</v>
      </c>
      <c r="AK322" s="171" t="str">
        <f>IF(BS_CONTROLE[[#This Row],[Coluna8]]=0, "-", BS_CONTROLE[[#This Row],[Coluna8]])</f>
        <v>-</v>
      </c>
      <c r="AL322" s="171" t="str">
        <f>IF(BS_CONTROLE[[#This Row],[Coluna9]]=0, "-", BS_CONTROLE[[#This Row],[Coluna9]])</f>
        <v>-</v>
      </c>
      <c r="AM322" s="171" t="str">
        <f>IF(BS_CONTROLE[[#This Row],[Coluna13]]=0, "-", BS_CONTROLE[[#This Row],[Coluna13]])</f>
        <v>-</v>
      </c>
      <c r="AN322" s="171" t="str">
        <f>IF(BS_CONTROLE[[#This Row],[Coluna14]]=0, "-", BS_CONTROLE[[#This Row],[Coluna14]])</f>
        <v>-</v>
      </c>
      <c r="AO322" s="172" t="str">
        <f>IF(BS_CONTROLE[[#This Row],[Coluna10]]=0, "-", BS_CONTROLE[[#This Row],[Coluna10]])</f>
        <v>-</v>
      </c>
      <c r="AP322" s="173" t="str">
        <f>IF(BS_CONTROLE[[#This Row],[Coluna11]]=0, "-", BS_CONTROLE[[#This Row],[Coluna11]])</f>
        <v>-</v>
      </c>
      <c r="AQ322" s="173" t="str">
        <f>IF(BS_CONTROLE[[#This Row],[Coluna12]]=0, "-", BS_CONTROLE[[#This Row],[Coluna12]])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2" s="59" t="str" cm="1">
        <f t="array" ref="BD3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Row],[Coluna22]]=0, "-", BS_CONTROLE[[#This Row],[Coluna22]])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Row],[Coluna2]]="","",WEEKNUM(BS_CONTROLE[[#This Row],[Coluna2]]))</f>
        <v/>
      </c>
      <c r="D323" s="45"/>
      <c r="E323" s="181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3" s="148" t="str" cm="1">
        <f t="array" ref="N3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3" s="176" t="str" cm="1">
        <f t="array" ref="T3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Row],[Coluna6]]=0, "-", BS_CONTROLE[[#This Row],[Coluna6]])</f>
        <v>-</v>
      </c>
      <c r="AJ323" s="8" t="str">
        <f>IF(D323="","*",VLOOKUP(AI323,BS_ATIVIDADE[#Data],3,FALSE))</f>
        <v>*</v>
      </c>
      <c r="AK323" s="171" t="str">
        <f>IF(BS_CONTROLE[[#This Row],[Coluna8]]=0, "-", BS_CONTROLE[[#This Row],[Coluna8]])</f>
        <v>-</v>
      </c>
      <c r="AL323" s="171" t="str">
        <f>IF(BS_CONTROLE[[#This Row],[Coluna9]]=0, "-", BS_CONTROLE[[#This Row],[Coluna9]])</f>
        <v>-</v>
      </c>
      <c r="AM323" s="171" t="str">
        <f>IF(BS_CONTROLE[[#This Row],[Coluna13]]=0, "-", BS_CONTROLE[[#This Row],[Coluna13]])</f>
        <v>-</v>
      </c>
      <c r="AN323" s="171" t="str">
        <f>IF(BS_CONTROLE[[#This Row],[Coluna14]]=0, "-", BS_CONTROLE[[#This Row],[Coluna14]])</f>
        <v>-</v>
      </c>
      <c r="AO323" s="172" t="str">
        <f>IF(BS_CONTROLE[[#This Row],[Coluna10]]=0, "-", BS_CONTROLE[[#This Row],[Coluna10]])</f>
        <v>-</v>
      </c>
      <c r="AP323" s="173" t="str">
        <f>IF(BS_CONTROLE[[#This Row],[Coluna11]]=0, "-", BS_CONTROLE[[#This Row],[Coluna11]])</f>
        <v>-</v>
      </c>
      <c r="AQ323" s="173" t="str">
        <f>IF(BS_CONTROLE[[#This Row],[Coluna12]]=0, "-", BS_CONTROLE[[#This Row],[Coluna12]])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3" s="59" t="str" cm="1">
        <f t="array" ref="BD3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Row],[Coluna22]]=0, "-", BS_CONTROLE[[#This Row],[Coluna22]])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Row],[Coluna2]]="","",WEEKNUM(BS_CONTROLE[[#This Row],[Coluna2]]))</f>
        <v/>
      </c>
      <c r="D324" s="45"/>
      <c r="E324" s="181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4" s="148" t="str" cm="1">
        <f t="array" ref="N3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4" s="176" t="str" cm="1">
        <f t="array" ref="T3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Row],[Coluna6]]=0, "-", BS_CONTROLE[[#This Row],[Coluna6]])</f>
        <v>-</v>
      </c>
      <c r="AJ324" s="8" t="str">
        <f>IF(D324="","*",VLOOKUP(AI324,BS_ATIVIDADE[#Data],3,FALSE))</f>
        <v>*</v>
      </c>
      <c r="AK324" s="171" t="str">
        <f>IF(BS_CONTROLE[[#This Row],[Coluna8]]=0, "-", BS_CONTROLE[[#This Row],[Coluna8]])</f>
        <v>-</v>
      </c>
      <c r="AL324" s="171" t="str">
        <f>IF(BS_CONTROLE[[#This Row],[Coluna9]]=0, "-", BS_CONTROLE[[#This Row],[Coluna9]])</f>
        <v>-</v>
      </c>
      <c r="AM324" s="171" t="str">
        <f>IF(BS_CONTROLE[[#This Row],[Coluna13]]=0, "-", BS_CONTROLE[[#This Row],[Coluna13]])</f>
        <v>-</v>
      </c>
      <c r="AN324" s="171" t="str">
        <f>IF(BS_CONTROLE[[#This Row],[Coluna14]]=0, "-", BS_CONTROLE[[#This Row],[Coluna14]])</f>
        <v>-</v>
      </c>
      <c r="AO324" s="172" t="str">
        <f>IF(BS_CONTROLE[[#This Row],[Coluna10]]=0, "-", BS_CONTROLE[[#This Row],[Coluna10]])</f>
        <v>-</v>
      </c>
      <c r="AP324" s="173" t="str">
        <f>IF(BS_CONTROLE[[#This Row],[Coluna11]]=0, "-", BS_CONTROLE[[#This Row],[Coluna11]])</f>
        <v>-</v>
      </c>
      <c r="AQ324" s="173" t="str">
        <f>IF(BS_CONTROLE[[#This Row],[Coluna12]]=0, "-", BS_CONTROLE[[#This Row],[Coluna12]])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4" s="59" t="str" cm="1">
        <f t="array" ref="BD3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Row],[Coluna22]]=0, "-", BS_CONTROLE[[#This Row],[Coluna22]])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Row],[Coluna2]]="","",WEEKNUM(BS_CONTROLE[[#This Row],[Coluna2]]))</f>
        <v/>
      </c>
      <c r="D325" s="45"/>
      <c r="E325" s="181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5" s="148" t="str" cm="1">
        <f t="array" ref="N3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5" s="176" t="str" cm="1">
        <f t="array" ref="T3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Row],[Coluna6]]=0, "-", BS_CONTROLE[[#This Row],[Coluna6]])</f>
        <v>-</v>
      </c>
      <c r="AJ325" s="8" t="str">
        <f>IF(D325="","*",VLOOKUP(AI325,BS_ATIVIDADE[#Data],3,FALSE))</f>
        <v>*</v>
      </c>
      <c r="AK325" s="171" t="str">
        <f>IF(BS_CONTROLE[[#This Row],[Coluna8]]=0, "-", BS_CONTROLE[[#This Row],[Coluna8]])</f>
        <v>-</v>
      </c>
      <c r="AL325" s="171" t="str">
        <f>IF(BS_CONTROLE[[#This Row],[Coluna9]]=0, "-", BS_CONTROLE[[#This Row],[Coluna9]])</f>
        <v>-</v>
      </c>
      <c r="AM325" s="171" t="str">
        <f>IF(BS_CONTROLE[[#This Row],[Coluna13]]=0, "-", BS_CONTROLE[[#This Row],[Coluna13]])</f>
        <v>-</v>
      </c>
      <c r="AN325" s="171" t="str">
        <f>IF(BS_CONTROLE[[#This Row],[Coluna14]]=0, "-", BS_CONTROLE[[#This Row],[Coluna14]])</f>
        <v>-</v>
      </c>
      <c r="AO325" s="172" t="str">
        <f>IF(BS_CONTROLE[[#This Row],[Coluna10]]=0, "-", BS_CONTROLE[[#This Row],[Coluna10]])</f>
        <v>-</v>
      </c>
      <c r="AP325" s="173" t="str">
        <f>IF(BS_CONTROLE[[#This Row],[Coluna11]]=0, "-", BS_CONTROLE[[#This Row],[Coluna11]])</f>
        <v>-</v>
      </c>
      <c r="AQ325" s="173" t="str">
        <f>IF(BS_CONTROLE[[#This Row],[Coluna12]]=0, "-", BS_CONTROLE[[#This Row],[Coluna12]])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5" s="59" t="str" cm="1">
        <f t="array" ref="BD3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Row],[Coluna22]]=0, "-", BS_CONTROLE[[#This Row],[Coluna22]])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Row],[Coluna2]]="","",WEEKNUM(BS_CONTROLE[[#This Row],[Coluna2]]))</f>
        <v/>
      </c>
      <c r="D326" s="45"/>
      <c r="E326" s="181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6" s="148" t="str" cm="1">
        <f t="array" ref="N3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6" s="176" t="str" cm="1">
        <f t="array" ref="T3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Row],[Coluna6]]=0, "-", BS_CONTROLE[[#This Row],[Coluna6]])</f>
        <v>-</v>
      </c>
      <c r="AJ326" s="8" t="str">
        <f>IF(D326="","*",VLOOKUP(AI326,BS_ATIVIDADE[#Data],3,FALSE))</f>
        <v>*</v>
      </c>
      <c r="AK326" s="171" t="str">
        <f>IF(BS_CONTROLE[[#This Row],[Coluna8]]=0, "-", BS_CONTROLE[[#This Row],[Coluna8]])</f>
        <v>-</v>
      </c>
      <c r="AL326" s="171" t="str">
        <f>IF(BS_CONTROLE[[#This Row],[Coluna9]]=0, "-", BS_CONTROLE[[#This Row],[Coluna9]])</f>
        <v>-</v>
      </c>
      <c r="AM326" s="171" t="str">
        <f>IF(BS_CONTROLE[[#This Row],[Coluna13]]=0, "-", BS_CONTROLE[[#This Row],[Coluna13]])</f>
        <v>-</v>
      </c>
      <c r="AN326" s="171" t="str">
        <f>IF(BS_CONTROLE[[#This Row],[Coluna14]]=0, "-", BS_CONTROLE[[#This Row],[Coluna14]])</f>
        <v>-</v>
      </c>
      <c r="AO326" s="172" t="str">
        <f>IF(BS_CONTROLE[[#This Row],[Coluna10]]=0, "-", BS_CONTROLE[[#This Row],[Coluna10]])</f>
        <v>-</v>
      </c>
      <c r="AP326" s="173" t="str">
        <f>IF(BS_CONTROLE[[#This Row],[Coluna11]]=0, "-", BS_CONTROLE[[#This Row],[Coluna11]])</f>
        <v>-</v>
      </c>
      <c r="AQ326" s="173" t="str">
        <f>IF(BS_CONTROLE[[#This Row],[Coluna12]]=0, "-", BS_CONTROLE[[#This Row],[Coluna12]])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6" s="59" t="str" cm="1">
        <f t="array" ref="BD3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Row],[Coluna22]]=0, "-", BS_CONTROLE[[#This Row],[Coluna22]])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Row],[Coluna2]]="","",WEEKNUM(BS_CONTROLE[[#This Row],[Coluna2]]))</f>
        <v/>
      </c>
      <c r="D327" s="45"/>
      <c r="E327" s="181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7" s="148" t="str" cm="1">
        <f t="array" ref="N3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7" s="176" t="str" cm="1">
        <f t="array" ref="T3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Row],[Coluna6]]=0, "-", BS_CONTROLE[[#This Row],[Coluna6]])</f>
        <v>-</v>
      </c>
      <c r="AJ327" s="8" t="str">
        <f>IF(D327="","*",VLOOKUP(AI327,BS_ATIVIDADE[#Data],3,FALSE))</f>
        <v>*</v>
      </c>
      <c r="AK327" s="171" t="str">
        <f>IF(BS_CONTROLE[[#This Row],[Coluna8]]=0, "-", BS_CONTROLE[[#This Row],[Coluna8]])</f>
        <v>-</v>
      </c>
      <c r="AL327" s="171" t="str">
        <f>IF(BS_CONTROLE[[#This Row],[Coluna9]]=0, "-", BS_CONTROLE[[#This Row],[Coluna9]])</f>
        <v>-</v>
      </c>
      <c r="AM327" s="171" t="str">
        <f>IF(BS_CONTROLE[[#This Row],[Coluna13]]=0, "-", BS_CONTROLE[[#This Row],[Coluna13]])</f>
        <v>-</v>
      </c>
      <c r="AN327" s="171" t="str">
        <f>IF(BS_CONTROLE[[#This Row],[Coluna14]]=0, "-", BS_CONTROLE[[#This Row],[Coluna14]])</f>
        <v>-</v>
      </c>
      <c r="AO327" s="172" t="str">
        <f>IF(BS_CONTROLE[[#This Row],[Coluna10]]=0, "-", BS_CONTROLE[[#This Row],[Coluna10]])</f>
        <v>-</v>
      </c>
      <c r="AP327" s="173" t="str">
        <f>IF(BS_CONTROLE[[#This Row],[Coluna11]]=0, "-", BS_CONTROLE[[#This Row],[Coluna11]])</f>
        <v>-</v>
      </c>
      <c r="AQ327" s="173" t="str">
        <f>IF(BS_CONTROLE[[#This Row],[Coluna12]]=0, "-", BS_CONTROLE[[#This Row],[Coluna12]])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7" s="59" t="str" cm="1">
        <f t="array" ref="BD3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Row],[Coluna22]]=0, "-", BS_CONTROLE[[#This Row],[Coluna22]])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Row],[Coluna2]]="","",WEEKNUM(BS_CONTROLE[[#This Row],[Coluna2]]))</f>
        <v/>
      </c>
      <c r="D328" s="45"/>
      <c r="E328" s="181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8" s="148" t="str" cm="1">
        <f t="array" ref="N3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8" s="176" t="str" cm="1">
        <f t="array" ref="T3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Row],[Coluna6]]=0, "-", BS_CONTROLE[[#This Row],[Coluna6]])</f>
        <v>-</v>
      </c>
      <c r="AJ328" s="8" t="str">
        <f>IF(D328="","*",VLOOKUP(AI328,BS_ATIVIDADE[#Data],3,FALSE))</f>
        <v>*</v>
      </c>
      <c r="AK328" s="171" t="str">
        <f>IF(BS_CONTROLE[[#This Row],[Coluna8]]=0, "-", BS_CONTROLE[[#This Row],[Coluna8]])</f>
        <v>-</v>
      </c>
      <c r="AL328" s="171" t="str">
        <f>IF(BS_CONTROLE[[#This Row],[Coluna9]]=0, "-", BS_CONTROLE[[#This Row],[Coluna9]])</f>
        <v>-</v>
      </c>
      <c r="AM328" s="171" t="str">
        <f>IF(BS_CONTROLE[[#This Row],[Coluna13]]=0, "-", BS_CONTROLE[[#This Row],[Coluna13]])</f>
        <v>-</v>
      </c>
      <c r="AN328" s="171" t="str">
        <f>IF(BS_CONTROLE[[#This Row],[Coluna14]]=0, "-", BS_CONTROLE[[#This Row],[Coluna14]])</f>
        <v>-</v>
      </c>
      <c r="AO328" s="172" t="str">
        <f>IF(BS_CONTROLE[[#This Row],[Coluna10]]=0, "-", BS_CONTROLE[[#This Row],[Coluna10]])</f>
        <v>-</v>
      </c>
      <c r="AP328" s="173" t="str">
        <f>IF(BS_CONTROLE[[#This Row],[Coluna11]]=0, "-", BS_CONTROLE[[#This Row],[Coluna11]])</f>
        <v>-</v>
      </c>
      <c r="AQ328" s="173" t="str">
        <f>IF(BS_CONTROLE[[#This Row],[Coluna12]]=0, "-", BS_CONTROLE[[#This Row],[Coluna12]])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8" s="59" t="str" cm="1">
        <f t="array" ref="BD3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Row],[Coluna22]]=0, "-", BS_CONTROLE[[#This Row],[Coluna22]])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Row],[Coluna2]]="","",WEEKNUM(BS_CONTROLE[[#This Row],[Coluna2]]))</f>
        <v/>
      </c>
      <c r="D329" s="45"/>
      <c r="E329" s="181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9" s="148" t="str" cm="1">
        <f t="array" ref="N3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9" s="176" t="str" cm="1">
        <f t="array" ref="T3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Row],[Coluna6]]=0, "-", BS_CONTROLE[[#This Row],[Coluna6]])</f>
        <v>-</v>
      </c>
      <c r="AJ329" s="8" t="str">
        <f>IF(D329="","*",VLOOKUP(AI329,BS_ATIVIDADE[#Data],3,FALSE))</f>
        <v>*</v>
      </c>
      <c r="AK329" s="171" t="str">
        <f>IF(BS_CONTROLE[[#This Row],[Coluna8]]=0, "-", BS_CONTROLE[[#This Row],[Coluna8]])</f>
        <v>-</v>
      </c>
      <c r="AL329" s="171" t="str">
        <f>IF(BS_CONTROLE[[#This Row],[Coluna9]]=0, "-", BS_CONTROLE[[#This Row],[Coluna9]])</f>
        <v>-</v>
      </c>
      <c r="AM329" s="171" t="str">
        <f>IF(BS_CONTROLE[[#This Row],[Coluna13]]=0, "-", BS_CONTROLE[[#This Row],[Coluna13]])</f>
        <v>-</v>
      </c>
      <c r="AN329" s="171" t="str">
        <f>IF(BS_CONTROLE[[#This Row],[Coluna14]]=0, "-", BS_CONTROLE[[#This Row],[Coluna14]])</f>
        <v>-</v>
      </c>
      <c r="AO329" s="172" t="str">
        <f>IF(BS_CONTROLE[[#This Row],[Coluna10]]=0, "-", BS_CONTROLE[[#This Row],[Coluna10]])</f>
        <v>-</v>
      </c>
      <c r="AP329" s="173" t="str">
        <f>IF(BS_CONTROLE[[#This Row],[Coluna11]]=0, "-", BS_CONTROLE[[#This Row],[Coluna11]])</f>
        <v>-</v>
      </c>
      <c r="AQ329" s="173" t="str">
        <f>IF(BS_CONTROLE[[#This Row],[Coluna12]]=0, "-", BS_CONTROLE[[#This Row],[Coluna12]])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9" s="59" t="str" cm="1">
        <f t="array" ref="BD3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Row],[Coluna22]]=0, "-", BS_CONTROLE[[#This Row],[Coluna22]])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Row],[Coluna2]]="","",WEEKNUM(BS_CONTROLE[[#This Row],[Coluna2]]))</f>
        <v/>
      </c>
      <c r="D330" s="45"/>
      <c r="E330" s="181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0" s="148" t="str" cm="1">
        <f t="array" ref="N3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0" s="176" t="str" cm="1">
        <f t="array" ref="T3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Row],[Coluna6]]=0, "-", BS_CONTROLE[[#This Row],[Coluna6]])</f>
        <v>-</v>
      </c>
      <c r="AJ330" s="8" t="str">
        <f>IF(D330="","*",VLOOKUP(AI330,BS_ATIVIDADE[#Data],3,FALSE))</f>
        <v>*</v>
      </c>
      <c r="AK330" s="171" t="str">
        <f>IF(BS_CONTROLE[[#This Row],[Coluna8]]=0, "-", BS_CONTROLE[[#This Row],[Coluna8]])</f>
        <v>-</v>
      </c>
      <c r="AL330" s="171" t="str">
        <f>IF(BS_CONTROLE[[#This Row],[Coluna9]]=0, "-", BS_CONTROLE[[#This Row],[Coluna9]])</f>
        <v>-</v>
      </c>
      <c r="AM330" s="171" t="str">
        <f>IF(BS_CONTROLE[[#This Row],[Coluna13]]=0, "-", BS_CONTROLE[[#This Row],[Coluna13]])</f>
        <v>-</v>
      </c>
      <c r="AN330" s="171" t="str">
        <f>IF(BS_CONTROLE[[#This Row],[Coluna14]]=0, "-", BS_CONTROLE[[#This Row],[Coluna14]])</f>
        <v>-</v>
      </c>
      <c r="AO330" s="172" t="str">
        <f>IF(BS_CONTROLE[[#This Row],[Coluna10]]=0, "-", BS_CONTROLE[[#This Row],[Coluna10]])</f>
        <v>-</v>
      </c>
      <c r="AP330" s="173" t="str">
        <f>IF(BS_CONTROLE[[#This Row],[Coluna11]]=0, "-", BS_CONTROLE[[#This Row],[Coluna11]])</f>
        <v>-</v>
      </c>
      <c r="AQ330" s="173" t="str">
        <f>IF(BS_CONTROLE[[#This Row],[Coluna12]]=0, "-", BS_CONTROLE[[#This Row],[Coluna12]])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0" s="59" t="str" cm="1">
        <f t="array" ref="BD3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Row],[Coluna22]]=0, "-", BS_CONTROLE[[#This Row],[Coluna22]])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Row],[Coluna2]]="","",WEEKNUM(BS_CONTROLE[[#This Row],[Coluna2]]))</f>
        <v/>
      </c>
      <c r="D331" s="45"/>
      <c r="E331" s="181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1" s="148" t="str" cm="1">
        <f t="array" ref="N3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1" s="176" t="str" cm="1">
        <f t="array" ref="T3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Row],[Coluna6]]=0, "-", BS_CONTROLE[[#This Row],[Coluna6]])</f>
        <v>-</v>
      </c>
      <c r="AJ331" s="8" t="str">
        <f>IF(D331="","*",VLOOKUP(AI331,BS_ATIVIDADE[#Data],3,FALSE))</f>
        <v>*</v>
      </c>
      <c r="AK331" s="171" t="str">
        <f>IF(BS_CONTROLE[[#This Row],[Coluna8]]=0, "-", BS_CONTROLE[[#This Row],[Coluna8]])</f>
        <v>-</v>
      </c>
      <c r="AL331" s="171" t="str">
        <f>IF(BS_CONTROLE[[#This Row],[Coluna9]]=0, "-", BS_CONTROLE[[#This Row],[Coluna9]])</f>
        <v>-</v>
      </c>
      <c r="AM331" s="171" t="str">
        <f>IF(BS_CONTROLE[[#This Row],[Coluna13]]=0, "-", BS_CONTROLE[[#This Row],[Coluna13]])</f>
        <v>-</v>
      </c>
      <c r="AN331" s="171" t="str">
        <f>IF(BS_CONTROLE[[#This Row],[Coluna14]]=0, "-", BS_CONTROLE[[#This Row],[Coluna14]])</f>
        <v>-</v>
      </c>
      <c r="AO331" s="172" t="str">
        <f>IF(BS_CONTROLE[[#This Row],[Coluna10]]=0, "-", BS_CONTROLE[[#This Row],[Coluna10]])</f>
        <v>-</v>
      </c>
      <c r="AP331" s="173" t="str">
        <f>IF(BS_CONTROLE[[#This Row],[Coluna11]]=0, "-", BS_CONTROLE[[#This Row],[Coluna11]])</f>
        <v>-</v>
      </c>
      <c r="AQ331" s="173" t="str">
        <f>IF(BS_CONTROLE[[#This Row],[Coluna12]]=0, "-", BS_CONTROLE[[#This Row],[Coluna12]])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1" s="59" t="str" cm="1">
        <f t="array" ref="BD3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Row],[Coluna22]]=0, "-", BS_CONTROLE[[#This Row],[Coluna22]])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Row],[Coluna2]]="","",WEEKNUM(BS_CONTROLE[[#This Row],[Coluna2]]))</f>
        <v/>
      </c>
      <c r="D332" s="45"/>
      <c r="E332" s="181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2" s="148" t="str" cm="1">
        <f t="array" ref="N3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2" s="176" t="str" cm="1">
        <f t="array" ref="T3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Row],[Coluna6]]=0, "-", BS_CONTROLE[[#This Row],[Coluna6]])</f>
        <v>-</v>
      </c>
      <c r="AJ332" s="8" t="str">
        <f>IF(D332="","*",VLOOKUP(AI332,BS_ATIVIDADE[#Data],3,FALSE))</f>
        <v>*</v>
      </c>
      <c r="AK332" s="171" t="str">
        <f>IF(BS_CONTROLE[[#This Row],[Coluna8]]=0, "-", BS_CONTROLE[[#This Row],[Coluna8]])</f>
        <v>-</v>
      </c>
      <c r="AL332" s="171" t="str">
        <f>IF(BS_CONTROLE[[#This Row],[Coluna9]]=0, "-", BS_CONTROLE[[#This Row],[Coluna9]])</f>
        <v>-</v>
      </c>
      <c r="AM332" s="171" t="str">
        <f>IF(BS_CONTROLE[[#This Row],[Coluna13]]=0, "-", BS_CONTROLE[[#This Row],[Coluna13]])</f>
        <v>-</v>
      </c>
      <c r="AN332" s="171" t="str">
        <f>IF(BS_CONTROLE[[#This Row],[Coluna14]]=0, "-", BS_CONTROLE[[#This Row],[Coluna14]])</f>
        <v>-</v>
      </c>
      <c r="AO332" s="172" t="str">
        <f>IF(BS_CONTROLE[[#This Row],[Coluna10]]=0, "-", BS_CONTROLE[[#This Row],[Coluna10]])</f>
        <v>-</v>
      </c>
      <c r="AP332" s="173" t="str">
        <f>IF(BS_CONTROLE[[#This Row],[Coluna11]]=0, "-", BS_CONTROLE[[#This Row],[Coluna11]])</f>
        <v>-</v>
      </c>
      <c r="AQ332" s="173" t="str">
        <f>IF(BS_CONTROLE[[#This Row],[Coluna12]]=0, "-", BS_CONTROLE[[#This Row],[Coluna12]])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2" s="59" t="str" cm="1">
        <f t="array" ref="BD3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Row],[Coluna22]]=0, "-", BS_CONTROLE[[#This Row],[Coluna22]])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Row],[Coluna2]]="","",WEEKNUM(BS_CONTROLE[[#This Row],[Coluna2]]))</f>
        <v/>
      </c>
      <c r="D333" s="45"/>
      <c r="E333" s="181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3" s="148" t="str" cm="1">
        <f t="array" ref="N3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3" s="176" t="str" cm="1">
        <f t="array" ref="T3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Row],[Coluna6]]=0, "-", BS_CONTROLE[[#This Row],[Coluna6]])</f>
        <v>-</v>
      </c>
      <c r="AJ333" s="8" t="str">
        <f>IF(D333="","*",VLOOKUP(AI333,BS_ATIVIDADE[#Data],3,FALSE))</f>
        <v>*</v>
      </c>
      <c r="AK333" s="171" t="str">
        <f>IF(BS_CONTROLE[[#This Row],[Coluna8]]=0, "-", BS_CONTROLE[[#This Row],[Coluna8]])</f>
        <v>-</v>
      </c>
      <c r="AL333" s="171" t="str">
        <f>IF(BS_CONTROLE[[#This Row],[Coluna9]]=0, "-", BS_CONTROLE[[#This Row],[Coluna9]])</f>
        <v>-</v>
      </c>
      <c r="AM333" s="171" t="str">
        <f>IF(BS_CONTROLE[[#This Row],[Coluna13]]=0, "-", BS_CONTROLE[[#This Row],[Coluna13]])</f>
        <v>-</v>
      </c>
      <c r="AN333" s="171" t="str">
        <f>IF(BS_CONTROLE[[#This Row],[Coluna14]]=0, "-", BS_CONTROLE[[#This Row],[Coluna14]])</f>
        <v>-</v>
      </c>
      <c r="AO333" s="172" t="str">
        <f>IF(BS_CONTROLE[[#This Row],[Coluna10]]=0, "-", BS_CONTROLE[[#This Row],[Coluna10]])</f>
        <v>-</v>
      </c>
      <c r="AP333" s="173" t="str">
        <f>IF(BS_CONTROLE[[#This Row],[Coluna11]]=0, "-", BS_CONTROLE[[#This Row],[Coluna11]])</f>
        <v>-</v>
      </c>
      <c r="AQ333" s="173" t="str">
        <f>IF(BS_CONTROLE[[#This Row],[Coluna12]]=0, "-", BS_CONTROLE[[#This Row],[Coluna12]])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3" s="59" t="str" cm="1">
        <f t="array" ref="BD3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Row],[Coluna22]]=0, "-", BS_CONTROLE[[#This Row],[Coluna22]])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Row],[Coluna2]]="","",WEEKNUM(BS_CONTROLE[[#This Row],[Coluna2]]))</f>
        <v/>
      </c>
      <c r="D334" s="45"/>
      <c r="E334" s="181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4" s="148" t="str" cm="1">
        <f t="array" ref="N3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4" s="176" t="str" cm="1">
        <f t="array" ref="T3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Row],[Coluna6]]=0, "-", BS_CONTROLE[[#This Row],[Coluna6]])</f>
        <v>-</v>
      </c>
      <c r="AJ334" s="8" t="str">
        <f>IF(D334="","*",VLOOKUP(AI334,BS_ATIVIDADE[#Data],3,FALSE))</f>
        <v>*</v>
      </c>
      <c r="AK334" s="171" t="str">
        <f>IF(BS_CONTROLE[[#This Row],[Coluna8]]=0, "-", BS_CONTROLE[[#This Row],[Coluna8]])</f>
        <v>-</v>
      </c>
      <c r="AL334" s="171" t="str">
        <f>IF(BS_CONTROLE[[#This Row],[Coluna9]]=0, "-", BS_CONTROLE[[#This Row],[Coluna9]])</f>
        <v>-</v>
      </c>
      <c r="AM334" s="171" t="str">
        <f>IF(BS_CONTROLE[[#This Row],[Coluna13]]=0, "-", BS_CONTROLE[[#This Row],[Coluna13]])</f>
        <v>-</v>
      </c>
      <c r="AN334" s="171" t="str">
        <f>IF(BS_CONTROLE[[#This Row],[Coluna14]]=0, "-", BS_CONTROLE[[#This Row],[Coluna14]])</f>
        <v>-</v>
      </c>
      <c r="AO334" s="172" t="str">
        <f>IF(BS_CONTROLE[[#This Row],[Coluna10]]=0, "-", BS_CONTROLE[[#This Row],[Coluna10]])</f>
        <v>-</v>
      </c>
      <c r="AP334" s="173" t="str">
        <f>IF(BS_CONTROLE[[#This Row],[Coluna11]]=0, "-", BS_CONTROLE[[#This Row],[Coluna11]])</f>
        <v>-</v>
      </c>
      <c r="AQ334" s="173" t="str">
        <f>IF(BS_CONTROLE[[#This Row],[Coluna12]]=0, "-", BS_CONTROLE[[#This Row],[Coluna12]])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4" s="59" t="str" cm="1">
        <f t="array" ref="BD3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Row],[Coluna22]]=0, "-", BS_CONTROLE[[#This Row],[Coluna22]])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Row],[Coluna2]]="","",WEEKNUM(BS_CONTROLE[[#This Row],[Coluna2]]))</f>
        <v/>
      </c>
      <c r="D335" s="45"/>
      <c r="E335" s="181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5" s="148" t="str" cm="1">
        <f t="array" ref="N3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5" s="176" t="str" cm="1">
        <f t="array" ref="T3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Row],[Coluna6]]=0, "-", BS_CONTROLE[[#This Row],[Coluna6]])</f>
        <v>-</v>
      </c>
      <c r="AJ335" s="8" t="str">
        <f>IF(D335="","*",VLOOKUP(AI335,BS_ATIVIDADE[#Data],3,FALSE))</f>
        <v>*</v>
      </c>
      <c r="AK335" s="171" t="str">
        <f>IF(BS_CONTROLE[[#This Row],[Coluna8]]=0, "-", BS_CONTROLE[[#This Row],[Coluna8]])</f>
        <v>-</v>
      </c>
      <c r="AL335" s="171" t="str">
        <f>IF(BS_CONTROLE[[#This Row],[Coluna9]]=0, "-", BS_CONTROLE[[#This Row],[Coluna9]])</f>
        <v>-</v>
      </c>
      <c r="AM335" s="171" t="str">
        <f>IF(BS_CONTROLE[[#This Row],[Coluna13]]=0, "-", BS_CONTROLE[[#This Row],[Coluna13]])</f>
        <v>-</v>
      </c>
      <c r="AN335" s="171" t="str">
        <f>IF(BS_CONTROLE[[#This Row],[Coluna14]]=0, "-", BS_CONTROLE[[#This Row],[Coluna14]])</f>
        <v>-</v>
      </c>
      <c r="AO335" s="172" t="str">
        <f>IF(BS_CONTROLE[[#This Row],[Coluna10]]=0, "-", BS_CONTROLE[[#This Row],[Coluna10]])</f>
        <v>-</v>
      </c>
      <c r="AP335" s="173" t="str">
        <f>IF(BS_CONTROLE[[#This Row],[Coluna11]]=0, "-", BS_CONTROLE[[#This Row],[Coluna11]])</f>
        <v>-</v>
      </c>
      <c r="AQ335" s="173" t="str">
        <f>IF(BS_CONTROLE[[#This Row],[Coluna12]]=0, "-", BS_CONTROLE[[#This Row],[Coluna12]])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5" s="59" t="str" cm="1">
        <f t="array" ref="BD3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Row],[Coluna22]]=0, "-", BS_CONTROLE[[#This Row],[Coluna22]])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Row],[Coluna2]]="","",WEEKNUM(BS_CONTROLE[[#This Row],[Coluna2]]))</f>
        <v/>
      </c>
      <c r="D336" s="45"/>
      <c r="E336" s="181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6" s="148" t="str" cm="1">
        <f t="array" ref="N3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6" s="176" t="str" cm="1">
        <f t="array" ref="T3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Row],[Coluna6]]=0, "-", BS_CONTROLE[[#This Row],[Coluna6]])</f>
        <v>-</v>
      </c>
      <c r="AJ336" s="8" t="str">
        <f>IF(D336="","*",VLOOKUP(AI336,BS_ATIVIDADE[#Data],3,FALSE))</f>
        <v>*</v>
      </c>
      <c r="AK336" s="171" t="str">
        <f>IF(BS_CONTROLE[[#This Row],[Coluna8]]=0, "-", BS_CONTROLE[[#This Row],[Coluna8]])</f>
        <v>-</v>
      </c>
      <c r="AL336" s="171" t="str">
        <f>IF(BS_CONTROLE[[#This Row],[Coluna9]]=0, "-", BS_CONTROLE[[#This Row],[Coluna9]])</f>
        <v>-</v>
      </c>
      <c r="AM336" s="171" t="str">
        <f>IF(BS_CONTROLE[[#This Row],[Coluna13]]=0, "-", BS_CONTROLE[[#This Row],[Coluna13]])</f>
        <v>-</v>
      </c>
      <c r="AN336" s="171" t="str">
        <f>IF(BS_CONTROLE[[#This Row],[Coluna14]]=0, "-", BS_CONTROLE[[#This Row],[Coluna14]])</f>
        <v>-</v>
      </c>
      <c r="AO336" s="172" t="str">
        <f>IF(BS_CONTROLE[[#This Row],[Coluna10]]=0, "-", BS_CONTROLE[[#This Row],[Coluna10]])</f>
        <v>-</v>
      </c>
      <c r="AP336" s="173" t="str">
        <f>IF(BS_CONTROLE[[#This Row],[Coluna11]]=0, "-", BS_CONTROLE[[#This Row],[Coluna11]])</f>
        <v>-</v>
      </c>
      <c r="AQ336" s="173" t="str">
        <f>IF(BS_CONTROLE[[#This Row],[Coluna12]]=0, "-", BS_CONTROLE[[#This Row],[Coluna12]])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6" s="59" t="str" cm="1">
        <f t="array" ref="BD3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Row],[Coluna22]]=0, "-", BS_CONTROLE[[#This Row],[Coluna22]])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Row],[Coluna2]]="","",WEEKNUM(BS_CONTROLE[[#This Row],[Coluna2]]))</f>
        <v/>
      </c>
      <c r="D337" s="45"/>
      <c r="E337" s="181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7" s="148" t="str" cm="1">
        <f t="array" ref="N3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7" s="176" t="str" cm="1">
        <f t="array" ref="T3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Row],[Coluna6]]=0, "-", BS_CONTROLE[[#This Row],[Coluna6]])</f>
        <v>-</v>
      </c>
      <c r="AJ337" s="8" t="str">
        <f>IF(D337="","*",VLOOKUP(AI337,BS_ATIVIDADE[#Data],3,FALSE))</f>
        <v>*</v>
      </c>
      <c r="AK337" s="171" t="str">
        <f>IF(BS_CONTROLE[[#This Row],[Coluna8]]=0, "-", BS_CONTROLE[[#This Row],[Coluna8]])</f>
        <v>-</v>
      </c>
      <c r="AL337" s="171" t="str">
        <f>IF(BS_CONTROLE[[#This Row],[Coluna9]]=0, "-", BS_CONTROLE[[#This Row],[Coluna9]])</f>
        <v>-</v>
      </c>
      <c r="AM337" s="171" t="str">
        <f>IF(BS_CONTROLE[[#This Row],[Coluna13]]=0, "-", BS_CONTROLE[[#This Row],[Coluna13]])</f>
        <v>-</v>
      </c>
      <c r="AN337" s="171" t="str">
        <f>IF(BS_CONTROLE[[#This Row],[Coluna14]]=0, "-", BS_CONTROLE[[#This Row],[Coluna14]])</f>
        <v>-</v>
      </c>
      <c r="AO337" s="172" t="str">
        <f>IF(BS_CONTROLE[[#This Row],[Coluna10]]=0, "-", BS_CONTROLE[[#This Row],[Coluna10]])</f>
        <v>-</v>
      </c>
      <c r="AP337" s="173" t="str">
        <f>IF(BS_CONTROLE[[#This Row],[Coluna11]]=0, "-", BS_CONTROLE[[#This Row],[Coluna11]])</f>
        <v>-</v>
      </c>
      <c r="AQ337" s="173" t="str">
        <f>IF(BS_CONTROLE[[#This Row],[Coluna12]]=0, "-", BS_CONTROLE[[#This Row],[Coluna12]])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7" s="59" t="str" cm="1">
        <f t="array" ref="BD3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Row],[Coluna22]]=0, "-", BS_CONTROLE[[#This Row],[Coluna22]])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Row],[Coluna2]]="","",WEEKNUM(BS_CONTROLE[[#This Row],[Coluna2]]))</f>
        <v/>
      </c>
      <c r="D338" s="45"/>
      <c r="E338" s="181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8" s="148" t="str" cm="1">
        <f t="array" ref="N3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8" s="176" t="str" cm="1">
        <f t="array" ref="T3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Row],[Coluna6]]=0, "-", BS_CONTROLE[[#This Row],[Coluna6]])</f>
        <v>-</v>
      </c>
      <c r="AJ338" s="8" t="str">
        <f>IF(D338="","*",VLOOKUP(AI338,BS_ATIVIDADE[#Data],3,FALSE))</f>
        <v>*</v>
      </c>
      <c r="AK338" s="171" t="str">
        <f>IF(BS_CONTROLE[[#This Row],[Coluna8]]=0, "-", BS_CONTROLE[[#This Row],[Coluna8]])</f>
        <v>-</v>
      </c>
      <c r="AL338" s="171" t="str">
        <f>IF(BS_CONTROLE[[#This Row],[Coluna9]]=0, "-", BS_CONTROLE[[#This Row],[Coluna9]])</f>
        <v>-</v>
      </c>
      <c r="AM338" s="171" t="str">
        <f>IF(BS_CONTROLE[[#This Row],[Coluna13]]=0, "-", BS_CONTROLE[[#This Row],[Coluna13]])</f>
        <v>-</v>
      </c>
      <c r="AN338" s="171" t="str">
        <f>IF(BS_CONTROLE[[#This Row],[Coluna14]]=0, "-", BS_CONTROLE[[#This Row],[Coluna14]])</f>
        <v>-</v>
      </c>
      <c r="AO338" s="172" t="str">
        <f>IF(BS_CONTROLE[[#This Row],[Coluna10]]=0, "-", BS_CONTROLE[[#This Row],[Coluna10]])</f>
        <v>-</v>
      </c>
      <c r="AP338" s="173" t="str">
        <f>IF(BS_CONTROLE[[#This Row],[Coluna11]]=0, "-", BS_CONTROLE[[#This Row],[Coluna11]])</f>
        <v>-</v>
      </c>
      <c r="AQ338" s="173" t="str">
        <f>IF(BS_CONTROLE[[#This Row],[Coluna12]]=0, "-", BS_CONTROLE[[#This Row],[Coluna12]])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8" s="59" t="str" cm="1">
        <f t="array" ref="BD3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Row],[Coluna22]]=0, "-", BS_CONTROLE[[#This Row],[Coluna22]])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Row],[Coluna2]]="","",WEEKNUM(BS_CONTROLE[[#This Row],[Coluna2]]))</f>
        <v/>
      </c>
      <c r="D339" s="45"/>
      <c r="E339" s="181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9" s="148" t="str" cm="1">
        <f t="array" ref="N3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9" s="176" t="str" cm="1">
        <f t="array" ref="T3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Row],[Coluna6]]=0, "-", BS_CONTROLE[[#This Row],[Coluna6]])</f>
        <v>-</v>
      </c>
      <c r="AJ339" s="8" t="str">
        <f>IF(D339="","*",VLOOKUP(AI339,BS_ATIVIDADE[#Data],3,FALSE))</f>
        <v>*</v>
      </c>
      <c r="AK339" s="171" t="str">
        <f>IF(BS_CONTROLE[[#This Row],[Coluna8]]=0, "-", BS_CONTROLE[[#This Row],[Coluna8]])</f>
        <v>-</v>
      </c>
      <c r="AL339" s="171" t="str">
        <f>IF(BS_CONTROLE[[#This Row],[Coluna9]]=0, "-", BS_CONTROLE[[#This Row],[Coluna9]])</f>
        <v>-</v>
      </c>
      <c r="AM339" s="171" t="str">
        <f>IF(BS_CONTROLE[[#This Row],[Coluna13]]=0, "-", BS_CONTROLE[[#This Row],[Coluna13]])</f>
        <v>-</v>
      </c>
      <c r="AN339" s="171" t="str">
        <f>IF(BS_CONTROLE[[#This Row],[Coluna14]]=0, "-", BS_CONTROLE[[#This Row],[Coluna14]])</f>
        <v>-</v>
      </c>
      <c r="AO339" s="172" t="str">
        <f>IF(BS_CONTROLE[[#This Row],[Coluna10]]=0, "-", BS_CONTROLE[[#This Row],[Coluna10]])</f>
        <v>-</v>
      </c>
      <c r="AP339" s="173" t="str">
        <f>IF(BS_CONTROLE[[#This Row],[Coluna11]]=0, "-", BS_CONTROLE[[#This Row],[Coluna11]])</f>
        <v>-</v>
      </c>
      <c r="AQ339" s="173" t="str">
        <f>IF(BS_CONTROLE[[#This Row],[Coluna12]]=0, "-", BS_CONTROLE[[#This Row],[Coluna12]])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9" s="59" t="str" cm="1">
        <f t="array" ref="BD3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Row],[Coluna22]]=0, "-", BS_CONTROLE[[#This Row],[Coluna22]])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Row],[Coluna2]]="","",WEEKNUM(BS_CONTROLE[[#This Row],[Coluna2]]))</f>
        <v/>
      </c>
      <c r="D340" s="45"/>
      <c r="E340" s="181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0" s="148" t="str" cm="1">
        <f t="array" ref="N3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0" s="176" t="str" cm="1">
        <f t="array" ref="T3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Row],[Coluna6]]=0, "-", BS_CONTROLE[[#This Row],[Coluna6]])</f>
        <v>-</v>
      </c>
      <c r="AJ340" s="8" t="str">
        <f>IF(D340="","*",VLOOKUP(AI340,BS_ATIVIDADE[#Data],3,FALSE))</f>
        <v>*</v>
      </c>
      <c r="AK340" s="171" t="str">
        <f>IF(BS_CONTROLE[[#This Row],[Coluna8]]=0, "-", BS_CONTROLE[[#This Row],[Coluna8]])</f>
        <v>-</v>
      </c>
      <c r="AL340" s="171" t="str">
        <f>IF(BS_CONTROLE[[#This Row],[Coluna9]]=0, "-", BS_CONTROLE[[#This Row],[Coluna9]])</f>
        <v>-</v>
      </c>
      <c r="AM340" s="171" t="str">
        <f>IF(BS_CONTROLE[[#This Row],[Coluna13]]=0, "-", BS_CONTROLE[[#This Row],[Coluna13]])</f>
        <v>-</v>
      </c>
      <c r="AN340" s="171" t="str">
        <f>IF(BS_CONTROLE[[#This Row],[Coluna14]]=0, "-", BS_CONTROLE[[#This Row],[Coluna14]])</f>
        <v>-</v>
      </c>
      <c r="AO340" s="172" t="str">
        <f>IF(BS_CONTROLE[[#This Row],[Coluna10]]=0, "-", BS_CONTROLE[[#This Row],[Coluna10]])</f>
        <v>-</v>
      </c>
      <c r="AP340" s="173" t="str">
        <f>IF(BS_CONTROLE[[#This Row],[Coluna11]]=0, "-", BS_CONTROLE[[#This Row],[Coluna11]])</f>
        <v>-</v>
      </c>
      <c r="AQ340" s="173" t="str">
        <f>IF(BS_CONTROLE[[#This Row],[Coluna12]]=0, "-", BS_CONTROLE[[#This Row],[Coluna12]])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0" s="59" t="str" cm="1">
        <f t="array" ref="BD3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Row],[Coluna22]]=0, "-", BS_CONTROLE[[#This Row],[Coluna22]])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Row],[Coluna2]]="","",WEEKNUM(BS_CONTROLE[[#This Row],[Coluna2]]))</f>
        <v/>
      </c>
      <c r="D341" s="45"/>
      <c r="E341" s="181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1" s="148" t="str" cm="1">
        <f t="array" ref="N3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1" s="176" t="str" cm="1">
        <f t="array" ref="T3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Row],[Coluna6]]=0, "-", BS_CONTROLE[[#This Row],[Coluna6]])</f>
        <v>-</v>
      </c>
      <c r="AJ341" s="8" t="str">
        <f>IF(D341="","*",VLOOKUP(AI341,BS_ATIVIDADE[#Data],3,FALSE))</f>
        <v>*</v>
      </c>
      <c r="AK341" s="171" t="str">
        <f>IF(BS_CONTROLE[[#This Row],[Coluna8]]=0, "-", BS_CONTROLE[[#This Row],[Coluna8]])</f>
        <v>-</v>
      </c>
      <c r="AL341" s="171" t="str">
        <f>IF(BS_CONTROLE[[#This Row],[Coluna9]]=0, "-", BS_CONTROLE[[#This Row],[Coluna9]])</f>
        <v>-</v>
      </c>
      <c r="AM341" s="171" t="str">
        <f>IF(BS_CONTROLE[[#This Row],[Coluna13]]=0, "-", BS_CONTROLE[[#This Row],[Coluna13]])</f>
        <v>-</v>
      </c>
      <c r="AN341" s="171" t="str">
        <f>IF(BS_CONTROLE[[#This Row],[Coluna14]]=0, "-", BS_CONTROLE[[#This Row],[Coluna14]])</f>
        <v>-</v>
      </c>
      <c r="AO341" s="172" t="str">
        <f>IF(BS_CONTROLE[[#This Row],[Coluna10]]=0, "-", BS_CONTROLE[[#This Row],[Coluna10]])</f>
        <v>-</v>
      </c>
      <c r="AP341" s="173" t="str">
        <f>IF(BS_CONTROLE[[#This Row],[Coluna11]]=0, "-", BS_CONTROLE[[#This Row],[Coluna11]])</f>
        <v>-</v>
      </c>
      <c r="AQ341" s="173" t="str">
        <f>IF(BS_CONTROLE[[#This Row],[Coluna12]]=0, "-", BS_CONTROLE[[#This Row],[Coluna12]])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1" s="59" t="str" cm="1">
        <f t="array" ref="BD3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Row],[Coluna22]]=0, "-", BS_CONTROLE[[#This Row],[Coluna22]])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Row],[Coluna2]]="","",WEEKNUM(BS_CONTROLE[[#This Row],[Coluna2]]))</f>
        <v/>
      </c>
      <c r="D342" s="45"/>
      <c r="E342" s="181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2" s="148" t="str" cm="1">
        <f t="array" ref="N3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2" s="176" t="str" cm="1">
        <f t="array" ref="T3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Row],[Coluna6]]=0, "-", BS_CONTROLE[[#This Row],[Coluna6]])</f>
        <v>-</v>
      </c>
      <c r="AJ342" s="8" t="str">
        <f>IF(D342="","*",VLOOKUP(AI342,BS_ATIVIDADE[#Data],3,FALSE))</f>
        <v>*</v>
      </c>
      <c r="AK342" s="171" t="str">
        <f>IF(BS_CONTROLE[[#This Row],[Coluna8]]=0, "-", BS_CONTROLE[[#This Row],[Coluna8]])</f>
        <v>-</v>
      </c>
      <c r="AL342" s="171" t="str">
        <f>IF(BS_CONTROLE[[#This Row],[Coluna9]]=0, "-", BS_CONTROLE[[#This Row],[Coluna9]])</f>
        <v>-</v>
      </c>
      <c r="AM342" s="171" t="str">
        <f>IF(BS_CONTROLE[[#This Row],[Coluna13]]=0, "-", BS_CONTROLE[[#This Row],[Coluna13]])</f>
        <v>-</v>
      </c>
      <c r="AN342" s="171" t="str">
        <f>IF(BS_CONTROLE[[#This Row],[Coluna14]]=0, "-", BS_CONTROLE[[#This Row],[Coluna14]])</f>
        <v>-</v>
      </c>
      <c r="AO342" s="172" t="str">
        <f>IF(BS_CONTROLE[[#This Row],[Coluna10]]=0, "-", BS_CONTROLE[[#This Row],[Coluna10]])</f>
        <v>-</v>
      </c>
      <c r="AP342" s="173" t="str">
        <f>IF(BS_CONTROLE[[#This Row],[Coluna11]]=0, "-", BS_CONTROLE[[#This Row],[Coluna11]])</f>
        <v>-</v>
      </c>
      <c r="AQ342" s="173" t="str">
        <f>IF(BS_CONTROLE[[#This Row],[Coluna12]]=0, "-", BS_CONTROLE[[#This Row],[Coluna12]])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2" s="59" t="str" cm="1">
        <f t="array" ref="BD3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Row],[Coluna22]]=0, "-", BS_CONTROLE[[#This Row],[Coluna22]])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Row],[Coluna2]]="","",WEEKNUM(BS_CONTROLE[[#This Row],[Coluna2]]))</f>
        <v/>
      </c>
      <c r="D343" s="45"/>
      <c r="E343" s="181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3" s="148" t="str" cm="1">
        <f t="array" ref="N3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3" s="176" t="str" cm="1">
        <f t="array" ref="T3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Row],[Coluna6]]=0, "-", BS_CONTROLE[[#This Row],[Coluna6]])</f>
        <v>-</v>
      </c>
      <c r="AJ343" s="8" t="str">
        <f>IF(D343="","*",VLOOKUP(AI343,BS_ATIVIDADE[#Data],3,FALSE))</f>
        <v>*</v>
      </c>
      <c r="AK343" s="171" t="str">
        <f>IF(BS_CONTROLE[[#This Row],[Coluna8]]=0, "-", BS_CONTROLE[[#This Row],[Coluna8]])</f>
        <v>-</v>
      </c>
      <c r="AL343" s="171" t="str">
        <f>IF(BS_CONTROLE[[#This Row],[Coluna9]]=0, "-", BS_CONTROLE[[#This Row],[Coluna9]])</f>
        <v>-</v>
      </c>
      <c r="AM343" s="171" t="str">
        <f>IF(BS_CONTROLE[[#This Row],[Coluna13]]=0, "-", BS_CONTROLE[[#This Row],[Coluna13]])</f>
        <v>-</v>
      </c>
      <c r="AN343" s="171" t="str">
        <f>IF(BS_CONTROLE[[#This Row],[Coluna14]]=0, "-", BS_CONTROLE[[#This Row],[Coluna14]])</f>
        <v>-</v>
      </c>
      <c r="AO343" s="172" t="str">
        <f>IF(BS_CONTROLE[[#This Row],[Coluna10]]=0, "-", BS_CONTROLE[[#This Row],[Coluna10]])</f>
        <v>-</v>
      </c>
      <c r="AP343" s="173" t="str">
        <f>IF(BS_CONTROLE[[#This Row],[Coluna11]]=0, "-", BS_CONTROLE[[#This Row],[Coluna11]])</f>
        <v>-</v>
      </c>
      <c r="AQ343" s="173" t="str">
        <f>IF(BS_CONTROLE[[#This Row],[Coluna12]]=0, "-", BS_CONTROLE[[#This Row],[Coluna12]])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3" s="59" t="str" cm="1">
        <f t="array" ref="BD3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Row],[Coluna22]]=0, "-", BS_CONTROLE[[#This Row],[Coluna22]])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Row],[Coluna2]]="","",WEEKNUM(BS_CONTROLE[[#This Row],[Coluna2]]))</f>
        <v/>
      </c>
      <c r="D344" s="45"/>
      <c r="E344" s="181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4" s="148" t="str" cm="1">
        <f t="array" ref="N3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4" s="176" t="str" cm="1">
        <f t="array" ref="T3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Row],[Coluna6]]=0, "-", BS_CONTROLE[[#This Row],[Coluna6]])</f>
        <v>-</v>
      </c>
      <c r="AJ344" s="8" t="str">
        <f>IF(D344="","*",VLOOKUP(AI344,BS_ATIVIDADE[#Data],3,FALSE))</f>
        <v>*</v>
      </c>
      <c r="AK344" s="171" t="str">
        <f>IF(BS_CONTROLE[[#This Row],[Coluna8]]=0, "-", BS_CONTROLE[[#This Row],[Coluna8]])</f>
        <v>-</v>
      </c>
      <c r="AL344" s="171" t="str">
        <f>IF(BS_CONTROLE[[#This Row],[Coluna9]]=0, "-", BS_CONTROLE[[#This Row],[Coluna9]])</f>
        <v>-</v>
      </c>
      <c r="AM344" s="171" t="str">
        <f>IF(BS_CONTROLE[[#This Row],[Coluna13]]=0, "-", BS_CONTROLE[[#This Row],[Coluna13]])</f>
        <v>-</v>
      </c>
      <c r="AN344" s="171" t="str">
        <f>IF(BS_CONTROLE[[#This Row],[Coluna14]]=0, "-", BS_CONTROLE[[#This Row],[Coluna14]])</f>
        <v>-</v>
      </c>
      <c r="AO344" s="172" t="str">
        <f>IF(BS_CONTROLE[[#This Row],[Coluna10]]=0, "-", BS_CONTROLE[[#This Row],[Coluna10]])</f>
        <v>-</v>
      </c>
      <c r="AP344" s="173" t="str">
        <f>IF(BS_CONTROLE[[#This Row],[Coluna11]]=0, "-", BS_CONTROLE[[#This Row],[Coluna11]])</f>
        <v>-</v>
      </c>
      <c r="AQ344" s="173" t="str">
        <f>IF(BS_CONTROLE[[#This Row],[Coluna12]]=0, "-", BS_CONTROLE[[#This Row],[Coluna12]])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4" s="59" t="str" cm="1">
        <f t="array" ref="BD3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Row],[Coluna22]]=0, "-", BS_CONTROLE[[#This Row],[Coluna22]])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Row],[Coluna2]]="","",WEEKNUM(BS_CONTROLE[[#This Row],[Coluna2]]))</f>
        <v/>
      </c>
      <c r="D345" s="45"/>
      <c r="E345" s="181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5" s="148" t="str" cm="1">
        <f t="array" ref="N3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5" s="176" t="str" cm="1">
        <f t="array" ref="T3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Row],[Coluna6]]=0, "-", BS_CONTROLE[[#This Row],[Coluna6]])</f>
        <v>-</v>
      </c>
      <c r="AJ345" s="8" t="str">
        <f>IF(D345="","*",VLOOKUP(AI345,BS_ATIVIDADE[#Data],3,FALSE))</f>
        <v>*</v>
      </c>
      <c r="AK345" s="171" t="str">
        <f>IF(BS_CONTROLE[[#This Row],[Coluna8]]=0, "-", BS_CONTROLE[[#This Row],[Coluna8]])</f>
        <v>-</v>
      </c>
      <c r="AL345" s="171" t="str">
        <f>IF(BS_CONTROLE[[#This Row],[Coluna9]]=0, "-", BS_CONTROLE[[#This Row],[Coluna9]])</f>
        <v>-</v>
      </c>
      <c r="AM345" s="171" t="str">
        <f>IF(BS_CONTROLE[[#This Row],[Coluna13]]=0, "-", BS_CONTROLE[[#This Row],[Coluna13]])</f>
        <v>-</v>
      </c>
      <c r="AN345" s="171" t="str">
        <f>IF(BS_CONTROLE[[#This Row],[Coluna14]]=0, "-", BS_CONTROLE[[#This Row],[Coluna14]])</f>
        <v>-</v>
      </c>
      <c r="AO345" s="172" t="str">
        <f>IF(BS_CONTROLE[[#This Row],[Coluna10]]=0, "-", BS_CONTROLE[[#This Row],[Coluna10]])</f>
        <v>-</v>
      </c>
      <c r="AP345" s="173" t="str">
        <f>IF(BS_CONTROLE[[#This Row],[Coluna11]]=0, "-", BS_CONTROLE[[#This Row],[Coluna11]])</f>
        <v>-</v>
      </c>
      <c r="AQ345" s="173" t="str">
        <f>IF(BS_CONTROLE[[#This Row],[Coluna12]]=0, "-", BS_CONTROLE[[#This Row],[Coluna12]])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5" s="59" t="str" cm="1">
        <f t="array" ref="BD3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Row],[Coluna22]]=0, "-", BS_CONTROLE[[#This Row],[Coluna22]])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Row],[Coluna2]]="","",WEEKNUM(BS_CONTROLE[[#This Row],[Coluna2]]))</f>
        <v/>
      </c>
      <c r="D346" s="45"/>
      <c r="E346" s="181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6" s="148" t="str" cm="1">
        <f t="array" ref="N3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6" s="176" t="str" cm="1">
        <f t="array" ref="T3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Row],[Coluna6]]=0, "-", BS_CONTROLE[[#This Row],[Coluna6]])</f>
        <v>-</v>
      </c>
      <c r="AJ346" s="8" t="str">
        <f>IF(D346="","*",VLOOKUP(AI346,BS_ATIVIDADE[#Data],3,FALSE))</f>
        <v>*</v>
      </c>
      <c r="AK346" s="171" t="str">
        <f>IF(BS_CONTROLE[[#This Row],[Coluna8]]=0, "-", BS_CONTROLE[[#This Row],[Coluna8]])</f>
        <v>-</v>
      </c>
      <c r="AL346" s="171" t="str">
        <f>IF(BS_CONTROLE[[#This Row],[Coluna9]]=0, "-", BS_CONTROLE[[#This Row],[Coluna9]])</f>
        <v>-</v>
      </c>
      <c r="AM346" s="171" t="str">
        <f>IF(BS_CONTROLE[[#This Row],[Coluna13]]=0, "-", BS_CONTROLE[[#This Row],[Coluna13]])</f>
        <v>-</v>
      </c>
      <c r="AN346" s="171" t="str">
        <f>IF(BS_CONTROLE[[#This Row],[Coluna14]]=0, "-", BS_CONTROLE[[#This Row],[Coluna14]])</f>
        <v>-</v>
      </c>
      <c r="AO346" s="172" t="str">
        <f>IF(BS_CONTROLE[[#This Row],[Coluna10]]=0, "-", BS_CONTROLE[[#This Row],[Coluna10]])</f>
        <v>-</v>
      </c>
      <c r="AP346" s="173" t="str">
        <f>IF(BS_CONTROLE[[#This Row],[Coluna11]]=0, "-", BS_CONTROLE[[#This Row],[Coluna11]])</f>
        <v>-</v>
      </c>
      <c r="AQ346" s="173" t="str">
        <f>IF(BS_CONTROLE[[#This Row],[Coluna12]]=0, "-", BS_CONTROLE[[#This Row],[Coluna12]])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6" s="59" t="str" cm="1">
        <f t="array" ref="BD3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Row],[Coluna22]]=0, "-", BS_CONTROLE[[#This Row],[Coluna22]])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Row],[Coluna2]]="","",WEEKNUM(BS_CONTROLE[[#This Row],[Coluna2]]))</f>
        <v/>
      </c>
      <c r="D347" s="45"/>
      <c r="E347" s="181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7" s="148" t="str" cm="1">
        <f t="array" ref="N3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7" s="176" t="str" cm="1">
        <f t="array" ref="T3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Row],[Coluna6]]=0, "-", BS_CONTROLE[[#This Row],[Coluna6]])</f>
        <v>-</v>
      </c>
      <c r="AJ347" s="8" t="str">
        <f>IF(D347="","*",VLOOKUP(AI347,BS_ATIVIDADE[#Data],3,FALSE))</f>
        <v>*</v>
      </c>
      <c r="AK347" s="171" t="str">
        <f>IF(BS_CONTROLE[[#This Row],[Coluna8]]=0, "-", BS_CONTROLE[[#This Row],[Coluna8]])</f>
        <v>-</v>
      </c>
      <c r="AL347" s="171" t="str">
        <f>IF(BS_CONTROLE[[#This Row],[Coluna9]]=0, "-", BS_CONTROLE[[#This Row],[Coluna9]])</f>
        <v>-</v>
      </c>
      <c r="AM347" s="171" t="str">
        <f>IF(BS_CONTROLE[[#This Row],[Coluna13]]=0, "-", BS_CONTROLE[[#This Row],[Coluna13]])</f>
        <v>-</v>
      </c>
      <c r="AN347" s="171" t="str">
        <f>IF(BS_CONTROLE[[#This Row],[Coluna14]]=0, "-", BS_CONTROLE[[#This Row],[Coluna14]])</f>
        <v>-</v>
      </c>
      <c r="AO347" s="172" t="str">
        <f>IF(BS_CONTROLE[[#This Row],[Coluna10]]=0, "-", BS_CONTROLE[[#This Row],[Coluna10]])</f>
        <v>-</v>
      </c>
      <c r="AP347" s="173" t="str">
        <f>IF(BS_CONTROLE[[#This Row],[Coluna11]]=0, "-", BS_CONTROLE[[#This Row],[Coluna11]])</f>
        <v>-</v>
      </c>
      <c r="AQ347" s="173" t="str">
        <f>IF(BS_CONTROLE[[#This Row],[Coluna12]]=0, "-", BS_CONTROLE[[#This Row],[Coluna12]])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7" s="59" t="str" cm="1">
        <f t="array" ref="BD3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Row],[Coluna22]]=0, "-", BS_CONTROLE[[#This Row],[Coluna22]])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Row],[Coluna2]]="","",WEEKNUM(BS_CONTROLE[[#This Row],[Coluna2]]))</f>
        <v/>
      </c>
      <c r="D348" s="45"/>
      <c r="E348" s="181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8" s="148" t="str" cm="1">
        <f t="array" ref="N3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8" s="176" t="str" cm="1">
        <f t="array" ref="T3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Row],[Coluna6]]=0, "-", BS_CONTROLE[[#This Row],[Coluna6]])</f>
        <v>-</v>
      </c>
      <c r="AJ348" s="8" t="str">
        <f>IF(D348="","*",VLOOKUP(AI348,BS_ATIVIDADE[#Data],3,FALSE))</f>
        <v>*</v>
      </c>
      <c r="AK348" s="171" t="str">
        <f>IF(BS_CONTROLE[[#This Row],[Coluna8]]=0, "-", BS_CONTROLE[[#This Row],[Coluna8]])</f>
        <v>-</v>
      </c>
      <c r="AL348" s="171" t="str">
        <f>IF(BS_CONTROLE[[#This Row],[Coluna9]]=0, "-", BS_CONTROLE[[#This Row],[Coluna9]])</f>
        <v>-</v>
      </c>
      <c r="AM348" s="171" t="str">
        <f>IF(BS_CONTROLE[[#This Row],[Coluna13]]=0, "-", BS_CONTROLE[[#This Row],[Coluna13]])</f>
        <v>-</v>
      </c>
      <c r="AN348" s="171" t="str">
        <f>IF(BS_CONTROLE[[#This Row],[Coluna14]]=0, "-", BS_CONTROLE[[#This Row],[Coluna14]])</f>
        <v>-</v>
      </c>
      <c r="AO348" s="172" t="str">
        <f>IF(BS_CONTROLE[[#This Row],[Coluna10]]=0, "-", BS_CONTROLE[[#This Row],[Coluna10]])</f>
        <v>-</v>
      </c>
      <c r="AP348" s="173" t="str">
        <f>IF(BS_CONTROLE[[#This Row],[Coluna11]]=0, "-", BS_CONTROLE[[#This Row],[Coluna11]])</f>
        <v>-</v>
      </c>
      <c r="AQ348" s="173" t="str">
        <f>IF(BS_CONTROLE[[#This Row],[Coluna12]]=0, "-", BS_CONTROLE[[#This Row],[Coluna12]])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8" s="59" t="str" cm="1">
        <f t="array" ref="BD3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Row],[Coluna22]]=0, "-", BS_CONTROLE[[#This Row],[Coluna22]])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Row],[Coluna2]]="","",WEEKNUM(BS_CONTROLE[[#This Row],[Coluna2]]))</f>
        <v/>
      </c>
      <c r="D349" s="45"/>
      <c r="E349" s="181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9" s="148" t="str" cm="1">
        <f t="array" ref="N3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9" s="176" t="str" cm="1">
        <f t="array" ref="T3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Row],[Coluna6]]=0, "-", BS_CONTROLE[[#This Row],[Coluna6]])</f>
        <v>-</v>
      </c>
      <c r="AJ349" s="8" t="str">
        <f>IF(D349="","*",VLOOKUP(AI349,BS_ATIVIDADE[#Data],3,FALSE))</f>
        <v>*</v>
      </c>
      <c r="AK349" s="171" t="str">
        <f>IF(BS_CONTROLE[[#This Row],[Coluna8]]=0, "-", BS_CONTROLE[[#This Row],[Coluna8]])</f>
        <v>-</v>
      </c>
      <c r="AL349" s="171" t="str">
        <f>IF(BS_CONTROLE[[#This Row],[Coluna9]]=0, "-", BS_CONTROLE[[#This Row],[Coluna9]])</f>
        <v>-</v>
      </c>
      <c r="AM349" s="171" t="str">
        <f>IF(BS_CONTROLE[[#This Row],[Coluna13]]=0, "-", BS_CONTROLE[[#This Row],[Coluna13]])</f>
        <v>-</v>
      </c>
      <c r="AN349" s="171" t="str">
        <f>IF(BS_CONTROLE[[#This Row],[Coluna14]]=0, "-", BS_CONTROLE[[#This Row],[Coluna14]])</f>
        <v>-</v>
      </c>
      <c r="AO349" s="172" t="str">
        <f>IF(BS_CONTROLE[[#This Row],[Coluna10]]=0, "-", BS_CONTROLE[[#This Row],[Coluna10]])</f>
        <v>-</v>
      </c>
      <c r="AP349" s="173" t="str">
        <f>IF(BS_CONTROLE[[#This Row],[Coluna11]]=0, "-", BS_CONTROLE[[#This Row],[Coluna11]])</f>
        <v>-</v>
      </c>
      <c r="AQ349" s="173" t="str">
        <f>IF(BS_CONTROLE[[#This Row],[Coluna12]]=0, "-", BS_CONTROLE[[#This Row],[Coluna12]])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9" s="59" t="str" cm="1">
        <f t="array" ref="BD3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Row],[Coluna22]]=0, "-", BS_CONTROLE[[#This Row],[Coluna22]])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Row],[Coluna2]]="","",WEEKNUM(BS_CONTROLE[[#This Row],[Coluna2]]))</f>
        <v/>
      </c>
      <c r="D350" s="45"/>
      <c r="E350" s="181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0" s="148" t="str" cm="1">
        <f t="array" ref="N3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0" s="176" t="str" cm="1">
        <f t="array" ref="T3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Row],[Coluna6]]=0, "-", BS_CONTROLE[[#This Row],[Coluna6]])</f>
        <v>-</v>
      </c>
      <c r="AJ350" s="8" t="str">
        <f>IF(D350="","*",VLOOKUP(AI350,BS_ATIVIDADE[#Data],3,FALSE))</f>
        <v>*</v>
      </c>
      <c r="AK350" s="171" t="str">
        <f>IF(BS_CONTROLE[[#This Row],[Coluna8]]=0, "-", BS_CONTROLE[[#This Row],[Coluna8]])</f>
        <v>-</v>
      </c>
      <c r="AL350" s="171" t="str">
        <f>IF(BS_CONTROLE[[#This Row],[Coluna9]]=0, "-", BS_CONTROLE[[#This Row],[Coluna9]])</f>
        <v>-</v>
      </c>
      <c r="AM350" s="171" t="str">
        <f>IF(BS_CONTROLE[[#This Row],[Coluna13]]=0, "-", BS_CONTROLE[[#This Row],[Coluna13]])</f>
        <v>-</v>
      </c>
      <c r="AN350" s="171" t="str">
        <f>IF(BS_CONTROLE[[#This Row],[Coluna14]]=0, "-", BS_CONTROLE[[#This Row],[Coluna14]])</f>
        <v>-</v>
      </c>
      <c r="AO350" s="172" t="str">
        <f>IF(BS_CONTROLE[[#This Row],[Coluna10]]=0, "-", BS_CONTROLE[[#This Row],[Coluna10]])</f>
        <v>-</v>
      </c>
      <c r="AP350" s="173" t="str">
        <f>IF(BS_CONTROLE[[#This Row],[Coluna11]]=0, "-", BS_CONTROLE[[#This Row],[Coluna11]])</f>
        <v>-</v>
      </c>
      <c r="AQ350" s="173" t="str">
        <f>IF(BS_CONTROLE[[#This Row],[Coluna12]]=0, "-", BS_CONTROLE[[#This Row],[Coluna12]])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0" s="59" t="str" cm="1">
        <f t="array" ref="BD3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Row],[Coluna22]]=0, "-", BS_CONTROLE[[#This Row],[Coluna22]])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Row],[Coluna2]]="","",WEEKNUM(BS_CONTROLE[[#This Row],[Coluna2]]))</f>
        <v/>
      </c>
      <c r="D351" s="45"/>
      <c r="E351" s="181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1" s="148" t="str" cm="1">
        <f t="array" ref="N3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1" s="176" t="str" cm="1">
        <f t="array" ref="T3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Row],[Coluna6]]=0, "-", BS_CONTROLE[[#This Row],[Coluna6]])</f>
        <v>-</v>
      </c>
      <c r="AJ351" s="8" t="str">
        <f>IF(D351="","*",VLOOKUP(AI351,BS_ATIVIDADE[#Data],3,FALSE))</f>
        <v>*</v>
      </c>
      <c r="AK351" s="171" t="str">
        <f>IF(BS_CONTROLE[[#This Row],[Coluna8]]=0, "-", BS_CONTROLE[[#This Row],[Coluna8]])</f>
        <v>-</v>
      </c>
      <c r="AL351" s="171" t="str">
        <f>IF(BS_CONTROLE[[#This Row],[Coluna9]]=0, "-", BS_CONTROLE[[#This Row],[Coluna9]])</f>
        <v>-</v>
      </c>
      <c r="AM351" s="171" t="str">
        <f>IF(BS_CONTROLE[[#This Row],[Coluna13]]=0, "-", BS_CONTROLE[[#This Row],[Coluna13]])</f>
        <v>-</v>
      </c>
      <c r="AN351" s="171" t="str">
        <f>IF(BS_CONTROLE[[#This Row],[Coluna14]]=0, "-", BS_CONTROLE[[#This Row],[Coluna14]])</f>
        <v>-</v>
      </c>
      <c r="AO351" s="172" t="str">
        <f>IF(BS_CONTROLE[[#This Row],[Coluna10]]=0, "-", BS_CONTROLE[[#This Row],[Coluna10]])</f>
        <v>-</v>
      </c>
      <c r="AP351" s="173" t="str">
        <f>IF(BS_CONTROLE[[#This Row],[Coluna11]]=0, "-", BS_CONTROLE[[#This Row],[Coluna11]])</f>
        <v>-</v>
      </c>
      <c r="AQ351" s="173" t="str">
        <f>IF(BS_CONTROLE[[#This Row],[Coluna12]]=0, "-", BS_CONTROLE[[#This Row],[Coluna12]])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1" s="59" t="str" cm="1">
        <f t="array" ref="BD3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Row],[Coluna22]]=0, "-", BS_CONTROLE[[#This Row],[Coluna22]])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Row],[Coluna2]]="","",WEEKNUM(BS_CONTROLE[[#This Row],[Coluna2]]))</f>
        <v/>
      </c>
      <c r="D352" s="45"/>
      <c r="E352" s="181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2" s="148" t="str" cm="1">
        <f t="array" ref="N3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2" s="176" t="str" cm="1">
        <f t="array" ref="T3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Row],[Coluna6]]=0, "-", BS_CONTROLE[[#This Row],[Coluna6]])</f>
        <v>-</v>
      </c>
      <c r="AJ352" s="8" t="str">
        <f>IF(D352="","*",VLOOKUP(AI352,BS_ATIVIDADE[#Data],3,FALSE))</f>
        <v>*</v>
      </c>
      <c r="AK352" s="171" t="str">
        <f>IF(BS_CONTROLE[[#This Row],[Coluna8]]=0, "-", BS_CONTROLE[[#This Row],[Coluna8]])</f>
        <v>-</v>
      </c>
      <c r="AL352" s="171" t="str">
        <f>IF(BS_CONTROLE[[#This Row],[Coluna9]]=0, "-", BS_CONTROLE[[#This Row],[Coluna9]])</f>
        <v>-</v>
      </c>
      <c r="AM352" s="171" t="str">
        <f>IF(BS_CONTROLE[[#This Row],[Coluna13]]=0, "-", BS_CONTROLE[[#This Row],[Coluna13]])</f>
        <v>-</v>
      </c>
      <c r="AN352" s="171" t="str">
        <f>IF(BS_CONTROLE[[#This Row],[Coluna14]]=0, "-", BS_CONTROLE[[#This Row],[Coluna14]])</f>
        <v>-</v>
      </c>
      <c r="AO352" s="172" t="str">
        <f>IF(BS_CONTROLE[[#This Row],[Coluna10]]=0, "-", BS_CONTROLE[[#This Row],[Coluna10]])</f>
        <v>-</v>
      </c>
      <c r="AP352" s="173" t="str">
        <f>IF(BS_CONTROLE[[#This Row],[Coluna11]]=0, "-", BS_CONTROLE[[#This Row],[Coluna11]])</f>
        <v>-</v>
      </c>
      <c r="AQ352" s="173" t="str">
        <f>IF(BS_CONTROLE[[#This Row],[Coluna12]]=0, "-", BS_CONTROLE[[#This Row],[Coluna12]])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2" s="59" t="str" cm="1">
        <f t="array" ref="BD3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Row],[Coluna22]]=0, "-", BS_CONTROLE[[#This Row],[Coluna22]])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Row],[Coluna2]]="","",WEEKNUM(BS_CONTROLE[[#This Row],[Coluna2]]))</f>
        <v/>
      </c>
      <c r="D353" s="45"/>
      <c r="E353" s="181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3" s="148" t="str" cm="1">
        <f t="array" ref="N3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3" s="176" t="str" cm="1">
        <f t="array" ref="T3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Row],[Coluna6]]=0, "-", BS_CONTROLE[[#This Row],[Coluna6]])</f>
        <v>-</v>
      </c>
      <c r="AJ353" s="8" t="str">
        <f>IF(D353="","*",VLOOKUP(AI353,BS_ATIVIDADE[#Data],3,FALSE))</f>
        <v>*</v>
      </c>
      <c r="AK353" s="171" t="str">
        <f>IF(BS_CONTROLE[[#This Row],[Coluna8]]=0, "-", BS_CONTROLE[[#This Row],[Coluna8]])</f>
        <v>-</v>
      </c>
      <c r="AL353" s="171" t="str">
        <f>IF(BS_CONTROLE[[#This Row],[Coluna9]]=0, "-", BS_CONTROLE[[#This Row],[Coluna9]])</f>
        <v>-</v>
      </c>
      <c r="AM353" s="171" t="str">
        <f>IF(BS_CONTROLE[[#This Row],[Coluna13]]=0, "-", BS_CONTROLE[[#This Row],[Coluna13]])</f>
        <v>-</v>
      </c>
      <c r="AN353" s="171" t="str">
        <f>IF(BS_CONTROLE[[#This Row],[Coluna14]]=0, "-", BS_CONTROLE[[#This Row],[Coluna14]])</f>
        <v>-</v>
      </c>
      <c r="AO353" s="172" t="str">
        <f>IF(BS_CONTROLE[[#This Row],[Coluna10]]=0, "-", BS_CONTROLE[[#This Row],[Coluna10]])</f>
        <v>-</v>
      </c>
      <c r="AP353" s="173" t="str">
        <f>IF(BS_CONTROLE[[#This Row],[Coluna11]]=0, "-", BS_CONTROLE[[#This Row],[Coluna11]])</f>
        <v>-</v>
      </c>
      <c r="AQ353" s="173" t="str">
        <f>IF(BS_CONTROLE[[#This Row],[Coluna12]]=0, "-", BS_CONTROLE[[#This Row],[Coluna12]])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3" s="59" t="str" cm="1">
        <f t="array" ref="BD3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Row],[Coluna22]]=0, "-", BS_CONTROLE[[#This Row],[Coluna22]])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Row],[Coluna2]]="","",WEEKNUM(BS_CONTROLE[[#This Row],[Coluna2]]))</f>
        <v/>
      </c>
      <c r="D354" s="45"/>
      <c r="E354" s="181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4" s="148" t="str" cm="1">
        <f t="array" ref="N3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4" s="176" t="str" cm="1">
        <f t="array" ref="T3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Row],[Coluna6]]=0, "-", BS_CONTROLE[[#This Row],[Coluna6]])</f>
        <v>-</v>
      </c>
      <c r="AJ354" s="8" t="str">
        <f>IF(D354="","*",VLOOKUP(AI354,BS_ATIVIDADE[#Data],3,FALSE))</f>
        <v>*</v>
      </c>
      <c r="AK354" s="171" t="str">
        <f>IF(BS_CONTROLE[[#This Row],[Coluna8]]=0, "-", BS_CONTROLE[[#This Row],[Coluna8]])</f>
        <v>-</v>
      </c>
      <c r="AL354" s="171" t="str">
        <f>IF(BS_CONTROLE[[#This Row],[Coluna9]]=0, "-", BS_CONTROLE[[#This Row],[Coluna9]])</f>
        <v>-</v>
      </c>
      <c r="AM354" s="171" t="str">
        <f>IF(BS_CONTROLE[[#This Row],[Coluna13]]=0, "-", BS_CONTROLE[[#This Row],[Coluna13]])</f>
        <v>-</v>
      </c>
      <c r="AN354" s="171" t="str">
        <f>IF(BS_CONTROLE[[#This Row],[Coluna14]]=0, "-", BS_CONTROLE[[#This Row],[Coluna14]])</f>
        <v>-</v>
      </c>
      <c r="AO354" s="172" t="str">
        <f>IF(BS_CONTROLE[[#This Row],[Coluna10]]=0, "-", BS_CONTROLE[[#This Row],[Coluna10]])</f>
        <v>-</v>
      </c>
      <c r="AP354" s="173" t="str">
        <f>IF(BS_CONTROLE[[#This Row],[Coluna11]]=0, "-", BS_CONTROLE[[#This Row],[Coluna11]])</f>
        <v>-</v>
      </c>
      <c r="AQ354" s="173" t="str">
        <f>IF(BS_CONTROLE[[#This Row],[Coluna12]]=0, "-", BS_CONTROLE[[#This Row],[Coluna12]])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4" s="59" t="str" cm="1">
        <f t="array" ref="BD3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Row],[Coluna22]]=0, "-", BS_CONTROLE[[#This Row],[Coluna22]])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Row],[Coluna2]]="","",WEEKNUM(BS_CONTROLE[[#This Row],[Coluna2]]))</f>
        <v/>
      </c>
      <c r="D355" s="45"/>
      <c r="E355" s="181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5" s="148" t="str" cm="1">
        <f t="array" ref="N3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5" s="176" t="str" cm="1">
        <f t="array" ref="T3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Row],[Coluna6]]=0, "-", BS_CONTROLE[[#This Row],[Coluna6]])</f>
        <v>-</v>
      </c>
      <c r="AJ355" s="8" t="str">
        <f>IF(D355="","*",VLOOKUP(AI355,BS_ATIVIDADE[#Data],3,FALSE))</f>
        <v>*</v>
      </c>
      <c r="AK355" s="171" t="str">
        <f>IF(BS_CONTROLE[[#This Row],[Coluna8]]=0, "-", BS_CONTROLE[[#This Row],[Coluna8]])</f>
        <v>-</v>
      </c>
      <c r="AL355" s="171" t="str">
        <f>IF(BS_CONTROLE[[#This Row],[Coluna9]]=0, "-", BS_CONTROLE[[#This Row],[Coluna9]])</f>
        <v>-</v>
      </c>
      <c r="AM355" s="171" t="str">
        <f>IF(BS_CONTROLE[[#This Row],[Coluna13]]=0, "-", BS_CONTROLE[[#This Row],[Coluna13]])</f>
        <v>-</v>
      </c>
      <c r="AN355" s="171" t="str">
        <f>IF(BS_CONTROLE[[#This Row],[Coluna14]]=0, "-", BS_CONTROLE[[#This Row],[Coluna14]])</f>
        <v>-</v>
      </c>
      <c r="AO355" s="172" t="str">
        <f>IF(BS_CONTROLE[[#This Row],[Coluna10]]=0, "-", BS_CONTROLE[[#This Row],[Coluna10]])</f>
        <v>-</v>
      </c>
      <c r="AP355" s="173" t="str">
        <f>IF(BS_CONTROLE[[#This Row],[Coluna11]]=0, "-", BS_CONTROLE[[#This Row],[Coluna11]])</f>
        <v>-</v>
      </c>
      <c r="AQ355" s="173" t="str">
        <f>IF(BS_CONTROLE[[#This Row],[Coluna12]]=0, "-", BS_CONTROLE[[#This Row],[Coluna12]])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5" s="59" t="str" cm="1">
        <f t="array" ref="BD3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Row],[Coluna22]]=0, "-", BS_CONTROLE[[#This Row],[Coluna22]])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Row],[Coluna2]]="","",WEEKNUM(BS_CONTROLE[[#This Row],[Coluna2]]))</f>
        <v/>
      </c>
      <c r="D356" s="45"/>
      <c r="E356" s="181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6" s="148" t="str" cm="1">
        <f t="array" ref="N3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6" s="176" t="str" cm="1">
        <f t="array" ref="T3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Row],[Coluna6]]=0, "-", BS_CONTROLE[[#This Row],[Coluna6]])</f>
        <v>-</v>
      </c>
      <c r="AJ356" s="8" t="str">
        <f>IF(D356="","*",VLOOKUP(AI356,BS_ATIVIDADE[#Data],3,FALSE))</f>
        <v>*</v>
      </c>
      <c r="AK356" s="171" t="str">
        <f>IF(BS_CONTROLE[[#This Row],[Coluna8]]=0, "-", BS_CONTROLE[[#This Row],[Coluna8]])</f>
        <v>-</v>
      </c>
      <c r="AL356" s="171" t="str">
        <f>IF(BS_CONTROLE[[#This Row],[Coluna9]]=0, "-", BS_CONTROLE[[#This Row],[Coluna9]])</f>
        <v>-</v>
      </c>
      <c r="AM356" s="171" t="str">
        <f>IF(BS_CONTROLE[[#This Row],[Coluna13]]=0, "-", BS_CONTROLE[[#This Row],[Coluna13]])</f>
        <v>-</v>
      </c>
      <c r="AN356" s="171" t="str">
        <f>IF(BS_CONTROLE[[#This Row],[Coluna14]]=0, "-", BS_CONTROLE[[#This Row],[Coluna14]])</f>
        <v>-</v>
      </c>
      <c r="AO356" s="172" t="str">
        <f>IF(BS_CONTROLE[[#This Row],[Coluna10]]=0, "-", BS_CONTROLE[[#This Row],[Coluna10]])</f>
        <v>-</v>
      </c>
      <c r="AP356" s="173" t="str">
        <f>IF(BS_CONTROLE[[#This Row],[Coluna11]]=0, "-", BS_CONTROLE[[#This Row],[Coluna11]])</f>
        <v>-</v>
      </c>
      <c r="AQ356" s="173" t="str">
        <f>IF(BS_CONTROLE[[#This Row],[Coluna12]]=0, "-", BS_CONTROLE[[#This Row],[Coluna12]])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6" s="59" t="str" cm="1">
        <f t="array" ref="BD3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Row],[Coluna22]]=0, "-", BS_CONTROLE[[#This Row],[Coluna22]])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Row],[Coluna2]]="","",WEEKNUM(BS_CONTROLE[[#This Row],[Coluna2]]))</f>
        <v/>
      </c>
      <c r="D357" s="45"/>
      <c r="E357" s="181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7" s="148" t="str" cm="1">
        <f t="array" ref="N3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7" s="176" t="str" cm="1">
        <f t="array" ref="T3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Row],[Coluna6]]=0, "-", BS_CONTROLE[[#This Row],[Coluna6]])</f>
        <v>-</v>
      </c>
      <c r="AJ357" s="8" t="str">
        <f>IF(D357="","*",VLOOKUP(AI357,BS_ATIVIDADE[#Data],3,FALSE))</f>
        <v>*</v>
      </c>
      <c r="AK357" s="171" t="str">
        <f>IF(BS_CONTROLE[[#This Row],[Coluna8]]=0, "-", BS_CONTROLE[[#This Row],[Coluna8]])</f>
        <v>-</v>
      </c>
      <c r="AL357" s="171" t="str">
        <f>IF(BS_CONTROLE[[#This Row],[Coluna9]]=0, "-", BS_CONTROLE[[#This Row],[Coluna9]])</f>
        <v>-</v>
      </c>
      <c r="AM357" s="171" t="str">
        <f>IF(BS_CONTROLE[[#This Row],[Coluna13]]=0, "-", BS_CONTROLE[[#This Row],[Coluna13]])</f>
        <v>-</v>
      </c>
      <c r="AN357" s="171" t="str">
        <f>IF(BS_CONTROLE[[#This Row],[Coluna14]]=0, "-", BS_CONTROLE[[#This Row],[Coluna14]])</f>
        <v>-</v>
      </c>
      <c r="AO357" s="172" t="str">
        <f>IF(BS_CONTROLE[[#This Row],[Coluna10]]=0, "-", BS_CONTROLE[[#This Row],[Coluna10]])</f>
        <v>-</v>
      </c>
      <c r="AP357" s="173" t="str">
        <f>IF(BS_CONTROLE[[#This Row],[Coluna11]]=0, "-", BS_CONTROLE[[#This Row],[Coluna11]])</f>
        <v>-</v>
      </c>
      <c r="AQ357" s="173" t="str">
        <f>IF(BS_CONTROLE[[#This Row],[Coluna12]]=0, "-", BS_CONTROLE[[#This Row],[Coluna12]])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7" s="59" t="str" cm="1">
        <f t="array" ref="BD3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Row],[Coluna22]]=0, "-", BS_CONTROLE[[#This Row],[Coluna22]])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Row],[Coluna2]]="","",WEEKNUM(BS_CONTROLE[[#This Row],[Coluna2]]))</f>
        <v/>
      </c>
      <c r="D358" s="45"/>
      <c r="E358" s="181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8" s="148" t="str" cm="1">
        <f t="array" ref="N3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8" s="176" t="str" cm="1">
        <f t="array" ref="T3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Row],[Coluna6]]=0, "-", BS_CONTROLE[[#This Row],[Coluna6]])</f>
        <v>-</v>
      </c>
      <c r="AJ358" s="8" t="str">
        <f>IF(D358="","*",VLOOKUP(AI358,BS_ATIVIDADE[#Data],3,FALSE))</f>
        <v>*</v>
      </c>
      <c r="AK358" s="171" t="str">
        <f>IF(BS_CONTROLE[[#This Row],[Coluna8]]=0, "-", BS_CONTROLE[[#This Row],[Coluna8]])</f>
        <v>-</v>
      </c>
      <c r="AL358" s="171" t="str">
        <f>IF(BS_CONTROLE[[#This Row],[Coluna9]]=0, "-", BS_CONTROLE[[#This Row],[Coluna9]])</f>
        <v>-</v>
      </c>
      <c r="AM358" s="171" t="str">
        <f>IF(BS_CONTROLE[[#This Row],[Coluna13]]=0, "-", BS_CONTROLE[[#This Row],[Coluna13]])</f>
        <v>-</v>
      </c>
      <c r="AN358" s="171" t="str">
        <f>IF(BS_CONTROLE[[#This Row],[Coluna14]]=0, "-", BS_CONTROLE[[#This Row],[Coluna14]])</f>
        <v>-</v>
      </c>
      <c r="AO358" s="172" t="str">
        <f>IF(BS_CONTROLE[[#This Row],[Coluna10]]=0, "-", BS_CONTROLE[[#This Row],[Coluna10]])</f>
        <v>-</v>
      </c>
      <c r="AP358" s="173" t="str">
        <f>IF(BS_CONTROLE[[#This Row],[Coluna11]]=0, "-", BS_CONTROLE[[#This Row],[Coluna11]])</f>
        <v>-</v>
      </c>
      <c r="AQ358" s="173" t="str">
        <f>IF(BS_CONTROLE[[#This Row],[Coluna12]]=0, "-", BS_CONTROLE[[#This Row],[Coluna12]])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8" s="59" t="str" cm="1">
        <f t="array" ref="BD3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Row],[Coluna22]]=0, "-", BS_CONTROLE[[#This Row],[Coluna22]])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Row],[Coluna2]]="","",WEEKNUM(BS_CONTROLE[[#This Row],[Coluna2]]))</f>
        <v/>
      </c>
      <c r="D359" s="45"/>
      <c r="E359" s="181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9" s="148" t="str" cm="1">
        <f t="array" ref="N3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9" s="176" t="str" cm="1">
        <f t="array" ref="T3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Row],[Coluna6]]=0, "-", BS_CONTROLE[[#This Row],[Coluna6]])</f>
        <v>-</v>
      </c>
      <c r="AJ359" s="8" t="str">
        <f>IF(D359="","*",VLOOKUP(AI359,BS_ATIVIDADE[#Data],3,FALSE))</f>
        <v>*</v>
      </c>
      <c r="AK359" s="171" t="str">
        <f>IF(BS_CONTROLE[[#This Row],[Coluna8]]=0, "-", BS_CONTROLE[[#This Row],[Coluna8]])</f>
        <v>-</v>
      </c>
      <c r="AL359" s="171" t="str">
        <f>IF(BS_CONTROLE[[#This Row],[Coluna9]]=0, "-", BS_CONTROLE[[#This Row],[Coluna9]])</f>
        <v>-</v>
      </c>
      <c r="AM359" s="171" t="str">
        <f>IF(BS_CONTROLE[[#This Row],[Coluna13]]=0, "-", BS_CONTROLE[[#This Row],[Coluna13]])</f>
        <v>-</v>
      </c>
      <c r="AN359" s="171" t="str">
        <f>IF(BS_CONTROLE[[#This Row],[Coluna14]]=0, "-", BS_CONTROLE[[#This Row],[Coluna14]])</f>
        <v>-</v>
      </c>
      <c r="AO359" s="172" t="str">
        <f>IF(BS_CONTROLE[[#This Row],[Coluna10]]=0, "-", BS_CONTROLE[[#This Row],[Coluna10]])</f>
        <v>-</v>
      </c>
      <c r="AP359" s="173" t="str">
        <f>IF(BS_CONTROLE[[#This Row],[Coluna11]]=0, "-", BS_CONTROLE[[#This Row],[Coluna11]])</f>
        <v>-</v>
      </c>
      <c r="AQ359" s="173" t="str">
        <f>IF(BS_CONTROLE[[#This Row],[Coluna12]]=0, "-", BS_CONTROLE[[#This Row],[Coluna12]])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9" s="59" t="str" cm="1">
        <f t="array" ref="BD3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Row],[Coluna22]]=0, "-", BS_CONTROLE[[#This Row],[Coluna22]])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Row],[Coluna2]]="","",WEEKNUM(BS_CONTROLE[[#This Row],[Coluna2]]))</f>
        <v/>
      </c>
      <c r="D360" s="45"/>
      <c r="E360" s="181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0" s="148" t="str" cm="1">
        <f t="array" ref="N3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0" s="176" t="str" cm="1">
        <f t="array" ref="T3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Row],[Coluna6]]=0, "-", BS_CONTROLE[[#This Row],[Coluna6]])</f>
        <v>-</v>
      </c>
      <c r="AJ360" s="8" t="str">
        <f>IF(D360="","*",VLOOKUP(AI360,BS_ATIVIDADE[#Data],3,FALSE))</f>
        <v>*</v>
      </c>
      <c r="AK360" s="171" t="str">
        <f>IF(BS_CONTROLE[[#This Row],[Coluna8]]=0, "-", BS_CONTROLE[[#This Row],[Coluna8]])</f>
        <v>-</v>
      </c>
      <c r="AL360" s="171" t="str">
        <f>IF(BS_CONTROLE[[#This Row],[Coluna9]]=0, "-", BS_CONTROLE[[#This Row],[Coluna9]])</f>
        <v>-</v>
      </c>
      <c r="AM360" s="171" t="str">
        <f>IF(BS_CONTROLE[[#This Row],[Coluna13]]=0, "-", BS_CONTROLE[[#This Row],[Coluna13]])</f>
        <v>-</v>
      </c>
      <c r="AN360" s="171" t="str">
        <f>IF(BS_CONTROLE[[#This Row],[Coluna14]]=0, "-", BS_CONTROLE[[#This Row],[Coluna14]])</f>
        <v>-</v>
      </c>
      <c r="AO360" s="172" t="str">
        <f>IF(BS_CONTROLE[[#This Row],[Coluna10]]=0, "-", BS_CONTROLE[[#This Row],[Coluna10]])</f>
        <v>-</v>
      </c>
      <c r="AP360" s="173" t="str">
        <f>IF(BS_CONTROLE[[#This Row],[Coluna11]]=0, "-", BS_CONTROLE[[#This Row],[Coluna11]])</f>
        <v>-</v>
      </c>
      <c r="AQ360" s="173" t="str">
        <f>IF(BS_CONTROLE[[#This Row],[Coluna12]]=0, "-", BS_CONTROLE[[#This Row],[Coluna12]])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0" s="59" t="str" cm="1">
        <f t="array" ref="BD3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Row],[Coluna22]]=0, "-", BS_CONTROLE[[#This Row],[Coluna22]])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Row],[Coluna2]]="","",WEEKNUM(BS_CONTROLE[[#This Row],[Coluna2]]))</f>
        <v/>
      </c>
      <c r="D361" s="45"/>
      <c r="E361" s="181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1" s="148" t="str" cm="1">
        <f t="array" ref="N3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1" s="176" t="str" cm="1">
        <f t="array" ref="T3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Row],[Coluna6]]=0, "-", BS_CONTROLE[[#This Row],[Coluna6]])</f>
        <v>-</v>
      </c>
      <c r="AJ361" s="8" t="str">
        <f>IF(D361="","*",VLOOKUP(AI361,BS_ATIVIDADE[#Data],3,FALSE))</f>
        <v>*</v>
      </c>
      <c r="AK361" s="171" t="str">
        <f>IF(BS_CONTROLE[[#This Row],[Coluna8]]=0, "-", BS_CONTROLE[[#This Row],[Coluna8]])</f>
        <v>-</v>
      </c>
      <c r="AL361" s="171" t="str">
        <f>IF(BS_CONTROLE[[#This Row],[Coluna9]]=0, "-", BS_CONTROLE[[#This Row],[Coluna9]])</f>
        <v>-</v>
      </c>
      <c r="AM361" s="171" t="str">
        <f>IF(BS_CONTROLE[[#This Row],[Coluna13]]=0, "-", BS_CONTROLE[[#This Row],[Coluna13]])</f>
        <v>-</v>
      </c>
      <c r="AN361" s="171" t="str">
        <f>IF(BS_CONTROLE[[#This Row],[Coluna14]]=0, "-", BS_CONTROLE[[#This Row],[Coluna14]])</f>
        <v>-</v>
      </c>
      <c r="AO361" s="172" t="str">
        <f>IF(BS_CONTROLE[[#This Row],[Coluna10]]=0, "-", BS_CONTROLE[[#This Row],[Coluna10]])</f>
        <v>-</v>
      </c>
      <c r="AP361" s="173" t="str">
        <f>IF(BS_CONTROLE[[#This Row],[Coluna11]]=0, "-", BS_CONTROLE[[#This Row],[Coluna11]])</f>
        <v>-</v>
      </c>
      <c r="AQ361" s="173" t="str">
        <f>IF(BS_CONTROLE[[#This Row],[Coluna12]]=0, "-", BS_CONTROLE[[#This Row],[Coluna12]])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1" s="59" t="str" cm="1">
        <f t="array" ref="BD3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Row],[Coluna22]]=0, "-", BS_CONTROLE[[#This Row],[Coluna22]])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Row],[Coluna2]]="","",WEEKNUM(BS_CONTROLE[[#This Row],[Coluna2]]))</f>
        <v/>
      </c>
      <c r="D362" s="45"/>
      <c r="E362" s="181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2" s="148" t="str" cm="1">
        <f t="array" ref="N3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2" s="176" t="str" cm="1">
        <f t="array" ref="T3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Row],[Coluna6]]=0, "-", BS_CONTROLE[[#This Row],[Coluna6]])</f>
        <v>-</v>
      </c>
      <c r="AJ362" s="8" t="str">
        <f>IF(D362="","*",VLOOKUP(AI362,BS_ATIVIDADE[#Data],3,FALSE))</f>
        <v>*</v>
      </c>
      <c r="AK362" s="171" t="str">
        <f>IF(BS_CONTROLE[[#This Row],[Coluna8]]=0, "-", BS_CONTROLE[[#This Row],[Coluna8]])</f>
        <v>-</v>
      </c>
      <c r="AL362" s="171" t="str">
        <f>IF(BS_CONTROLE[[#This Row],[Coluna9]]=0, "-", BS_CONTROLE[[#This Row],[Coluna9]])</f>
        <v>-</v>
      </c>
      <c r="AM362" s="171" t="str">
        <f>IF(BS_CONTROLE[[#This Row],[Coluna13]]=0, "-", BS_CONTROLE[[#This Row],[Coluna13]])</f>
        <v>-</v>
      </c>
      <c r="AN362" s="171" t="str">
        <f>IF(BS_CONTROLE[[#This Row],[Coluna14]]=0, "-", BS_CONTROLE[[#This Row],[Coluna14]])</f>
        <v>-</v>
      </c>
      <c r="AO362" s="172" t="str">
        <f>IF(BS_CONTROLE[[#This Row],[Coluna10]]=0, "-", BS_CONTROLE[[#This Row],[Coluna10]])</f>
        <v>-</v>
      </c>
      <c r="AP362" s="173" t="str">
        <f>IF(BS_CONTROLE[[#This Row],[Coluna11]]=0, "-", BS_CONTROLE[[#This Row],[Coluna11]])</f>
        <v>-</v>
      </c>
      <c r="AQ362" s="173" t="str">
        <f>IF(BS_CONTROLE[[#This Row],[Coluna12]]=0, "-", BS_CONTROLE[[#This Row],[Coluna12]])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2" s="59" t="str" cm="1">
        <f t="array" ref="BD3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Row],[Coluna22]]=0, "-", BS_CONTROLE[[#This Row],[Coluna22]])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Row],[Coluna2]]="","",WEEKNUM(BS_CONTROLE[[#This Row],[Coluna2]]))</f>
        <v/>
      </c>
      <c r="D363" s="45"/>
      <c r="E363" s="181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3" s="148" t="str" cm="1">
        <f t="array" ref="N3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3" s="176" t="str" cm="1">
        <f t="array" ref="T3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Row],[Coluna6]]=0, "-", BS_CONTROLE[[#This Row],[Coluna6]])</f>
        <v>-</v>
      </c>
      <c r="AJ363" s="8" t="str">
        <f>IF(D363="","*",VLOOKUP(AI363,BS_ATIVIDADE[#Data],3,FALSE))</f>
        <v>*</v>
      </c>
      <c r="AK363" s="171" t="str">
        <f>IF(BS_CONTROLE[[#This Row],[Coluna8]]=0, "-", BS_CONTROLE[[#This Row],[Coluna8]])</f>
        <v>-</v>
      </c>
      <c r="AL363" s="171" t="str">
        <f>IF(BS_CONTROLE[[#This Row],[Coluna9]]=0, "-", BS_CONTROLE[[#This Row],[Coluna9]])</f>
        <v>-</v>
      </c>
      <c r="AM363" s="171" t="str">
        <f>IF(BS_CONTROLE[[#This Row],[Coluna13]]=0, "-", BS_CONTROLE[[#This Row],[Coluna13]])</f>
        <v>-</v>
      </c>
      <c r="AN363" s="171" t="str">
        <f>IF(BS_CONTROLE[[#This Row],[Coluna14]]=0, "-", BS_CONTROLE[[#This Row],[Coluna14]])</f>
        <v>-</v>
      </c>
      <c r="AO363" s="172" t="str">
        <f>IF(BS_CONTROLE[[#This Row],[Coluna10]]=0, "-", BS_CONTROLE[[#This Row],[Coluna10]])</f>
        <v>-</v>
      </c>
      <c r="AP363" s="173" t="str">
        <f>IF(BS_CONTROLE[[#This Row],[Coluna11]]=0, "-", BS_CONTROLE[[#This Row],[Coluna11]])</f>
        <v>-</v>
      </c>
      <c r="AQ363" s="173" t="str">
        <f>IF(BS_CONTROLE[[#This Row],[Coluna12]]=0, "-", BS_CONTROLE[[#This Row],[Coluna12]])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3" s="59" t="str" cm="1">
        <f t="array" ref="BD3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Row],[Coluna22]]=0, "-", BS_CONTROLE[[#This Row],[Coluna22]])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8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Row],[Coluna2]]="","",WEEKNUM(BS_CONTROLE[[#This Row],[Coluna2]]))</f>
        <v/>
      </c>
      <c r="D364" s="45"/>
      <c r="E364" s="181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4" s="148" t="str" cm="1">
        <f t="array" ref="N3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4" s="176" t="str" cm="1">
        <f t="array" ref="T3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Row],[Coluna6]]=0, "-", BS_CONTROLE[[#This Row],[Coluna6]])</f>
        <v>-</v>
      </c>
      <c r="AJ364" s="8" t="str">
        <f>IF(D364="","*",VLOOKUP(AI364,BS_ATIVIDADE[#Data],3,FALSE))</f>
        <v>*</v>
      </c>
      <c r="AK364" s="171" t="str">
        <f>IF(BS_CONTROLE[[#This Row],[Coluna8]]=0, "-", BS_CONTROLE[[#This Row],[Coluna8]])</f>
        <v>-</v>
      </c>
      <c r="AL364" s="171" t="str">
        <f>IF(BS_CONTROLE[[#This Row],[Coluna9]]=0, "-", BS_CONTROLE[[#This Row],[Coluna9]])</f>
        <v>-</v>
      </c>
      <c r="AM364" s="171" t="str">
        <f>IF(BS_CONTROLE[[#This Row],[Coluna13]]=0, "-", BS_CONTROLE[[#This Row],[Coluna13]])</f>
        <v>-</v>
      </c>
      <c r="AN364" s="171" t="str">
        <f>IF(BS_CONTROLE[[#This Row],[Coluna14]]=0, "-", BS_CONTROLE[[#This Row],[Coluna14]])</f>
        <v>-</v>
      </c>
      <c r="AO364" s="172" t="str">
        <f>IF(BS_CONTROLE[[#This Row],[Coluna10]]=0, "-", BS_CONTROLE[[#This Row],[Coluna10]])</f>
        <v>-</v>
      </c>
      <c r="AP364" s="173" t="str">
        <f>IF(BS_CONTROLE[[#This Row],[Coluna11]]=0, "-", BS_CONTROLE[[#This Row],[Coluna11]])</f>
        <v>-</v>
      </c>
      <c r="AQ364" s="173" t="str">
        <f>IF(BS_CONTROLE[[#This Row],[Coluna12]]=0, "-", BS_CONTROLE[[#This Row],[Coluna12]])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4" s="59" t="str" cm="1">
        <f t="array" ref="BD3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Row],[Coluna22]]=0, "-", BS_CONTROLE[[#This Row],[Coluna22]])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8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Row],[Coluna2]]="","",WEEKNUM(BS_CONTROLE[[#This Row],[Coluna2]]))</f>
        <v/>
      </c>
      <c r="D365" s="45"/>
      <c r="E365" s="181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5" s="148" t="str" cm="1">
        <f t="array" ref="N3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5" s="176" t="str" cm="1">
        <f t="array" ref="T3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Row],[Coluna6]]=0, "-", BS_CONTROLE[[#This Row],[Coluna6]])</f>
        <v>-</v>
      </c>
      <c r="AJ365" s="8" t="str">
        <f>IF(D365="","*",VLOOKUP(AI365,BS_ATIVIDADE[#Data],3,FALSE))</f>
        <v>*</v>
      </c>
      <c r="AK365" s="171" t="str">
        <f>IF(BS_CONTROLE[[#This Row],[Coluna8]]=0, "-", BS_CONTROLE[[#This Row],[Coluna8]])</f>
        <v>-</v>
      </c>
      <c r="AL365" s="171" t="str">
        <f>IF(BS_CONTROLE[[#This Row],[Coluna9]]=0, "-", BS_CONTROLE[[#This Row],[Coluna9]])</f>
        <v>-</v>
      </c>
      <c r="AM365" s="171" t="str">
        <f>IF(BS_CONTROLE[[#This Row],[Coluna13]]=0, "-", BS_CONTROLE[[#This Row],[Coluna13]])</f>
        <v>-</v>
      </c>
      <c r="AN365" s="171" t="str">
        <f>IF(BS_CONTROLE[[#This Row],[Coluna14]]=0, "-", BS_CONTROLE[[#This Row],[Coluna14]])</f>
        <v>-</v>
      </c>
      <c r="AO365" s="172" t="str">
        <f>IF(BS_CONTROLE[[#This Row],[Coluna10]]=0, "-", BS_CONTROLE[[#This Row],[Coluna10]])</f>
        <v>-</v>
      </c>
      <c r="AP365" s="173" t="str">
        <f>IF(BS_CONTROLE[[#This Row],[Coluna11]]=0, "-", BS_CONTROLE[[#This Row],[Coluna11]])</f>
        <v>-</v>
      </c>
      <c r="AQ365" s="173" t="str">
        <f>IF(BS_CONTROLE[[#This Row],[Coluna12]]=0, "-", BS_CONTROLE[[#This Row],[Coluna12]])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5" s="59" t="str" cm="1">
        <f t="array" ref="BD3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Row],[Coluna22]]=0, "-", BS_CONTROLE[[#This Row],[Coluna22]])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8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Row],[Coluna2]]="","",WEEKNUM(BS_CONTROLE[[#This Row],[Coluna2]]))</f>
        <v/>
      </c>
      <c r="D366" s="45"/>
      <c r="E366" s="181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6" s="148" t="str" cm="1">
        <f t="array" ref="N3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6" s="176" t="str" cm="1">
        <f t="array" ref="T3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Row],[Coluna6]]=0, "-", BS_CONTROLE[[#This Row],[Coluna6]])</f>
        <v>-</v>
      </c>
      <c r="AJ366" s="8" t="str">
        <f>IF(D366="","*",VLOOKUP(AI366,BS_ATIVIDADE[#Data],3,FALSE))</f>
        <v>*</v>
      </c>
      <c r="AK366" s="171" t="str">
        <f>IF(BS_CONTROLE[[#This Row],[Coluna8]]=0, "-", BS_CONTROLE[[#This Row],[Coluna8]])</f>
        <v>-</v>
      </c>
      <c r="AL366" s="171" t="str">
        <f>IF(BS_CONTROLE[[#This Row],[Coluna9]]=0, "-", BS_CONTROLE[[#This Row],[Coluna9]])</f>
        <v>-</v>
      </c>
      <c r="AM366" s="171" t="str">
        <f>IF(BS_CONTROLE[[#This Row],[Coluna13]]=0, "-", BS_CONTROLE[[#This Row],[Coluna13]])</f>
        <v>-</v>
      </c>
      <c r="AN366" s="171" t="str">
        <f>IF(BS_CONTROLE[[#This Row],[Coluna14]]=0, "-", BS_CONTROLE[[#This Row],[Coluna14]])</f>
        <v>-</v>
      </c>
      <c r="AO366" s="172" t="str">
        <f>IF(BS_CONTROLE[[#This Row],[Coluna10]]=0, "-", BS_CONTROLE[[#This Row],[Coluna10]])</f>
        <v>-</v>
      </c>
      <c r="AP366" s="173" t="str">
        <f>IF(BS_CONTROLE[[#This Row],[Coluna11]]=0, "-", BS_CONTROLE[[#This Row],[Coluna11]])</f>
        <v>-</v>
      </c>
      <c r="AQ366" s="173" t="str">
        <f>IF(BS_CONTROLE[[#This Row],[Coluna12]]=0, "-", BS_CONTROLE[[#This Row],[Coluna12]])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6" s="59" t="str" cm="1">
        <f t="array" ref="BD3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Row],[Coluna22]]=0, "-", BS_CONTROLE[[#This Row],[Coluna22]])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Row],[Coluna2]]="","",WEEKNUM(BS_CONTROLE[[#This Row],[Coluna2]]))</f>
        <v/>
      </c>
      <c r="D367" s="45"/>
      <c r="E367" s="181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7" s="148" t="str" cm="1">
        <f t="array" ref="N3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7" s="176" t="str" cm="1">
        <f t="array" ref="T3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Row],[Coluna6]]=0, "-", BS_CONTROLE[[#This Row],[Coluna6]])</f>
        <v>-</v>
      </c>
      <c r="AJ367" s="8" t="str">
        <f>IF(D367="","*",VLOOKUP(AI367,BS_ATIVIDADE[#Data],3,FALSE))</f>
        <v>*</v>
      </c>
      <c r="AK367" s="171" t="str">
        <f>IF(BS_CONTROLE[[#This Row],[Coluna8]]=0, "-", BS_CONTROLE[[#This Row],[Coluna8]])</f>
        <v>-</v>
      </c>
      <c r="AL367" s="171" t="str">
        <f>IF(BS_CONTROLE[[#This Row],[Coluna9]]=0, "-", BS_CONTROLE[[#This Row],[Coluna9]])</f>
        <v>-</v>
      </c>
      <c r="AM367" s="171" t="str">
        <f>IF(BS_CONTROLE[[#This Row],[Coluna13]]=0, "-", BS_CONTROLE[[#This Row],[Coluna13]])</f>
        <v>-</v>
      </c>
      <c r="AN367" s="171" t="str">
        <f>IF(BS_CONTROLE[[#This Row],[Coluna14]]=0, "-", BS_CONTROLE[[#This Row],[Coluna14]])</f>
        <v>-</v>
      </c>
      <c r="AO367" s="172" t="str">
        <f>IF(BS_CONTROLE[[#This Row],[Coluna10]]=0, "-", BS_CONTROLE[[#This Row],[Coluna10]])</f>
        <v>-</v>
      </c>
      <c r="AP367" s="173" t="str">
        <f>IF(BS_CONTROLE[[#This Row],[Coluna11]]=0, "-", BS_CONTROLE[[#This Row],[Coluna11]])</f>
        <v>-</v>
      </c>
      <c r="AQ367" s="173" t="str">
        <f>IF(BS_CONTROLE[[#This Row],[Coluna12]]=0, "-", BS_CONTROLE[[#This Row],[Coluna12]])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7" s="59" t="str" cm="1">
        <f t="array" ref="BD3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Row],[Coluna22]]=0, "-", BS_CONTROLE[[#This Row],[Coluna22]])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Row],[Coluna2]]="","",WEEKNUM(BS_CONTROLE[[#This Row],[Coluna2]]))</f>
        <v/>
      </c>
      <c r="D368" s="45"/>
      <c r="E368" s="181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8" s="148" t="str" cm="1">
        <f t="array" ref="N3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8" s="176" t="str" cm="1">
        <f t="array" ref="T3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Row],[Coluna6]]=0, "-", BS_CONTROLE[[#This Row],[Coluna6]])</f>
        <v>-</v>
      </c>
      <c r="AJ368" s="8" t="str">
        <f>IF(D368="","*",VLOOKUP(AI368,BS_ATIVIDADE[#Data],3,FALSE))</f>
        <v>*</v>
      </c>
      <c r="AK368" s="171" t="str">
        <f>IF(BS_CONTROLE[[#This Row],[Coluna8]]=0, "-", BS_CONTROLE[[#This Row],[Coluna8]])</f>
        <v>-</v>
      </c>
      <c r="AL368" s="171" t="str">
        <f>IF(BS_CONTROLE[[#This Row],[Coluna9]]=0, "-", BS_CONTROLE[[#This Row],[Coluna9]])</f>
        <v>-</v>
      </c>
      <c r="AM368" s="171" t="str">
        <f>IF(BS_CONTROLE[[#This Row],[Coluna13]]=0, "-", BS_CONTROLE[[#This Row],[Coluna13]])</f>
        <v>-</v>
      </c>
      <c r="AN368" s="171" t="str">
        <f>IF(BS_CONTROLE[[#This Row],[Coluna14]]=0, "-", BS_CONTROLE[[#This Row],[Coluna14]])</f>
        <v>-</v>
      </c>
      <c r="AO368" s="172" t="str">
        <f>IF(BS_CONTROLE[[#This Row],[Coluna10]]=0, "-", BS_CONTROLE[[#This Row],[Coluna10]])</f>
        <v>-</v>
      </c>
      <c r="AP368" s="173" t="str">
        <f>IF(BS_CONTROLE[[#This Row],[Coluna11]]=0, "-", BS_CONTROLE[[#This Row],[Coluna11]])</f>
        <v>-</v>
      </c>
      <c r="AQ368" s="173" t="str">
        <f>IF(BS_CONTROLE[[#This Row],[Coluna12]]=0, "-", BS_CONTROLE[[#This Row],[Coluna12]])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8" s="59" t="str" cm="1">
        <f t="array" ref="BD3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Row],[Coluna22]]=0, "-", BS_CONTROLE[[#This Row],[Coluna22]])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Row],[Coluna2]]="","",WEEKNUM(BS_CONTROLE[[#This Row],[Coluna2]]))</f>
        <v/>
      </c>
      <c r="D369" s="45"/>
      <c r="E369" s="181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9" s="148" t="str" cm="1">
        <f t="array" ref="N3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9" s="176" t="str" cm="1">
        <f t="array" ref="T3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Row],[Coluna6]]=0, "-", BS_CONTROLE[[#This Row],[Coluna6]])</f>
        <v>-</v>
      </c>
      <c r="AJ369" s="8" t="str">
        <f>IF(D369="","*",VLOOKUP(AI369,BS_ATIVIDADE[#Data],3,FALSE))</f>
        <v>*</v>
      </c>
      <c r="AK369" s="171" t="str">
        <f>IF(BS_CONTROLE[[#This Row],[Coluna8]]=0, "-", BS_CONTROLE[[#This Row],[Coluna8]])</f>
        <v>-</v>
      </c>
      <c r="AL369" s="171" t="str">
        <f>IF(BS_CONTROLE[[#This Row],[Coluna9]]=0, "-", BS_CONTROLE[[#This Row],[Coluna9]])</f>
        <v>-</v>
      </c>
      <c r="AM369" s="171" t="str">
        <f>IF(BS_CONTROLE[[#This Row],[Coluna13]]=0, "-", BS_CONTROLE[[#This Row],[Coluna13]])</f>
        <v>-</v>
      </c>
      <c r="AN369" s="171" t="str">
        <f>IF(BS_CONTROLE[[#This Row],[Coluna14]]=0, "-", BS_CONTROLE[[#This Row],[Coluna14]])</f>
        <v>-</v>
      </c>
      <c r="AO369" s="172" t="str">
        <f>IF(BS_CONTROLE[[#This Row],[Coluna10]]=0, "-", BS_CONTROLE[[#This Row],[Coluna10]])</f>
        <v>-</v>
      </c>
      <c r="AP369" s="173" t="str">
        <f>IF(BS_CONTROLE[[#This Row],[Coluna11]]=0, "-", BS_CONTROLE[[#This Row],[Coluna11]])</f>
        <v>-</v>
      </c>
      <c r="AQ369" s="173" t="str">
        <f>IF(BS_CONTROLE[[#This Row],[Coluna12]]=0, "-", BS_CONTROLE[[#This Row],[Coluna12]])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9" s="59" t="str" cm="1">
        <f t="array" ref="BD3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Row],[Coluna22]]=0, "-", BS_CONTROLE[[#This Row],[Coluna22]])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Row],[Coluna2]]="","",WEEKNUM(BS_CONTROLE[[#This Row],[Coluna2]]))</f>
        <v/>
      </c>
      <c r="D370" s="45"/>
      <c r="E370" s="181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0" s="148" t="str" cm="1">
        <f t="array" ref="N3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0" s="176" t="str" cm="1">
        <f t="array" ref="T3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Row],[Coluna6]]=0, "-", BS_CONTROLE[[#This Row],[Coluna6]])</f>
        <v>-</v>
      </c>
      <c r="AJ370" s="8" t="str">
        <f>IF(D370="","*",VLOOKUP(AI370,BS_ATIVIDADE[#Data],3,FALSE))</f>
        <v>*</v>
      </c>
      <c r="AK370" s="171" t="str">
        <f>IF(BS_CONTROLE[[#This Row],[Coluna8]]=0, "-", BS_CONTROLE[[#This Row],[Coluna8]])</f>
        <v>-</v>
      </c>
      <c r="AL370" s="171" t="str">
        <f>IF(BS_CONTROLE[[#This Row],[Coluna9]]=0, "-", BS_CONTROLE[[#This Row],[Coluna9]])</f>
        <v>-</v>
      </c>
      <c r="AM370" s="171" t="str">
        <f>IF(BS_CONTROLE[[#This Row],[Coluna13]]=0, "-", BS_CONTROLE[[#This Row],[Coluna13]])</f>
        <v>-</v>
      </c>
      <c r="AN370" s="171" t="str">
        <f>IF(BS_CONTROLE[[#This Row],[Coluna14]]=0, "-", BS_CONTROLE[[#This Row],[Coluna14]])</f>
        <v>-</v>
      </c>
      <c r="AO370" s="172" t="str">
        <f>IF(BS_CONTROLE[[#This Row],[Coluna10]]=0, "-", BS_CONTROLE[[#This Row],[Coluna10]])</f>
        <v>-</v>
      </c>
      <c r="AP370" s="173" t="str">
        <f>IF(BS_CONTROLE[[#This Row],[Coluna11]]=0, "-", BS_CONTROLE[[#This Row],[Coluna11]])</f>
        <v>-</v>
      </c>
      <c r="AQ370" s="173" t="str">
        <f>IF(BS_CONTROLE[[#This Row],[Coluna12]]=0, "-", BS_CONTROLE[[#This Row],[Coluna12]])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0" s="59" t="str" cm="1">
        <f t="array" ref="BD3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Row],[Coluna22]]=0, "-", BS_CONTROLE[[#This Row],[Coluna22]])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Row],[Coluna2]]="","",WEEKNUM(BS_CONTROLE[[#This Row],[Coluna2]]))</f>
        <v/>
      </c>
      <c r="D371" s="45"/>
      <c r="E371" s="181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1" s="148" t="str" cm="1">
        <f t="array" ref="N3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1" s="176" t="str" cm="1">
        <f t="array" ref="T3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Row],[Coluna6]]=0, "-", BS_CONTROLE[[#This Row],[Coluna6]])</f>
        <v>-</v>
      </c>
      <c r="AJ371" s="8" t="str">
        <f>IF(D371="","*",VLOOKUP(AI371,BS_ATIVIDADE[#Data],3,FALSE))</f>
        <v>*</v>
      </c>
      <c r="AK371" s="171" t="str">
        <f>IF(BS_CONTROLE[[#This Row],[Coluna8]]=0, "-", BS_CONTROLE[[#This Row],[Coluna8]])</f>
        <v>-</v>
      </c>
      <c r="AL371" s="171" t="str">
        <f>IF(BS_CONTROLE[[#This Row],[Coluna9]]=0, "-", BS_CONTROLE[[#This Row],[Coluna9]])</f>
        <v>-</v>
      </c>
      <c r="AM371" s="171" t="str">
        <f>IF(BS_CONTROLE[[#This Row],[Coluna13]]=0, "-", BS_CONTROLE[[#This Row],[Coluna13]])</f>
        <v>-</v>
      </c>
      <c r="AN371" s="171" t="str">
        <f>IF(BS_CONTROLE[[#This Row],[Coluna14]]=0, "-", BS_CONTROLE[[#This Row],[Coluna14]])</f>
        <v>-</v>
      </c>
      <c r="AO371" s="172" t="str">
        <f>IF(BS_CONTROLE[[#This Row],[Coluna10]]=0, "-", BS_CONTROLE[[#This Row],[Coluna10]])</f>
        <v>-</v>
      </c>
      <c r="AP371" s="173" t="str">
        <f>IF(BS_CONTROLE[[#This Row],[Coluna11]]=0, "-", BS_CONTROLE[[#This Row],[Coluna11]])</f>
        <v>-</v>
      </c>
      <c r="AQ371" s="173" t="str">
        <f>IF(BS_CONTROLE[[#This Row],[Coluna12]]=0, "-", BS_CONTROLE[[#This Row],[Coluna12]])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1" s="59" t="str" cm="1">
        <f t="array" ref="BD3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Row],[Coluna22]]=0, "-", BS_CONTROLE[[#This Row],[Coluna22]])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Row],[Coluna2]]="","",WEEKNUM(BS_CONTROLE[[#This Row],[Coluna2]]))</f>
        <v/>
      </c>
      <c r="D372" s="45"/>
      <c r="E372" s="181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2" s="148" t="str" cm="1">
        <f t="array" ref="N3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2" s="176" t="str" cm="1">
        <f t="array" ref="T3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Row],[Coluna6]]=0, "-", BS_CONTROLE[[#This Row],[Coluna6]])</f>
        <v>-</v>
      </c>
      <c r="AJ372" s="8" t="str">
        <f>IF(D372="","*",VLOOKUP(AI372,BS_ATIVIDADE[#Data],3,FALSE))</f>
        <v>*</v>
      </c>
      <c r="AK372" s="171" t="str">
        <f>IF(BS_CONTROLE[[#This Row],[Coluna8]]=0, "-", BS_CONTROLE[[#This Row],[Coluna8]])</f>
        <v>-</v>
      </c>
      <c r="AL372" s="171" t="str">
        <f>IF(BS_CONTROLE[[#This Row],[Coluna9]]=0, "-", BS_CONTROLE[[#This Row],[Coluna9]])</f>
        <v>-</v>
      </c>
      <c r="AM372" s="171" t="str">
        <f>IF(BS_CONTROLE[[#This Row],[Coluna13]]=0, "-", BS_CONTROLE[[#This Row],[Coluna13]])</f>
        <v>-</v>
      </c>
      <c r="AN372" s="171" t="str">
        <f>IF(BS_CONTROLE[[#This Row],[Coluna14]]=0, "-", BS_CONTROLE[[#This Row],[Coluna14]])</f>
        <v>-</v>
      </c>
      <c r="AO372" s="172" t="str">
        <f>IF(BS_CONTROLE[[#This Row],[Coluna10]]=0, "-", BS_CONTROLE[[#This Row],[Coluna10]])</f>
        <v>-</v>
      </c>
      <c r="AP372" s="173" t="str">
        <f>IF(BS_CONTROLE[[#This Row],[Coluna11]]=0, "-", BS_CONTROLE[[#This Row],[Coluna11]])</f>
        <v>-</v>
      </c>
      <c r="AQ372" s="173" t="str">
        <f>IF(BS_CONTROLE[[#This Row],[Coluna12]]=0, "-", BS_CONTROLE[[#This Row],[Coluna12]])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2" s="59" t="str" cm="1">
        <f t="array" ref="BD3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Row],[Coluna22]]=0, "-", BS_CONTROLE[[#This Row],[Coluna22]])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Row],[Coluna2]]="","",WEEKNUM(BS_CONTROLE[[#This Row],[Coluna2]]))</f>
        <v/>
      </c>
      <c r="D373" s="45"/>
      <c r="E373" s="181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3" s="148" t="str" cm="1">
        <f t="array" ref="N3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3" s="176" t="str" cm="1">
        <f t="array" ref="T3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Row],[Coluna6]]=0, "-", BS_CONTROLE[[#This Row],[Coluna6]])</f>
        <v>-</v>
      </c>
      <c r="AJ373" s="8" t="str">
        <f>IF(D373="","*",VLOOKUP(AI373,BS_ATIVIDADE[#Data],3,FALSE))</f>
        <v>*</v>
      </c>
      <c r="AK373" s="171" t="str">
        <f>IF(BS_CONTROLE[[#This Row],[Coluna8]]=0, "-", BS_CONTROLE[[#This Row],[Coluna8]])</f>
        <v>-</v>
      </c>
      <c r="AL373" s="171" t="str">
        <f>IF(BS_CONTROLE[[#This Row],[Coluna9]]=0, "-", BS_CONTROLE[[#This Row],[Coluna9]])</f>
        <v>-</v>
      </c>
      <c r="AM373" s="171" t="str">
        <f>IF(BS_CONTROLE[[#This Row],[Coluna13]]=0, "-", BS_CONTROLE[[#This Row],[Coluna13]])</f>
        <v>-</v>
      </c>
      <c r="AN373" s="171" t="str">
        <f>IF(BS_CONTROLE[[#This Row],[Coluna14]]=0, "-", BS_CONTROLE[[#This Row],[Coluna14]])</f>
        <v>-</v>
      </c>
      <c r="AO373" s="172" t="str">
        <f>IF(BS_CONTROLE[[#This Row],[Coluna10]]=0, "-", BS_CONTROLE[[#This Row],[Coluna10]])</f>
        <v>-</v>
      </c>
      <c r="AP373" s="173" t="str">
        <f>IF(BS_CONTROLE[[#This Row],[Coluna11]]=0, "-", BS_CONTROLE[[#This Row],[Coluna11]])</f>
        <v>-</v>
      </c>
      <c r="AQ373" s="173" t="str">
        <f>IF(BS_CONTROLE[[#This Row],[Coluna12]]=0, "-", BS_CONTROLE[[#This Row],[Coluna12]])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3" s="59" t="str" cm="1">
        <f t="array" ref="BD3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Row],[Coluna22]]=0, "-", BS_CONTROLE[[#This Row],[Coluna22]])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Row],[Coluna2]]="","",WEEKNUM(BS_CONTROLE[[#This Row],[Coluna2]]))</f>
        <v/>
      </c>
      <c r="D374" s="45"/>
      <c r="E374" s="181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4" s="148" t="str" cm="1">
        <f t="array" ref="N3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4" s="176" t="str" cm="1">
        <f t="array" ref="T3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Row],[Coluna6]]=0, "-", BS_CONTROLE[[#This Row],[Coluna6]])</f>
        <v>-</v>
      </c>
      <c r="AJ374" s="8" t="str">
        <f>IF(D374="","*",VLOOKUP(AI374,BS_ATIVIDADE[#Data],3,FALSE))</f>
        <v>*</v>
      </c>
      <c r="AK374" s="171" t="str">
        <f>IF(BS_CONTROLE[[#This Row],[Coluna8]]=0, "-", BS_CONTROLE[[#This Row],[Coluna8]])</f>
        <v>-</v>
      </c>
      <c r="AL374" s="171" t="str">
        <f>IF(BS_CONTROLE[[#This Row],[Coluna9]]=0, "-", BS_CONTROLE[[#This Row],[Coluna9]])</f>
        <v>-</v>
      </c>
      <c r="AM374" s="171" t="str">
        <f>IF(BS_CONTROLE[[#This Row],[Coluna13]]=0, "-", BS_CONTROLE[[#This Row],[Coluna13]])</f>
        <v>-</v>
      </c>
      <c r="AN374" s="171" t="str">
        <f>IF(BS_CONTROLE[[#This Row],[Coluna14]]=0, "-", BS_CONTROLE[[#This Row],[Coluna14]])</f>
        <v>-</v>
      </c>
      <c r="AO374" s="172" t="str">
        <f>IF(BS_CONTROLE[[#This Row],[Coluna10]]=0, "-", BS_CONTROLE[[#This Row],[Coluna10]])</f>
        <v>-</v>
      </c>
      <c r="AP374" s="173" t="str">
        <f>IF(BS_CONTROLE[[#This Row],[Coluna11]]=0, "-", BS_CONTROLE[[#This Row],[Coluna11]])</f>
        <v>-</v>
      </c>
      <c r="AQ374" s="173" t="str">
        <f>IF(BS_CONTROLE[[#This Row],[Coluna12]]=0, "-", BS_CONTROLE[[#This Row],[Coluna12]])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4" s="59" t="str" cm="1">
        <f t="array" ref="BD3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Row],[Coluna22]]=0, "-", BS_CONTROLE[[#This Row],[Coluna22]])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Row],[Coluna2]]="","",WEEKNUM(BS_CONTROLE[[#This Row],[Coluna2]]))</f>
        <v/>
      </c>
      <c r="D375" s="45"/>
      <c r="E375" s="181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5" s="148" t="str" cm="1">
        <f t="array" ref="N3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5" s="176" t="str" cm="1">
        <f t="array" ref="T3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Row],[Coluna6]]=0, "-", BS_CONTROLE[[#This Row],[Coluna6]])</f>
        <v>-</v>
      </c>
      <c r="AJ375" s="8" t="str">
        <f>IF(D375="","*",VLOOKUP(AI375,BS_ATIVIDADE[#Data],3,FALSE))</f>
        <v>*</v>
      </c>
      <c r="AK375" s="171" t="str">
        <f>IF(BS_CONTROLE[[#This Row],[Coluna8]]=0, "-", BS_CONTROLE[[#This Row],[Coluna8]])</f>
        <v>-</v>
      </c>
      <c r="AL375" s="171" t="str">
        <f>IF(BS_CONTROLE[[#This Row],[Coluna9]]=0, "-", BS_CONTROLE[[#This Row],[Coluna9]])</f>
        <v>-</v>
      </c>
      <c r="AM375" s="171" t="str">
        <f>IF(BS_CONTROLE[[#This Row],[Coluna13]]=0, "-", BS_CONTROLE[[#This Row],[Coluna13]])</f>
        <v>-</v>
      </c>
      <c r="AN375" s="171" t="str">
        <f>IF(BS_CONTROLE[[#This Row],[Coluna14]]=0, "-", BS_CONTROLE[[#This Row],[Coluna14]])</f>
        <v>-</v>
      </c>
      <c r="AO375" s="172" t="str">
        <f>IF(BS_CONTROLE[[#This Row],[Coluna10]]=0, "-", BS_CONTROLE[[#This Row],[Coluna10]])</f>
        <v>-</v>
      </c>
      <c r="AP375" s="173" t="str">
        <f>IF(BS_CONTROLE[[#This Row],[Coluna11]]=0, "-", BS_CONTROLE[[#This Row],[Coluna11]])</f>
        <v>-</v>
      </c>
      <c r="AQ375" s="173" t="str">
        <f>IF(BS_CONTROLE[[#This Row],[Coluna12]]=0, "-", BS_CONTROLE[[#This Row],[Coluna12]])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5" s="59" t="str" cm="1">
        <f t="array" ref="BD3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Row],[Coluna22]]=0, "-", BS_CONTROLE[[#This Row],[Coluna22]])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Row],[Coluna2]]="","",WEEKNUM(BS_CONTROLE[[#This Row],[Coluna2]]))</f>
        <v/>
      </c>
      <c r="D376" s="45"/>
      <c r="E376" s="181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6" s="148" t="str" cm="1">
        <f t="array" ref="N3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6" s="176" t="str" cm="1">
        <f t="array" ref="T3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Row],[Coluna6]]=0, "-", BS_CONTROLE[[#This Row],[Coluna6]])</f>
        <v>-</v>
      </c>
      <c r="AJ376" s="8" t="str">
        <f>IF(D376="","*",VLOOKUP(AI376,BS_ATIVIDADE[#Data],3,FALSE))</f>
        <v>*</v>
      </c>
      <c r="AK376" s="171" t="str">
        <f>IF(BS_CONTROLE[[#This Row],[Coluna8]]=0, "-", BS_CONTROLE[[#This Row],[Coluna8]])</f>
        <v>-</v>
      </c>
      <c r="AL376" s="171" t="str">
        <f>IF(BS_CONTROLE[[#This Row],[Coluna9]]=0, "-", BS_CONTROLE[[#This Row],[Coluna9]])</f>
        <v>-</v>
      </c>
      <c r="AM376" s="171" t="str">
        <f>IF(BS_CONTROLE[[#This Row],[Coluna13]]=0, "-", BS_CONTROLE[[#This Row],[Coluna13]])</f>
        <v>-</v>
      </c>
      <c r="AN376" s="171" t="str">
        <f>IF(BS_CONTROLE[[#This Row],[Coluna14]]=0, "-", BS_CONTROLE[[#This Row],[Coluna14]])</f>
        <v>-</v>
      </c>
      <c r="AO376" s="172" t="str">
        <f>IF(BS_CONTROLE[[#This Row],[Coluna10]]=0, "-", BS_CONTROLE[[#This Row],[Coluna10]])</f>
        <v>-</v>
      </c>
      <c r="AP376" s="173" t="str">
        <f>IF(BS_CONTROLE[[#This Row],[Coluna11]]=0, "-", BS_CONTROLE[[#This Row],[Coluna11]])</f>
        <v>-</v>
      </c>
      <c r="AQ376" s="173" t="str">
        <f>IF(BS_CONTROLE[[#This Row],[Coluna12]]=0, "-", BS_CONTROLE[[#This Row],[Coluna12]])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6" s="59" t="str" cm="1">
        <f t="array" ref="BD3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Row],[Coluna22]]=0, "-", BS_CONTROLE[[#This Row],[Coluna22]])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Row],[Coluna2]]="","",WEEKNUM(BS_CONTROLE[[#This Row],[Coluna2]]))</f>
        <v/>
      </c>
      <c r="D377" s="45"/>
      <c r="E377" s="181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7" s="148" t="str" cm="1">
        <f t="array" ref="N3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7" s="176" t="str" cm="1">
        <f t="array" ref="T3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Row],[Coluna6]]=0, "-", BS_CONTROLE[[#This Row],[Coluna6]])</f>
        <v>-</v>
      </c>
      <c r="AJ377" s="8" t="str">
        <f>IF(D377="","*",VLOOKUP(AI377,BS_ATIVIDADE[#Data],3,FALSE))</f>
        <v>*</v>
      </c>
      <c r="AK377" s="171" t="str">
        <f>IF(BS_CONTROLE[[#This Row],[Coluna8]]=0, "-", BS_CONTROLE[[#This Row],[Coluna8]])</f>
        <v>-</v>
      </c>
      <c r="AL377" s="171" t="str">
        <f>IF(BS_CONTROLE[[#This Row],[Coluna9]]=0, "-", BS_CONTROLE[[#This Row],[Coluna9]])</f>
        <v>-</v>
      </c>
      <c r="AM377" s="171" t="str">
        <f>IF(BS_CONTROLE[[#This Row],[Coluna13]]=0, "-", BS_CONTROLE[[#This Row],[Coluna13]])</f>
        <v>-</v>
      </c>
      <c r="AN377" s="171" t="str">
        <f>IF(BS_CONTROLE[[#This Row],[Coluna14]]=0, "-", BS_CONTROLE[[#This Row],[Coluna14]])</f>
        <v>-</v>
      </c>
      <c r="AO377" s="172" t="str">
        <f>IF(BS_CONTROLE[[#This Row],[Coluna10]]=0, "-", BS_CONTROLE[[#This Row],[Coluna10]])</f>
        <v>-</v>
      </c>
      <c r="AP377" s="173" t="str">
        <f>IF(BS_CONTROLE[[#This Row],[Coluna11]]=0, "-", BS_CONTROLE[[#This Row],[Coluna11]])</f>
        <v>-</v>
      </c>
      <c r="AQ377" s="173" t="str">
        <f>IF(BS_CONTROLE[[#This Row],[Coluna12]]=0, "-", BS_CONTROLE[[#This Row],[Coluna12]])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7" s="59" t="str" cm="1">
        <f t="array" ref="BD3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Row],[Coluna22]]=0, "-", BS_CONTROLE[[#This Row],[Coluna22]])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Row],[Coluna2]]="","",WEEKNUM(BS_CONTROLE[[#This Row],[Coluna2]]))</f>
        <v/>
      </c>
      <c r="D378" s="45"/>
      <c r="E378" s="181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8" s="148" t="str" cm="1">
        <f t="array" ref="N3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8" s="176" t="str" cm="1">
        <f t="array" ref="T3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Row],[Coluna6]]=0, "-", BS_CONTROLE[[#This Row],[Coluna6]])</f>
        <v>-</v>
      </c>
      <c r="AJ378" s="8" t="str">
        <f>IF(D378="","*",VLOOKUP(AI378,BS_ATIVIDADE[#Data],3,FALSE))</f>
        <v>*</v>
      </c>
      <c r="AK378" s="171" t="str">
        <f>IF(BS_CONTROLE[[#This Row],[Coluna8]]=0, "-", BS_CONTROLE[[#This Row],[Coluna8]])</f>
        <v>-</v>
      </c>
      <c r="AL378" s="171" t="str">
        <f>IF(BS_CONTROLE[[#This Row],[Coluna9]]=0, "-", BS_CONTROLE[[#This Row],[Coluna9]])</f>
        <v>-</v>
      </c>
      <c r="AM378" s="171" t="str">
        <f>IF(BS_CONTROLE[[#This Row],[Coluna13]]=0, "-", BS_CONTROLE[[#This Row],[Coluna13]])</f>
        <v>-</v>
      </c>
      <c r="AN378" s="171" t="str">
        <f>IF(BS_CONTROLE[[#This Row],[Coluna14]]=0, "-", BS_CONTROLE[[#This Row],[Coluna14]])</f>
        <v>-</v>
      </c>
      <c r="AO378" s="172" t="str">
        <f>IF(BS_CONTROLE[[#This Row],[Coluna10]]=0, "-", BS_CONTROLE[[#This Row],[Coluna10]])</f>
        <v>-</v>
      </c>
      <c r="AP378" s="173" t="str">
        <f>IF(BS_CONTROLE[[#This Row],[Coluna11]]=0, "-", BS_CONTROLE[[#This Row],[Coluna11]])</f>
        <v>-</v>
      </c>
      <c r="AQ378" s="173" t="str">
        <f>IF(BS_CONTROLE[[#This Row],[Coluna12]]=0, "-", BS_CONTROLE[[#This Row],[Coluna12]])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8" s="59" t="str" cm="1">
        <f t="array" ref="BD3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Row],[Coluna22]]=0, "-", BS_CONTROLE[[#This Row],[Coluna22]])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Row],[Coluna2]]="","",WEEKNUM(BS_CONTROLE[[#This Row],[Coluna2]]))</f>
        <v/>
      </c>
      <c r="D379" s="45"/>
      <c r="E379" s="181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9" s="148" t="str" cm="1">
        <f t="array" ref="N3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9" s="176" t="str" cm="1">
        <f t="array" ref="T3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Row],[Coluna6]]=0, "-", BS_CONTROLE[[#This Row],[Coluna6]])</f>
        <v>-</v>
      </c>
      <c r="AJ379" s="8" t="str">
        <f>IF(D379="","*",VLOOKUP(AI379,BS_ATIVIDADE[#Data],3,FALSE))</f>
        <v>*</v>
      </c>
      <c r="AK379" s="171" t="str">
        <f>IF(BS_CONTROLE[[#This Row],[Coluna8]]=0, "-", BS_CONTROLE[[#This Row],[Coluna8]])</f>
        <v>-</v>
      </c>
      <c r="AL379" s="171" t="str">
        <f>IF(BS_CONTROLE[[#This Row],[Coluna9]]=0, "-", BS_CONTROLE[[#This Row],[Coluna9]])</f>
        <v>-</v>
      </c>
      <c r="AM379" s="171" t="str">
        <f>IF(BS_CONTROLE[[#This Row],[Coluna13]]=0, "-", BS_CONTROLE[[#This Row],[Coluna13]])</f>
        <v>-</v>
      </c>
      <c r="AN379" s="171" t="str">
        <f>IF(BS_CONTROLE[[#This Row],[Coluna14]]=0, "-", BS_CONTROLE[[#This Row],[Coluna14]])</f>
        <v>-</v>
      </c>
      <c r="AO379" s="172" t="str">
        <f>IF(BS_CONTROLE[[#This Row],[Coluna10]]=0, "-", BS_CONTROLE[[#This Row],[Coluna10]])</f>
        <v>-</v>
      </c>
      <c r="AP379" s="173" t="str">
        <f>IF(BS_CONTROLE[[#This Row],[Coluna11]]=0, "-", BS_CONTROLE[[#This Row],[Coluna11]])</f>
        <v>-</v>
      </c>
      <c r="AQ379" s="173" t="str">
        <f>IF(BS_CONTROLE[[#This Row],[Coluna12]]=0, "-", BS_CONTROLE[[#This Row],[Coluna12]])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9" s="59" t="str" cm="1">
        <f t="array" ref="BD3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Row],[Coluna22]]=0, "-", BS_CONTROLE[[#This Row],[Coluna22]])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Row],[Coluna2]]="","",WEEKNUM(BS_CONTROLE[[#This Row],[Coluna2]]))</f>
        <v/>
      </c>
      <c r="D380" s="45"/>
      <c r="E380" s="181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0" s="148" t="str" cm="1">
        <f t="array" ref="N3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0" s="176" t="str" cm="1">
        <f t="array" ref="T3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Row],[Coluna6]]=0, "-", BS_CONTROLE[[#This Row],[Coluna6]])</f>
        <v>-</v>
      </c>
      <c r="AJ380" s="8" t="str">
        <f>IF(D380="","*",VLOOKUP(AI380,BS_ATIVIDADE[#Data],3,FALSE))</f>
        <v>*</v>
      </c>
      <c r="AK380" s="171" t="str">
        <f>IF(BS_CONTROLE[[#This Row],[Coluna8]]=0, "-", BS_CONTROLE[[#This Row],[Coluna8]])</f>
        <v>-</v>
      </c>
      <c r="AL380" s="171" t="str">
        <f>IF(BS_CONTROLE[[#This Row],[Coluna9]]=0, "-", BS_CONTROLE[[#This Row],[Coluna9]])</f>
        <v>-</v>
      </c>
      <c r="AM380" s="171" t="str">
        <f>IF(BS_CONTROLE[[#This Row],[Coluna13]]=0, "-", BS_CONTROLE[[#This Row],[Coluna13]])</f>
        <v>-</v>
      </c>
      <c r="AN380" s="171" t="str">
        <f>IF(BS_CONTROLE[[#This Row],[Coluna14]]=0, "-", BS_CONTROLE[[#This Row],[Coluna14]])</f>
        <v>-</v>
      </c>
      <c r="AO380" s="172" t="str">
        <f>IF(BS_CONTROLE[[#This Row],[Coluna10]]=0, "-", BS_CONTROLE[[#This Row],[Coluna10]])</f>
        <v>-</v>
      </c>
      <c r="AP380" s="173" t="str">
        <f>IF(BS_CONTROLE[[#This Row],[Coluna11]]=0, "-", BS_CONTROLE[[#This Row],[Coluna11]])</f>
        <v>-</v>
      </c>
      <c r="AQ380" s="173" t="str">
        <f>IF(BS_CONTROLE[[#This Row],[Coluna12]]=0, "-", BS_CONTROLE[[#This Row],[Coluna12]])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0" s="59" t="str" cm="1">
        <f t="array" ref="BD3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Row],[Coluna22]]=0, "-", BS_CONTROLE[[#This Row],[Coluna22]])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Row],[Coluna2]]="","",WEEKNUM(BS_CONTROLE[[#This Row],[Coluna2]]))</f>
        <v/>
      </c>
      <c r="D381" s="45"/>
      <c r="E381" s="181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1" s="148" t="str" cm="1">
        <f t="array" ref="N3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1" s="176" t="str" cm="1">
        <f t="array" ref="T3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Row],[Coluna6]]=0, "-", BS_CONTROLE[[#This Row],[Coluna6]])</f>
        <v>-</v>
      </c>
      <c r="AJ381" s="8" t="str">
        <f>IF(D381="","*",VLOOKUP(AI381,BS_ATIVIDADE[#Data],3,FALSE))</f>
        <v>*</v>
      </c>
      <c r="AK381" s="171" t="str">
        <f>IF(BS_CONTROLE[[#This Row],[Coluna8]]=0, "-", BS_CONTROLE[[#This Row],[Coluna8]])</f>
        <v>-</v>
      </c>
      <c r="AL381" s="171" t="str">
        <f>IF(BS_CONTROLE[[#This Row],[Coluna9]]=0, "-", BS_CONTROLE[[#This Row],[Coluna9]])</f>
        <v>-</v>
      </c>
      <c r="AM381" s="171" t="str">
        <f>IF(BS_CONTROLE[[#This Row],[Coluna13]]=0, "-", BS_CONTROLE[[#This Row],[Coluna13]])</f>
        <v>-</v>
      </c>
      <c r="AN381" s="171" t="str">
        <f>IF(BS_CONTROLE[[#This Row],[Coluna14]]=0, "-", BS_CONTROLE[[#This Row],[Coluna14]])</f>
        <v>-</v>
      </c>
      <c r="AO381" s="172" t="str">
        <f>IF(BS_CONTROLE[[#This Row],[Coluna10]]=0, "-", BS_CONTROLE[[#This Row],[Coluna10]])</f>
        <v>-</v>
      </c>
      <c r="AP381" s="173" t="str">
        <f>IF(BS_CONTROLE[[#This Row],[Coluna11]]=0, "-", BS_CONTROLE[[#This Row],[Coluna11]])</f>
        <v>-</v>
      </c>
      <c r="AQ381" s="173" t="str">
        <f>IF(BS_CONTROLE[[#This Row],[Coluna12]]=0, "-", BS_CONTROLE[[#This Row],[Coluna12]])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1" s="59" t="str" cm="1">
        <f t="array" ref="BD3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Row],[Coluna22]]=0, "-", BS_CONTROLE[[#This Row],[Coluna22]])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Row],[Coluna2]]="","",WEEKNUM(BS_CONTROLE[[#This Row],[Coluna2]]))</f>
        <v/>
      </c>
      <c r="D382" s="45"/>
      <c r="E382" s="181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2" s="148" t="str" cm="1">
        <f t="array" ref="N3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2" s="176" t="str" cm="1">
        <f t="array" ref="T3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Row],[Coluna6]]=0, "-", BS_CONTROLE[[#This Row],[Coluna6]])</f>
        <v>-</v>
      </c>
      <c r="AJ382" s="8" t="str">
        <f>IF(D382="","*",VLOOKUP(AI382,BS_ATIVIDADE[#Data],3,FALSE))</f>
        <v>*</v>
      </c>
      <c r="AK382" s="171" t="str">
        <f>IF(BS_CONTROLE[[#This Row],[Coluna8]]=0, "-", BS_CONTROLE[[#This Row],[Coluna8]])</f>
        <v>-</v>
      </c>
      <c r="AL382" s="171" t="str">
        <f>IF(BS_CONTROLE[[#This Row],[Coluna9]]=0, "-", BS_CONTROLE[[#This Row],[Coluna9]])</f>
        <v>-</v>
      </c>
      <c r="AM382" s="171" t="str">
        <f>IF(BS_CONTROLE[[#This Row],[Coluna13]]=0, "-", BS_CONTROLE[[#This Row],[Coluna13]])</f>
        <v>-</v>
      </c>
      <c r="AN382" s="171" t="str">
        <f>IF(BS_CONTROLE[[#This Row],[Coluna14]]=0, "-", BS_CONTROLE[[#This Row],[Coluna14]])</f>
        <v>-</v>
      </c>
      <c r="AO382" s="172" t="str">
        <f>IF(BS_CONTROLE[[#This Row],[Coluna10]]=0, "-", BS_CONTROLE[[#This Row],[Coluna10]])</f>
        <v>-</v>
      </c>
      <c r="AP382" s="173" t="str">
        <f>IF(BS_CONTROLE[[#This Row],[Coluna11]]=0, "-", BS_CONTROLE[[#This Row],[Coluna11]])</f>
        <v>-</v>
      </c>
      <c r="AQ382" s="173" t="str">
        <f>IF(BS_CONTROLE[[#This Row],[Coluna12]]=0, "-", BS_CONTROLE[[#This Row],[Coluna12]])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2" s="59" t="str" cm="1">
        <f t="array" ref="BD3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Row],[Coluna22]]=0, "-", BS_CONTROLE[[#This Row],[Coluna22]])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Row],[Coluna2]]="","",WEEKNUM(BS_CONTROLE[[#This Row],[Coluna2]]))</f>
        <v/>
      </c>
      <c r="D383" s="45"/>
      <c r="E383" s="181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3" s="148" t="str" cm="1">
        <f t="array" ref="N3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3" s="176" t="str" cm="1">
        <f t="array" ref="T3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Row],[Coluna6]]=0, "-", BS_CONTROLE[[#This Row],[Coluna6]])</f>
        <v>-</v>
      </c>
      <c r="AJ383" s="8" t="str">
        <f>IF(D383="","*",VLOOKUP(AI383,BS_ATIVIDADE[#Data],3,FALSE))</f>
        <v>*</v>
      </c>
      <c r="AK383" s="171" t="str">
        <f>IF(BS_CONTROLE[[#This Row],[Coluna8]]=0, "-", BS_CONTROLE[[#This Row],[Coluna8]])</f>
        <v>-</v>
      </c>
      <c r="AL383" s="171" t="str">
        <f>IF(BS_CONTROLE[[#This Row],[Coluna9]]=0, "-", BS_CONTROLE[[#This Row],[Coluna9]])</f>
        <v>-</v>
      </c>
      <c r="AM383" s="171" t="str">
        <f>IF(BS_CONTROLE[[#This Row],[Coluna13]]=0, "-", BS_CONTROLE[[#This Row],[Coluna13]])</f>
        <v>-</v>
      </c>
      <c r="AN383" s="171" t="str">
        <f>IF(BS_CONTROLE[[#This Row],[Coluna14]]=0, "-", BS_CONTROLE[[#This Row],[Coluna14]])</f>
        <v>-</v>
      </c>
      <c r="AO383" s="172" t="str">
        <f>IF(BS_CONTROLE[[#This Row],[Coluna10]]=0, "-", BS_CONTROLE[[#This Row],[Coluna10]])</f>
        <v>-</v>
      </c>
      <c r="AP383" s="173" t="str">
        <f>IF(BS_CONTROLE[[#This Row],[Coluna11]]=0, "-", BS_CONTROLE[[#This Row],[Coluna11]])</f>
        <v>-</v>
      </c>
      <c r="AQ383" s="173" t="str">
        <f>IF(BS_CONTROLE[[#This Row],[Coluna12]]=0, "-", BS_CONTROLE[[#This Row],[Coluna12]])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3" s="59" t="str" cm="1">
        <f t="array" ref="BD3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Row],[Coluna22]]=0, "-", BS_CONTROLE[[#This Row],[Coluna22]])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Row],[Coluna2]]="","",WEEKNUM(BS_CONTROLE[[#This Row],[Coluna2]]))</f>
        <v/>
      </c>
      <c r="D384" s="45"/>
      <c r="E384" s="181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4" s="148" t="str" cm="1">
        <f t="array" ref="N3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4" s="176" t="str" cm="1">
        <f t="array" ref="T3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Row],[Coluna6]]=0, "-", BS_CONTROLE[[#This Row],[Coluna6]])</f>
        <v>-</v>
      </c>
      <c r="AJ384" s="8" t="str">
        <f>IF(D384="","*",VLOOKUP(AI384,BS_ATIVIDADE[#Data],3,FALSE))</f>
        <v>*</v>
      </c>
      <c r="AK384" s="171" t="str">
        <f>IF(BS_CONTROLE[[#This Row],[Coluna8]]=0, "-", BS_CONTROLE[[#This Row],[Coluna8]])</f>
        <v>-</v>
      </c>
      <c r="AL384" s="171" t="str">
        <f>IF(BS_CONTROLE[[#This Row],[Coluna9]]=0, "-", BS_CONTROLE[[#This Row],[Coluna9]])</f>
        <v>-</v>
      </c>
      <c r="AM384" s="171" t="str">
        <f>IF(BS_CONTROLE[[#This Row],[Coluna13]]=0, "-", BS_CONTROLE[[#This Row],[Coluna13]])</f>
        <v>-</v>
      </c>
      <c r="AN384" s="171" t="str">
        <f>IF(BS_CONTROLE[[#This Row],[Coluna14]]=0, "-", BS_CONTROLE[[#This Row],[Coluna14]])</f>
        <v>-</v>
      </c>
      <c r="AO384" s="172" t="str">
        <f>IF(BS_CONTROLE[[#This Row],[Coluna10]]=0, "-", BS_CONTROLE[[#This Row],[Coluna10]])</f>
        <v>-</v>
      </c>
      <c r="AP384" s="173" t="str">
        <f>IF(BS_CONTROLE[[#This Row],[Coluna11]]=0, "-", BS_CONTROLE[[#This Row],[Coluna11]])</f>
        <v>-</v>
      </c>
      <c r="AQ384" s="173" t="str">
        <f>IF(BS_CONTROLE[[#This Row],[Coluna12]]=0, "-", BS_CONTROLE[[#This Row],[Coluna12]])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4" s="59" t="str" cm="1">
        <f t="array" ref="BD3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Row],[Coluna22]]=0, "-", BS_CONTROLE[[#This Row],[Coluna22]])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Row],[Coluna2]]="","",WEEKNUM(BS_CONTROLE[[#This Row],[Coluna2]]))</f>
        <v/>
      </c>
      <c r="D385" s="45"/>
      <c r="E385" s="181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5" s="148" t="str" cm="1">
        <f t="array" ref="N3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5" s="176" t="str" cm="1">
        <f t="array" ref="T3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Row],[Coluna6]]=0, "-", BS_CONTROLE[[#This Row],[Coluna6]])</f>
        <v>-</v>
      </c>
      <c r="AJ385" s="8" t="str">
        <f>IF(D385="","*",VLOOKUP(AI385,BS_ATIVIDADE[#Data],3,FALSE))</f>
        <v>*</v>
      </c>
      <c r="AK385" s="171" t="str">
        <f>IF(BS_CONTROLE[[#This Row],[Coluna8]]=0, "-", BS_CONTROLE[[#This Row],[Coluna8]])</f>
        <v>-</v>
      </c>
      <c r="AL385" s="171" t="str">
        <f>IF(BS_CONTROLE[[#This Row],[Coluna9]]=0, "-", BS_CONTROLE[[#This Row],[Coluna9]])</f>
        <v>-</v>
      </c>
      <c r="AM385" s="171" t="str">
        <f>IF(BS_CONTROLE[[#This Row],[Coluna13]]=0, "-", BS_CONTROLE[[#This Row],[Coluna13]])</f>
        <v>-</v>
      </c>
      <c r="AN385" s="171" t="str">
        <f>IF(BS_CONTROLE[[#This Row],[Coluna14]]=0, "-", BS_CONTROLE[[#This Row],[Coluna14]])</f>
        <v>-</v>
      </c>
      <c r="AO385" s="172" t="str">
        <f>IF(BS_CONTROLE[[#This Row],[Coluna10]]=0, "-", BS_CONTROLE[[#This Row],[Coluna10]])</f>
        <v>-</v>
      </c>
      <c r="AP385" s="173" t="str">
        <f>IF(BS_CONTROLE[[#This Row],[Coluna11]]=0, "-", BS_CONTROLE[[#This Row],[Coluna11]])</f>
        <v>-</v>
      </c>
      <c r="AQ385" s="173" t="str">
        <f>IF(BS_CONTROLE[[#This Row],[Coluna12]]=0, "-", BS_CONTROLE[[#This Row],[Coluna12]])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5" s="59" t="str" cm="1">
        <f t="array" ref="BD3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Row],[Coluna22]]=0, "-", BS_CONTROLE[[#This Row],[Coluna22]])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Row],[Coluna2]]="","",WEEKNUM(BS_CONTROLE[[#This Row],[Coluna2]]))</f>
        <v/>
      </c>
      <c r="D386" s="45"/>
      <c r="E386" s="181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6" s="148" t="str" cm="1">
        <f t="array" ref="N3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6" s="176" t="str" cm="1">
        <f t="array" ref="T3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Row],[Coluna6]]=0, "-", BS_CONTROLE[[#This Row],[Coluna6]])</f>
        <v>-</v>
      </c>
      <c r="AJ386" s="8" t="str">
        <f>IF(D386="","*",VLOOKUP(AI386,BS_ATIVIDADE[#Data],3,FALSE))</f>
        <v>*</v>
      </c>
      <c r="AK386" s="171" t="str">
        <f>IF(BS_CONTROLE[[#This Row],[Coluna8]]=0, "-", BS_CONTROLE[[#This Row],[Coluna8]])</f>
        <v>-</v>
      </c>
      <c r="AL386" s="171" t="str">
        <f>IF(BS_CONTROLE[[#This Row],[Coluna9]]=0, "-", BS_CONTROLE[[#This Row],[Coluna9]])</f>
        <v>-</v>
      </c>
      <c r="AM386" s="171" t="str">
        <f>IF(BS_CONTROLE[[#This Row],[Coluna13]]=0, "-", BS_CONTROLE[[#This Row],[Coluna13]])</f>
        <v>-</v>
      </c>
      <c r="AN386" s="171" t="str">
        <f>IF(BS_CONTROLE[[#This Row],[Coluna14]]=0, "-", BS_CONTROLE[[#This Row],[Coluna14]])</f>
        <v>-</v>
      </c>
      <c r="AO386" s="172" t="str">
        <f>IF(BS_CONTROLE[[#This Row],[Coluna10]]=0, "-", BS_CONTROLE[[#This Row],[Coluna10]])</f>
        <v>-</v>
      </c>
      <c r="AP386" s="173" t="str">
        <f>IF(BS_CONTROLE[[#This Row],[Coluna11]]=0, "-", BS_CONTROLE[[#This Row],[Coluna11]])</f>
        <v>-</v>
      </c>
      <c r="AQ386" s="173" t="str">
        <f>IF(BS_CONTROLE[[#This Row],[Coluna12]]=0, "-", BS_CONTROLE[[#This Row],[Coluna12]])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6" s="59" t="str" cm="1">
        <f t="array" ref="BD3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Row],[Coluna22]]=0, "-", BS_CONTROLE[[#This Row],[Coluna22]])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Row],[Coluna2]]="","",WEEKNUM(BS_CONTROLE[[#This Row],[Coluna2]]))</f>
        <v/>
      </c>
      <c r="D387" s="45"/>
      <c r="E387" s="181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7" s="148" t="str" cm="1">
        <f t="array" ref="N3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7" s="176" t="str" cm="1">
        <f t="array" ref="T3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Row],[Coluna6]]=0, "-", BS_CONTROLE[[#This Row],[Coluna6]])</f>
        <v>-</v>
      </c>
      <c r="AJ387" s="8" t="str">
        <f>IF(D387="","*",VLOOKUP(AI387,BS_ATIVIDADE[#Data],3,FALSE))</f>
        <v>*</v>
      </c>
      <c r="AK387" s="171" t="str">
        <f>IF(BS_CONTROLE[[#This Row],[Coluna8]]=0, "-", BS_CONTROLE[[#This Row],[Coluna8]])</f>
        <v>-</v>
      </c>
      <c r="AL387" s="171" t="str">
        <f>IF(BS_CONTROLE[[#This Row],[Coluna9]]=0, "-", BS_CONTROLE[[#This Row],[Coluna9]])</f>
        <v>-</v>
      </c>
      <c r="AM387" s="171" t="str">
        <f>IF(BS_CONTROLE[[#This Row],[Coluna13]]=0, "-", BS_CONTROLE[[#This Row],[Coluna13]])</f>
        <v>-</v>
      </c>
      <c r="AN387" s="171" t="str">
        <f>IF(BS_CONTROLE[[#This Row],[Coluna14]]=0, "-", BS_CONTROLE[[#This Row],[Coluna14]])</f>
        <v>-</v>
      </c>
      <c r="AO387" s="172" t="str">
        <f>IF(BS_CONTROLE[[#This Row],[Coluna10]]=0, "-", BS_CONTROLE[[#This Row],[Coluna10]])</f>
        <v>-</v>
      </c>
      <c r="AP387" s="173" t="str">
        <f>IF(BS_CONTROLE[[#This Row],[Coluna11]]=0, "-", BS_CONTROLE[[#This Row],[Coluna11]])</f>
        <v>-</v>
      </c>
      <c r="AQ387" s="173" t="str">
        <f>IF(BS_CONTROLE[[#This Row],[Coluna12]]=0, "-", BS_CONTROLE[[#This Row],[Coluna12]])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7" s="59" t="str" cm="1">
        <f t="array" ref="BD3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Row],[Coluna22]]=0, "-", BS_CONTROLE[[#This Row],[Coluna22]])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Row],[Coluna2]]="","",WEEKNUM(BS_CONTROLE[[#This Row],[Coluna2]]))</f>
        <v/>
      </c>
      <c r="D388" s="45"/>
      <c r="E388" s="181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8" s="148" t="str" cm="1">
        <f t="array" ref="N3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8" s="176" t="str" cm="1">
        <f t="array" ref="T3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Row],[Coluna6]]=0, "-", BS_CONTROLE[[#This Row],[Coluna6]])</f>
        <v>-</v>
      </c>
      <c r="AJ388" s="8" t="str">
        <f>IF(D388="","*",VLOOKUP(AI388,BS_ATIVIDADE[#Data],3,FALSE))</f>
        <v>*</v>
      </c>
      <c r="AK388" s="171" t="str">
        <f>IF(BS_CONTROLE[[#This Row],[Coluna8]]=0, "-", BS_CONTROLE[[#This Row],[Coluna8]])</f>
        <v>-</v>
      </c>
      <c r="AL388" s="171" t="str">
        <f>IF(BS_CONTROLE[[#This Row],[Coluna9]]=0, "-", BS_CONTROLE[[#This Row],[Coluna9]])</f>
        <v>-</v>
      </c>
      <c r="AM388" s="171" t="str">
        <f>IF(BS_CONTROLE[[#This Row],[Coluna13]]=0, "-", BS_CONTROLE[[#This Row],[Coluna13]])</f>
        <v>-</v>
      </c>
      <c r="AN388" s="171" t="str">
        <f>IF(BS_CONTROLE[[#This Row],[Coluna14]]=0, "-", BS_CONTROLE[[#This Row],[Coluna14]])</f>
        <v>-</v>
      </c>
      <c r="AO388" s="172" t="str">
        <f>IF(BS_CONTROLE[[#This Row],[Coluna10]]=0, "-", BS_CONTROLE[[#This Row],[Coluna10]])</f>
        <v>-</v>
      </c>
      <c r="AP388" s="173" t="str">
        <f>IF(BS_CONTROLE[[#This Row],[Coluna11]]=0, "-", BS_CONTROLE[[#This Row],[Coluna11]])</f>
        <v>-</v>
      </c>
      <c r="AQ388" s="173" t="str">
        <f>IF(BS_CONTROLE[[#This Row],[Coluna12]]=0, "-", BS_CONTROLE[[#This Row],[Coluna12]])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8" s="59" t="str" cm="1">
        <f t="array" ref="BD3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Row],[Coluna22]]=0, "-", BS_CONTROLE[[#This Row],[Coluna22]])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Row],[Coluna2]]="","",WEEKNUM(BS_CONTROLE[[#This Row],[Coluna2]]))</f>
        <v/>
      </c>
      <c r="D389" s="45"/>
      <c r="E389" s="181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9" s="148" t="str" cm="1">
        <f t="array" ref="N3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9" s="176" t="str" cm="1">
        <f t="array" ref="T3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Row],[Coluna6]]=0, "-", BS_CONTROLE[[#This Row],[Coluna6]])</f>
        <v>-</v>
      </c>
      <c r="AJ389" s="8" t="str">
        <f>IF(D389="","*",VLOOKUP(AI389,BS_ATIVIDADE[#Data],3,FALSE))</f>
        <v>*</v>
      </c>
      <c r="AK389" s="171" t="str">
        <f>IF(BS_CONTROLE[[#This Row],[Coluna8]]=0, "-", BS_CONTROLE[[#This Row],[Coluna8]])</f>
        <v>-</v>
      </c>
      <c r="AL389" s="171" t="str">
        <f>IF(BS_CONTROLE[[#This Row],[Coluna9]]=0, "-", BS_CONTROLE[[#This Row],[Coluna9]])</f>
        <v>-</v>
      </c>
      <c r="AM389" s="171" t="str">
        <f>IF(BS_CONTROLE[[#This Row],[Coluna13]]=0, "-", BS_CONTROLE[[#This Row],[Coluna13]])</f>
        <v>-</v>
      </c>
      <c r="AN389" s="171" t="str">
        <f>IF(BS_CONTROLE[[#This Row],[Coluna14]]=0, "-", BS_CONTROLE[[#This Row],[Coluna14]])</f>
        <v>-</v>
      </c>
      <c r="AO389" s="172" t="str">
        <f>IF(BS_CONTROLE[[#This Row],[Coluna10]]=0, "-", BS_CONTROLE[[#This Row],[Coluna10]])</f>
        <v>-</v>
      </c>
      <c r="AP389" s="173" t="str">
        <f>IF(BS_CONTROLE[[#This Row],[Coluna11]]=0, "-", BS_CONTROLE[[#This Row],[Coluna11]])</f>
        <v>-</v>
      </c>
      <c r="AQ389" s="173" t="str">
        <f>IF(BS_CONTROLE[[#This Row],[Coluna12]]=0, "-", BS_CONTROLE[[#This Row],[Coluna12]])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9" s="59" t="str" cm="1">
        <f t="array" ref="BD3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Row],[Coluna22]]=0, "-", BS_CONTROLE[[#This Row],[Coluna22]])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Row],[Coluna2]]="","",WEEKNUM(BS_CONTROLE[[#This Row],[Coluna2]]))</f>
        <v/>
      </c>
      <c r="D390" s="45"/>
      <c r="E390" s="181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0" s="148" t="str" cm="1">
        <f t="array" ref="N3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0" s="176" t="str" cm="1">
        <f t="array" ref="T3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Row],[Coluna6]]=0, "-", BS_CONTROLE[[#This Row],[Coluna6]])</f>
        <v>-</v>
      </c>
      <c r="AJ390" s="8" t="str">
        <f>IF(D390="","*",VLOOKUP(AI390,BS_ATIVIDADE[#Data],3,FALSE))</f>
        <v>*</v>
      </c>
      <c r="AK390" s="171" t="str">
        <f>IF(BS_CONTROLE[[#This Row],[Coluna8]]=0, "-", BS_CONTROLE[[#This Row],[Coluna8]])</f>
        <v>-</v>
      </c>
      <c r="AL390" s="171" t="str">
        <f>IF(BS_CONTROLE[[#This Row],[Coluna9]]=0, "-", BS_CONTROLE[[#This Row],[Coluna9]])</f>
        <v>-</v>
      </c>
      <c r="AM390" s="171" t="str">
        <f>IF(BS_CONTROLE[[#This Row],[Coluna13]]=0, "-", BS_CONTROLE[[#This Row],[Coluna13]])</f>
        <v>-</v>
      </c>
      <c r="AN390" s="171" t="str">
        <f>IF(BS_CONTROLE[[#This Row],[Coluna14]]=0, "-", BS_CONTROLE[[#This Row],[Coluna14]])</f>
        <v>-</v>
      </c>
      <c r="AO390" s="172" t="str">
        <f>IF(BS_CONTROLE[[#This Row],[Coluna10]]=0, "-", BS_CONTROLE[[#This Row],[Coluna10]])</f>
        <v>-</v>
      </c>
      <c r="AP390" s="173" t="str">
        <f>IF(BS_CONTROLE[[#This Row],[Coluna11]]=0, "-", BS_CONTROLE[[#This Row],[Coluna11]])</f>
        <v>-</v>
      </c>
      <c r="AQ390" s="173" t="str">
        <f>IF(BS_CONTROLE[[#This Row],[Coluna12]]=0, "-", BS_CONTROLE[[#This Row],[Coluna12]])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0" s="59" t="str" cm="1">
        <f t="array" ref="BD3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Row],[Coluna22]]=0, "-", BS_CONTROLE[[#This Row],[Coluna22]])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Row],[Coluna2]]="","",WEEKNUM(BS_CONTROLE[[#This Row],[Coluna2]]))</f>
        <v/>
      </c>
      <c r="D391" s="45"/>
      <c r="E391" s="181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1" s="148" t="str" cm="1">
        <f t="array" ref="N3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1" s="176" t="str" cm="1">
        <f t="array" ref="T3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Row],[Coluna6]]=0, "-", BS_CONTROLE[[#This Row],[Coluna6]])</f>
        <v>-</v>
      </c>
      <c r="AJ391" s="8" t="str">
        <f>IF(D391="","*",VLOOKUP(AI391,BS_ATIVIDADE[#Data],3,FALSE))</f>
        <v>*</v>
      </c>
      <c r="AK391" s="171" t="str">
        <f>IF(BS_CONTROLE[[#This Row],[Coluna8]]=0, "-", BS_CONTROLE[[#This Row],[Coluna8]])</f>
        <v>-</v>
      </c>
      <c r="AL391" s="171" t="str">
        <f>IF(BS_CONTROLE[[#This Row],[Coluna9]]=0, "-", BS_CONTROLE[[#This Row],[Coluna9]])</f>
        <v>-</v>
      </c>
      <c r="AM391" s="171" t="str">
        <f>IF(BS_CONTROLE[[#This Row],[Coluna13]]=0, "-", BS_CONTROLE[[#This Row],[Coluna13]])</f>
        <v>-</v>
      </c>
      <c r="AN391" s="171" t="str">
        <f>IF(BS_CONTROLE[[#This Row],[Coluna14]]=0, "-", BS_CONTROLE[[#This Row],[Coluna14]])</f>
        <v>-</v>
      </c>
      <c r="AO391" s="172" t="str">
        <f>IF(BS_CONTROLE[[#This Row],[Coluna10]]=0, "-", BS_CONTROLE[[#This Row],[Coluna10]])</f>
        <v>-</v>
      </c>
      <c r="AP391" s="173" t="str">
        <f>IF(BS_CONTROLE[[#This Row],[Coluna11]]=0, "-", BS_CONTROLE[[#This Row],[Coluna11]])</f>
        <v>-</v>
      </c>
      <c r="AQ391" s="173" t="str">
        <f>IF(BS_CONTROLE[[#This Row],[Coluna12]]=0, "-", BS_CONTROLE[[#This Row],[Coluna12]])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1" s="59" t="str" cm="1">
        <f t="array" ref="BD3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Row],[Coluna22]]=0, "-", BS_CONTROLE[[#This Row],[Coluna22]])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Row],[Coluna2]]="","",WEEKNUM(BS_CONTROLE[[#This Row],[Coluna2]]))</f>
        <v/>
      </c>
      <c r="D392" s="45"/>
      <c r="E392" s="181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2" s="148" t="str" cm="1">
        <f t="array" ref="N3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2" s="176" t="str" cm="1">
        <f t="array" ref="T3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Row],[Coluna6]]=0, "-", BS_CONTROLE[[#This Row],[Coluna6]])</f>
        <v>-</v>
      </c>
      <c r="AJ392" s="8" t="str">
        <f>IF(D392="","*",VLOOKUP(AI392,BS_ATIVIDADE[#Data],3,FALSE))</f>
        <v>*</v>
      </c>
      <c r="AK392" s="171" t="str">
        <f>IF(BS_CONTROLE[[#This Row],[Coluna8]]=0, "-", BS_CONTROLE[[#This Row],[Coluna8]])</f>
        <v>-</v>
      </c>
      <c r="AL392" s="171" t="str">
        <f>IF(BS_CONTROLE[[#This Row],[Coluna9]]=0, "-", BS_CONTROLE[[#This Row],[Coluna9]])</f>
        <v>-</v>
      </c>
      <c r="AM392" s="171" t="str">
        <f>IF(BS_CONTROLE[[#This Row],[Coluna13]]=0, "-", BS_CONTROLE[[#This Row],[Coluna13]])</f>
        <v>-</v>
      </c>
      <c r="AN392" s="171" t="str">
        <f>IF(BS_CONTROLE[[#This Row],[Coluna14]]=0, "-", BS_CONTROLE[[#This Row],[Coluna14]])</f>
        <v>-</v>
      </c>
      <c r="AO392" s="172" t="str">
        <f>IF(BS_CONTROLE[[#This Row],[Coluna10]]=0, "-", BS_CONTROLE[[#This Row],[Coluna10]])</f>
        <v>-</v>
      </c>
      <c r="AP392" s="173" t="str">
        <f>IF(BS_CONTROLE[[#This Row],[Coluna11]]=0, "-", BS_CONTROLE[[#This Row],[Coluna11]])</f>
        <v>-</v>
      </c>
      <c r="AQ392" s="173" t="str">
        <f>IF(BS_CONTROLE[[#This Row],[Coluna12]]=0, "-", BS_CONTROLE[[#This Row],[Coluna12]])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2" s="59" t="str" cm="1">
        <f t="array" ref="BD3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Row],[Coluna22]]=0, "-", BS_CONTROLE[[#This Row],[Coluna22]])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Row],[Coluna2]]="","",WEEKNUM(BS_CONTROLE[[#This Row],[Coluna2]]))</f>
        <v/>
      </c>
      <c r="D393" s="45"/>
      <c r="E393" s="181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3" s="148" t="str" cm="1">
        <f t="array" ref="N3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3" s="176" t="str" cm="1">
        <f t="array" ref="T3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Row],[Coluna6]]=0, "-", BS_CONTROLE[[#This Row],[Coluna6]])</f>
        <v>-</v>
      </c>
      <c r="AJ393" s="8" t="str">
        <f>IF(D393="","*",VLOOKUP(AI393,BS_ATIVIDADE[#Data],3,FALSE))</f>
        <v>*</v>
      </c>
      <c r="AK393" s="171" t="str">
        <f>IF(BS_CONTROLE[[#This Row],[Coluna8]]=0, "-", BS_CONTROLE[[#This Row],[Coluna8]])</f>
        <v>-</v>
      </c>
      <c r="AL393" s="171" t="str">
        <f>IF(BS_CONTROLE[[#This Row],[Coluna9]]=0, "-", BS_CONTROLE[[#This Row],[Coluna9]])</f>
        <v>-</v>
      </c>
      <c r="AM393" s="171" t="str">
        <f>IF(BS_CONTROLE[[#This Row],[Coluna13]]=0, "-", BS_CONTROLE[[#This Row],[Coluna13]])</f>
        <v>-</v>
      </c>
      <c r="AN393" s="171" t="str">
        <f>IF(BS_CONTROLE[[#This Row],[Coluna14]]=0, "-", BS_CONTROLE[[#This Row],[Coluna14]])</f>
        <v>-</v>
      </c>
      <c r="AO393" s="172" t="str">
        <f>IF(BS_CONTROLE[[#This Row],[Coluna10]]=0, "-", BS_CONTROLE[[#This Row],[Coluna10]])</f>
        <v>-</v>
      </c>
      <c r="AP393" s="173" t="str">
        <f>IF(BS_CONTROLE[[#This Row],[Coluna11]]=0, "-", BS_CONTROLE[[#This Row],[Coluna11]])</f>
        <v>-</v>
      </c>
      <c r="AQ393" s="173" t="str">
        <f>IF(BS_CONTROLE[[#This Row],[Coluna12]]=0, "-", BS_CONTROLE[[#This Row],[Coluna12]])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3" s="59" t="str" cm="1">
        <f t="array" ref="BD3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Row],[Coluna22]]=0, "-", BS_CONTROLE[[#This Row],[Coluna22]])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Row],[Coluna2]]="","",WEEKNUM(BS_CONTROLE[[#This Row],[Coluna2]]))</f>
        <v/>
      </c>
      <c r="D394" s="45"/>
      <c r="E394" s="181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4" s="148" t="str" cm="1">
        <f t="array" ref="N3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4" s="176" t="str" cm="1">
        <f t="array" ref="T3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Row],[Coluna6]]=0, "-", BS_CONTROLE[[#This Row],[Coluna6]])</f>
        <v>-</v>
      </c>
      <c r="AJ394" s="8" t="str">
        <f>IF(D394="","*",VLOOKUP(AI394,BS_ATIVIDADE[#Data],3,FALSE))</f>
        <v>*</v>
      </c>
      <c r="AK394" s="171" t="str">
        <f>IF(BS_CONTROLE[[#This Row],[Coluna8]]=0, "-", BS_CONTROLE[[#This Row],[Coluna8]])</f>
        <v>-</v>
      </c>
      <c r="AL394" s="171" t="str">
        <f>IF(BS_CONTROLE[[#This Row],[Coluna9]]=0, "-", BS_CONTROLE[[#This Row],[Coluna9]])</f>
        <v>-</v>
      </c>
      <c r="AM394" s="171" t="str">
        <f>IF(BS_CONTROLE[[#This Row],[Coluna13]]=0, "-", BS_CONTROLE[[#This Row],[Coluna13]])</f>
        <v>-</v>
      </c>
      <c r="AN394" s="171" t="str">
        <f>IF(BS_CONTROLE[[#This Row],[Coluna14]]=0, "-", BS_CONTROLE[[#This Row],[Coluna14]])</f>
        <v>-</v>
      </c>
      <c r="AO394" s="172" t="str">
        <f>IF(BS_CONTROLE[[#This Row],[Coluna10]]=0, "-", BS_CONTROLE[[#This Row],[Coluna10]])</f>
        <v>-</v>
      </c>
      <c r="AP394" s="173" t="str">
        <f>IF(BS_CONTROLE[[#This Row],[Coluna11]]=0, "-", BS_CONTROLE[[#This Row],[Coluna11]])</f>
        <v>-</v>
      </c>
      <c r="AQ394" s="173" t="str">
        <f>IF(BS_CONTROLE[[#This Row],[Coluna12]]=0, "-", BS_CONTROLE[[#This Row],[Coluna12]])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4" s="59" t="str" cm="1">
        <f t="array" ref="BD3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Row],[Coluna22]]=0, "-", BS_CONTROLE[[#This Row],[Coluna22]])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Row],[Coluna2]]="","",WEEKNUM(BS_CONTROLE[[#This Row],[Coluna2]]))</f>
        <v/>
      </c>
      <c r="D395" s="45"/>
      <c r="E395" s="181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5" s="148" t="str" cm="1">
        <f t="array" ref="N3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5" s="176" t="str" cm="1">
        <f t="array" ref="T3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Row],[Coluna6]]=0, "-", BS_CONTROLE[[#This Row],[Coluna6]])</f>
        <v>-</v>
      </c>
      <c r="AJ395" s="8" t="str">
        <f>IF(D395="","*",VLOOKUP(AI395,BS_ATIVIDADE[#Data],3,FALSE))</f>
        <v>*</v>
      </c>
      <c r="AK395" s="171" t="str">
        <f>IF(BS_CONTROLE[[#This Row],[Coluna8]]=0, "-", BS_CONTROLE[[#This Row],[Coluna8]])</f>
        <v>-</v>
      </c>
      <c r="AL395" s="171" t="str">
        <f>IF(BS_CONTROLE[[#This Row],[Coluna9]]=0, "-", BS_CONTROLE[[#This Row],[Coluna9]])</f>
        <v>-</v>
      </c>
      <c r="AM395" s="171" t="str">
        <f>IF(BS_CONTROLE[[#This Row],[Coluna13]]=0, "-", BS_CONTROLE[[#This Row],[Coluna13]])</f>
        <v>-</v>
      </c>
      <c r="AN395" s="171" t="str">
        <f>IF(BS_CONTROLE[[#This Row],[Coluna14]]=0, "-", BS_CONTROLE[[#This Row],[Coluna14]])</f>
        <v>-</v>
      </c>
      <c r="AO395" s="172" t="str">
        <f>IF(BS_CONTROLE[[#This Row],[Coluna10]]=0, "-", BS_CONTROLE[[#This Row],[Coluna10]])</f>
        <v>-</v>
      </c>
      <c r="AP395" s="173" t="str">
        <f>IF(BS_CONTROLE[[#This Row],[Coluna11]]=0, "-", BS_CONTROLE[[#This Row],[Coluna11]])</f>
        <v>-</v>
      </c>
      <c r="AQ395" s="173" t="str">
        <f>IF(BS_CONTROLE[[#This Row],[Coluna12]]=0, "-", BS_CONTROLE[[#This Row],[Coluna12]])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5" s="59" t="str" cm="1">
        <f t="array" ref="BD3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Row],[Coluna22]]=0, "-", BS_CONTROLE[[#This Row],[Coluna22]])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Row],[Coluna2]]="","",WEEKNUM(BS_CONTROLE[[#This Row],[Coluna2]]))</f>
        <v/>
      </c>
      <c r="D396" s="45"/>
      <c r="E396" s="181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6" s="148" t="str" cm="1">
        <f t="array" ref="N3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6" s="176" t="str" cm="1">
        <f t="array" ref="T3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Row],[Coluna6]]=0, "-", BS_CONTROLE[[#This Row],[Coluna6]])</f>
        <v>-</v>
      </c>
      <c r="AJ396" s="8" t="str">
        <f>IF(D396="","*",VLOOKUP(AI396,BS_ATIVIDADE[#Data],3,FALSE))</f>
        <v>*</v>
      </c>
      <c r="AK396" s="171" t="str">
        <f>IF(BS_CONTROLE[[#This Row],[Coluna8]]=0, "-", BS_CONTROLE[[#This Row],[Coluna8]])</f>
        <v>-</v>
      </c>
      <c r="AL396" s="171" t="str">
        <f>IF(BS_CONTROLE[[#This Row],[Coluna9]]=0, "-", BS_CONTROLE[[#This Row],[Coluna9]])</f>
        <v>-</v>
      </c>
      <c r="AM396" s="171" t="str">
        <f>IF(BS_CONTROLE[[#This Row],[Coluna13]]=0, "-", BS_CONTROLE[[#This Row],[Coluna13]])</f>
        <v>-</v>
      </c>
      <c r="AN396" s="171" t="str">
        <f>IF(BS_CONTROLE[[#This Row],[Coluna14]]=0, "-", BS_CONTROLE[[#This Row],[Coluna14]])</f>
        <v>-</v>
      </c>
      <c r="AO396" s="172" t="str">
        <f>IF(BS_CONTROLE[[#This Row],[Coluna10]]=0, "-", BS_CONTROLE[[#This Row],[Coluna10]])</f>
        <v>-</v>
      </c>
      <c r="AP396" s="173" t="str">
        <f>IF(BS_CONTROLE[[#This Row],[Coluna11]]=0, "-", BS_CONTROLE[[#This Row],[Coluna11]])</f>
        <v>-</v>
      </c>
      <c r="AQ396" s="173" t="str">
        <f>IF(BS_CONTROLE[[#This Row],[Coluna12]]=0, "-", BS_CONTROLE[[#This Row],[Coluna12]])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6" s="59" t="str" cm="1">
        <f t="array" ref="BD3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Row],[Coluna22]]=0, "-", BS_CONTROLE[[#This Row],[Coluna22]])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Row],[Coluna2]]="","",WEEKNUM(BS_CONTROLE[[#This Row],[Coluna2]]))</f>
        <v/>
      </c>
      <c r="D397" s="45"/>
      <c r="E397" s="181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7" s="148" t="str" cm="1">
        <f t="array" ref="N3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7" s="176" t="str" cm="1">
        <f t="array" ref="T3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Row],[Coluna6]]=0, "-", BS_CONTROLE[[#This Row],[Coluna6]])</f>
        <v>-</v>
      </c>
      <c r="AJ397" s="8" t="str">
        <f>IF(D397="","*",VLOOKUP(AI397,BS_ATIVIDADE[#Data],3,FALSE))</f>
        <v>*</v>
      </c>
      <c r="AK397" s="171" t="str">
        <f>IF(BS_CONTROLE[[#This Row],[Coluna8]]=0, "-", BS_CONTROLE[[#This Row],[Coluna8]])</f>
        <v>-</v>
      </c>
      <c r="AL397" s="171" t="str">
        <f>IF(BS_CONTROLE[[#This Row],[Coluna9]]=0, "-", BS_CONTROLE[[#This Row],[Coluna9]])</f>
        <v>-</v>
      </c>
      <c r="AM397" s="171" t="str">
        <f>IF(BS_CONTROLE[[#This Row],[Coluna13]]=0, "-", BS_CONTROLE[[#This Row],[Coluna13]])</f>
        <v>-</v>
      </c>
      <c r="AN397" s="171" t="str">
        <f>IF(BS_CONTROLE[[#This Row],[Coluna14]]=0, "-", BS_CONTROLE[[#This Row],[Coluna14]])</f>
        <v>-</v>
      </c>
      <c r="AO397" s="172" t="str">
        <f>IF(BS_CONTROLE[[#This Row],[Coluna10]]=0, "-", BS_CONTROLE[[#This Row],[Coluna10]])</f>
        <v>-</v>
      </c>
      <c r="AP397" s="173" t="str">
        <f>IF(BS_CONTROLE[[#This Row],[Coluna11]]=0, "-", BS_CONTROLE[[#This Row],[Coluna11]])</f>
        <v>-</v>
      </c>
      <c r="AQ397" s="173" t="str">
        <f>IF(BS_CONTROLE[[#This Row],[Coluna12]]=0, "-", BS_CONTROLE[[#This Row],[Coluna12]])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7" s="59" t="str" cm="1">
        <f t="array" ref="BD3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Row],[Coluna22]]=0, "-", BS_CONTROLE[[#This Row],[Coluna22]])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Row],[Coluna2]]="","",WEEKNUM(BS_CONTROLE[[#This Row],[Coluna2]]))</f>
        <v/>
      </c>
      <c r="D398" s="45"/>
      <c r="E398" s="181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8" s="148" t="str" cm="1">
        <f t="array" ref="N3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8" s="176" t="str" cm="1">
        <f t="array" ref="T3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Row],[Coluna6]]=0, "-", BS_CONTROLE[[#This Row],[Coluna6]])</f>
        <v>-</v>
      </c>
      <c r="AJ398" s="8" t="str">
        <f>IF(D398="","*",VLOOKUP(AI398,BS_ATIVIDADE[#Data],3,FALSE))</f>
        <v>*</v>
      </c>
      <c r="AK398" s="171" t="str">
        <f>IF(BS_CONTROLE[[#This Row],[Coluna8]]=0, "-", BS_CONTROLE[[#This Row],[Coluna8]])</f>
        <v>-</v>
      </c>
      <c r="AL398" s="171" t="str">
        <f>IF(BS_CONTROLE[[#This Row],[Coluna9]]=0, "-", BS_CONTROLE[[#This Row],[Coluna9]])</f>
        <v>-</v>
      </c>
      <c r="AM398" s="171" t="str">
        <f>IF(BS_CONTROLE[[#This Row],[Coluna13]]=0, "-", BS_CONTROLE[[#This Row],[Coluna13]])</f>
        <v>-</v>
      </c>
      <c r="AN398" s="171" t="str">
        <f>IF(BS_CONTROLE[[#This Row],[Coluna14]]=0, "-", BS_CONTROLE[[#This Row],[Coluna14]])</f>
        <v>-</v>
      </c>
      <c r="AO398" s="172" t="str">
        <f>IF(BS_CONTROLE[[#This Row],[Coluna10]]=0, "-", BS_CONTROLE[[#This Row],[Coluna10]])</f>
        <v>-</v>
      </c>
      <c r="AP398" s="173" t="str">
        <f>IF(BS_CONTROLE[[#This Row],[Coluna11]]=0, "-", BS_CONTROLE[[#This Row],[Coluna11]])</f>
        <v>-</v>
      </c>
      <c r="AQ398" s="173" t="str">
        <f>IF(BS_CONTROLE[[#This Row],[Coluna12]]=0, "-", BS_CONTROLE[[#This Row],[Coluna12]])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8" s="59" t="str" cm="1">
        <f t="array" ref="BD3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Row],[Coluna22]]=0, "-", BS_CONTROLE[[#This Row],[Coluna22]])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Row],[Coluna2]]="","",WEEKNUM(BS_CONTROLE[[#This Row],[Coluna2]]))</f>
        <v/>
      </c>
      <c r="D399" s="45"/>
      <c r="E399" s="181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9" s="148" t="str" cm="1">
        <f t="array" ref="N3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9" s="176" t="str" cm="1">
        <f t="array" ref="T3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Row],[Coluna6]]=0, "-", BS_CONTROLE[[#This Row],[Coluna6]])</f>
        <v>-</v>
      </c>
      <c r="AJ399" s="8" t="str">
        <f>IF(D399="","*",VLOOKUP(AI399,BS_ATIVIDADE[#Data],3,FALSE))</f>
        <v>*</v>
      </c>
      <c r="AK399" s="171" t="str">
        <f>IF(BS_CONTROLE[[#This Row],[Coluna8]]=0, "-", BS_CONTROLE[[#This Row],[Coluna8]])</f>
        <v>-</v>
      </c>
      <c r="AL399" s="171" t="str">
        <f>IF(BS_CONTROLE[[#This Row],[Coluna9]]=0, "-", BS_CONTROLE[[#This Row],[Coluna9]])</f>
        <v>-</v>
      </c>
      <c r="AM399" s="171" t="str">
        <f>IF(BS_CONTROLE[[#This Row],[Coluna13]]=0, "-", BS_CONTROLE[[#This Row],[Coluna13]])</f>
        <v>-</v>
      </c>
      <c r="AN399" s="171" t="str">
        <f>IF(BS_CONTROLE[[#This Row],[Coluna14]]=0, "-", BS_CONTROLE[[#This Row],[Coluna14]])</f>
        <v>-</v>
      </c>
      <c r="AO399" s="172" t="str">
        <f>IF(BS_CONTROLE[[#This Row],[Coluna10]]=0, "-", BS_CONTROLE[[#This Row],[Coluna10]])</f>
        <v>-</v>
      </c>
      <c r="AP399" s="173" t="str">
        <f>IF(BS_CONTROLE[[#This Row],[Coluna11]]=0, "-", BS_CONTROLE[[#This Row],[Coluna11]])</f>
        <v>-</v>
      </c>
      <c r="AQ399" s="173" t="str">
        <f>IF(BS_CONTROLE[[#This Row],[Coluna12]]=0, "-", BS_CONTROLE[[#This Row],[Coluna12]])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9" s="59" t="str" cm="1">
        <f t="array" ref="BD3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Row],[Coluna22]]=0, "-", BS_CONTROLE[[#This Row],[Coluna22]])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Row],[Coluna2]]="","",WEEKNUM(BS_CONTROLE[[#This Row],[Coluna2]]))</f>
        <v/>
      </c>
      <c r="D400" s="45"/>
      <c r="E400" s="181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0" s="148" t="str" cm="1">
        <f t="array" ref="N4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0" s="176" t="str" cm="1">
        <f t="array" ref="T4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Row],[Coluna6]]=0, "-", BS_CONTROLE[[#This Row],[Coluna6]])</f>
        <v>-</v>
      </c>
      <c r="AJ400" s="8" t="str">
        <f>IF(D400="","*",VLOOKUP(AI400,BS_ATIVIDADE[#Data],3,FALSE))</f>
        <v>*</v>
      </c>
      <c r="AK400" s="171" t="str">
        <f>IF(BS_CONTROLE[[#This Row],[Coluna8]]=0, "-", BS_CONTROLE[[#This Row],[Coluna8]])</f>
        <v>-</v>
      </c>
      <c r="AL400" s="171" t="str">
        <f>IF(BS_CONTROLE[[#This Row],[Coluna9]]=0, "-", BS_CONTROLE[[#This Row],[Coluna9]])</f>
        <v>-</v>
      </c>
      <c r="AM400" s="171" t="str">
        <f>IF(BS_CONTROLE[[#This Row],[Coluna13]]=0, "-", BS_CONTROLE[[#This Row],[Coluna13]])</f>
        <v>-</v>
      </c>
      <c r="AN400" s="171" t="str">
        <f>IF(BS_CONTROLE[[#This Row],[Coluna14]]=0, "-", BS_CONTROLE[[#This Row],[Coluna14]])</f>
        <v>-</v>
      </c>
      <c r="AO400" s="172" t="str">
        <f>IF(BS_CONTROLE[[#This Row],[Coluna10]]=0, "-", BS_CONTROLE[[#This Row],[Coluna10]])</f>
        <v>-</v>
      </c>
      <c r="AP400" s="173" t="str">
        <f>IF(BS_CONTROLE[[#This Row],[Coluna11]]=0, "-", BS_CONTROLE[[#This Row],[Coluna11]])</f>
        <v>-</v>
      </c>
      <c r="AQ400" s="173" t="str">
        <f>IF(BS_CONTROLE[[#This Row],[Coluna12]]=0, "-", BS_CONTROLE[[#This Row],[Coluna12]])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0" s="59" t="str" cm="1">
        <f t="array" ref="BD4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Row],[Coluna22]]=0, "-", BS_CONTROLE[[#This Row],[Coluna22]])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Row],[Coluna2]]="","",WEEKNUM(BS_CONTROLE[[#This Row],[Coluna2]]))</f>
        <v/>
      </c>
      <c r="D401" s="45"/>
      <c r="E401" s="181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1" s="148" t="str" cm="1">
        <f t="array" ref="N4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1" s="176" t="str" cm="1">
        <f t="array" ref="T4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Row],[Coluna6]]=0, "-", BS_CONTROLE[[#This Row],[Coluna6]])</f>
        <v>-</v>
      </c>
      <c r="AJ401" s="8" t="str">
        <f>IF(D401="","*",VLOOKUP(AI401,BS_ATIVIDADE[#Data],3,FALSE))</f>
        <v>*</v>
      </c>
      <c r="AK401" s="171" t="str">
        <f>IF(BS_CONTROLE[[#This Row],[Coluna8]]=0, "-", BS_CONTROLE[[#This Row],[Coluna8]])</f>
        <v>-</v>
      </c>
      <c r="AL401" s="171" t="str">
        <f>IF(BS_CONTROLE[[#This Row],[Coluna9]]=0, "-", BS_CONTROLE[[#This Row],[Coluna9]])</f>
        <v>-</v>
      </c>
      <c r="AM401" s="171" t="str">
        <f>IF(BS_CONTROLE[[#This Row],[Coluna13]]=0, "-", BS_CONTROLE[[#This Row],[Coluna13]])</f>
        <v>-</v>
      </c>
      <c r="AN401" s="171" t="str">
        <f>IF(BS_CONTROLE[[#This Row],[Coluna14]]=0, "-", BS_CONTROLE[[#This Row],[Coluna14]])</f>
        <v>-</v>
      </c>
      <c r="AO401" s="172" t="str">
        <f>IF(BS_CONTROLE[[#This Row],[Coluna10]]=0, "-", BS_CONTROLE[[#This Row],[Coluna10]])</f>
        <v>-</v>
      </c>
      <c r="AP401" s="173" t="str">
        <f>IF(BS_CONTROLE[[#This Row],[Coluna11]]=0, "-", BS_CONTROLE[[#This Row],[Coluna11]])</f>
        <v>-</v>
      </c>
      <c r="AQ401" s="173" t="str">
        <f>IF(BS_CONTROLE[[#This Row],[Coluna12]]=0, "-", BS_CONTROLE[[#This Row],[Coluna12]])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1" s="59" t="str" cm="1">
        <f t="array" ref="BD4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Row],[Coluna22]]=0, "-", BS_CONTROLE[[#This Row],[Coluna22]])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Row],[Coluna2]]="","",WEEKNUM(BS_CONTROLE[[#This Row],[Coluna2]]))</f>
        <v/>
      </c>
      <c r="D402" s="45"/>
      <c r="E402" s="181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2" s="148" t="str" cm="1">
        <f t="array" ref="N4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2" s="176" t="str" cm="1">
        <f t="array" ref="T4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Row],[Coluna6]]=0, "-", BS_CONTROLE[[#This Row],[Coluna6]])</f>
        <v>-</v>
      </c>
      <c r="AJ402" s="8" t="str">
        <f>IF(D402="","*",VLOOKUP(AI402,BS_ATIVIDADE[#Data],3,FALSE))</f>
        <v>*</v>
      </c>
      <c r="AK402" s="171" t="str">
        <f>IF(BS_CONTROLE[[#This Row],[Coluna8]]=0, "-", BS_CONTROLE[[#This Row],[Coluna8]])</f>
        <v>-</v>
      </c>
      <c r="AL402" s="171" t="str">
        <f>IF(BS_CONTROLE[[#This Row],[Coluna9]]=0, "-", BS_CONTROLE[[#This Row],[Coluna9]])</f>
        <v>-</v>
      </c>
      <c r="AM402" s="171" t="str">
        <f>IF(BS_CONTROLE[[#This Row],[Coluna13]]=0, "-", BS_CONTROLE[[#This Row],[Coluna13]])</f>
        <v>-</v>
      </c>
      <c r="AN402" s="171" t="str">
        <f>IF(BS_CONTROLE[[#This Row],[Coluna14]]=0, "-", BS_CONTROLE[[#This Row],[Coluna14]])</f>
        <v>-</v>
      </c>
      <c r="AO402" s="172" t="str">
        <f>IF(BS_CONTROLE[[#This Row],[Coluna10]]=0, "-", BS_CONTROLE[[#This Row],[Coluna10]])</f>
        <v>-</v>
      </c>
      <c r="AP402" s="173" t="str">
        <f>IF(BS_CONTROLE[[#This Row],[Coluna11]]=0, "-", BS_CONTROLE[[#This Row],[Coluna11]])</f>
        <v>-</v>
      </c>
      <c r="AQ402" s="173" t="str">
        <f>IF(BS_CONTROLE[[#This Row],[Coluna12]]=0, "-", BS_CONTROLE[[#This Row],[Coluna12]])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2" s="59" t="str" cm="1">
        <f t="array" ref="BD4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Row],[Coluna22]]=0, "-", BS_CONTROLE[[#This Row],[Coluna22]])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Row],[Coluna2]]="","",WEEKNUM(BS_CONTROLE[[#This Row],[Coluna2]]))</f>
        <v/>
      </c>
      <c r="D403" s="45"/>
      <c r="E403" s="181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3" s="148" t="str" cm="1">
        <f t="array" ref="N4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3" s="176" t="str" cm="1">
        <f t="array" ref="T4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Row],[Coluna6]]=0, "-", BS_CONTROLE[[#This Row],[Coluna6]])</f>
        <v>-</v>
      </c>
      <c r="AJ403" s="8" t="str">
        <f>IF(D403="","*",VLOOKUP(AI403,BS_ATIVIDADE[#Data],3,FALSE))</f>
        <v>*</v>
      </c>
      <c r="AK403" s="171" t="str">
        <f>IF(BS_CONTROLE[[#This Row],[Coluna8]]=0, "-", BS_CONTROLE[[#This Row],[Coluna8]])</f>
        <v>-</v>
      </c>
      <c r="AL403" s="171" t="str">
        <f>IF(BS_CONTROLE[[#This Row],[Coluna9]]=0, "-", BS_CONTROLE[[#This Row],[Coluna9]])</f>
        <v>-</v>
      </c>
      <c r="AM403" s="171" t="str">
        <f>IF(BS_CONTROLE[[#This Row],[Coluna13]]=0, "-", BS_CONTROLE[[#This Row],[Coluna13]])</f>
        <v>-</v>
      </c>
      <c r="AN403" s="171" t="str">
        <f>IF(BS_CONTROLE[[#This Row],[Coluna14]]=0, "-", BS_CONTROLE[[#This Row],[Coluna14]])</f>
        <v>-</v>
      </c>
      <c r="AO403" s="172" t="str">
        <f>IF(BS_CONTROLE[[#This Row],[Coluna10]]=0, "-", BS_CONTROLE[[#This Row],[Coluna10]])</f>
        <v>-</v>
      </c>
      <c r="AP403" s="173" t="str">
        <f>IF(BS_CONTROLE[[#This Row],[Coluna11]]=0, "-", BS_CONTROLE[[#This Row],[Coluna11]])</f>
        <v>-</v>
      </c>
      <c r="AQ403" s="173" t="str">
        <f>IF(BS_CONTROLE[[#This Row],[Coluna12]]=0, "-", BS_CONTROLE[[#This Row],[Coluna12]])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3" s="59" t="str" cm="1">
        <f t="array" ref="BD4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Row],[Coluna22]]=0, "-", BS_CONTROLE[[#This Row],[Coluna22]])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Row],[Coluna2]]="","",WEEKNUM(BS_CONTROLE[[#This Row],[Coluna2]]))</f>
        <v/>
      </c>
      <c r="D404" s="45"/>
      <c r="E404" s="181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4" s="148" t="str" cm="1">
        <f t="array" ref="N4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4" s="176" t="str" cm="1">
        <f t="array" ref="T4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Row],[Coluna6]]=0, "-", BS_CONTROLE[[#This Row],[Coluna6]])</f>
        <v>-</v>
      </c>
      <c r="AJ404" s="8" t="str">
        <f>IF(D404="","*",VLOOKUP(AI404,BS_ATIVIDADE[#Data],3,FALSE))</f>
        <v>*</v>
      </c>
      <c r="AK404" s="171" t="str">
        <f>IF(BS_CONTROLE[[#This Row],[Coluna8]]=0, "-", BS_CONTROLE[[#This Row],[Coluna8]])</f>
        <v>-</v>
      </c>
      <c r="AL404" s="171" t="str">
        <f>IF(BS_CONTROLE[[#This Row],[Coluna9]]=0, "-", BS_CONTROLE[[#This Row],[Coluna9]])</f>
        <v>-</v>
      </c>
      <c r="AM404" s="171" t="str">
        <f>IF(BS_CONTROLE[[#This Row],[Coluna13]]=0, "-", BS_CONTROLE[[#This Row],[Coluna13]])</f>
        <v>-</v>
      </c>
      <c r="AN404" s="171" t="str">
        <f>IF(BS_CONTROLE[[#This Row],[Coluna14]]=0, "-", BS_CONTROLE[[#This Row],[Coluna14]])</f>
        <v>-</v>
      </c>
      <c r="AO404" s="172" t="str">
        <f>IF(BS_CONTROLE[[#This Row],[Coluna10]]=0, "-", BS_CONTROLE[[#This Row],[Coluna10]])</f>
        <v>-</v>
      </c>
      <c r="AP404" s="173" t="str">
        <f>IF(BS_CONTROLE[[#This Row],[Coluna11]]=0, "-", BS_CONTROLE[[#This Row],[Coluna11]])</f>
        <v>-</v>
      </c>
      <c r="AQ404" s="173" t="str">
        <f>IF(BS_CONTROLE[[#This Row],[Coluna12]]=0, "-", BS_CONTROLE[[#This Row],[Coluna12]])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4" s="59" t="str" cm="1">
        <f t="array" ref="BD4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Row],[Coluna22]]=0, "-", BS_CONTROLE[[#This Row],[Coluna22]])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Row],[Coluna2]]="","",WEEKNUM(BS_CONTROLE[[#This Row],[Coluna2]]))</f>
        <v/>
      </c>
      <c r="D405" s="45"/>
      <c r="E405" s="181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5" s="148" t="str" cm="1">
        <f t="array" ref="N4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5" s="176" t="str" cm="1">
        <f t="array" ref="T4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Row],[Coluna6]]=0, "-", BS_CONTROLE[[#This Row],[Coluna6]])</f>
        <v>-</v>
      </c>
      <c r="AJ405" s="8" t="str">
        <f>IF(D405="","*",VLOOKUP(AI405,BS_ATIVIDADE[#Data],3,FALSE))</f>
        <v>*</v>
      </c>
      <c r="AK405" s="171" t="str">
        <f>IF(BS_CONTROLE[[#This Row],[Coluna8]]=0, "-", BS_CONTROLE[[#This Row],[Coluna8]])</f>
        <v>-</v>
      </c>
      <c r="AL405" s="171" t="str">
        <f>IF(BS_CONTROLE[[#This Row],[Coluna9]]=0, "-", BS_CONTROLE[[#This Row],[Coluna9]])</f>
        <v>-</v>
      </c>
      <c r="AM405" s="171" t="str">
        <f>IF(BS_CONTROLE[[#This Row],[Coluna13]]=0, "-", BS_CONTROLE[[#This Row],[Coluna13]])</f>
        <v>-</v>
      </c>
      <c r="AN405" s="171" t="str">
        <f>IF(BS_CONTROLE[[#This Row],[Coluna14]]=0, "-", BS_CONTROLE[[#This Row],[Coluna14]])</f>
        <v>-</v>
      </c>
      <c r="AO405" s="172" t="str">
        <f>IF(BS_CONTROLE[[#This Row],[Coluna10]]=0, "-", BS_CONTROLE[[#This Row],[Coluna10]])</f>
        <v>-</v>
      </c>
      <c r="AP405" s="173" t="str">
        <f>IF(BS_CONTROLE[[#This Row],[Coluna11]]=0, "-", BS_CONTROLE[[#This Row],[Coluna11]])</f>
        <v>-</v>
      </c>
      <c r="AQ405" s="173" t="str">
        <f>IF(BS_CONTROLE[[#This Row],[Coluna12]]=0, "-", BS_CONTROLE[[#This Row],[Coluna12]])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5" s="59" t="str" cm="1">
        <f t="array" ref="BD4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Row],[Coluna22]]=0, "-", BS_CONTROLE[[#This Row],[Coluna22]])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Row],[Coluna2]]="","",WEEKNUM(BS_CONTROLE[[#This Row],[Coluna2]]))</f>
        <v/>
      </c>
      <c r="D406" s="45"/>
      <c r="E406" s="181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6" s="148" t="str" cm="1">
        <f t="array" ref="N4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6" s="176" t="str" cm="1">
        <f t="array" ref="T4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Row],[Coluna6]]=0, "-", BS_CONTROLE[[#This Row],[Coluna6]])</f>
        <v>-</v>
      </c>
      <c r="AJ406" s="8" t="str">
        <f>IF(D406="","*",VLOOKUP(AI406,BS_ATIVIDADE[#Data],3,FALSE))</f>
        <v>*</v>
      </c>
      <c r="AK406" s="171" t="str">
        <f>IF(BS_CONTROLE[[#This Row],[Coluna8]]=0, "-", BS_CONTROLE[[#This Row],[Coluna8]])</f>
        <v>-</v>
      </c>
      <c r="AL406" s="171" t="str">
        <f>IF(BS_CONTROLE[[#This Row],[Coluna9]]=0, "-", BS_CONTROLE[[#This Row],[Coluna9]])</f>
        <v>-</v>
      </c>
      <c r="AM406" s="171" t="str">
        <f>IF(BS_CONTROLE[[#This Row],[Coluna13]]=0, "-", BS_CONTROLE[[#This Row],[Coluna13]])</f>
        <v>-</v>
      </c>
      <c r="AN406" s="171" t="str">
        <f>IF(BS_CONTROLE[[#This Row],[Coluna14]]=0, "-", BS_CONTROLE[[#This Row],[Coluna14]])</f>
        <v>-</v>
      </c>
      <c r="AO406" s="172" t="str">
        <f>IF(BS_CONTROLE[[#This Row],[Coluna10]]=0, "-", BS_CONTROLE[[#This Row],[Coluna10]])</f>
        <v>-</v>
      </c>
      <c r="AP406" s="173" t="str">
        <f>IF(BS_CONTROLE[[#This Row],[Coluna11]]=0, "-", BS_CONTROLE[[#This Row],[Coluna11]])</f>
        <v>-</v>
      </c>
      <c r="AQ406" s="173" t="str">
        <f>IF(BS_CONTROLE[[#This Row],[Coluna12]]=0, "-", BS_CONTROLE[[#This Row],[Coluna12]])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6" s="59" t="str" cm="1">
        <f t="array" ref="BD4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Row],[Coluna22]]=0, "-", BS_CONTROLE[[#This Row],[Coluna22]])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Row],[Coluna2]]="","",WEEKNUM(BS_CONTROLE[[#This Row],[Coluna2]]))</f>
        <v/>
      </c>
      <c r="D407" s="45"/>
      <c r="E407" s="181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7" s="148" t="str" cm="1">
        <f t="array" ref="N4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7" s="176" t="str" cm="1">
        <f t="array" ref="T4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Row],[Coluna6]]=0, "-", BS_CONTROLE[[#This Row],[Coluna6]])</f>
        <v>-</v>
      </c>
      <c r="AJ407" s="8" t="str">
        <f>IF(D407="","*",VLOOKUP(AI407,BS_ATIVIDADE[#Data],3,FALSE))</f>
        <v>*</v>
      </c>
      <c r="AK407" s="171" t="str">
        <f>IF(BS_CONTROLE[[#This Row],[Coluna8]]=0, "-", BS_CONTROLE[[#This Row],[Coluna8]])</f>
        <v>-</v>
      </c>
      <c r="AL407" s="171" t="str">
        <f>IF(BS_CONTROLE[[#This Row],[Coluna9]]=0, "-", BS_CONTROLE[[#This Row],[Coluna9]])</f>
        <v>-</v>
      </c>
      <c r="AM407" s="171" t="str">
        <f>IF(BS_CONTROLE[[#This Row],[Coluna13]]=0, "-", BS_CONTROLE[[#This Row],[Coluna13]])</f>
        <v>-</v>
      </c>
      <c r="AN407" s="171" t="str">
        <f>IF(BS_CONTROLE[[#This Row],[Coluna14]]=0, "-", BS_CONTROLE[[#This Row],[Coluna14]])</f>
        <v>-</v>
      </c>
      <c r="AO407" s="172" t="str">
        <f>IF(BS_CONTROLE[[#This Row],[Coluna10]]=0, "-", BS_CONTROLE[[#This Row],[Coluna10]])</f>
        <v>-</v>
      </c>
      <c r="AP407" s="173" t="str">
        <f>IF(BS_CONTROLE[[#This Row],[Coluna11]]=0, "-", BS_CONTROLE[[#This Row],[Coluna11]])</f>
        <v>-</v>
      </c>
      <c r="AQ407" s="173" t="str">
        <f>IF(BS_CONTROLE[[#This Row],[Coluna12]]=0, "-", BS_CONTROLE[[#This Row],[Coluna12]])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7" s="59" t="str" cm="1">
        <f t="array" ref="BD4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Row],[Coluna22]]=0, "-", BS_CONTROLE[[#This Row],[Coluna22]])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Row],[Coluna2]]="","",WEEKNUM(BS_CONTROLE[[#This Row],[Coluna2]]))</f>
        <v/>
      </c>
      <c r="D408" s="45"/>
      <c r="E408" s="181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8" s="148" t="str" cm="1">
        <f t="array" ref="N4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8" s="176" t="str" cm="1">
        <f t="array" ref="T4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Row],[Coluna6]]=0, "-", BS_CONTROLE[[#This Row],[Coluna6]])</f>
        <v>-</v>
      </c>
      <c r="AJ408" s="8" t="str">
        <f>IF(D408="","*",VLOOKUP(AI408,BS_ATIVIDADE[#Data],3,FALSE))</f>
        <v>*</v>
      </c>
      <c r="AK408" s="171" t="str">
        <f>IF(BS_CONTROLE[[#This Row],[Coluna8]]=0, "-", BS_CONTROLE[[#This Row],[Coluna8]])</f>
        <v>-</v>
      </c>
      <c r="AL408" s="171" t="str">
        <f>IF(BS_CONTROLE[[#This Row],[Coluna9]]=0, "-", BS_CONTROLE[[#This Row],[Coluna9]])</f>
        <v>-</v>
      </c>
      <c r="AM408" s="171" t="str">
        <f>IF(BS_CONTROLE[[#This Row],[Coluna13]]=0, "-", BS_CONTROLE[[#This Row],[Coluna13]])</f>
        <v>-</v>
      </c>
      <c r="AN408" s="171" t="str">
        <f>IF(BS_CONTROLE[[#This Row],[Coluna14]]=0, "-", BS_CONTROLE[[#This Row],[Coluna14]])</f>
        <v>-</v>
      </c>
      <c r="AO408" s="172" t="str">
        <f>IF(BS_CONTROLE[[#This Row],[Coluna10]]=0, "-", BS_CONTROLE[[#This Row],[Coluna10]])</f>
        <v>-</v>
      </c>
      <c r="AP408" s="173" t="str">
        <f>IF(BS_CONTROLE[[#This Row],[Coluna11]]=0, "-", BS_CONTROLE[[#This Row],[Coluna11]])</f>
        <v>-</v>
      </c>
      <c r="AQ408" s="173" t="str">
        <f>IF(BS_CONTROLE[[#This Row],[Coluna12]]=0, "-", BS_CONTROLE[[#This Row],[Coluna12]])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8" s="59" t="str" cm="1">
        <f t="array" ref="BD4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Row],[Coluna22]]=0, "-", BS_CONTROLE[[#This Row],[Coluna22]])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Row],[Coluna2]]="","",WEEKNUM(BS_CONTROLE[[#This Row],[Coluna2]]))</f>
        <v/>
      </c>
      <c r="D409" s="45"/>
      <c r="E409" s="181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9" s="148" t="str" cm="1">
        <f t="array" ref="N4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9" s="176" t="str" cm="1">
        <f t="array" ref="T4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Row],[Coluna6]]=0, "-", BS_CONTROLE[[#This Row],[Coluna6]])</f>
        <v>-</v>
      </c>
      <c r="AJ409" s="8" t="str">
        <f>IF(D409="","*",VLOOKUP(AI409,BS_ATIVIDADE[#Data],3,FALSE))</f>
        <v>*</v>
      </c>
      <c r="AK409" s="171" t="str">
        <f>IF(BS_CONTROLE[[#This Row],[Coluna8]]=0, "-", BS_CONTROLE[[#This Row],[Coluna8]])</f>
        <v>-</v>
      </c>
      <c r="AL409" s="171" t="str">
        <f>IF(BS_CONTROLE[[#This Row],[Coluna9]]=0, "-", BS_CONTROLE[[#This Row],[Coluna9]])</f>
        <v>-</v>
      </c>
      <c r="AM409" s="171" t="str">
        <f>IF(BS_CONTROLE[[#This Row],[Coluna13]]=0, "-", BS_CONTROLE[[#This Row],[Coluna13]])</f>
        <v>-</v>
      </c>
      <c r="AN409" s="171" t="str">
        <f>IF(BS_CONTROLE[[#This Row],[Coluna14]]=0, "-", BS_CONTROLE[[#This Row],[Coluna14]])</f>
        <v>-</v>
      </c>
      <c r="AO409" s="172" t="str">
        <f>IF(BS_CONTROLE[[#This Row],[Coluna10]]=0, "-", BS_CONTROLE[[#This Row],[Coluna10]])</f>
        <v>-</v>
      </c>
      <c r="AP409" s="173" t="str">
        <f>IF(BS_CONTROLE[[#This Row],[Coluna11]]=0, "-", BS_CONTROLE[[#This Row],[Coluna11]])</f>
        <v>-</v>
      </c>
      <c r="AQ409" s="173" t="str">
        <f>IF(BS_CONTROLE[[#This Row],[Coluna12]]=0, "-", BS_CONTROLE[[#This Row],[Coluna12]])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9" s="59" t="str" cm="1">
        <f t="array" ref="BD4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Row],[Coluna22]]=0, "-", BS_CONTROLE[[#This Row],[Coluna22]])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Row],[Coluna2]]="","",WEEKNUM(BS_CONTROLE[[#This Row],[Coluna2]]))</f>
        <v/>
      </c>
      <c r="D410" s="45"/>
      <c r="E410" s="181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0" s="148" t="str" cm="1">
        <f t="array" ref="N4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0" s="176" t="str" cm="1">
        <f t="array" ref="T4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Row],[Coluna6]]=0, "-", BS_CONTROLE[[#This Row],[Coluna6]])</f>
        <v>-</v>
      </c>
      <c r="AJ410" s="8" t="str">
        <f>IF(D410="","*",VLOOKUP(AI410,BS_ATIVIDADE[#Data],3,FALSE))</f>
        <v>*</v>
      </c>
      <c r="AK410" s="171" t="str">
        <f>IF(BS_CONTROLE[[#This Row],[Coluna8]]=0, "-", BS_CONTROLE[[#This Row],[Coluna8]])</f>
        <v>-</v>
      </c>
      <c r="AL410" s="171" t="str">
        <f>IF(BS_CONTROLE[[#This Row],[Coluna9]]=0, "-", BS_CONTROLE[[#This Row],[Coluna9]])</f>
        <v>-</v>
      </c>
      <c r="AM410" s="171" t="str">
        <f>IF(BS_CONTROLE[[#This Row],[Coluna13]]=0, "-", BS_CONTROLE[[#This Row],[Coluna13]])</f>
        <v>-</v>
      </c>
      <c r="AN410" s="171" t="str">
        <f>IF(BS_CONTROLE[[#This Row],[Coluna14]]=0, "-", BS_CONTROLE[[#This Row],[Coluna14]])</f>
        <v>-</v>
      </c>
      <c r="AO410" s="172" t="str">
        <f>IF(BS_CONTROLE[[#This Row],[Coluna10]]=0, "-", BS_CONTROLE[[#This Row],[Coluna10]])</f>
        <v>-</v>
      </c>
      <c r="AP410" s="173" t="str">
        <f>IF(BS_CONTROLE[[#This Row],[Coluna11]]=0, "-", BS_CONTROLE[[#This Row],[Coluna11]])</f>
        <v>-</v>
      </c>
      <c r="AQ410" s="173" t="str">
        <f>IF(BS_CONTROLE[[#This Row],[Coluna12]]=0, "-", BS_CONTROLE[[#This Row],[Coluna12]])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0" s="59" t="str" cm="1">
        <f t="array" ref="BD4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Row],[Coluna22]]=0, "-", BS_CONTROLE[[#This Row],[Coluna22]])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Row],[Coluna2]]="","",WEEKNUM(BS_CONTROLE[[#This Row],[Coluna2]]))</f>
        <v/>
      </c>
      <c r="D411" s="45"/>
      <c r="E411" s="181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1" s="148" t="str" cm="1">
        <f t="array" ref="N4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1" s="176" t="str" cm="1">
        <f t="array" ref="T4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Row],[Coluna6]]=0, "-", BS_CONTROLE[[#This Row],[Coluna6]])</f>
        <v>-</v>
      </c>
      <c r="AJ411" s="8" t="str">
        <f>IF(D411="","*",VLOOKUP(AI411,BS_ATIVIDADE[#Data],3,FALSE))</f>
        <v>*</v>
      </c>
      <c r="AK411" s="171" t="str">
        <f>IF(BS_CONTROLE[[#This Row],[Coluna8]]=0, "-", BS_CONTROLE[[#This Row],[Coluna8]])</f>
        <v>-</v>
      </c>
      <c r="AL411" s="171" t="str">
        <f>IF(BS_CONTROLE[[#This Row],[Coluna9]]=0, "-", BS_CONTROLE[[#This Row],[Coluna9]])</f>
        <v>-</v>
      </c>
      <c r="AM411" s="171" t="str">
        <f>IF(BS_CONTROLE[[#This Row],[Coluna13]]=0, "-", BS_CONTROLE[[#This Row],[Coluna13]])</f>
        <v>-</v>
      </c>
      <c r="AN411" s="171" t="str">
        <f>IF(BS_CONTROLE[[#This Row],[Coluna14]]=0, "-", BS_CONTROLE[[#This Row],[Coluna14]])</f>
        <v>-</v>
      </c>
      <c r="AO411" s="172" t="str">
        <f>IF(BS_CONTROLE[[#This Row],[Coluna10]]=0, "-", BS_CONTROLE[[#This Row],[Coluna10]])</f>
        <v>-</v>
      </c>
      <c r="AP411" s="173" t="str">
        <f>IF(BS_CONTROLE[[#This Row],[Coluna11]]=0, "-", BS_CONTROLE[[#This Row],[Coluna11]])</f>
        <v>-</v>
      </c>
      <c r="AQ411" s="173" t="str">
        <f>IF(BS_CONTROLE[[#This Row],[Coluna12]]=0, "-", BS_CONTROLE[[#This Row],[Coluna12]])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1" s="59" t="str" cm="1">
        <f t="array" ref="BD4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Row],[Coluna22]]=0, "-", BS_CONTROLE[[#This Row],[Coluna22]])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Row],[Coluna2]]="","",WEEKNUM(BS_CONTROLE[[#This Row],[Coluna2]]))</f>
        <v/>
      </c>
      <c r="D412" s="45"/>
      <c r="E412" s="181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2" s="148" t="str" cm="1">
        <f t="array" ref="N4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2" s="176" t="str" cm="1">
        <f t="array" ref="T4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Row],[Coluna6]]=0, "-", BS_CONTROLE[[#This Row],[Coluna6]])</f>
        <v>-</v>
      </c>
      <c r="AJ412" s="8" t="str">
        <f>IF(D412="","*",VLOOKUP(AI412,BS_ATIVIDADE[#Data],3,FALSE))</f>
        <v>*</v>
      </c>
      <c r="AK412" s="171" t="str">
        <f>IF(BS_CONTROLE[[#This Row],[Coluna8]]=0, "-", BS_CONTROLE[[#This Row],[Coluna8]])</f>
        <v>-</v>
      </c>
      <c r="AL412" s="171" t="str">
        <f>IF(BS_CONTROLE[[#This Row],[Coluna9]]=0, "-", BS_CONTROLE[[#This Row],[Coluna9]])</f>
        <v>-</v>
      </c>
      <c r="AM412" s="171" t="str">
        <f>IF(BS_CONTROLE[[#This Row],[Coluna13]]=0, "-", BS_CONTROLE[[#This Row],[Coluna13]])</f>
        <v>-</v>
      </c>
      <c r="AN412" s="171" t="str">
        <f>IF(BS_CONTROLE[[#This Row],[Coluna14]]=0, "-", BS_CONTROLE[[#This Row],[Coluna14]])</f>
        <v>-</v>
      </c>
      <c r="AO412" s="172" t="str">
        <f>IF(BS_CONTROLE[[#This Row],[Coluna10]]=0, "-", BS_CONTROLE[[#This Row],[Coluna10]])</f>
        <v>-</v>
      </c>
      <c r="AP412" s="173" t="str">
        <f>IF(BS_CONTROLE[[#This Row],[Coluna11]]=0, "-", BS_CONTROLE[[#This Row],[Coluna11]])</f>
        <v>-</v>
      </c>
      <c r="AQ412" s="173" t="str">
        <f>IF(BS_CONTROLE[[#This Row],[Coluna12]]=0, "-", BS_CONTROLE[[#This Row],[Coluna12]])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2" s="59" t="str" cm="1">
        <f t="array" ref="BD4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Row],[Coluna22]]=0, "-", BS_CONTROLE[[#This Row],[Coluna22]])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Row],[Coluna2]]="","",WEEKNUM(BS_CONTROLE[[#This Row],[Coluna2]]))</f>
        <v/>
      </c>
      <c r="D413" s="45"/>
      <c r="E413" s="181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3" s="148" t="str" cm="1">
        <f t="array" ref="N4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3" s="176" t="str" cm="1">
        <f t="array" ref="T4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Row],[Coluna6]]=0, "-", BS_CONTROLE[[#This Row],[Coluna6]])</f>
        <v>-</v>
      </c>
      <c r="AJ413" s="8" t="str">
        <f>IF(D413="","*",VLOOKUP(AI413,BS_ATIVIDADE[#Data],3,FALSE))</f>
        <v>*</v>
      </c>
      <c r="AK413" s="171" t="str">
        <f>IF(BS_CONTROLE[[#This Row],[Coluna8]]=0, "-", BS_CONTROLE[[#This Row],[Coluna8]])</f>
        <v>-</v>
      </c>
      <c r="AL413" s="171" t="str">
        <f>IF(BS_CONTROLE[[#This Row],[Coluna9]]=0, "-", BS_CONTROLE[[#This Row],[Coluna9]])</f>
        <v>-</v>
      </c>
      <c r="AM413" s="171" t="str">
        <f>IF(BS_CONTROLE[[#This Row],[Coluna13]]=0, "-", BS_CONTROLE[[#This Row],[Coluna13]])</f>
        <v>-</v>
      </c>
      <c r="AN413" s="171" t="str">
        <f>IF(BS_CONTROLE[[#This Row],[Coluna14]]=0, "-", BS_CONTROLE[[#This Row],[Coluna14]])</f>
        <v>-</v>
      </c>
      <c r="AO413" s="172" t="str">
        <f>IF(BS_CONTROLE[[#This Row],[Coluna10]]=0, "-", BS_CONTROLE[[#This Row],[Coluna10]])</f>
        <v>-</v>
      </c>
      <c r="AP413" s="173" t="str">
        <f>IF(BS_CONTROLE[[#This Row],[Coluna11]]=0, "-", BS_CONTROLE[[#This Row],[Coluna11]])</f>
        <v>-</v>
      </c>
      <c r="AQ413" s="173" t="str">
        <f>IF(BS_CONTROLE[[#This Row],[Coluna12]]=0, "-", BS_CONTROLE[[#This Row],[Coluna12]])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3" s="59" t="str" cm="1">
        <f t="array" ref="BD4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Row],[Coluna22]]=0, "-", BS_CONTROLE[[#This Row],[Coluna22]])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Row],[Coluna2]]="","",WEEKNUM(BS_CONTROLE[[#This Row],[Coluna2]]))</f>
        <v/>
      </c>
      <c r="D414" s="45"/>
      <c r="E414" s="181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4" s="148" t="str" cm="1">
        <f t="array" ref="N4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4" s="176" t="str" cm="1">
        <f t="array" ref="T4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Row],[Coluna6]]=0, "-", BS_CONTROLE[[#This Row],[Coluna6]])</f>
        <v>-</v>
      </c>
      <c r="AJ414" s="8" t="str">
        <f>IF(D414="","*",VLOOKUP(AI414,BS_ATIVIDADE[#Data],3,FALSE))</f>
        <v>*</v>
      </c>
      <c r="AK414" s="171" t="str">
        <f>IF(BS_CONTROLE[[#This Row],[Coluna8]]=0, "-", BS_CONTROLE[[#This Row],[Coluna8]])</f>
        <v>-</v>
      </c>
      <c r="AL414" s="171" t="str">
        <f>IF(BS_CONTROLE[[#This Row],[Coluna9]]=0, "-", BS_CONTROLE[[#This Row],[Coluna9]])</f>
        <v>-</v>
      </c>
      <c r="AM414" s="171" t="str">
        <f>IF(BS_CONTROLE[[#This Row],[Coluna13]]=0, "-", BS_CONTROLE[[#This Row],[Coluna13]])</f>
        <v>-</v>
      </c>
      <c r="AN414" s="171" t="str">
        <f>IF(BS_CONTROLE[[#This Row],[Coluna14]]=0, "-", BS_CONTROLE[[#This Row],[Coluna14]])</f>
        <v>-</v>
      </c>
      <c r="AO414" s="172" t="str">
        <f>IF(BS_CONTROLE[[#This Row],[Coluna10]]=0, "-", BS_CONTROLE[[#This Row],[Coluna10]])</f>
        <v>-</v>
      </c>
      <c r="AP414" s="173" t="str">
        <f>IF(BS_CONTROLE[[#This Row],[Coluna11]]=0, "-", BS_CONTROLE[[#This Row],[Coluna11]])</f>
        <v>-</v>
      </c>
      <c r="AQ414" s="173" t="str">
        <f>IF(BS_CONTROLE[[#This Row],[Coluna12]]=0, "-", BS_CONTROLE[[#This Row],[Coluna12]])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4" s="59" t="str" cm="1">
        <f t="array" ref="BD4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Row],[Coluna22]]=0, "-", BS_CONTROLE[[#This Row],[Coluna22]])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Row],[Coluna2]]="","",WEEKNUM(BS_CONTROLE[[#This Row],[Coluna2]]))</f>
        <v/>
      </c>
      <c r="D415" s="45"/>
      <c r="E415" s="181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5" s="148" t="str" cm="1">
        <f t="array" ref="N4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5" s="176" t="str" cm="1">
        <f t="array" ref="T4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Row],[Coluna6]]=0, "-", BS_CONTROLE[[#This Row],[Coluna6]])</f>
        <v>-</v>
      </c>
      <c r="AJ415" s="8" t="str">
        <f>IF(D415="","*",VLOOKUP(AI415,BS_ATIVIDADE[#Data],3,FALSE))</f>
        <v>*</v>
      </c>
      <c r="AK415" s="171" t="str">
        <f>IF(BS_CONTROLE[[#This Row],[Coluna8]]=0, "-", BS_CONTROLE[[#This Row],[Coluna8]])</f>
        <v>-</v>
      </c>
      <c r="AL415" s="171" t="str">
        <f>IF(BS_CONTROLE[[#This Row],[Coluna9]]=0, "-", BS_CONTROLE[[#This Row],[Coluna9]])</f>
        <v>-</v>
      </c>
      <c r="AM415" s="171" t="str">
        <f>IF(BS_CONTROLE[[#This Row],[Coluna13]]=0, "-", BS_CONTROLE[[#This Row],[Coluna13]])</f>
        <v>-</v>
      </c>
      <c r="AN415" s="171" t="str">
        <f>IF(BS_CONTROLE[[#This Row],[Coluna14]]=0, "-", BS_CONTROLE[[#This Row],[Coluna14]])</f>
        <v>-</v>
      </c>
      <c r="AO415" s="172" t="str">
        <f>IF(BS_CONTROLE[[#This Row],[Coluna10]]=0, "-", BS_CONTROLE[[#This Row],[Coluna10]])</f>
        <v>-</v>
      </c>
      <c r="AP415" s="173" t="str">
        <f>IF(BS_CONTROLE[[#This Row],[Coluna11]]=0, "-", BS_CONTROLE[[#This Row],[Coluna11]])</f>
        <v>-</v>
      </c>
      <c r="AQ415" s="173" t="str">
        <f>IF(BS_CONTROLE[[#This Row],[Coluna12]]=0, "-", BS_CONTROLE[[#This Row],[Coluna12]])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5" s="59" t="str" cm="1">
        <f t="array" ref="BD4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Row],[Coluna22]]=0, "-", BS_CONTROLE[[#This Row],[Coluna22]])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Row],[Coluna2]]="","",WEEKNUM(BS_CONTROLE[[#This Row],[Coluna2]]))</f>
        <v/>
      </c>
      <c r="D416" s="45"/>
      <c r="E416" s="181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6" s="148" t="str" cm="1">
        <f t="array" ref="N4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6" s="176" t="str" cm="1">
        <f t="array" ref="T4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Row],[Coluna6]]=0, "-", BS_CONTROLE[[#This Row],[Coluna6]])</f>
        <v>-</v>
      </c>
      <c r="AJ416" s="8" t="str">
        <f>IF(D416="","*",VLOOKUP(AI416,BS_ATIVIDADE[#Data],3,FALSE))</f>
        <v>*</v>
      </c>
      <c r="AK416" s="171" t="str">
        <f>IF(BS_CONTROLE[[#This Row],[Coluna8]]=0, "-", BS_CONTROLE[[#This Row],[Coluna8]])</f>
        <v>-</v>
      </c>
      <c r="AL416" s="171" t="str">
        <f>IF(BS_CONTROLE[[#This Row],[Coluna9]]=0, "-", BS_CONTROLE[[#This Row],[Coluna9]])</f>
        <v>-</v>
      </c>
      <c r="AM416" s="171" t="str">
        <f>IF(BS_CONTROLE[[#This Row],[Coluna13]]=0, "-", BS_CONTROLE[[#This Row],[Coluna13]])</f>
        <v>-</v>
      </c>
      <c r="AN416" s="171" t="str">
        <f>IF(BS_CONTROLE[[#This Row],[Coluna14]]=0, "-", BS_CONTROLE[[#This Row],[Coluna14]])</f>
        <v>-</v>
      </c>
      <c r="AO416" s="172" t="str">
        <f>IF(BS_CONTROLE[[#This Row],[Coluna10]]=0, "-", BS_CONTROLE[[#This Row],[Coluna10]])</f>
        <v>-</v>
      </c>
      <c r="AP416" s="173" t="str">
        <f>IF(BS_CONTROLE[[#This Row],[Coluna11]]=0, "-", BS_CONTROLE[[#This Row],[Coluna11]])</f>
        <v>-</v>
      </c>
      <c r="AQ416" s="173" t="str">
        <f>IF(BS_CONTROLE[[#This Row],[Coluna12]]=0, "-", BS_CONTROLE[[#This Row],[Coluna12]])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6" s="59" t="str" cm="1">
        <f t="array" ref="BD4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Row],[Coluna22]]=0, "-", BS_CONTROLE[[#This Row],[Coluna22]])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Row],[Coluna2]]="","",WEEKNUM(BS_CONTROLE[[#This Row],[Coluna2]]))</f>
        <v/>
      </c>
      <c r="D417" s="45"/>
      <c r="E417" s="181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7" s="148" t="str" cm="1">
        <f t="array" ref="N4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7" s="176" t="str" cm="1">
        <f t="array" ref="T4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Row],[Coluna6]]=0, "-", BS_CONTROLE[[#This Row],[Coluna6]])</f>
        <v>-</v>
      </c>
      <c r="AJ417" s="8" t="str">
        <f>IF(D417="","*",VLOOKUP(AI417,BS_ATIVIDADE[#Data],3,FALSE))</f>
        <v>*</v>
      </c>
      <c r="AK417" s="171" t="str">
        <f>IF(BS_CONTROLE[[#This Row],[Coluna8]]=0, "-", BS_CONTROLE[[#This Row],[Coluna8]])</f>
        <v>-</v>
      </c>
      <c r="AL417" s="171" t="str">
        <f>IF(BS_CONTROLE[[#This Row],[Coluna9]]=0, "-", BS_CONTROLE[[#This Row],[Coluna9]])</f>
        <v>-</v>
      </c>
      <c r="AM417" s="171" t="str">
        <f>IF(BS_CONTROLE[[#This Row],[Coluna13]]=0, "-", BS_CONTROLE[[#This Row],[Coluna13]])</f>
        <v>-</v>
      </c>
      <c r="AN417" s="171" t="str">
        <f>IF(BS_CONTROLE[[#This Row],[Coluna14]]=0, "-", BS_CONTROLE[[#This Row],[Coluna14]])</f>
        <v>-</v>
      </c>
      <c r="AO417" s="172" t="str">
        <f>IF(BS_CONTROLE[[#This Row],[Coluna10]]=0, "-", BS_CONTROLE[[#This Row],[Coluna10]])</f>
        <v>-</v>
      </c>
      <c r="AP417" s="173" t="str">
        <f>IF(BS_CONTROLE[[#This Row],[Coluna11]]=0, "-", BS_CONTROLE[[#This Row],[Coluna11]])</f>
        <v>-</v>
      </c>
      <c r="AQ417" s="173" t="str">
        <f>IF(BS_CONTROLE[[#This Row],[Coluna12]]=0, "-", BS_CONTROLE[[#This Row],[Coluna12]])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7" s="59" t="str" cm="1">
        <f t="array" ref="BD4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Row],[Coluna22]]=0, "-", BS_CONTROLE[[#This Row],[Coluna22]])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Row],[Coluna2]]="","",WEEKNUM(BS_CONTROLE[[#This Row],[Coluna2]]))</f>
        <v/>
      </c>
      <c r="D418" s="45"/>
      <c r="E418" s="181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8" s="148" t="str" cm="1">
        <f t="array" ref="N4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8" s="176" t="str" cm="1">
        <f t="array" ref="T4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Row],[Coluna6]]=0, "-", BS_CONTROLE[[#This Row],[Coluna6]])</f>
        <v>-</v>
      </c>
      <c r="AJ418" s="8" t="str">
        <f>IF(D418="","*",VLOOKUP(AI418,BS_ATIVIDADE[#Data],3,FALSE))</f>
        <v>*</v>
      </c>
      <c r="AK418" s="171" t="str">
        <f>IF(BS_CONTROLE[[#This Row],[Coluna8]]=0, "-", BS_CONTROLE[[#This Row],[Coluna8]])</f>
        <v>-</v>
      </c>
      <c r="AL418" s="171" t="str">
        <f>IF(BS_CONTROLE[[#This Row],[Coluna9]]=0, "-", BS_CONTROLE[[#This Row],[Coluna9]])</f>
        <v>-</v>
      </c>
      <c r="AM418" s="171" t="str">
        <f>IF(BS_CONTROLE[[#This Row],[Coluna13]]=0, "-", BS_CONTROLE[[#This Row],[Coluna13]])</f>
        <v>-</v>
      </c>
      <c r="AN418" s="171" t="str">
        <f>IF(BS_CONTROLE[[#This Row],[Coluna14]]=0, "-", BS_CONTROLE[[#This Row],[Coluna14]])</f>
        <v>-</v>
      </c>
      <c r="AO418" s="172" t="str">
        <f>IF(BS_CONTROLE[[#This Row],[Coluna10]]=0, "-", BS_CONTROLE[[#This Row],[Coluna10]])</f>
        <v>-</v>
      </c>
      <c r="AP418" s="173" t="str">
        <f>IF(BS_CONTROLE[[#This Row],[Coluna11]]=0, "-", BS_CONTROLE[[#This Row],[Coluna11]])</f>
        <v>-</v>
      </c>
      <c r="AQ418" s="173" t="str">
        <f>IF(BS_CONTROLE[[#This Row],[Coluna12]]=0, "-", BS_CONTROLE[[#This Row],[Coluna12]])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8" s="59" t="str" cm="1">
        <f t="array" ref="BD4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Row],[Coluna22]]=0, "-", BS_CONTROLE[[#This Row],[Coluna22]])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Row],[Coluna2]]="","",WEEKNUM(BS_CONTROLE[[#This Row],[Coluna2]]))</f>
        <v/>
      </c>
      <c r="D419" s="45"/>
      <c r="E419" s="181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9" s="148" t="str" cm="1">
        <f t="array" ref="N4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9" s="176" t="str" cm="1">
        <f t="array" ref="T4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Row],[Coluna6]]=0, "-", BS_CONTROLE[[#This Row],[Coluna6]])</f>
        <v>-</v>
      </c>
      <c r="AJ419" s="8" t="str">
        <f>IF(D419="","*",VLOOKUP(AI419,BS_ATIVIDADE[#Data],3,FALSE))</f>
        <v>*</v>
      </c>
      <c r="AK419" s="171" t="str">
        <f>IF(BS_CONTROLE[[#This Row],[Coluna8]]=0, "-", BS_CONTROLE[[#This Row],[Coluna8]])</f>
        <v>-</v>
      </c>
      <c r="AL419" s="171" t="str">
        <f>IF(BS_CONTROLE[[#This Row],[Coluna9]]=0, "-", BS_CONTROLE[[#This Row],[Coluna9]])</f>
        <v>-</v>
      </c>
      <c r="AM419" s="171" t="str">
        <f>IF(BS_CONTROLE[[#This Row],[Coluna13]]=0, "-", BS_CONTROLE[[#This Row],[Coluna13]])</f>
        <v>-</v>
      </c>
      <c r="AN419" s="171" t="str">
        <f>IF(BS_CONTROLE[[#This Row],[Coluna14]]=0, "-", BS_CONTROLE[[#This Row],[Coluna14]])</f>
        <v>-</v>
      </c>
      <c r="AO419" s="172" t="str">
        <f>IF(BS_CONTROLE[[#This Row],[Coluna10]]=0, "-", BS_CONTROLE[[#This Row],[Coluna10]])</f>
        <v>-</v>
      </c>
      <c r="AP419" s="173" t="str">
        <f>IF(BS_CONTROLE[[#This Row],[Coluna11]]=0, "-", BS_CONTROLE[[#This Row],[Coluna11]])</f>
        <v>-</v>
      </c>
      <c r="AQ419" s="173" t="str">
        <f>IF(BS_CONTROLE[[#This Row],[Coluna12]]=0, "-", BS_CONTROLE[[#This Row],[Coluna12]])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9" s="59" t="str" cm="1">
        <f t="array" ref="BD4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Row],[Coluna22]]=0, "-", BS_CONTROLE[[#This Row],[Coluna22]])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Row],[Coluna2]]="","",WEEKNUM(BS_CONTROLE[[#This Row],[Coluna2]]))</f>
        <v/>
      </c>
      <c r="D420" s="45"/>
      <c r="E420" s="181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0" s="148" t="str" cm="1">
        <f t="array" ref="N4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0" s="176" t="str" cm="1">
        <f t="array" ref="T4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Row],[Coluna6]]=0, "-", BS_CONTROLE[[#This Row],[Coluna6]])</f>
        <v>-</v>
      </c>
      <c r="AJ420" s="8" t="str">
        <f>IF(D420="","*",VLOOKUP(AI420,BS_ATIVIDADE[#Data],3,FALSE))</f>
        <v>*</v>
      </c>
      <c r="AK420" s="171" t="str">
        <f>IF(BS_CONTROLE[[#This Row],[Coluna8]]=0, "-", BS_CONTROLE[[#This Row],[Coluna8]])</f>
        <v>-</v>
      </c>
      <c r="AL420" s="171" t="str">
        <f>IF(BS_CONTROLE[[#This Row],[Coluna9]]=0, "-", BS_CONTROLE[[#This Row],[Coluna9]])</f>
        <v>-</v>
      </c>
      <c r="AM420" s="171" t="str">
        <f>IF(BS_CONTROLE[[#This Row],[Coluna13]]=0, "-", BS_CONTROLE[[#This Row],[Coluna13]])</f>
        <v>-</v>
      </c>
      <c r="AN420" s="171" t="str">
        <f>IF(BS_CONTROLE[[#This Row],[Coluna14]]=0, "-", BS_CONTROLE[[#This Row],[Coluna14]])</f>
        <v>-</v>
      </c>
      <c r="AO420" s="172" t="str">
        <f>IF(BS_CONTROLE[[#This Row],[Coluna10]]=0, "-", BS_CONTROLE[[#This Row],[Coluna10]])</f>
        <v>-</v>
      </c>
      <c r="AP420" s="173" t="str">
        <f>IF(BS_CONTROLE[[#This Row],[Coluna11]]=0, "-", BS_CONTROLE[[#This Row],[Coluna11]])</f>
        <v>-</v>
      </c>
      <c r="AQ420" s="173" t="str">
        <f>IF(BS_CONTROLE[[#This Row],[Coluna12]]=0, "-", BS_CONTROLE[[#This Row],[Coluna12]])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0" s="59" t="str" cm="1">
        <f t="array" ref="BD4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Row],[Coluna22]]=0, "-", BS_CONTROLE[[#This Row],[Coluna22]])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Row],[Coluna2]]="","",WEEKNUM(BS_CONTROLE[[#This Row],[Coluna2]]))</f>
        <v/>
      </c>
      <c r="D421" s="45"/>
      <c r="E421" s="181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1" s="148" t="str" cm="1">
        <f t="array" ref="N4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1" s="176" t="str" cm="1">
        <f t="array" ref="T4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Row],[Coluna6]]=0, "-", BS_CONTROLE[[#This Row],[Coluna6]])</f>
        <v>-</v>
      </c>
      <c r="AJ421" s="8" t="str">
        <f>IF(D421="","*",VLOOKUP(AI421,BS_ATIVIDADE[#Data],3,FALSE))</f>
        <v>*</v>
      </c>
      <c r="AK421" s="171" t="str">
        <f>IF(BS_CONTROLE[[#This Row],[Coluna8]]=0, "-", BS_CONTROLE[[#This Row],[Coluna8]])</f>
        <v>-</v>
      </c>
      <c r="AL421" s="171" t="str">
        <f>IF(BS_CONTROLE[[#This Row],[Coluna9]]=0, "-", BS_CONTROLE[[#This Row],[Coluna9]])</f>
        <v>-</v>
      </c>
      <c r="AM421" s="171" t="str">
        <f>IF(BS_CONTROLE[[#This Row],[Coluna13]]=0, "-", BS_CONTROLE[[#This Row],[Coluna13]])</f>
        <v>-</v>
      </c>
      <c r="AN421" s="171" t="str">
        <f>IF(BS_CONTROLE[[#This Row],[Coluna14]]=0, "-", BS_CONTROLE[[#This Row],[Coluna14]])</f>
        <v>-</v>
      </c>
      <c r="AO421" s="172" t="str">
        <f>IF(BS_CONTROLE[[#This Row],[Coluna10]]=0, "-", BS_CONTROLE[[#This Row],[Coluna10]])</f>
        <v>-</v>
      </c>
      <c r="AP421" s="173" t="str">
        <f>IF(BS_CONTROLE[[#This Row],[Coluna11]]=0, "-", BS_CONTROLE[[#This Row],[Coluna11]])</f>
        <v>-</v>
      </c>
      <c r="AQ421" s="173" t="str">
        <f>IF(BS_CONTROLE[[#This Row],[Coluna12]]=0, "-", BS_CONTROLE[[#This Row],[Coluna12]])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1" s="59" t="str" cm="1">
        <f t="array" ref="BD4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Row],[Coluna22]]=0, "-", BS_CONTROLE[[#This Row],[Coluna22]])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Row],[Coluna2]]="","",WEEKNUM(BS_CONTROLE[[#This Row],[Coluna2]]))</f>
        <v/>
      </c>
      <c r="D422" s="45"/>
      <c r="E422" s="181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2" s="148" t="str" cm="1">
        <f t="array" ref="N4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2" s="176" t="str" cm="1">
        <f t="array" ref="T4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Row],[Coluna6]]=0, "-", BS_CONTROLE[[#This Row],[Coluna6]])</f>
        <v>-</v>
      </c>
      <c r="AJ422" s="8" t="str">
        <f>IF(D422="","*",VLOOKUP(AI422,BS_ATIVIDADE[#Data],3,FALSE))</f>
        <v>*</v>
      </c>
      <c r="AK422" s="171" t="str">
        <f>IF(BS_CONTROLE[[#This Row],[Coluna8]]=0, "-", BS_CONTROLE[[#This Row],[Coluna8]])</f>
        <v>-</v>
      </c>
      <c r="AL422" s="171" t="str">
        <f>IF(BS_CONTROLE[[#This Row],[Coluna9]]=0, "-", BS_CONTROLE[[#This Row],[Coluna9]])</f>
        <v>-</v>
      </c>
      <c r="AM422" s="171" t="str">
        <f>IF(BS_CONTROLE[[#This Row],[Coluna13]]=0, "-", BS_CONTROLE[[#This Row],[Coluna13]])</f>
        <v>-</v>
      </c>
      <c r="AN422" s="171" t="str">
        <f>IF(BS_CONTROLE[[#This Row],[Coluna14]]=0, "-", BS_CONTROLE[[#This Row],[Coluna14]])</f>
        <v>-</v>
      </c>
      <c r="AO422" s="172" t="str">
        <f>IF(BS_CONTROLE[[#This Row],[Coluna10]]=0, "-", BS_CONTROLE[[#This Row],[Coluna10]])</f>
        <v>-</v>
      </c>
      <c r="AP422" s="173" t="str">
        <f>IF(BS_CONTROLE[[#This Row],[Coluna11]]=0, "-", BS_CONTROLE[[#This Row],[Coluna11]])</f>
        <v>-</v>
      </c>
      <c r="AQ422" s="173" t="str">
        <f>IF(BS_CONTROLE[[#This Row],[Coluna12]]=0, "-", BS_CONTROLE[[#This Row],[Coluna12]])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2" s="59" t="str" cm="1">
        <f t="array" ref="BD4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Row],[Coluna22]]=0, "-", BS_CONTROLE[[#This Row],[Coluna22]])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Row],[Coluna2]]="","",WEEKNUM(BS_CONTROLE[[#This Row],[Coluna2]]))</f>
        <v/>
      </c>
      <c r="D423" s="45"/>
      <c r="E423" s="181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3" s="148" t="str" cm="1">
        <f t="array" ref="N4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3" s="176" t="str" cm="1">
        <f t="array" ref="T4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Row],[Coluna6]]=0, "-", BS_CONTROLE[[#This Row],[Coluna6]])</f>
        <v>-</v>
      </c>
      <c r="AJ423" s="8" t="str">
        <f>IF(D423="","*",VLOOKUP(AI423,BS_ATIVIDADE[#Data],3,FALSE))</f>
        <v>*</v>
      </c>
      <c r="AK423" s="171" t="str">
        <f>IF(BS_CONTROLE[[#This Row],[Coluna8]]=0, "-", BS_CONTROLE[[#This Row],[Coluna8]])</f>
        <v>-</v>
      </c>
      <c r="AL423" s="171" t="str">
        <f>IF(BS_CONTROLE[[#This Row],[Coluna9]]=0, "-", BS_CONTROLE[[#This Row],[Coluna9]])</f>
        <v>-</v>
      </c>
      <c r="AM423" s="171" t="str">
        <f>IF(BS_CONTROLE[[#This Row],[Coluna13]]=0, "-", BS_CONTROLE[[#This Row],[Coluna13]])</f>
        <v>-</v>
      </c>
      <c r="AN423" s="171" t="str">
        <f>IF(BS_CONTROLE[[#This Row],[Coluna14]]=0, "-", BS_CONTROLE[[#This Row],[Coluna14]])</f>
        <v>-</v>
      </c>
      <c r="AO423" s="172" t="str">
        <f>IF(BS_CONTROLE[[#This Row],[Coluna10]]=0, "-", BS_CONTROLE[[#This Row],[Coluna10]])</f>
        <v>-</v>
      </c>
      <c r="AP423" s="173" t="str">
        <f>IF(BS_CONTROLE[[#This Row],[Coluna11]]=0, "-", BS_CONTROLE[[#This Row],[Coluna11]])</f>
        <v>-</v>
      </c>
      <c r="AQ423" s="173" t="str">
        <f>IF(BS_CONTROLE[[#This Row],[Coluna12]]=0, "-", BS_CONTROLE[[#This Row],[Coluna12]])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3" s="59" t="str" cm="1">
        <f t="array" ref="BD4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Row],[Coluna22]]=0, "-", BS_CONTROLE[[#This Row],[Coluna22]])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Row],[Coluna2]]="","",WEEKNUM(BS_CONTROLE[[#This Row],[Coluna2]]))</f>
        <v/>
      </c>
      <c r="D424" s="45"/>
      <c r="E424" s="181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4" s="148" t="str" cm="1">
        <f t="array" ref="N4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4" s="176" t="str" cm="1">
        <f t="array" ref="T4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Row],[Coluna6]]=0, "-", BS_CONTROLE[[#This Row],[Coluna6]])</f>
        <v>-</v>
      </c>
      <c r="AJ424" s="8" t="str">
        <f>IF(D424="","*",VLOOKUP(AI424,BS_ATIVIDADE[#Data],3,FALSE))</f>
        <v>*</v>
      </c>
      <c r="AK424" s="171" t="str">
        <f>IF(BS_CONTROLE[[#This Row],[Coluna8]]=0, "-", BS_CONTROLE[[#This Row],[Coluna8]])</f>
        <v>-</v>
      </c>
      <c r="AL424" s="171" t="str">
        <f>IF(BS_CONTROLE[[#This Row],[Coluna9]]=0, "-", BS_CONTROLE[[#This Row],[Coluna9]])</f>
        <v>-</v>
      </c>
      <c r="AM424" s="171" t="str">
        <f>IF(BS_CONTROLE[[#This Row],[Coluna13]]=0, "-", BS_CONTROLE[[#This Row],[Coluna13]])</f>
        <v>-</v>
      </c>
      <c r="AN424" s="171" t="str">
        <f>IF(BS_CONTROLE[[#This Row],[Coluna14]]=0, "-", BS_CONTROLE[[#This Row],[Coluna14]])</f>
        <v>-</v>
      </c>
      <c r="AO424" s="172" t="str">
        <f>IF(BS_CONTROLE[[#This Row],[Coluna10]]=0, "-", BS_CONTROLE[[#This Row],[Coluna10]])</f>
        <v>-</v>
      </c>
      <c r="AP424" s="173" t="str">
        <f>IF(BS_CONTROLE[[#This Row],[Coluna11]]=0, "-", BS_CONTROLE[[#This Row],[Coluna11]])</f>
        <v>-</v>
      </c>
      <c r="AQ424" s="173" t="str">
        <f>IF(BS_CONTROLE[[#This Row],[Coluna12]]=0, "-", BS_CONTROLE[[#This Row],[Coluna12]])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4" s="59" t="str" cm="1">
        <f t="array" ref="BD4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Row],[Coluna22]]=0, "-", BS_CONTROLE[[#This Row],[Coluna22]])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Row],[Coluna2]]="","",WEEKNUM(BS_CONTROLE[[#This Row],[Coluna2]]))</f>
        <v/>
      </c>
      <c r="D425" s="45"/>
      <c r="E425" s="181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5" s="148" t="str" cm="1">
        <f t="array" ref="N4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5" s="176" t="str" cm="1">
        <f t="array" ref="T4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Row],[Coluna6]]=0, "-", BS_CONTROLE[[#This Row],[Coluna6]])</f>
        <v>-</v>
      </c>
      <c r="AJ425" s="8" t="str">
        <f>IF(D425="","*",VLOOKUP(AI425,BS_ATIVIDADE[#Data],3,FALSE))</f>
        <v>*</v>
      </c>
      <c r="AK425" s="171" t="str">
        <f>IF(BS_CONTROLE[[#This Row],[Coluna8]]=0, "-", BS_CONTROLE[[#This Row],[Coluna8]])</f>
        <v>-</v>
      </c>
      <c r="AL425" s="171" t="str">
        <f>IF(BS_CONTROLE[[#This Row],[Coluna9]]=0, "-", BS_CONTROLE[[#This Row],[Coluna9]])</f>
        <v>-</v>
      </c>
      <c r="AM425" s="171" t="str">
        <f>IF(BS_CONTROLE[[#This Row],[Coluna13]]=0, "-", BS_CONTROLE[[#This Row],[Coluna13]])</f>
        <v>-</v>
      </c>
      <c r="AN425" s="171" t="str">
        <f>IF(BS_CONTROLE[[#This Row],[Coluna14]]=0, "-", BS_CONTROLE[[#This Row],[Coluna14]])</f>
        <v>-</v>
      </c>
      <c r="AO425" s="172" t="str">
        <f>IF(BS_CONTROLE[[#This Row],[Coluna10]]=0, "-", BS_CONTROLE[[#This Row],[Coluna10]])</f>
        <v>-</v>
      </c>
      <c r="AP425" s="173" t="str">
        <f>IF(BS_CONTROLE[[#This Row],[Coluna11]]=0, "-", BS_CONTROLE[[#This Row],[Coluna11]])</f>
        <v>-</v>
      </c>
      <c r="AQ425" s="173" t="str">
        <f>IF(BS_CONTROLE[[#This Row],[Coluna12]]=0, "-", BS_CONTROLE[[#This Row],[Coluna12]])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5" s="59" t="str" cm="1">
        <f t="array" ref="BD4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Row],[Coluna22]]=0, "-", BS_CONTROLE[[#This Row],[Coluna22]])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Row],[Coluna2]]="","",WEEKNUM(BS_CONTROLE[[#This Row],[Coluna2]]))</f>
        <v/>
      </c>
      <c r="D426" s="45"/>
      <c r="E426" s="181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6" s="148" t="str" cm="1">
        <f t="array" ref="N4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6" s="176" t="str" cm="1">
        <f t="array" ref="T4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Row],[Coluna6]]=0, "-", BS_CONTROLE[[#This Row],[Coluna6]])</f>
        <v>-</v>
      </c>
      <c r="AJ426" s="8" t="str">
        <f>IF(D426="","*",VLOOKUP(AI426,BS_ATIVIDADE[#Data],3,FALSE))</f>
        <v>*</v>
      </c>
      <c r="AK426" s="171" t="str">
        <f>IF(BS_CONTROLE[[#This Row],[Coluna8]]=0, "-", BS_CONTROLE[[#This Row],[Coluna8]])</f>
        <v>-</v>
      </c>
      <c r="AL426" s="171" t="str">
        <f>IF(BS_CONTROLE[[#This Row],[Coluna9]]=0, "-", BS_CONTROLE[[#This Row],[Coluna9]])</f>
        <v>-</v>
      </c>
      <c r="AM426" s="171" t="str">
        <f>IF(BS_CONTROLE[[#This Row],[Coluna13]]=0, "-", BS_CONTROLE[[#This Row],[Coluna13]])</f>
        <v>-</v>
      </c>
      <c r="AN426" s="171" t="str">
        <f>IF(BS_CONTROLE[[#This Row],[Coluna14]]=0, "-", BS_CONTROLE[[#This Row],[Coluna14]])</f>
        <v>-</v>
      </c>
      <c r="AO426" s="172" t="str">
        <f>IF(BS_CONTROLE[[#This Row],[Coluna10]]=0, "-", BS_CONTROLE[[#This Row],[Coluna10]])</f>
        <v>-</v>
      </c>
      <c r="AP426" s="173" t="str">
        <f>IF(BS_CONTROLE[[#This Row],[Coluna11]]=0, "-", BS_CONTROLE[[#This Row],[Coluna11]])</f>
        <v>-</v>
      </c>
      <c r="AQ426" s="173" t="str">
        <f>IF(BS_CONTROLE[[#This Row],[Coluna12]]=0, "-", BS_CONTROLE[[#This Row],[Coluna12]])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6" s="59" t="str" cm="1">
        <f t="array" ref="BD4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Row],[Coluna22]]=0, "-", BS_CONTROLE[[#This Row],[Coluna22]])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Row],[Coluna2]]="","",WEEKNUM(BS_CONTROLE[[#This Row],[Coluna2]]))</f>
        <v/>
      </c>
      <c r="D427" s="45"/>
      <c r="E427" s="181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7" s="148" t="str" cm="1">
        <f t="array" ref="N4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7" s="176" t="str" cm="1">
        <f t="array" ref="T4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Row],[Coluna6]]=0, "-", BS_CONTROLE[[#This Row],[Coluna6]])</f>
        <v>-</v>
      </c>
      <c r="AJ427" s="8" t="str">
        <f>IF(D427="","*",VLOOKUP(AI427,BS_ATIVIDADE[#Data],3,FALSE))</f>
        <v>*</v>
      </c>
      <c r="AK427" s="171" t="str">
        <f>IF(BS_CONTROLE[[#This Row],[Coluna8]]=0, "-", BS_CONTROLE[[#This Row],[Coluna8]])</f>
        <v>-</v>
      </c>
      <c r="AL427" s="171" t="str">
        <f>IF(BS_CONTROLE[[#This Row],[Coluna9]]=0, "-", BS_CONTROLE[[#This Row],[Coluna9]])</f>
        <v>-</v>
      </c>
      <c r="AM427" s="171" t="str">
        <f>IF(BS_CONTROLE[[#This Row],[Coluna13]]=0, "-", BS_CONTROLE[[#This Row],[Coluna13]])</f>
        <v>-</v>
      </c>
      <c r="AN427" s="171" t="str">
        <f>IF(BS_CONTROLE[[#This Row],[Coluna14]]=0, "-", BS_CONTROLE[[#This Row],[Coluna14]])</f>
        <v>-</v>
      </c>
      <c r="AO427" s="172" t="str">
        <f>IF(BS_CONTROLE[[#This Row],[Coluna10]]=0, "-", BS_CONTROLE[[#This Row],[Coluna10]])</f>
        <v>-</v>
      </c>
      <c r="AP427" s="173" t="str">
        <f>IF(BS_CONTROLE[[#This Row],[Coluna11]]=0, "-", BS_CONTROLE[[#This Row],[Coluna11]])</f>
        <v>-</v>
      </c>
      <c r="AQ427" s="173" t="str">
        <f>IF(BS_CONTROLE[[#This Row],[Coluna12]]=0, "-", BS_CONTROLE[[#This Row],[Coluna12]])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7" s="59" t="str" cm="1">
        <f t="array" ref="BD4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Row],[Coluna22]]=0, "-", BS_CONTROLE[[#This Row],[Coluna22]])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8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Row],[Coluna2]]="","",WEEKNUM(BS_CONTROLE[[#This Row],[Coluna2]]))</f>
        <v/>
      </c>
      <c r="D428" s="45"/>
      <c r="E428" s="181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8" s="148" t="str" cm="1">
        <f t="array" ref="N4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8" s="176" t="str" cm="1">
        <f t="array" ref="T4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Row],[Coluna6]]=0, "-", BS_CONTROLE[[#This Row],[Coluna6]])</f>
        <v>-</v>
      </c>
      <c r="AJ428" s="8" t="str">
        <f>IF(D428="","*",VLOOKUP(AI428,BS_ATIVIDADE[#Data],3,FALSE))</f>
        <v>*</v>
      </c>
      <c r="AK428" s="171" t="str">
        <f>IF(BS_CONTROLE[[#This Row],[Coluna8]]=0, "-", BS_CONTROLE[[#This Row],[Coluna8]])</f>
        <v>-</v>
      </c>
      <c r="AL428" s="171" t="str">
        <f>IF(BS_CONTROLE[[#This Row],[Coluna9]]=0, "-", BS_CONTROLE[[#This Row],[Coluna9]])</f>
        <v>-</v>
      </c>
      <c r="AM428" s="171" t="str">
        <f>IF(BS_CONTROLE[[#This Row],[Coluna13]]=0, "-", BS_CONTROLE[[#This Row],[Coluna13]])</f>
        <v>-</v>
      </c>
      <c r="AN428" s="171" t="str">
        <f>IF(BS_CONTROLE[[#This Row],[Coluna14]]=0, "-", BS_CONTROLE[[#This Row],[Coluna14]])</f>
        <v>-</v>
      </c>
      <c r="AO428" s="172" t="str">
        <f>IF(BS_CONTROLE[[#This Row],[Coluna10]]=0, "-", BS_CONTROLE[[#This Row],[Coluna10]])</f>
        <v>-</v>
      </c>
      <c r="AP428" s="173" t="str">
        <f>IF(BS_CONTROLE[[#This Row],[Coluna11]]=0, "-", BS_CONTROLE[[#This Row],[Coluna11]])</f>
        <v>-</v>
      </c>
      <c r="AQ428" s="173" t="str">
        <f>IF(BS_CONTROLE[[#This Row],[Coluna12]]=0, "-", BS_CONTROLE[[#This Row],[Coluna12]])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8" s="59" t="str" cm="1">
        <f t="array" ref="BD4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Row],[Coluna22]]=0, "-", BS_CONTROLE[[#This Row],[Coluna22]])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8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Row],[Coluna2]]="","",WEEKNUM(BS_CONTROLE[[#This Row],[Coluna2]]))</f>
        <v/>
      </c>
      <c r="D429" s="45"/>
      <c r="E429" s="181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9" s="148" t="str" cm="1">
        <f t="array" ref="N4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9" s="176" t="str" cm="1">
        <f t="array" ref="T4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Row],[Coluna6]]=0, "-", BS_CONTROLE[[#This Row],[Coluna6]])</f>
        <v>-</v>
      </c>
      <c r="AJ429" s="8" t="str">
        <f>IF(D429="","*",VLOOKUP(AI429,BS_ATIVIDADE[#Data],3,FALSE))</f>
        <v>*</v>
      </c>
      <c r="AK429" s="171" t="str">
        <f>IF(BS_CONTROLE[[#This Row],[Coluna8]]=0, "-", BS_CONTROLE[[#This Row],[Coluna8]])</f>
        <v>-</v>
      </c>
      <c r="AL429" s="171" t="str">
        <f>IF(BS_CONTROLE[[#This Row],[Coluna9]]=0, "-", BS_CONTROLE[[#This Row],[Coluna9]])</f>
        <v>-</v>
      </c>
      <c r="AM429" s="171" t="str">
        <f>IF(BS_CONTROLE[[#This Row],[Coluna13]]=0, "-", BS_CONTROLE[[#This Row],[Coluna13]])</f>
        <v>-</v>
      </c>
      <c r="AN429" s="171" t="str">
        <f>IF(BS_CONTROLE[[#This Row],[Coluna14]]=0, "-", BS_CONTROLE[[#This Row],[Coluna14]])</f>
        <v>-</v>
      </c>
      <c r="AO429" s="172" t="str">
        <f>IF(BS_CONTROLE[[#This Row],[Coluna10]]=0, "-", BS_CONTROLE[[#This Row],[Coluna10]])</f>
        <v>-</v>
      </c>
      <c r="AP429" s="173" t="str">
        <f>IF(BS_CONTROLE[[#This Row],[Coluna11]]=0, "-", BS_CONTROLE[[#This Row],[Coluna11]])</f>
        <v>-</v>
      </c>
      <c r="AQ429" s="173" t="str">
        <f>IF(BS_CONTROLE[[#This Row],[Coluna12]]=0, "-", BS_CONTROLE[[#This Row],[Coluna12]])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9" s="59" t="str" cm="1">
        <f t="array" ref="BD4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Row],[Coluna22]]=0, "-", BS_CONTROLE[[#This Row],[Coluna22]])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8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Row],[Coluna2]]="","",WEEKNUM(BS_CONTROLE[[#This Row],[Coluna2]]))</f>
        <v/>
      </c>
      <c r="D430" s="45"/>
      <c r="E430" s="181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0" s="148" t="str" cm="1">
        <f t="array" ref="N4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0" s="176" t="str" cm="1">
        <f t="array" ref="T4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Row],[Coluna6]]=0, "-", BS_CONTROLE[[#This Row],[Coluna6]])</f>
        <v>-</v>
      </c>
      <c r="AJ430" s="8" t="str">
        <f>IF(D430="","*",VLOOKUP(AI430,BS_ATIVIDADE[#Data],3,FALSE))</f>
        <v>*</v>
      </c>
      <c r="AK430" s="171" t="str">
        <f>IF(BS_CONTROLE[[#This Row],[Coluna8]]=0, "-", BS_CONTROLE[[#This Row],[Coluna8]])</f>
        <v>-</v>
      </c>
      <c r="AL430" s="171" t="str">
        <f>IF(BS_CONTROLE[[#This Row],[Coluna9]]=0, "-", BS_CONTROLE[[#This Row],[Coluna9]])</f>
        <v>-</v>
      </c>
      <c r="AM430" s="171" t="str">
        <f>IF(BS_CONTROLE[[#This Row],[Coluna13]]=0, "-", BS_CONTROLE[[#This Row],[Coluna13]])</f>
        <v>-</v>
      </c>
      <c r="AN430" s="171" t="str">
        <f>IF(BS_CONTROLE[[#This Row],[Coluna14]]=0, "-", BS_CONTROLE[[#This Row],[Coluna14]])</f>
        <v>-</v>
      </c>
      <c r="AO430" s="172" t="str">
        <f>IF(BS_CONTROLE[[#This Row],[Coluna10]]=0, "-", BS_CONTROLE[[#This Row],[Coluna10]])</f>
        <v>-</v>
      </c>
      <c r="AP430" s="173" t="str">
        <f>IF(BS_CONTROLE[[#This Row],[Coluna11]]=0, "-", BS_CONTROLE[[#This Row],[Coluna11]])</f>
        <v>-</v>
      </c>
      <c r="AQ430" s="173" t="str">
        <f>IF(BS_CONTROLE[[#This Row],[Coluna12]]=0, "-", BS_CONTROLE[[#This Row],[Coluna12]])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0" s="59" t="str" cm="1">
        <f t="array" ref="BD4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Row],[Coluna22]]=0, "-", BS_CONTROLE[[#This Row],[Coluna22]])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Row],[Coluna2]]="","",WEEKNUM(BS_CONTROLE[[#This Row],[Coluna2]]))</f>
        <v/>
      </c>
      <c r="D431" s="45"/>
      <c r="E431" s="181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1" s="148" t="str" cm="1">
        <f t="array" ref="N4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1" s="176" t="str" cm="1">
        <f t="array" ref="T4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Row],[Coluna6]]=0, "-", BS_CONTROLE[[#This Row],[Coluna6]])</f>
        <v>-</v>
      </c>
      <c r="AJ431" s="8" t="str">
        <f>IF(D431="","*",VLOOKUP(AI431,BS_ATIVIDADE[#Data],3,FALSE))</f>
        <v>*</v>
      </c>
      <c r="AK431" s="171" t="str">
        <f>IF(BS_CONTROLE[[#This Row],[Coluna8]]=0, "-", BS_CONTROLE[[#This Row],[Coluna8]])</f>
        <v>-</v>
      </c>
      <c r="AL431" s="171" t="str">
        <f>IF(BS_CONTROLE[[#This Row],[Coluna9]]=0, "-", BS_CONTROLE[[#This Row],[Coluna9]])</f>
        <v>-</v>
      </c>
      <c r="AM431" s="171" t="str">
        <f>IF(BS_CONTROLE[[#This Row],[Coluna13]]=0, "-", BS_CONTROLE[[#This Row],[Coluna13]])</f>
        <v>-</v>
      </c>
      <c r="AN431" s="171" t="str">
        <f>IF(BS_CONTROLE[[#This Row],[Coluna14]]=0, "-", BS_CONTROLE[[#This Row],[Coluna14]])</f>
        <v>-</v>
      </c>
      <c r="AO431" s="172" t="str">
        <f>IF(BS_CONTROLE[[#This Row],[Coluna10]]=0, "-", BS_CONTROLE[[#This Row],[Coluna10]])</f>
        <v>-</v>
      </c>
      <c r="AP431" s="173" t="str">
        <f>IF(BS_CONTROLE[[#This Row],[Coluna11]]=0, "-", BS_CONTROLE[[#This Row],[Coluna11]])</f>
        <v>-</v>
      </c>
      <c r="AQ431" s="173" t="str">
        <f>IF(BS_CONTROLE[[#This Row],[Coluna12]]=0, "-", BS_CONTROLE[[#This Row],[Coluna12]])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1" s="59" t="str" cm="1">
        <f t="array" ref="BD4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Row],[Coluna22]]=0, "-", BS_CONTROLE[[#This Row],[Coluna22]])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Row],[Coluna2]]="","",WEEKNUM(BS_CONTROLE[[#This Row],[Coluna2]]))</f>
        <v/>
      </c>
      <c r="D432" s="45"/>
      <c r="E432" s="181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2" s="148" t="str" cm="1">
        <f t="array" ref="N4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2" s="176" t="str" cm="1">
        <f t="array" ref="T4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Row],[Coluna6]]=0, "-", BS_CONTROLE[[#This Row],[Coluna6]])</f>
        <v>-</v>
      </c>
      <c r="AJ432" s="8" t="str">
        <f>IF(D432="","*",VLOOKUP(AI432,BS_ATIVIDADE[#Data],3,FALSE))</f>
        <v>*</v>
      </c>
      <c r="AK432" s="171" t="str">
        <f>IF(BS_CONTROLE[[#This Row],[Coluna8]]=0, "-", BS_CONTROLE[[#This Row],[Coluna8]])</f>
        <v>-</v>
      </c>
      <c r="AL432" s="171" t="str">
        <f>IF(BS_CONTROLE[[#This Row],[Coluna9]]=0, "-", BS_CONTROLE[[#This Row],[Coluna9]])</f>
        <v>-</v>
      </c>
      <c r="AM432" s="171" t="str">
        <f>IF(BS_CONTROLE[[#This Row],[Coluna13]]=0, "-", BS_CONTROLE[[#This Row],[Coluna13]])</f>
        <v>-</v>
      </c>
      <c r="AN432" s="171" t="str">
        <f>IF(BS_CONTROLE[[#This Row],[Coluna14]]=0, "-", BS_CONTROLE[[#This Row],[Coluna14]])</f>
        <v>-</v>
      </c>
      <c r="AO432" s="172" t="str">
        <f>IF(BS_CONTROLE[[#This Row],[Coluna10]]=0, "-", BS_CONTROLE[[#This Row],[Coluna10]])</f>
        <v>-</v>
      </c>
      <c r="AP432" s="173" t="str">
        <f>IF(BS_CONTROLE[[#This Row],[Coluna11]]=0, "-", BS_CONTROLE[[#This Row],[Coluna11]])</f>
        <v>-</v>
      </c>
      <c r="AQ432" s="173" t="str">
        <f>IF(BS_CONTROLE[[#This Row],[Coluna12]]=0, "-", BS_CONTROLE[[#This Row],[Coluna12]])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2" s="59" t="str" cm="1">
        <f t="array" ref="BD4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Row],[Coluna22]]=0, "-", BS_CONTROLE[[#This Row],[Coluna22]])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Row],[Coluna2]]="","",WEEKNUM(BS_CONTROLE[[#This Row],[Coluna2]]))</f>
        <v/>
      </c>
      <c r="D433" s="45"/>
      <c r="E433" s="181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3" s="148" t="str" cm="1">
        <f t="array" ref="N4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3" s="176" t="str" cm="1">
        <f t="array" ref="T4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Row],[Coluna6]]=0, "-", BS_CONTROLE[[#This Row],[Coluna6]])</f>
        <v>-</v>
      </c>
      <c r="AJ433" s="8" t="str">
        <f>IF(D433="","*",VLOOKUP(AI433,BS_ATIVIDADE[#Data],3,FALSE))</f>
        <v>*</v>
      </c>
      <c r="AK433" s="171" t="str">
        <f>IF(BS_CONTROLE[[#This Row],[Coluna8]]=0, "-", BS_CONTROLE[[#This Row],[Coluna8]])</f>
        <v>-</v>
      </c>
      <c r="AL433" s="171" t="str">
        <f>IF(BS_CONTROLE[[#This Row],[Coluna9]]=0, "-", BS_CONTROLE[[#This Row],[Coluna9]])</f>
        <v>-</v>
      </c>
      <c r="AM433" s="171" t="str">
        <f>IF(BS_CONTROLE[[#This Row],[Coluna13]]=0, "-", BS_CONTROLE[[#This Row],[Coluna13]])</f>
        <v>-</v>
      </c>
      <c r="AN433" s="171" t="str">
        <f>IF(BS_CONTROLE[[#This Row],[Coluna14]]=0, "-", BS_CONTROLE[[#This Row],[Coluna14]])</f>
        <v>-</v>
      </c>
      <c r="AO433" s="172" t="str">
        <f>IF(BS_CONTROLE[[#This Row],[Coluna10]]=0, "-", BS_CONTROLE[[#This Row],[Coluna10]])</f>
        <v>-</v>
      </c>
      <c r="AP433" s="173" t="str">
        <f>IF(BS_CONTROLE[[#This Row],[Coluna11]]=0, "-", BS_CONTROLE[[#This Row],[Coluna11]])</f>
        <v>-</v>
      </c>
      <c r="AQ433" s="173" t="str">
        <f>IF(BS_CONTROLE[[#This Row],[Coluna12]]=0, "-", BS_CONTROLE[[#This Row],[Coluna12]])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3" s="59" t="str" cm="1">
        <f t="array" ref="BD4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Row],[Coluna22]]=0, "-", BS_CONTROLE[[#This Row],[Coluna22]])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Row],[Coluna2]]="","",WEEKNUM(BS_CONTROLE[[#This Row],[Coluna2]]))</f>
        <v/>
      </c>
      <c r="D434" s="45"/>
      <c r="E434" s="181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4" s="148" t="str" cm="1">
        <f t="array" ref="N4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4" s="176" t="str" cm="1">
        <f t="array" ref="T4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Row],[Coluna6]]=0, "-", BS_CONTROLE[[#This Row],[Coluna6]])</f>
        <v>-</v>
      </c>
      <c r="AJ434" s="8" t="str">
        <f>IF(D434="","*",VLOOKUP(AI434,BS_ATIVIDADE[#Data],3,FALSE))</f>
        <v>*</v>
      </c>
      <c r="AK434" s="171" t="str">
        <f>IF(BS_CONTROLE[[#This Row],[Coluna8]]=0, "-", BS_CONTROLE[[#This Row],[Coluna8]])</f>
        <v>-</v>
      </c>
      <c r="AL434" s="171" t="str">
        <f>IF(BS_CONTROLE[[#This Row],[Coluna9]]=0, "-", BS_CONTROLE[[#This Row],[Coluna9]])</f>
        <v>-</v>
      </c>
      <c r="AM434" s="171" t="str">
        <f>IF(BS_CONTROLE[[#This Row],[Coluna13]]=0, "-", BS_CONTROLE[[#This Row],[Coluna13]])</f>
        <v>-</v>
      </c>
      <c r="AN434" s="171" t="str">
        <f>IF(BS_CONTROLE[[#This Row],[Coluna14]]=0, "-", BS_CONTROLE[[#This Row],[Coluna14]])</f>
        <v>-</v>
      </c>
      <c r="AO434" s="172" t="str">
        <f>IF(BS_CONTROLE[[#This Row],[Coluna10]]=0, "-", BS_CONTROLE[[#This Row],[Coluna10]])</f>
        <v>-</v>
      </c>
      <c r="AP434" s="173" t="str">
        <f>IF(BS_CONTROLE[[#This Row],[Coluna11]]=0, "-", BS_CONTROLE[[#This Row],[Coluna11]])</f>
        <v>-</v>
      </c>
      <c r="AQ434" s="173" t="str">
        <f>IF(BS_CONTROLE[[#This Row],[Coluna12]]=0, "-", BS_CONTROLE[[#This Row],[Coluna12]])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4" s="59" t="str" cm="1">
        <f t="array" ref="BD4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Row],[Coluna22]]=0, "-", BS_CONTROLE[[#This Row],[Coluna22]])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Row],[Coluna2]]="","",WEEKNUM(BS_CONTROLE[[#This Row],[Coluna2]]))</f>
        <v/>
      </c>
      <c r="D435" s="45"/>
      <c r="E435" s="181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5" s="148" t="str" cm="1">
        <f t="array" ref="N4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5" s="176" t="str" cm="1">
        <f t="array" ref="T4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Row],[Coluna6]]=0, "-", BS_CONTROLE[[#This Row],[Coluna6]])</f>
        <v>-</v>
      </c>
      <c r="AJ435" s="8" t="str">
        <f>IF(D435="","*",VLOOKUP(AI435,BS_ATIVIDADE[#Data],3,FALSE))</f>
        <v>*</v>
      </c>
      <c r="AK435" s="171" t="str">
        <f>IF(BS_CONTROLE[[#This Row],[Coluna8]]=0, "-", BS_CONTROLE[[#This Row],[Coluna8]])</f>
        <v>-</v>
      </c>
      <c r="AL435" s="171" t="str">
        <f>IF(BS_CONTROLE[[#This Row],[Coluna9]]=0, "-", BS_CONTROLE[[#This Row],[Coluna9]])</f>
        <v>-</v>
      </c>
      <c r="AM435" s="171" t="str">
        <f>IF(BS_CONTROLE[[#This Row],[Coluna13]]=0, "-", BS_CONTROLE[[#This Row],[Coluna13]])</f>
        <v>-</v>
      </c>
      <c r="AN435" s="171" t="str">
        <f>IF(BS_CONTROLE[[#This Row],[Coluna14]]=0, "-", BS_CONTROLE[[#This Row],[Coluna14]])</f>
        <v>-</v>
      </c>
      <c r="AO435" s="172" t="str">
        <f>IF(BS_CONTROLE[[#This Row],[Coluna10]]=0, "-", BS_CONTROLE[[#This Row],[Coluna10]])</f>
        <v>-</v>
      </c>
      <c r="AP435" s="173" t="str">
        <f>IF(BS_CONTROLE[[#This Row],[Coluna11]]=0, "-", BS_CONTROLE[[#This Row],[Coluna11]])</f>
        <v>-</v>
      </c>
      <c r="AQ435" s="173" t="str">
        <f>IF(BS_CONTROLE[[#This Row],[Coluna12]]=0, "-", BS_CONTROLE[[#This Row],[Coluna12]])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5" s="59" t="str" cm="1">
        <f t="array" ref="BD4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Row],[Coluna22]]=0, "-", BS_CONTROLE[[#This Row],[Coluna22]])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Row],[Coluna2]]="","",WEEKNUM(BS_CONTROLE[[#This Row],[Coluna2]]))</f>
        <v/>
      </c>
      <c r="D436" s="45"/>
      <c r="E436" s="181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6" s="148" t="str" cm="1">
        <f t="array" ref="N4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6" s="176" t="str" cm="1">
        <f t="array" ref="T4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Row],[Coluna6]]=0, "-", BS_CONTROLE[[#This Row],[Coluna6]])</f>
        <v>-</v>
      </c>
      <c r="AJ436" s="8" t="str">
        <f>IF(D436="","*",VLOOKUP(AI436,BS_ATIVIDADE[#Data],3,FALSE))</f>
        <v>*</v>
      </c>
      <c r="AK436" s="171" t="str">
        <f>IF(BS_CONTROLE[[#This Row],[Coluna8]]=0, "-", BS_CONTROLE[[#This Row],[Coluna8]])</f>
        <v>-</v>
      </c>
      <c r="AL436" s="171" t="str">
        <f>IF(BS_CONTROLE[[#This Row],[Coluna9]]=0, "-", BS_CONTROLE[[#This Row],[Coluna9]])</f>
        <v>-</v>
      </c>
      <c r="AM436" s="171" t="str">
        <f>IF(BS_CONTROLE[[#This Row],[Coluna13]]=0, "-", BS_CONTROLE[[#This Row],[Coluna13]])</f>
        <v>-</v>
      </c>
      <c r="AN436" s="171" t="str">
        <f>IF(BS_CONTROLE[[#This Row],[Coluna14]]=0, "-", BS_CONTROLE[[#This Row],[Coluna14]])</f>
        <v>-</v>
      </c>
      <c r="AO436" s="172" t="str">
        <f>IF(BS_CONTROLE[[#This Row],[Coluna10]]=0, "-", BS_CONTROLE[[#This Row],[Coluna10]])</f>
        <v>-</v>
      </c>
      <c r="AP436" s="173" t="str">
        <f>IF(BS_CONTROLE[[#This Row],[Coluna11]]=0, "-", BS_CONTROLE[[#This Row],[Coluna11]])</f>
        <v>-</v>
      </c>
      <c r="AQ436" s="173" t="str">
        <f>IF(BS_CONTROLE[[#This Row],[Coluna12]]=0, "-", BS_CONTROLE[[#This Row],[Coluna12]])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6" s="59" t="str" cm="1">
        <f t="array" ref="BD4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Row],[Coluna22]]=0, "-", BS_CONTROLE[[#This Row],[Coluna22]])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Row],[Coluna2]]="","",WEEKNUM(BS_CONTROLE[[#This Row],[Coluna2]]))</f>
        <v/>
      </c>
      <c r="D437" s="45"/>
      <c r="E437" s="181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7" s="148" t="str" cm="1">
        <f t="array" ref="N4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7" s="176" t="str" cm="1">
        <f t="array" ref="T4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Row],[Coluna6]]=0, "-", BS_CONTROLE[[#This Row],[Coluna6]])</f>
        <v>-</v>
      </c>
      <c r="AJ437" s="8" t="str">
        <f>IF(D437="","*",VLOOKUP(AI437,BS_ATIVIDADE[#Data],3,FALSE))</f>
        <v>*</v>
      </c>
      <c r="AK437" s="171" t="str">
        <f>IF(BS_CONTROLE[[#This Row],[Coluna8]]=0, "-", BS_CONTROLE[[#This Row],[Coluna8]])</f>
        <v>-</v>
      </c>
      <c r="AL437" s="171" t="str">
        <f>IF(BS_CONTROLE[[#This Row],[Coluna9]]=0, "-", BS_CONTROLE[[#This Row],[Coluna9]])</f>
        <v>-</v>
      </c>
      <c r="AM437" s="171" t="str">
        <f>IF(BS_CONTROLE[[#This Row],[Coluna13]]=0, "-", BS_CONTROLE[[#This Row],[Coluna13]])</f>
        <v>-</v>
      </c>
      <c r="AN437" s="171" t="str">
        <f>IF(BS_CONTROLE[[#This Row],[Coluna14]]=0, "-", BS_CONTROLE[[#This Row],[Coluna14]])</f>
        <v>-</v>
      </c>
      <c r="AO437" s="172" t="str">
        <f>IF(BS_CONTROLE[[#This Row],[Coluna10]]=0, "-", BS_CONTROLE[[#This Row],[Coluna10]])</f>
        <v>-</v>
      </c>
      <c r="AP437" s="173" t="str">
        <f>IF(BS_CONTROLE[[#This Row],[Coluna11]]=0, "-", BS_CONTROLE[[#This Row],[Coluna11]])</f>
        <v>-</v>
      </c>
      <c r="AQ437" s="173" t="str">
        <f>IF(BS_CONTROLE[[#This Row],[Coluna12]]=0, "-", BS_CONTROLE[[#This Row],[Coluna12]])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7" s="59" t="str" cm="1">
        <f t="array" ref="BD4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Row],[Coluna22]]=0, "-", BS_CONTROLE[[#This Row],[Coluna22]])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Row],[Coluna2]]="","",WEEKNUM(BS_CONTROLE[[#This Row],[Coluna2]]))</f>
        <v/>
      </c>
      <c r="D438" s="45"/>
      <c r="E438" s="181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8" s="148" t="str" cm="1">
        <f t="array" ref="N4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8" s="176" t="str" cm="1">
        <f t="array" ref="T4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Row],[Coluna6]]=0, "-", BS_CONTROLE[[#This Row],[Coluna6]])</f>
        <v>-</v>
      </c>
      <c r="AJ438" s="8" t="str">
        <f>IF(D438="","*",VLOOKUP(AI438,BS_ATIVIDADE[#Data],3,FALSE))</f>
        <v>*</v>
      </c>
      <c r="AK438" s="171" t="str">
        <f>IF(BS_CONTROLE[[#This Row],[Coluna8]]=0, "-", BS_CONTROLE[[#This Row],[Coluna8]])</f>
        <v>-</v>
      </c>
      <c r="AL438" s="171" t="str">
        <f>IF(BS_CONTROLE[[#This Row],[Coluna9]]=0, "-", BS_CONTROLE[[#This Row],[Coluna9]])</f>
        <v>-</v>
      </c>
      <c r="AM438" s="171" t="str">
        <f>IF(BS_CONTROLE[[#This Row],[Coluna13]]=0, "-", BS_CONTROLE[[#This Row],[Coluna13]])</f>
        <v>-</v>
      </c>
      <c r="AN438" s="171" t="str">
        <f>IF(BS_CONTROLE[[#This Row],[Coluna14]]=0, "-", BS_CONTROLE[[#This Row],[Coluna14]])</f>
        <v>-</v>
      </c>
      <c r="AO438" s="172" t="str">
        <f>IF(BS_CONTROLE[[#This Row],[Coluna10]]=0, "-", BS_CONTROLE[[#This Row],[Coluna10]])</f>
        <v>-</v>
      </c>
      <c r="AP438" s="173" t="str">
        <f>IF(BS_CONTROLE[[#This Row],[Coluna11]]=0, "-", BS_CONTROLE[[#This Row],[Coluna11]])</f>
        <v>-</v>
      </c>
      <c r="AQ438" s="173" t="str">
        <f>IF(BS_CONTROLE[[#This Row],[Coluna12]]=0, "-", BS_CONTROLE[[#This Row],[Coluna12]])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8" s="59" t="str" cm="1">
        <f t="array" ref="BD4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Row],[Coluna22]]=0, "-", BS_CONTROLE[[#This Row],[Coluna22]])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Row],[Coluna2]]="","",WEEKNUM(BS_CONTROLE[[#This Row],[Coluna2]]))</f>
        <v/>
      </c>
      <c r="D439" s="45"/>
      <c r="E439" s="181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9" s="148" t="str" cm="1">
        <f t="array" ref="N4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9" s="176" t="str" cm="1">
        <f t="array" ref="T4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Row],[Coluna6]]=0, "-", BS_CONTROLE[[#This Row],[Coluna6]])</f>
        <v>-</v>
      </c>
      <c r="AJ439" s="8" t="str">
        <f>IF(D439="","*",VLOOKUP(AI439,BS_ATIVIDADE[#Data],3,FALSE))</f>
        <v>*</v>
      </c>
      <c r="AK439" s="171" t="str">
        <f>IF(BS_CONTROLE[[#This Row],[Coluna8]]=0, "-", BS_CONTROLE[[#This Row],[Coluna8]])</f>
        <v>-</v>
      </c>
      <c r="AL439" s="171" t="str">
        <f>IF(BS_CONTROLE[[#This Row],[Coluna9]]=0, "-", BS_CONTROLE[[#This Row],[Coluna9]])</f>
        <v>-</v>
      </c>
      <c r="AM439" s="171" t="str">
        <f>IF(BS_CONTROLE[[#This Row],[Coluna13]]=0, "-", BS_CONTROLE[[#This Row],[Coluna13]])</f>
        <v>-</v>
      </c>
      <c r="AN439" s="171" t="str">
        <f>IF(BS_CONTROLE[[#This Row],[Coluna14]]=0, "-", BS_CONTROLE[[#This Row],[Coluna14]])</f>
        <v>-</v>
      </c>
      <c r="AO439" s="172" t="str">
        <f>IF(BS_CONTROLE[[#This Row],[Coluna10]]=0, "-", BS_CONTROLE[[#This Row],[Coluna10]])</f>
        <v>-</v>
      </c>
      <c r="AP439" s="173" t="str">
        <f>IF(BS_CONTROLE[[#This Row],[Coluna11]]=0, "-", BS_CONTROLE[[#This Row],[Coluna11]])</f>
        <v>-</v>
      </c>
      <c r="AQ439" s="173" t="str">
        <f>IF(BS_CONTROLE[[#This Row],[Coluna12]]=0, "-", BS_CONTROLE[[#This Row],[Coluna12]])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9" s="59" t="str" cm="1">
        <f t="array" ref="BD4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Row],[Coluna22]]=0, "-", BS_CONTROLE[[#This Row],[Coluna22]])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Row],[Coluna2]]="","",WEEKNUM(BS_CONTROLE[[#This Row],[Coluna2]]))</f>
        <v/>
      </c>
      <c r="D440" s="45"/>
      <c r="E440" s="181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0" s="148" t="str" cm="1">
        <f t="array" ref="N4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0" s="176" t="str" cm="1">
        <f t="array" ref="T4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Row],[Coluna6]]=0, "-", BS_CONTROLE[[#This Row],[Coluna6]])</f>
        <v>-</v>
      </c>
      <c r="AJ440" s="8" t="str">
        <f>IF(D440="","*",VLOOKUP(AI440,BS_ATIVIDADE[#Data],3,FALSE))</f>
        <v>*</v>
      </c>
      <c r="AK440" s="171" t="str">
        <f>IF(BS_CONTROLE[[#This Row],[Coluna8]]=0, "-", BS_CONTROLE[[#This Row],[Coluna8]])</f>
        <v>-</v>
      </c>
      <c r="AL440" s="171" t="str">
        <f>IF(BS_CONTROLE[[#This Row],[Coluna9]]=0, "-", BS_CONTROLE[[#This Row],[Coluna9]])</f>
        <v>-</v>
      </c>
      <c r="AM440" s="171" t="str">
        <f>IF(BS_CONTROLE[[#This Row],[Coluna13]]=0, "-", BS_CONTROLE[[#This Row],[Coluna13]])</f>
        <v>-</v>
      </c>
      <c r="AN440" s="171" t="str">
        <f>IF(BS_CONTROLE[[#This Row],[Coluna14]]=0, "-", BS_CONTROLE[[#This Row],[Coluna14]])</f>
        <v>-</v>
      </c>
      <c r="AO440" s="172" t="str">
        <f>IF(BS_CONTROLE[[#This Row],[Coluna10]]=0, "-", BS_CONTROLE[[#This Row],[Coluna10]])</f>
        <v>-</v>
      </c>
      <c r="AP440" s="173" t="str">
        <f>IF(BS_CONTROLE[[#This Row],[Coluna11]]=0, "-", BS_CONTROLE[[#This Row],[Coluna11]])</f>
        <v>-</v>
      </c>
      <c r="AQ440" s="173" t="str">
        <f>IF(BS_CONTROLE[[#This Row],[Coluna12]]=0, "-", BS_CONTROLE[[#This Row],[Coluna12]])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0" s="59" t="str" cm="1">
        <f t="array" ref="BD4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Row],[Coluna22]]=0, "-", BS_CONTROLE[[#This Row],[Coluna22]])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Row],[Coluna2]]="","",WEEKNUM(BS_CONTROLE[[#This Row],[Coluna2]]))</f>
        <v/>
      </c>
      <c r="D441" s="45"/>
      <c r="E441" s="181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1" s="148" t="str" cm="1">
        <f t="array" ref="N4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1" s="176" t="str" cm="1">
        <f t="array" ref="T4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Row],[Coluna6]]=0, "-", BS_CONTROLE[[#This Row],[Coluna6]])</f>
        <v>-</v>
      </c>
      <c r="AJ441" s="8" t="str">
        <f>IF(D441="","*",VLOOKUP(AI441,BS_ATIVIDADE[#Data],3,FALSE))</f>
        <v>*</v>
      </c>
      <c r="AK441" s="171" t="str">
        <f>IF(BS_CONTROLE[[#This Row],[Coluna8]]=0, "-", BS_CONTROLE[[#This Row],[Coluna8]])</f>
        <v>-</v>
      </c>
      <c r="AL441" s="171" t="str">
        <f>IF(BS_CONTROLE[[#This Row],[Coluna9]]=0, "-", BS_CONTROLE[[#This Row],[Coluna9]])</f>
        <v>-</v>
      </c>
      <c r="AM441" s="171" t="str">
        <f>IF(BS_CONTROLE[[#This Row],[Coluna13]]=0, "-", BS_CONTROLE[[#This Row],[Coluna13]])</f>
        <v>-</v>
      </c>
      <c r="AN441" s="171" t="str">
        <f>IF(BS_CONTROLE[[#This Row],[Coluna14]]=0, "-", BS_CONTROLE[[#This Row],[Coluna14]])</f>
        <v>-</v>
      </c>
      <c r="AO441" s="172" t="str">
        <f>IF(BS_CONTROLE[[#This Row],[Coluna10]]=0, "-", BS_CONTROLE[[#This Row],[Coluna10]])</f>
        <v>-</v>
      </c>
      <c r="AP441" s="173" t="str">
        <f>IF(BS_CONTROLE[[#This Row],[Coluna11]]=0, "-", BS_CONTROLE[[#This Row],[Coluna11]])</f>
        <v>-</v>
      </c>
      <c r="AQ441" s="173" t="str">
        <f>IF(BS_CONTROLE[[#This Row],[Coluna12]]=0, "-", BS_CONTROLE[[#This Row],[Coluna12]])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1" s="59" t="str" cm="1">
        <f t="array" ref="BD4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Row],[Coluna22]]=0, "-", BS_CONTROLE[[#This Row],[Coluna22]])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Row],[Coluna2]]="","",WEEKNUM(BS_CONTROLE[[#This Row],[Coluna2]]))</f>
        <v/>
      </c>
      <c r="D442" s="45"/>
      <c r="E442" s="181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2" s="148" t="str" cm="1">
        <f t="array" ref="N4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2" s="176" t="str" cm="1">
        <f t="array" ref="T4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Row],[Coluna6]]=0, "-", BS_CONTROLE[[#This Row],[Coluna6]])</f>
        <v>-</v>
      </c>
      <c r="AJ442" s="8" t="str">
        <f>IF(D442="","*",VLOOKUP(AI442,BS_ATIVIDADE[#Data],3,FALSE))</f>
        <v>*</v>
      </c>
      <c r="AK442" s="171" t="str">
        <f>IF(BS_CONTROLE[[#This Row],[Coluna8]]=0, "-", BS_CONTROLE[[#This Row],[Coluna8]])</f>
        <v>-</v>
      </c>
      <c r="AL442" s="171" t="str">
        <f>IF(BS_CONTROLE[[#This Row],[Coluna9]]=0, "-", BS_CONTROLE[[#This Row],[Coluna9]])</f>
        <v>-</v>
      </c>
      <c r="AM442" s="171" t="str">
        <f>IF(BS_CONTROLE[[#This Row],[Coluna13]]=0, "-", BS_CONTROLE[[#This Row],[Coluna13]])</f>
        <v>-</v>
      </c>
      <c r="AN442" s="171" t="str">
        <f>IF(BS_CONTROLE[[#This Row],[Coluna14]]=0, "-", BS_CONTROLE[[#This Row],[Coluna14]])</f>
        <v>-</v>
      </c>
      <c r="AO442" s="172" t="str">
        <f>IF(BS_CONTROLE[[#This Row],[Coluna10]]=0, "-", BS_CONTROLE[[#This Row],[Coluna10]])</f>
        <v>-</v>
      </c>
      <c r="AP442" s="173" t="str">
        <f>IF(BS_CONTROLE[[#This Row],[Coluna11]]=0, "-", BS_CONTROLE[[#This Row],[Coluna11]])</f>
        <v>-</v>
      </c>
      <c r="AQ442" s="173" t="str">
        <f>IF(BS_CONTROLE[[#This Row],[Coluna12]]=0, "-", BS_CONTROLE[[#This Row],[Coluna12]])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2" s="59" t="str" cm="1">
        <f t="array" ref="BD4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Row],[Coluna22]]=0, "-", BS_CONTROLE[[#This Row],[Coluna22]])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Row],[Coluna2]]="","",WEEKNUM(BS_CONTROLE[[#This Row],[Coluna2]]))</f>
        <v/>
      </c>
      <c r="D443" s="45"/>
      <c r="E443" s="181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3" s="148" t="str" cm="1">
        <f t="array" ref="N4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3" s="176" t="str" cm="1">
        <f t="array" ref="T4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Row],[Coluna6]]=0, "-", BS_CONTROLE[[#This Row],[Coluna6]])</f>
        <v>-</v>
      </c>
      <c r="AJ443" s="8" t="str">
        <f>IF(D443="","*",VLOOKUP(AI443,BS_ATIVIDADE[#Data],3,FALSE))</f>
        <v>*</v>
      </c>
      <c r="AK443" s="171" t="str">
        <f>IF(BS_CONTROLE[[#This Row],[Coluna8]]=0, "-", BS_CONTROLE[[#This Row],[Coluna8]])</f>
        <v>-</v>
      </c>
      <c r="AL443" s="171" t="str">
        <f>IF(BS_CONTROLE[[#This Row],[Coluna9]]=0, "-", BS_CONTROLE[[#This Row],[Coluna9]])</f>
        <v>-</v>
      </c>
      <c r="AM443" s="171" t="str">
        <f>IF(BS_CONTROLE[[#This Row],[Coluna13]]=0, "-", BS_CONTROLE[[#This Row],[Coluna13]])</f>
        <v>-</v>
      </c>
      <c r="AN443" s="171" t="str">
        <f>IF(BS_CONTROLE[[#This Row],[Coluna14]]=0, "-", BS_CONTROLE[[#This Row],[Coluna14]])</f>
        <v>-</v>
      </c>
      <c r="AO443" s="172" t="str">
        <f>IF(BS_CONTROLE[[#This Row],[Coluna10]]=0, "-", BS_CONTROLE[[#This Row],[Coluna10]])</f>
        <v>-</v>
      </c>
      <c r="AP443" s="173" t="str">
        <f>IF(BS_CONTROLE[[#This Row],[Coluna11]]=0, "-", BS_CONTROLE[[#This Row],[Coluna11]])</f>
        <v>-</v>
      </c>
      <c r="AQ443" s="173" t="str">
        <f>IF(BS_CONTROLE[[#This Row],[Coluna12]]=0, "-", BS_CONTROLE[[#This Row],[Coluna12]])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3" s="59" t="str" cm="1">
        <f t="array" ref="BD4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Row],[Coluna22]]=0, "-", BS_CONTROLE[[#This Row],[Coluna22]])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Row],[Coluna2]]="","",WEEKNUM(BS_CONTROLE[[#This Row],[Coluna2]]))</f>
        <v/>
      </c>
      <c r="D444" s="45"/>
      <c r="E444" s="181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4" s="148" t="str" cm="1">
        <f t="array" ref="N4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4" s="176" t="str" cm="1">
        <f t="array" ref="T4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Row],[Coluna6]]=0, "-", BS_CONTROLE[[#This Row],[Coluna6]])</f>
        <v>-</v>
      </c>
      <c r="AJ444" s="8" t="str">
        <f>IF(D444="","*",VLOOKUP(AI444,BS_ATIVIDADE[#Data],3,FALSE))</f>
        <v>*</v>
      </c>
      <c r="AK444" s="171" t="str">
        <f>IF(BS_CONTROLE[[#This Row],[Coluna8]]=0, "-", BS_CONTROLE[[#This Row],[Coluna8]])</f>
        <v>-</v>
      </c>
      <c r="AL444" s="171" t="str">
        <f>IF(BS_CONTROLE[[#This Row],[Coluna9]]=0, "-", BS_CONTROLE[[#This Row],[Coluna9]])</f>
        <v>-</v>
      </c>
      <c r="AM444" s="171" t="str">
        <f>IF(BS_CONTROLE[[#This Row],[Coluna13]]=0, "-", BS_CONTROLE[[#This Row],[Coluna13]])</f>
        <v>-</v>
      </c>
      <c r="AN444" s="171" t="str">
        <f>IF(BS_CONTROLE[[#This Row],[Coluna14]]=0, "-", BS_CONTROLE[[#This Row],[Coluna14]])</f>
        <v>-</v>
      </c>
      <c r="AO444" s="172" t="str">
        <f>IF(BS_CONTROLE[[#This Row],[Coluna10]]=0, "-", BS_CONTROLE[[#This Row],[Coluna10]])</f>
        <v>-</v>
      </c>
      <c r="AP444" s="173" t="str">
        <f>IF(BS_CONTROLE[[#This Row],[Coluna11]]=0, "-", BS_CONTROLE[[#This Row],[Coluna11]])</f>
        <v>-</v>
      </c>
      <c r="AQ444" s="173" t="str">
        <f>IF(BS_CONTROLE[[#This Row],[Coluna12]]=0, "-", BS_CONTROLE[[#This Row],[Coluna12]])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4" s="59" t="str" cm="1">
        <f t="array" ref="BD4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Row],[Coluna22]]=0, "-", BS_CONTROLE[[#This Row],[Coluna22]])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Row],[Coluna2]]="","",WEEKNUM(BS_CONTROLE[[#This Row],[Coluna2]]))</f>
        <v/>
      </c>
      <c r="D445" s="45"/>
      <c r="E445" s="181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5" s="148" t="str" cm="1">
        <f t="array" ref="N4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5" s="176" t="str" cm="1">
        <f t="array" ref="T4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Row],[Coluna6]]=0, "-", BS_CONTROLE[[#This Row],[Coluna6]])</f>
        <v>-</v>
      </c>
      <c r="AJ445" s="8" t="str">
        <f>IF(D445="","*",VLOOKUP(AI445,BS_ATIVIDADE[#Data],3,FALSE))</f>
        <v>*</v>
      </c>
      <c r="AK445" s="171" t="str">
        <f>IF(BS_CONTROLE[[#This Row],[Coluna8]]=0, "-", BS_CONTROLE[[#This Row],[Coluna8]])</f>
        <v>-</v>
      </c>
      <c r="AL445" s="171" t="str">
        <f>IF(BS_CONTROLE[[#This Row],[Coluna9]]=0, "-", BS_CONTROLE[[#This Row],[Coluna9]])</f>
        <v>-</v>
      </c>
      <c r="AM445" s="171" t="str">
        <f>IF(BS_CONTROLE[[#This Row],[Coluna13]]=0, "-", BS_CONTROLE[[#This Row],[Coluna13]])</f>
        <v>-</v>
      </c>
      <c r="AN445" s="171" t="str">
        <f>IF(BS_CONTROLE[[#This Row],[Coluna14]]=0, "-", BS_CONTROLE[[#This Row],[Coluna14]])</f>
        <v>-</v>
      </c>
      <c r="AO445" s="172" t="str">
        <f>IF(BS_CONTROLE[[#This Row],[Coluna10]]=0, "-", BS_CONTROLE[[#This Row],[Coluna10]])</f>
        <v>-</v>
      </c>
      <c r="AP445" s="173" t="str">
        <f>IF(BS_CONTROLE[[#This Row],[Coluna11]]=0, "-", BS_CONTROLE[[#This Row],[Coluna11]])</f>
        <v>-</v>
      </c>
      <c r="AQ445" s="173" t="str">
        <f>IF(BS_CONTROLE[[#This Row],[Coluna12]]=0, "-", BS_CONTROLE[[#This Row],[Coluna12]])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5" s="59" t="str" cm="1">
        <f t="array" ref="BD4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Row],[Coluna22]]=0, "-", BS_CONTROLE[[#This Row],[Coluna22]])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Row],[Coluna2]]="","",WEEKNUM(BS_CONTROLE[[#This Row],[Coluna2]]))</f>
        <v/>
      </c>
      <c r="D446" s="45"/>
      <c r="E446" s="181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6" s="148" t="str" cm="1">
        <f t="array" ref="N4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6" s="176" t="str" cm="1">
        <f t="array" ref="T4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Row],[Coluna6]]=0, "-", BS_CONTROLE[[#This Row],[Coluna6]])</f>
        <v>-</v>
      </c>
      <c r="AJ446" s="8" t="str">
        <f>IF(D446="","*",VLOOKUP(AI446,BS_ATIVIDADE[#Data],3,FALSE))</f>
        <v>*</v>
      </c>
      <c r="AK446" s="171" t="str">
        <f>IF(BS_CONTROLE[[#This Row],[Coluna8]]=0, "-", BS_CONTROLE[[#This Row],[Coluna8]])</f>
        <v>-</v>
      </c>
      <c r="AL446" s="171" t="str">
        <f>IF(BS_CONTROLE[[#This Row],[Coluna9]]=0, "-", BS_CONTROLE[[#This Row],[Coluna9]])</f>
        <v>-</v>
      </c>
      <c r="AM446" s="171" t="str">
        <f>IF(BS_CONTROLE[[#This Row],[Coluna13]]=0, "-", BS_CONTROLE[[#This Row],[Coluna13]])</f>
        <v>-</v>
      </c>
      <c r="AN446" s="171" t="str">
        <f>IF(BS_CONTROLE[[#This Row],[Coluna14]]=0, "-", BS_CONTROLE[[#This Row],[Coluna14]])</f>
        <v>-</v>
      </c>
      <c r="AO446" s="172" t="str">
        <f>IF(BS_CONTROLE[[#This Row],[Coluna10]]=0, "-", BS_CONTROLE[[#This Row],[Coluna10]])</f>
        <v>-</v>
      </c>
      <c r="AP446" s="173" t="str">
        <f>IF(BS_CONTROLE[[#This Row],[Coluna11]]=0, "-", BS_CONTROLE[[#This Row],[Coluna11]])</f>
        <v>-</v>
      </c>
      <c r="AQ446" s="173" t="str">
        <f>IF(BS_CONTROLE[[#This Row],[Coluna12]]=0, "-", BS_CONTROLE[[#This Row],[Coluna12]])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6" s="59" t="str" cm="1">
        <f t="array" ref="BD4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Row],[Coluna22]]=0, "-", BS_CONTROLE[[#This Row],[Coluna22]])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Row],[Coluna2]]="","",WEEKNUM(BS_CONTROLE[[#This Row],[Coluna2]]))</f>
        <v/>
      </c>
      <c r="D447" s="45"/>
      <c r="E447" s="181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7" s="148" t="str" cm="1">
        <f t="array" ref="N4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7" s="176" t="str" cm="1">
        <f t="array" ref="T4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Row],[Coluna6]]=0, "-", BS_CONTROLE[[#This Row],[Coluna6]])</f>
        <v>-</v>
      </c>
      <c r="AJ447" s="8" t="str">
        <f>IF(D447="","*",VLOOKUP(AI447,BS_ATIVIDADE[#Data],3,FALSE))</f>
        <v>*</v>
      </c>
      <c r="AK447" s="171" t="str">
        <f>IF(BS_CONTROLE[[#This Row],[Coluna8]]=0, "-", BS_CONTROLE[[#This Row],[Coluna8]])</f>
        <v>-</v>
      </c>
      <c r="AL447" s="171" t="str">
        <f>IF(BS_CONTROLE[[#This Row],[Coluna9]]=0, "-", BS_CONTROLE[[#This Row],[Coluna9]])</f>
        <v>-</v>
      </c>
      <c r="AM447" s="171" t="str">
        <f>IF(BS_CONTROLE[[#This Row],[Coluna13]]=0, "-", BS_CONTROLE[[#This Row],[Coluna13]])</f>
        <v>-</v>
      </c>
      <c r="AN447" s="171" t="str">
        <f>IF(BS_CONTROLE[[#This Row],[Coluna14]]=0, "-", BS_CONTROLE[[#This Row],[Coluna14]])</f>
        <v>-</v>
      </c>
      <c r="AO447" s="172" t="str">
        <f>IF(BS_CONTROLE[[#This Row],[Coluna10]]=0, "-", BS_CONTROLE[[#This Row],[Coluna10]])</f>
        <v>-</v>
      </c>
      <c r="AP447" s="173" t="str">
        <f>IF(BS_CONTROLE[[#This Row],[Coluna11]]=0, "-", BS_CONTROLE[[#This Row],[Coluna11]])</f>
        <v>-</v>
      </c>
      <c r="AQ447" s="173" t="str">
        <f>IF(BS_CONTROLE[[#This Row],[Coluna12]]=0, "-", BS_CONTROLE[[#This Row],[Coluna12]])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7" s="59" t="str" cm="1">
        <f t="array" ref="BD4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Row],[Coluna22]]=0, "-", BS_CONTROLE[[#This Row],[Coluna22]])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Row],[Coluna2]]="","",WEEKNUM(BS_CONTROLE[[#This Row],[Coluna2]]))</f>
        <v/>
      </c>
      <c r="D448" s="45"/>
      <c r="E448" s="181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8" s="148" t="str" cm="1">
        <f t="array" ref="N4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8" s="176" t="str" cm="1">
        <f t="array" ref="T4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Row],[Coluna6]]=0, "-", BS_CONTROLE[[#This Row],[Coluna6]])</f>
        <v>-</v>
      </c>
      <c r="AJ448" s="8" t="str">
        <f>IF(D448="","*",VLOOKUP(AI448,BS_ATIVIDADE[#Data],3,FALSE))</f>
        <v>*</v>
      </c>
      <c r="AK448" s="171" t="str">
        <f>IF(BS_CONTROLE[[#This Row],[Coluna8]]=0, "-", BS_CONTROLE[[#This Row],[Coluna8]])</f>
        <v>-</v>
      </c>
      <c r="AL448" s="171" t="str">
        <f>IF(BS_CONTROLE[[#This Row],[Coluna9]]=0, "-", BS_CONTROLE[[#This Row],[Coluna9]])</f>
        <v>-</v>
      </c>
      <c r="AM448" s="171" t="str">
        <f>IF(BS_CONTROLE[[#This Row],[Coluna13]]=0, "-", BS_CONTROLE[[#This Row],[Coluna13]])</f>
        <v>-</v>
      </c>
      <c r="AN448" s="171" t="str">
        <f>IF(BS_CONTROLE[[#This Row],[Coluna14]]=0, "-", BS_CONTROLE[[#This Row],[Coluna14]])</f>
        <v>-</v>
      </c>
      <c r="AO448" s="172" t="str">
        <f>IF(BS_CONTROLE[[#This Row],[Coluna10]]=0, "-", BS_CONTROLE[[#This Row],[Coluna10]])</f>
        <v>-</v>
      </c>
      <c r="AP448" s="173" t="str">
        <f>IF(BS_CONTROLE[[#This Row],[Coluna11]]=0, "-", BS_CONTROLE[[#This Row],[Coluna11]])</f>
        <v>-</v>
      </c>
      <c r="AQ448" s="173" t="str">
        <f>IF(BS_CONTROLE[[#This Row],[Coluna12]]=0, "-", BS_CONTROLE[[#This Row],[Coluna12]])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8" s="59" t="str" cm="1">
        <f t="array" ref="BD4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Row],[Coluna22]]=0, "-", BS_CONTROLE[[#This Row],[Coluna22]])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Row],[Coluna2]]="","",WEEKNUM(BS_CONTROLE[[#This Row],[Coluna2]]))</f>
        <v/>
      </c>
      <c r="D449" s="45"/>
      <c r="E449" s="181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9" s="148" t="str" cm="1">
        <f t="array" ref="N4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9" s="176" t="str" cm="1">
        <f t="array" ref="T4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Row],[Coluna6]]=0, "-", BS_CONTROLE[[#This Row],[Coluna6]])</f>
        <v>-</v>
      </c>
      <c r="AJ449" s="8" t="str">
        <f>IF(D449="","*",VLOOKUP(AI449,BS_ATIVIDADE[#Data],3,FALSE))</f>
        <v>*</v>
      </c>
      <c r="AK449" s="171" t="str">
        <f>IF(BS_CONTROLE[[#This Row],[Coluna8]]=0, "-", BS_CONTROLE[[#This Row],[Coluna8]])</f>
        <v>-</v>
      </c>
      <c r="AL449" s="171" t="str">
        <f>IF(BS_CONTROLE[[#This Row],[Coluna9]]=0, "-", BS_CONTROLE[[#This Row],[Coluna9]])</f>
        <v>-</v>
      </c>
      <c r="AM449" s="171" t="str">
        <f>IF(BS_CONTROLE[[#This Row],[Coluna13]]=0, "-", BS_CONTROLE[[#This Row],[Coluna13]])</f>
        <v>-</v>
      </c>
      <c r="AN449" s="171" t="str">
        <f>IF(BS_CONTROLE[[#This Row],[Coluna14]]=0, "-", BS_CONTROLE[[#This Row],[Coluna14]])</f>
        <v>-</v>
      </c>
      <c r="AO449" s="172" t="str">
        <f>IF(BS_CONTROLE[[#This Row],[Coluna10]]=0, "-", BS_CONTROLE[[#This Row],[Coluna10]])</f>
        <v>-</v>
      </c>
      <c r="AP449" s="173" t="str">
        <f>IF(BS_CONTROLE[[#This Row],[Coluna11]]=0, "-", BS_CONTROLE[[#This Row],[Coluna11]])</f>
        <v>-</v>
      </c>
      <c r="AQ449" s="173" t="str">
        <f>IF(BS_CONTROLE[[#This Row],[Coluna12]]=0, "-", BS_CONTROLE[[#This Row],[Coluna12]])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9" s="59" t="str" cm="1">
        <f t="array" ref="BD4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Row],[Coluna22]]=0, "-", BS_CONTROLE[[#This Row],[Coluna22]])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Row],[Coluna2]]="","",WEEKNUM(BS_CONTROLE[[#This Row],[Coluna2]]))</f>
        <v/>
      </c>
      <c r="D450" s="45"/>
      <c r="E450" s="181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0" s="148" t="str" cm="1">
        <f t="array" ref="N4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0" s="176" t="str" cm="1">
        <f t="array" ref="T4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Row],[Coluna6]]=0, "-", BS_CONTROLE[[#This Row],[Coluna6]])</f>
        <v>-</v>
      </c>
      <c r="AJ450" s="8" t="str">
        <f>IF(D450="","*",VLOOKUP(AI450,BS_ATIVIDADE[#Data],3,FALSE))</f>
        <v>*</v>
      </c>
      <c r="AK450" s="171" t="str">
        <f>IF(BS_CONTROLE[[#This Row],[Coluna8]]=0, "-", BS_CONTROLE[[#This Row],[Coluna8]])</f>
        <v>-</v>
      </c>
      <c r="AL450" s="171" t="str">
        <f>IF(BS_CONTROLE[[#This Row],[Coluna9]]=0, "-", BS_CONTROLE[[#This Row],[Coluna9]])</f>
        <v>-</v>
      </c>
      <c r="AM450" s="171" t="str">
        <f>IF(BS_CONTROLE[[#This Row],[Coluna13]]=0, "-", BS_CONTROLE[[#This Row],[Coluna13]])</f>
        <v>-</v>
      </c>
      <c r="AN450" s="171" t="str">
        <f>IF(BS_CONTROLE[[#This Row],[Coluna14]]=0, "-", BS_CONTROLE[[#This Row],[Coluna14]])</f>
        <v>-</v>
      </c>
      <c r="AO450" s="172" t="str">
        <f>IF(BS_CONTROLE[[#This Row],[Coluna10]]=0, "-", BS_CONTROLE[[#This Row],[Coluna10]])</f>
        <v>-</v>
      </c>
      <c r="AP450" s="173" t="str">
        <f>IF(BS_CONTROLE[[#This Row],[Coluna11]]=0, "-", BS_CONTROLE[[#This Row],[Coluna11]])</f>
        <v>-</v>
      </c>
      <c r="AQ450" s="173" t="str">
        <f>IF(BS_CONTROLE[[#This Row],[Coluna12]]=0, "-", BS_CONTROLE[[#This Row],[Coluna12]])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0" s="59" t="str" cm="1">
        <f t="array" ref="BD4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Row],[Coluna22]]=0, "-", BS_CONTROLE[[#This Row],[Coluna22]])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Row],[Coluna2]]="","",WEEKNUM(BS_CONTROLE[[#This Row],[Coluna2]]))</f>
        <v/>
      </c>
      <c r="D451" s="45"/>
      <c r="E451" s="181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1" s="148" t="str" cm="1">
        <f t="array" ref="N4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1" s="176" t="str" cm="1">
        <f t="array" ref="T4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Row],[Coluna6]]=0, "-", BS_CONTROLE[[#This Row],[Coluna6]])</f>
        <v>-</v>
      </c>
      <c r="AJ451" s="8" t="str">
        <f>IF(D451="","*",VLOOKUP(AI451,BS_ATIVIDADE[#Data],3,FALSE))</f>
        <v>*</v>
      </c>
      <c r="AK451" s="171" t="str">
        <f>IF(BS_CONTROLE[[#This Row],[Coluna8]]=0, "-", BS_CONTROLE[[#This Row],[Coluna8]])</f>
        <v>-</v>
      </c>
      <c r="AL451" s="171" t="str">
        <f>IF(BS_CONTROLE[[#This Row],[Coluna9]]=0, "-", BS_CONTROLE[[#This Row],[Coluna9]])</f>
        <v>-</v>
      </c>
      <c r="AM451" s="171" t="str">
        <f>IF(BS_CONTROLE[[#This Row],[Coluna13]]=0, "-", BS_CONTROLE[[#This Row],[Coluna13]])</f>
        <v>-</v>
      </c>
      <c r="AN451" s="171" t="str">
        <f>IF(BS_CONTROLE[[#This Row],[Coluna14]]=0, "-", BS_CONTROLE[[#This Row],[Coluna14]])</f>
        <v>-</v>
      </c>
      <c r="AO451" s="172" t="str">
        <f>IF(BS_CONTROLE[[#This Row],[Coluna10]]=0, "-", BS_CONTROLE[[#This Row],[Coluna10]])</f>
        <v>-</v>
      </c>
      <c r="AP451" s="173" t="str">
        <f>IF(BS_CONTROLE[[#This Row],[Coluna11]]=0, "-", BS_CONTROLE[[#This Row],[Coluna11]])</f>
        <v>-</v>
      </c>
      <c r="AQ451" s="173" t="str">
        <f>IF(BS_CONTROLE[[#This Row],[Coluna12]]=0, "-", BS_CONTROLE[[#This Row],[Coluna12]])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1" s="59" t="str" cm="1">
        <f t="array" ref="BD4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Row],[Coluna22]]=0, "-", BS_CONTROLE[[#This Row],[Coluna22]])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Row],[Coluna2]]="","",WEEKNUM(BS_CONTROLE[[#This Row],[Coluna2]]))</f>
        <v/>
      </c>
      <c r="D452" s="45"/>
      <c r="E452" s="181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2" s="148" t="str" cm="1">
        <f t="array" ref="N4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2" s="176" t="str" cm="1">
        <f t="array" ref="T4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Row],[Coluna6]]=0, "-", BS_CONTROLE[[#This Row],[Coluna6]])</f>
        <v>-</v>
      </c>
      <c r="AJ452" s="8" t="str">
        <f>IF(D452="","*",VLOOKUP(AI452,BS_ATIVIDADE[#Data],3,FALSE))</f>
        <v>*</v>
      </c>
      <c r="AK452" s="171" t="str">
        <f>IF(BS_CONTROLE[[#This Row],[Coluna8]]=0, "-", BS_CONTROLE[[#This Row],[Coluna8]])</f>
        <v>-</v>
      </c>
      <c r="AL452" s="171" t="str">
        <f>IF(BS_CONTROLE[[#This Row],[Coluna9]]=0, "-", BS_CONTROLE[[#This Row],[Coluna9]])</f>
        <v>-</v>
      </c>
      <c r="AM452" s="171" t="str">
        <f>IF(BS_CONTROLE[[#This Row],[Coluna13]]=0, "-", BS_CONTROLE[[#This Row],[Coluna13]])</f>
        <v>-</v>
      </c>
      <c r="AN452" s="171" t="str">
        <f>IF(BS_CONTROLE[[#This Row],[Coluna14]]=0, "-", BS_CONTROLE[[#This Row],[Coluna14]])</f>
        <v>-</v>
      </c>
      <c r="AO452" s="172" t="str">
        <f>IF(BS_CONTROLE[[#This Row],[Coluna10]]=0, "-", BS_CONTROLE[[#This Row],[Coluna10]])</f>
        <v>-</v>
      </c>
      <c r="AP452" s="173" t="str">
        <f>IF(BS_CONTROLE[[#This Row],[Coluna11]]=0, "-", BS_CONTROLE[[#This Row],[Coluna11]])</f>
        <v>-</v>
      </c>
      <c r="AQ452" s="173" t="str">
        <f>IF(BS_CONTROLE[[#This Row],[Coluna12]]=0, "-", BS_CONTROLE[[#This Row],[Coluna12]])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2" s="59" t="str" cm="1">
        <f t="array" ref="BD4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Row],[Coluna22]]=0, "-", BS_CONTROLE[[#This Row],[Coluna22]])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Row],[Coluna2]]="","",WEEKNUM(BS_CONTROLE[[#This Row],[Coluna2]]))</f>
        <v/>
      </c>
      <c r="D453" s="45"/>
      <c r="E453" s="181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3" s="148" t="str" cm="1">
        <f t="array" ref="N4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3" s="176" t="str" cm="1">
        <f t="array" ref="T4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Row],[Coluna6]]=0, "-", BS_CONTROLE[[#This Row],[Coluna6]])</f>
        <v>-</v>
      </c>
      <c r="AJ453" s="8" t="str">
        <f>IF(D453="","*",VLOOKUP(AI453,BS_ATIVIDADE[#Data],3,FALSE))</f>
        <v>*</v>
      </c>
      <c r="AK453" s="171" t="str">
        <f>IF(BS_CONTROLE[[#This Row],[Coluna8]]=0, "-", BS_CONTROLE[[#This Row],[Coluna8]])</f>
        <v>-</v>
      </c>
      <c r="AL453" s="171" t="str">
        <f>IF(BS_CONTROLE[[#This Row],[Coluna9]]=0, "-", BS_CONTROLE[[#This Row],[Coluna9]])</f>
        <v>-</v>
      </c>
      <c r="AM453" s="171" t="str">
        <f>IF(BS_CONTROLE[[#This Row],[Coluna13]]=0, "-", BS_CONTROLE[[#This Row],[Coluna13]])</f>
        <v>-</v>
      </c>
      <c r="AN453" s="171" t="str">
        <f>IF(BS_CONTROLE[[#This Row],[Coluna14]]=0, "-", BS_CONTROLE[[#This Row],[Coluna14]])</f>
        <v>-</v>
      </c>
      <c r="AO453" s="172" t="str">
        <f>IF(BS_CONTROLE[[#This Row],[Coluna10]]=0, "-", BS_CONTROLE[[#This Row],[Coluna10]])</f>
        <v>-</v>
      </c>
      <c r="AP453" s="173" t="str">
        <f>IF(BS_CONTROLE[[#This Row],[Coluna11]]=0, "-", BS_CONTROLE[[#This Row],[Coluna11]])</f>
        <v>-</v>
      </c>
      <c r="AQ453" s="173" t="str">
        <f>IF(BS_CONTROLE[[#This Row],[Coluna12]]=0, "-", BS_CONTROLE[[#This Row],[Coluna12]])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3" s="59" t="str" cm="1">
        <f t="array" ref="BD4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Row],[Coluna22]]=0, "-", BS_CONTROLE[[#This Row],[Coluna22]])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Row],[Coluna2]]="","",WEEKNUM(BS_CONTROLE[[#This Row],[Coluna2]]))</f>
        <v/>
      </c>
      <c r="D454" s="45"/>
      <c r="E454" s="181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4" s="148" t="str" cm="1">
        <f t="array" ref="N4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4" s="176" t="str" cm="1">
        <f t="array" ref="T4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Row],[Coluna6]]=0, "-", BS_CONTROLE[[#This Row],[Coluna6]])</f>
        <v>-</v>
      </c>
      <c r="AJ454" s="8" t="str">
        <f>IF(D454="","*",VLOOKUP(AI454,BS_ATIVIDADE[#Data],3,FALSE))</f>
        <v>*</v>
      </c>
      <c r="AK454" s="171" t="str">
        <f>IF(BS_CONTROLE[[#This Row],[Coluna8]]=0, "-", BS_CONTROLE[[#This Row],[Coluna8]])</f>
        <v>-</v>
      </c>
      <c r="AL454" s="171" t="str">
        <f>IF(BS_CONTROLE[[#This Row],[Coluna9]]=0, "-", BS_CONTROLE[[#This Row],[Coluna9]])</f>
        <v>-</v>
      </c>
      <c r="AM454" s="171" t="str">
        <f>IF(BS_CONTROLE[[#This Row],[Coluna13]]=0, "-", BS_CONTROLE[[#This Row],[Coluna13]])</f>
        <v>-</v>
      </c>
      <c r="AN454" s="171" t="str">
        <f>IF(BS_CONTROLE[[#This Row],[Coluna14]]=0, "-", BS_CONTROLE[[#This Row],[Coluna14]])</f>
        <v>-</v>
      </c>
      <c r="AO454" s="172" t="str">
        <f>IF(BS_CONTROLE[[#This Row],[Coluna10]]=0, "-", BS_CONTROLE[[#This Row],[Coluna10]])</f>
        <v>-</v>
      </c>
      <c r="AP454" s="173" t="str">
        <f>IF(BS_CONTROLE[[#This Row],[Coluna11]]=0, "-", BS_CONTROLE[[#This Row],[Coluna11]])</f>
        <v>-</v>
      </c>
      <c r="AQ454" s="173" t="str">
        <f>IF(BS_CONTROLE[[#This Row],[Coluna12]]=0, "-", BS_CONTROLE[[#This Row],[Coluna12]])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4" s="59" t="str" cm="1">
        <f t="array" ref="BD4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Row],[Coluna22]]=0, "-", BS_CONTROLE[[#This Row],[Coluna22]])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Row],[Coluna2]]="","",WEEKNUM(BS_CONTROLE[[#This Row],[Coluna2]]))</f>
        <v/>
      </c>
      <c r="D455" s="45"/>
      <c r="E455" s="181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5" s="148" t="str" cm="1">
        <f t="array" ref="N4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5" s="176" t="str" cm="1">
        <f t="array" ref="T4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Row],[Coluna6]]=0, "-", BS_CONTROLE[[#This Row],[Coluna6]])</f>
        <v>-</v>
      </c>
      <c r="AJ455" s="8" t="str">
        <f>IF(D455="","*",VLOOKUP(AI455,BS_ATIVIDADE[#Data],3,FALSE))</f>
        <v>*</v>
      </c>
      <c r="AK455" s="171" t="str">
        <f>IF(BS_CONTROLE[[#This Row],[Coluna8]]=0, "-", BS_CONTROLE[[#This Row],[Coluna8]])</f>
        <v>-</v>
      </c>
      <c r="AL455" s="171" t="str">
        <f>IF(BS_CONTROLE[[#This Row],[Coluna9]]=0, "-", BS_CONTROLE[[#This Row],[Coluna9]])</f>
        <v>-</v>
      </c>
      <c r="AM455" s="171" t="str">
        <f>IF(BS_CONTROLE[[#This Row],[Coluna13]]=0, "-", BS_CONTROLE[[#This Row],[Coluna13]])</f>
        <v>-</v>
      </c>
      <c r="AN455" s="171" t="str">
        <f>IF(BS_CONTROLE[[#This Row],[Coluna14]]=0, "-", BS_CONTROLE[[#This Row],[Coluna14]])</f>
        <v>-</v>
      </c>
      <c r="AO455" s="172" t="str">
        <f>IF(BS_CONTROLE[[#This Row],[Coluna10]]=0, "-", BS_CONTROLE[[#This Row],[Coluna10]])</f>
        <v>-</v>
      </c>
      <c r="AP455" s="173" t="str">
        <f>IF(BS_CONTROLE[[#This Row],[Coluna11]]=0, "-", BS_CONTROLE[[#This Row],[Coluna11]])</f>
        <v>-</v>
      </c>
      <c r="AQ455" s="173" t="str">
        <f>IF(BS_CONTROLE[[#This Row],[Coluna12]]=0, "-", BS_CONTROLE[[#This Row],[Coluna12]])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5" s="59" t="str" cm="1">
        <f t="array" ref="BD4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Row],[Coluna22]]=0, "-", BS_CONTROLE[[#This Row],[Coluna22]])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Row],[Coluna2]]="","",WEEKNUM(BS_CONTROLE[[#This Row],[Coluna2]]))</f>
        <v/>
      </c>
      <c r="D456" s="45"/>
      <c r="E456" s="181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6" s="148" t="str" cm="1">
        <f t="array" ref="N4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6" s="176" t="str" cm="1">
        <f t="array" ref="T4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Row],[Coluna6]]=0, "-", BS_CONTROLE[[#This Row],[Coluna6]])</f>
        <v>-</v>
      </c>
      <c r="AJ456" s="8" t="str">
        <f>IF(D456="","*",VLOOKUP(AI456,BS_ATIVIDADE[#Data],3,FALSE))</f>
        <v>*</v>
      </c>
      <c r="AK456" s="171" t="str">
        <f>IF(BS_CONTROLE[[#This Row],[Coluna8]]=0, "-", BS_CONTROLE[[#This Row],[Coluna8]])</f>
        <v>-</v>
      </c>
      <c r="AL456" s="171" t="str">
        <f>IF(BS_CONTROLE[[#This Row],[Coluna9]]=0, "-", BS_CONTROLE[[#This Row],[Coluna9]])</f>
        <v>-</v>
      </c>
      <c r="AM456" s="171" t="str">
        <f>IF(BS_CONTROLE[[#This Row],[Coluna13]]=0, "-", BS_CONTROLE[[#This Row],[Coluna13]])</f>
        <v>-</v>
      </c>
      <c r="AN456" s="171" t="str">
        <f>IF(BS_CONTROLE[[#This Row],[Coluna14]]=0, "-", BS_CONTROLE[[#This Row],[Coluna14]])</f>
        <v>-</v>
      </c>
      <c r="AO456" s="172" t="str">
        <f>IF(BS_CONTROLE[[#This Row],[Coluna10]]=0, "-", BS_CONTROLE[[#This Row],[Coluna10]])</f>
        <v>-</v>
      </c>
      <c r="AP456" s="173" t="str">
        <f>IF(BS_CONTROLE[[#This Row],[Coluna11]]=0, "-", BS_CONTROLE[[#This Row],[Coluna11]])</f>
        <v>-</v>
      </c>
      <c r="AQ456" s="173" t="str">
        <f>IF(BS_CONTROLE[[#This Row],[Coluna12]]=0, "-", BS_CONTROLE[[#This Row],[Coluna12]])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6" s="59" t="str" cm="1">
        <f t="array" ref="BD4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Row],[Coluna22]]=0, "-", BS_CONTROLE[[#This Row],[Coluna22]])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Row],[Coluna2]]="","",WEEKNUM(BS_CONTROLE[[#This Row],[Coluna2]]))</f>
        <v/>
      </c>
      <c r="D457" s="45"/>
      <c r="E457" s="181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7" s="148" t="str" cm="1">
        <f t="array" ref="N4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7" s="176" t="str" cm="1">
        <f t="array" ref="T4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Row],[Coluna6]]=0, "-", BS_CONTROLE[[#This Row],[Coluna6]])</f>
        <v>-</v>
      </c>
      <c r="AJ457" s="8" t="str">
        <f>IF(D457="","*",VLOOKUP(AI457,BS_ATIVIDADE[#Data],3,FALSE))</f>
        <v>*</v>
      </c>
      <c r="AK457" s="171" t="str">
        <f>IF(BS_CONTROLE[[#This Row],[Coluna8]]=0, "-", BS_CONTROLE[[#This Row],[Coluna8]])</f>
        <v>-</v>
      </c>
      <c r="AL457" s="171" t="str">
        <f>IF(BS_CONTROLE[[#This Row],[Coluna9]]=0, "-", BS_CONTROLE[[#This Row],[Coluna9]])</f>
        <v>-</v>
      </c>
      <c r="AM457" s="171" t="str">
        <f>IF(BS_CONTROLE[[#This Row],[Coluna13]]=0, "-", BS_CONTROLE[[#This Row],[Coluna13]])</f>
        <v>-</v>
      </c>
      <c r="AN457" s="171" t="str">
        <f>IF(BS_CONTROLE[[#This Row],[Coluna14]]=0, "-", BS_CONTROLE[[#This Row],[Coluna14]])</f>
        <v>-</v>
      </c>
      <c r="AO457" s="172" t="str">
        <f>IF(BS_CONTROLE[[#This Row],[Coluna10]]=0, "-", BS_CONTROLE[[#This Row],[Coluna10]])</f>
        <v>-</v>
      </c>
      <c r="AP457" s="173" t="str">
        <f>IF(BS_CONTROLE[[#This Row],[Coluna11]]=0, "-", BS_CONTROLE[[#This Row],[Coluna11]])</f>
        <v>-</v>
      </c>
      <c r="AQ457" s="173" t="str">
        <f>IF(BS_CONTROLE[[#This Row],[Coluna12]]=0, "-", BS_CONTROLE[[#This Row],[Coluna12]])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7" s="59" t="str" cm="1">
        <f t="array" ref="BD4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Row],[Coluna22]]=0, "-", BS_CONTROLE[[#This Row],[Coluna22]])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Row],[Coluna2]]="","",WEEKNUM(BS_CONTROLE[[#This Row],[Coluna2]]))</f>
        <v/>
      </c>
      <c r="D458" s="45"/>
      <c r="E458" s="181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8" s="148" t="str" cm="1">
        <f t="array" ref="N4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8" s="176" t="str" cm="1">
        <f t="array" ref="T4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Row],[Coluna6]]=0, "-", BS_CONTROLE[[#This Row],[Coluna6]])</f>
        <v>-</v>
      </c>
      <c r="AJ458" s="8" t="str">
        <f>IF(D458="","*",VLOOKUP(AI458,BS_ATIVIDADE[#Data],3,FALSE))</f>
        <v>*</v>
      </c>
      <c r="AK458" s="171" t="str">
        <f>IF(BS_CONTROLE[[#This Row],[Coluna8]]=0, "-", BS_CONTROLE[[#This Row],[Coluna8]])</f>
        <v>-</v>
      </c>
      <c r="AL458" s="171" t="str">
        <f>IF(BS_CONTROLE[[#This Row],[Coluna9]]=0, "-", BS_CONTROLE[[#This Row],[Coluna9]])</f>
        <v>-</v>
      </c>
      <c r="AM458" s="171" t="str">
        <f>IF(BS_CONTROLE[[#This Row],[Coluna13]]=0, "-", BS_CONTROLE[[#This Row],[Coluna13]])</f>
        <v>-</v>
      </c>
      <c r="AN458" s="171" t="str">
        <f>IF(BS_CONTROLE[[#This Row],[Coluna14]]=0, "-", BS_CONTROLE[[#This Row],[Coluna14]])</f>
        <v>-</v>
      </c>
      <c r="AO458" s="172" t="str">
        <f>IF(BS_CONTROLE[[#This Row],[Coluna10]]=0, "-", BS_CONTROLE[[#This Row],[Coluna10]])</f>
        <v>-</v>
      </c>
      <c r="AP458" s="173" t="str">
        <f>IF(BS_CONTROLE[[#This Row],[Coluna11]]=0, "-", BS_CONTROLE[[#This Row],[Coluna11]])</f>
        <v>-</v>
      </c>
      <c r="AQ458" s="173" t="str">
        <f>IF(BS_CONTROLE[[#This Row],[Coluna12]]=0, "-", BS_CONTROLE[[#This Row],[Coluna12]])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8" s="59" t="str" cm="1">
        <f t="array" ref="BD4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Row],[Coluna22]]=0, "-", BS_CONTROLE[[#This Row],[Coluna22]])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Row],[Coluna2]]="","",WEEKNUM(BS_CONTROLE[[#This Row],[Coluna2]]))</f>
        <v/>
      </c>
      <c r="D459" s="45"/>
      <c r="E459" s="181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9" s="148" t="str" cm="1">
        <f t="array" ref="N4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9" s="176" t="str" cm="1">
        <f t="array" ref="T4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Row],[Coluna6]]=0, "-", BS_CONTROLE[[#This Row],[Coluna6]])</f>
        <v>-</v>
      </c>
      <c r="AJ459" s="8" t="str">
        <f>IF(D459="","*",VLOOKUP(AI459,BS_ATIVIDADE[#Data],3,FALSE))</f>
        <v>*</v>
      </c>
      <c r="AK459" s="171" t="str">
        <f>IF(BS_CONTROLE[[#This Row],[Coluna8]]=0, "-", BS_CONTROLE[[#This Row],[Coluna8]])</f>
        <v>-</v>
      </c>
      <c r="AL459" s="171" t="str">
        <f>IF(BS_CONTROLE[[#This Row],[Coluna9]]=0, "-", BS_CONTROLE[[#This Row],[Coluna9]])</f>
        <v>-</v>
      </c>
      <c r="AM459" s="171" t="str">
        <f>IF(BS_CONTROLE[[#This Row],[Coluna13]]=0, "-", BS_CONTROLE[[#This Row],[Coluna13]])</f>
        <v>-</v>
      </c>
      <c r="AN459" s="171" t="str">
        <f>IF(BS_CONTROLE[[#This Row],[Coluna14]]=0, "-", BS_CONTROLE[[#This Row],[Coluna14]])</f>
        <v>-</v>
      </c>
      <c r="AO459" s="172" t="str">
        <f>IF(BS_CONTROLE[[#This Row],[Coluna10]]=0, "-", BS_CONTROLE[[#This Row],[Coluna10]])</f>
        <v>-</v>
      </c>
      <c r="AP459" s="173" t="str">
        <f>IF(BS_CONTROLE[[#This Row],[Coluna11]]=0, "-", BS_CONTROLE[[#This Row],[Coluna11]])</f>
        <v>-</v>
      </c>
      <c r="AQ459" s="173" t="str">
        <f>IF(BS_CONTROLE[[#This Row],[Coluna12]]=0, "-", BS_CONTROLE[[#This Row],[Coluna12]])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9" s="59" t="str" cm="1">
        <f t="array" ref="BD4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Row],[Coluna22]]=0, "-", BS_CONTROLE[[#This Row],[Coluna22]])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Row],[Coluna2]]="","",WEEKNUM(BS_CONTROLE[[#This Row],[Coluna2]]))</f>
        <v/>
      </c>
      <c r="D460" s="45"/>
      <c r="E460" s="181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0" s="148" t="str" cm="1">
        <f t="array" ref="N4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0" s="176" t="str" cm="1">
        <f t="array" ref="T4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Row],[Coluna6]]=0, "-", BS_CONTROLE[[#This Row],[Coluna6]])</f>
        <v>-</v>
      </c>
      <c r="AJ460" s="8" t="str">
        <f>IF(D460="","*",VLOOKUP(AI460,BS_ATIVIDADE[#Data],3,FALSE))</f>
        <v>*</v>
      </c>
      <c r="AK460" s="171" t="str">
        <f>IF(BS_CONTROLE[[#This Row],[Coluna8]]=0, "-", BS_CONTROLE[[#This Row],[Coluna8]])</f>
        <v>-</v>
      </c>
      <c r="AL460" s="171" t="str">
        <f>IF(BS_CONTROLE[[#This Row],[Coluna9]]=0, "-", BS_CONTROLE[[#This Row],[Coluna9]])</f>
        <v>-</v>
      </c>
      <c r="AM460" s="171" t="str">
        <f>IF(BS_CONTROLE[[#This Row],[Coluna13]]=0, "-", BS_CONTROLE[[#This Row],[Coluna13]])</f>
        <v>-</v>
      </c>
      <c r="AN460" s="171" t="str">
        <f>IF(BS_CONTROLE[[#This Row],[Coluna14]]=0, "-", BS_CONTROLE[[#This Row],[Coluna14]])</f>
        <v>-</v>
      </c>
      <c r="AO460" s="172" t="str">
        <f>IF(BS_CONTROLE[[#This Row],[Coluna10]]=0, "-", BS_CONTROLE[[#This Row],[Coluna10]])</f>
        <v>-</v>
      </c>
      <c r="AP460" s="173" t="str">
        <f>IF(BS_CONTROLE[[#This Row],[Coluna11]]=0, "-", BS_CONTROLE[[#This Row],[Coluna11]])</f>
        <v>-</v>
      </c>
      <c r="AQ460" s="173" t="str">
        <f>IF(BS_CONTROLE[[#This Row],[Coluna12]]=0, "-", BS_CONTROLE[[#This Row],[Coluna12]])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0" s="59" t="str" cm="1">
        <f t="array" ref="BD4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Row],[Coluna22]]=0, "-", BS_CONTROLE[[#This Row],[Coluna22]])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Row],[Coluna2]]="","",WEEKNUM(BS_CONTROLE[[#This Row],[Coluna2]]))</f>
        <v/>
      </c>
      <c r="D461" s="45"/>
      <c r="E461" s="181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1" s="148" t="str" cm="1">
        <f t="array" ref="N4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1" s="176" t="str" cm="1">
        <f t="array" ref="T4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Row],[Coluna6]]=0, "-", BS_CONTROLE[[#This Row],[Coluna6]])</f>
        <v>-</v>
      </c>
      <c r="AJ461" s="8" t="str">
        <f>IF(D461="","*",VLOOKUP(AI461,BS_ATIVIDADE[#Data],3,FALSE))</f>
        <v>*</v>
      </c>
      <c r="AK461" s="171" t="str">
        <f>IF(BS_CONTROLE[[#This Row],[Coluna8]]=0, "-", BS_CONTROLE[[#This Row],[Coluna8]])</f>
        <v>-</v>
      </c>
      <c r="AL461" s="171" t="str">
        <f>IF(BS_CONTROLE[[#This Row],[Coluna9]]=0, "-", BS_CONTROLE[[#This Row],[Coluna9]])</f>
        <v>-</v>
      </c>
      <c r="AM461" s="171" t="str">
        <f>IF(BS_CONTROLE[[#This Row],[Coluna13]]=0, "-", BS_CONTROLE[[#This Row],[Coluna13]])</f>
        <v>-</v>
      </c>
      <c r="AN461" s="171" t="str">
        <f>IF(BS_CONTROLE[[#This Row],[Coluna14]]=0, "-", BS_CONTROLE[[#This Row],[Coluna14]])</f>
        <v>-</v>
      </c>
      <c r="AO461" s="172" t="str">
        <f>IF(BS_CONTROLE[[#This Row],[Coluna10]]=0, "-", BS_CONTROLE[[#This Row],[Coluna10]])</f>
        <v>-</v>
      </c>
      <c r="AP461" s="173" t="str">
        <f>IF(BS_CONTROLE[[#This Row],[Coluna11]]=0, "-", BS_CONTROLE[[#This Row],[Coluna11]])</f>
        <v>-</v>
      </c>
      <c r="AQ461" s="173" t="str">
        <f>IF(BS_CONTROLE[[#This Row],[Coluna12]]=0, "-", BS_CONTROLE[[#This Row],[Coluna12]])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1" s="59" t="str" cm="1">
        <f t="array" ref="BD4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Row],[Coluna22]]=0, "-", BS_CONTROLE[[#This Row],[Coluna22]])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Row],[Coluna2]]="","",WEEKNUM(BS_CONTROLE[[#This Row],[Coluna2]]))</f>
        <v/>
      </c>
      <c r="D462" s="45"/>
      <c r="E462" s="181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2" s="148" t="str" cm="1">
        <f t="array" ref="N4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2" s="176" t="str" cm="1">
        <f t="array" ref="T4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Row],[Coluna6]]=0, "-", BS_CONTROLE[[#This Row],[Coluna6]])</f>
        <v>-</v>
      </c>
      <c r="AJ462" s="8" t="str">
        <f>IF(D462="","*",VLOOKUP(AI462,BS_ATIVIDADE[#Data],3,FALSE))</f>
        <v>*</v>
      </c>
      <c r="AK462" s="171" t="str">
        <f>IF(BS_CONTROLE[[#This Row],[Coluna8]]=0, "-", BS_CONTROLE[[#This Row],[Coluna8]])</f>
        <v>-</v>
      </c>
      <c r="AL462" s="171" t="str">
        <f>IF(BS_CONTROLE[[#This Row],[Coluna9]]=0, "-", BS_CONTROLE[[#This Row],[Coluna9]])</f>
        <v>-</v>
      </c>
      <c r="AM462" s="171" t="str">
        <f>IF(BS_CONTROLE[[#This Row],[Coluna13]]=0, "-", BS_CONTROLE[[#This Row],[Coluna13]])</f>
        <v>-</v>
      </c>
      <c r="AN462" s="171" t="str">
        <f>IF(BS_CONTROLE[[#This Row],[Coluna14]]=0, "-", BS_CONTROLE[[#This Row],[Coluna14]])</f>
        <v>-</v>
      </c>
      <c r="AO462" s="172" t="str">
        <f>IF(BS_CONTROLE[[#This Row],[Coluna10]]=0, "-", BS_CONTROLE[[#This Row],[Coluna10]])</f>
        <v>-</v>
      </c>
      <c r="AP462" s="173" t="str">
        <f>IF(BS_CONTROLE[[#This Row],[Coluna11]]=0, "-", BS_CONTROLE[[#This Row],[Coluna11]])</f>
        <v>-</v>
      </c>
      <c r="AQ462" s="173" t="str">
        <f>IF(BS_CONTROLE[[#This Row],[Coluna12]]=0, "-", BS_CONTROLE[[#This Row],[Coluna12]])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2" s="59" t="str" cm="1">
        <f t="array" ref="BD4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Row],[Coluna22]]=0, "-", BS_CONTROLE[[#This Row],[Coluna22]])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Row],[Coluna2]]="","",WEEKNUM(BS_CONTROLE[[#This Row],[Coluna2]]))</f>
        <v/>
      </c>
      <c r="D463" s="45"/>
      <c r="E463" s="181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3" s="148" t="str" cm="1">
        <f t="array" ref="N4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3" s="176" t="str" cm="1">
        <f t="array" ref="T4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Row],[Coluna6]]=0, "-", BS_CONTROLE[[#This Row],[Coluna6]])</f>
        <v>-</v>
      </c>
      <c r="AJ463" s="8" t="str">
        <f>IF(D463="","*",VLOOKUP(AI463,BS_ATIVIDADE[#Data],3,FALSE))</f>
        <v>*</v>
      </c>
      <c r="AK463" s="171" t="str">
        <f>IF(BS_CONTROLE[[#This Row],[Coluna8]]=0, "-", BS_CONTROLE[[#This Row],[Coluna8]])</f>
        <v>-</v>
      </c>
      <c r="AL463" s="171" t="str">
        <f>IF(BS_CONTROLE[[#This Row],[Coluna9]]=0, "-", BS_CONTROLE[[#This Row],[Coluna9]])</f>
        <v>-</v>
      </c>
      <c r="AM463" s="171" t="str">
        <f>IF(BS_CONTROLE[[#This Row],[Coluna13]]=0, "-", BS_CONTROLE[[#This Row],[Coluna13]])</f>
        <v>-</v>
      </c>
      <c r="AN463" s="171" t="str">
        <f>IF(BS_CONTROLE[[#This Row],[Coluna14]]=0, "-", BS_CONTROLE[[#This Row],[Coluna14]])</f>
        <v>-</v>
      </c>
      <c r="AO463" s="172" t="str">
        <f>IF(BS_CONTROLE[[#This Row],[Coluna10]]=0, "-", BS_CONTROLE[[#This Row],[Coluna10]])</f>
        <v>-</v>
      </c>
      <c r="AP463" s="173" t="str">
        <f>IF(BS_CONTROLE[[#This Row],[Coluna11]]=0, "-", BS_CONTROLE[[#This Row],[Coluna11]])</f>
        <v>-</v>
      </c>
      <c r="AQ463" s="173" t="str">
        <f>IF(BS_CONTROLE[[#This Row],[Coluna12]]=0, "-", BS_CONTROLE[[#This Row],[Coluna12]])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3" s="59" t="str" cm="1">
        <f t="array" ref="BD4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Row],[Coluna22]]=0, "-", BS_CONTROLE[[#This Row],[Coluna22]])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Row],[Coluna2]]="","",WEEKNUM(BS_CONTROLE[[#This Row],[Coluna2]]))</f>
        <v/>
      </c>
      <c r="D464" s="45"/>
      <c r="E464" s="181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4" s="148" t="str" cm="1">
        <f t="array" ref="N4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4" s="176" t="str" cm="1">
        <f t="array" ref="T4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Row],[Coluna6]]=0, "-", BS_CONTROLE[[#This Row],[Coluna6]])</f>
        <v>-</v>
      </c>
      <c r="AJ464" s="8" t="str">
        <f>IF(D464="","*",VLOOKUP(AI464,BS_ATIVIDADE[#Data],3,FALSE))</f>
        <v>*</v>
      </c>
      <c r="AK464" s="171" t="str">
        <f>IF(BS_CONTROLE[[#This Row],[Coluna8]]=0, "-", BS_CONTROLE[[#This Row],[Coluna8]])</f>
        <v>-</v>
      </c>
      <c r="AL464" s="171" t="str">
        <f>IF(BS_CONTROLE[[#This Row],[Coluna9]]=0, "-", BS_CONTROLE[[#This Row],[Coluna9]])</f>
        <v>-</v>
      </c>
      <c r="AM464" s="171" t="str">
        <f>IF(BS_CONTROLE[[#This Row],[Coluna13]]=0, "-", BS_CONTROLE[[#This Row],[Coluna13]])</f>
        <v>-</v>
      </c>
      <c r="AN464" s="171" t="str">
        <f>IF(BS_CONTROLE[[#This Row],[Coluna14]]=0, "-", BS_CONTROLE[[#This Row],[Coluna14]])</f>
        <v>-</v>
      </c>
      <c r="AO464" s="172" t="str">
        <f>IF(BS_CONTROLE[[#This Row],[Coluna10]]=0, "-", BS_CONTROLE[[#This Row],[Coluna10]])</f>
        <v>-</v>
      </c>
      <c r="AP464" s="173" t="str">
        <f>IF(BS_CONTROLE[[#This Row],[Coluna11]]=0, "-", BS_CONTROLE[[#This Row],[Coluna11]])</f>
        <v>-</v>
      </c>
      <c r="AQ464" s="173" t="str">
        <f>IF(BS_CONTROLE[[#This Row],[Coluna12]]=0, "-", BS_CONTROLE[[#This Row],[Coluna12]])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4" s="59" t="str" cm="1">
        <f t="array" ref="BD4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Row],[Coluna22]]=0, "-", BS_CONTROLE[[#This Row],[Coluna22]])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Row],[Coluna2]]="","",WEEKNUM(BS_CONTROLE[[#This Row],[Coluna2]]))</f>
        <v/>
      </c>
      <c r="D465" s="45"/>
      <c r="E465" s="181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5" s="148" t="str" cm="1">
        <f t="array" ref="N4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5" s="176" t="str" cm="1">
        <f t="array" ref="T4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Row],[Coluna6]]=0, "-", BS_CONTROLE[[#This Row],[Coluna6]])</f>
        <v>-</v>
      </c>
      <c r="AJ465" s="8" t="str">
        <f>IF(D465="","*",VLOOKUP(AI465,BS_ATIVIDADE[#Data],3,FALSE))</f>
        <v>*</v>
      </c>
      <c r="AK465" s="171" t="str">
        <f>IF(BS_CONTROLE[[#This Row],[Coluna8]]=0, "-", BS_CONTROLE[[#This Row],[Coluna8]])</f>
        <v>-</v>
      </c>
      <c r="AL465" s="171" t="str">
        <f>IF(BS_CONTROLE[[#This Row],[Coluna9]]=0, "-", BS_CONTROLE[[#This Row],[Coluna9]])</f>
        <v>-</v>
      </c>
      <c r="AM465" s="171" t="str">
        <f>IF(BS_CONTROLE[[#This Row],[Coluna13]]=0, "-", BS_CONTROLE[[#This Row],[Coluna13]])</f>
        <v>-</v>
      </c>
      <c r="AN465" s="171" t="str">
        <f>IF(BS_CONTROLE[[#This Row],[Coluna14]]=0, "-", BS_CONTROLE[[#This Row],[Coluna14]])</f>
        <v>-</v>
      </c>
      <c r="AO465" s="172" t="str">
        <f>IF(BS_CONTROLE[[#This Row],[Coluna10]]=0, "-", BS_CONTROLE[[#This Row],[Coluna10]])</f>
        <v>-</v>
      </c>
      <c r="AP465" s="173" t="str">
        <f>IF(BS_CONTROLE[[#This Row],[Coluna11]]=0, "-", BS_CONTROLE[[#This Row],[Coluna11]])</f>
        <v>-</v>
      </c>
      <c r="AQ465" s="173" t="str">
        <f>IF(BS_CONTROLE[[#This Row],[Coluna12]]=0, "-", BS_CONTROLE[[#This Row],[Coluna12]])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5" s="59" t="str" cm="1">
        <f t="array" ref="BD4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Row],[Coluna22]]=0, "-", BS_CONTROLE[[#This Row],[Coluna22]])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Row],[Coluna2]]="","",WEEKNUM(BS_CONTROLE[[#This Row],[Coluna2]]))</f>
        <v/>
      </c>
      <c r="D466" s="45"/>
      <c r="E466" s="181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6" s="148" t="str" cm="1">
        <f t="array" ref="N4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6" s="176" t="str" cm="1">
        <f t="array" ref="T4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Row],[Coluna6]]=0, "-", BS_CONTROLE[[#This Row],[Coluna6]])</f>
        <v>-</v>
      </c>
      <c r="AJ466" s="8" t="str">
        <f>IF(D466="","*",VLOOKUP(AI466,BS_ATIVIDADE[#Data],3,FALSE))</f>
        <v>*</v>
      </c>
      <c r="AK466" s="171" t="str">
        <f>IF(BS_CONTROLE[[#This Row],[Coluna8]]=0, "-", BS_CONTROLE[[#This Row],[Coluna8]])</f>
        <v>-</v>
      </c>
      <c r="AL466" s="171" t="str">
        <f>IF(BS_CONTROLE[[#This Row],[Coluna9]]=0, "-", BS_CONTROLE[[#This Row],[Coluna9]])</f>
        <v>-</v>
      </c>
      <c r="AM466" s="171" t="str">
        <f>IF(BS_CONTROLE[[#This Row],[Coluna13]]=0, "-", BS_CONTROLE[[#This Row],[Coluna13]])</f>
        <v>-</v>
      </c>
      <c r="AN466" s="171" t="str">
        <f>IF(BS_CONTROLE[[#This Row],[Coluna14]]=0, "-", BS_CONTROLE[[#This Row],[Coluna14]])</f>
        <v>-</v>
      </c>
      <c r="AO466" s="172" t="str">
        <f>IF(BS_CONTROLE[[#This Row],[Coluna10]]=0, "-", BS_CONTROLE[[#This Row],[Coluna10]])</f>
        <v>-</v>
      </c>
      <c r="AP466" s="173" t="str">
        <f>IF(BS_CONTROLE[[#This Row],[Coluna11]]=0, "-", BS_CONTROLE[[#This Row],[Coluna11]])</f>
        <v>-</v>
      </c>
      <c r="AQ466" s="173" t="str">
        <f>IF(BS_CONTROLE[[#This Row],[Coluna12]]=0, "-", BS_CONTROLE[[#This Row],[Coluna12]])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6" s="59" t="str" cm="1">
        <f t="array" ref="BD4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Row],[Coluna22]]=0, "-", BS_CONTROLE[[#This Row],[Coluna22]])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Row],[Coluna2]]="","",WEEKNUM(BS_CONTROLE[[#This Row],[Coluna2]]))</f>
        <v/>
      </c>
      <c r="D467" s="45"/>
      <c r="E467" s="181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7" s="148" t="str" cm="1">
        <f t="array" ref="N4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7" s="176" t="str" cm="1">
        <f t="array" ref="T4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Row],[Coluna6]]=0, "-", BS_CONTROLE[[#This Row],[Coluna6]])</f>
        <v>-</v>
      </c>
      <c r="AJ467" s="8" t="str">
        <f>IF(D467="","*",VLOOKUP(AI467,BS_ATIVIDADE[#Data],3,FALSE))</f>
        <v>*</v>
      </c>
      <c r="AK467" s="171" t="str">
        <f>IF(BS_CONTROLE[[#This Row],[Coluna8]]=0, "-", BS_CONTROLE[[#This Row],[Coluna8]])</f>
        <v>-</v>
      </c>
      <c r="AL467" s="171" t="str">
        <f>IF(BS_CONTROLE[[#This Row],[Coluna9]]=0, "-", BS_CONTROLE[[#This Row],[Coluna9]])</f>
        <v>-</v>
      </c>
      <c r="AM467" s="171" t="str">
        <f>IF(BS_CONTROLE[[#This Row],[Coluna13]]=0, "-", BS_CONTROLE[[#This Row],[Coluna13]])</f>
        <v>-</v>
      </c>
      <c r="AN467" s="171" t="str">
        <f>IF(BS_CONTROLE[[#This Row],[Coluna14]]=0, "-", BS_CONTROLE[[#This Row],[Coluna14]])</f>
        <v>-</v>
      </c>
      <c r="AO467" s="172" t="str">
        <f>IF(BS_CONTROLE[[#This Row],[Coluna10]]=0, "-", BS_CONTROLE[[#This Row],[Coluna10]])</f>
        <v>-</v>
      </c>
      <c r="AP467" s="173" t="str">
        <f>IF(BS_CONTROLE[[#This Row],[Coluna11]]=0, "-", BS_CONTROLE[[#This Row],[Coluna11]])</f>
        <v>-</v>
      </c>
      <c r="AQ467" s="173" t="str">
        <f>IF(BS_CONTROLE[[#This Row],[Coluna12]]=0, "-", BS_CONTROLE[[#This Row],[Coluna12]])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7" s="59" t="str" cm="1">
        <f t="array" ref="BD4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Row],[Coluna22]]=0, "-", BS_CONTROLE[[#This Row],[Coluna22]])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Row],[Coluna2]]="","",WEEKNUM(BS_CONTROLE[[#This Row],[Coluna2]]))</f>
        <v/>
      </c>
      <c r="D468" s="45"/>
      <c r="E468" s="181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8" s="148" t="str" cm="1">
        <f t="array" ref="N4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8" s="176" t="str" cm="1">
        <f t="array" ref="T4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Row],[Coluna6]]=0, "-", BS_CONTROLE[[#This Row],[Coluna6]])</f>
        <v>-</v>
      </c>
      <c r="AJ468" s="8" t="str">
        <f>IF(D468="","*",VLOOKUP(AI468,BS_ATIVIDADE[#Data],3,FALSE))</f>
        <v>*</v>
      </c>
      <c r="AK468" s="171" t="str">
        <f>IF(BS_CONTROLE[[#This Row],[Coluna8]]=0, "-", BS_CONTROLE[[#This Row],[Coluna8]])</f>
        <v>-</v>
      </c>
      <c r="AL468" s="171" t="str">
        <f>IF(BS_CONTROLE[[#This Row],[Coluna9]]=0, "-", BS_CONTROLE[[#This Row],[Coluna9]])</f>
        <v>-</v>
      </c>
      <c r="AM468" s="171" t="str">
        <f>IF(BS_CONTROLE[[#This Row],[Coluna13]]=0, "-", BS_CONTROLE[[#This Row],[Coluna13]])</f>
        <v>-</v>
      </c>
      <c r="AN468" s="171" t="str">
        <f>IF(BS_CONTROLE[[#This Row],[Coluna14]]=0, "-", BS_CONTROLE[[#This Row],[Coluna14]])</f>
        <v>-</v>
      </c>
      <c r="AO468" s="172" t="str">
        <f>IF(BS_CONTROLE[[#This Row],[Coluna10]]=0, "-", BS_CONTROLE[[#This Row],[Coluna10]])</f>
        <v>-</v>
      </c>
      <c r="AP468" s="173" t="str">
        <f>IF(BS_CONTROLE[[#This Row],[Coluna11]]=0, "-", BS_CONTROLE[[#This Row],[Coluna11]])</f>
        <v>-</v>
      </c>
      <c r="AQ468" s="173" t="str">
        <f>IF(BS_CONTROLE[[#This Row],[Coluna12]]=0, "-", BS_CONTROLE[[#This Row],[Coluna12]])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8" s="59" t="str" cm="1">
        <f t="array" ref="BD4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Row],[Coluna22]]=0, "-", BS_CONTROLE[[#This Row],[Coluna22]])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Row],[Coluna2]]="","",WEEKNUM(BS_CONTROLE[[#This Row],[Coluna2]]))</f>
        <v/>
      </c>
      <c r="D469" s="45"/>
      <c r="E469" s="181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9" s="148" t="str" cm="1">
        <f t="array" ref="N4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9" s="176" t="str" cm="1">
        <f t="array" ref="T4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Row],[Coluna6]]=0, "-", BS_CONTROLE[[#This Row],[Coluna6]])</f>
        <v>-</v>
      </c>
      <c r="AJ469" s="8" t="str">
        <f>IF(D469="","*",VLOOKUP(AI469,BS_ATIVIDADE[#Data],3,FALSE))</f>
        <v>*</v>
      </c>
      <c r="AK469" s="171" t="str">
        <f>IF(BS_CONTROLE[[#This Row],[Coluna8]]=0, "-", BS_CONTROLE[[#This Row],[Coluna8]])</f>
        <v>-</v>
      </c>
      <c r="AL469" s="171" t="str">
        <f>IF(BS_CONTROLE[[#This Row],[Coluna9]]=0, "-", BS_CONTROLE[[#This Row],[Coluna9]])</f>
        <v>-</v>
      </c>
      <c r="AM469" s="171" t="str">
        <f>IF(BS_CONTROLE[[#This Row],[Coluna13]]=0, "-", BS_CONTROLE[[#This Row],[Coluna13]])</f>
        <v>-</v>
      </c>
      <c r="AN469" s="171" t="str">
        <f>IF(BS_CONTROLE[[#This Row],[Coluna14]]=0, "-", BS_CONTROLE[[#This Row],[Coluna14]])</f>
        <v>-</v>
      </c>
      <c r="AO469" s="172" t="str">
        <f>IF(BS_CONTROLE[[#This Row],[Coluna10]]=0, "-", BS_CONTROLE[[#This Row],[Coluna10]])</f>
        <v>-</v>
      </c>
      <c r="AP469" s="173" t="str">
        <f>IF(BS_CONTROLE[[#This Row],[Coluna11]]=0, "-", BS_CONTROLE[[#This Row],[Coluna11]])</f>
        <v>-</v>
      </c>
      <c r="AQ469" s="173" t="str">
        <f>IF(BS_CONTROLE[[#This Row],[Coluna12]]=0, "-", BS_CONTROLE[[#This Row],[Coluna12]])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9" s="59" t="str" cm="1">
        <f t="array" ref="BD4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Row],[Coluna22]]=0, "-", BS_CONTROLE[[#This Row],[Coluna22]])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Row],[Coluna2]]="","",WEEKNUM(BS_CONTROLE[[#This Row],[Coluna2]]))</f>
        <v/>
      </c>
      <c r="D470" s="45"/>
      <c r="E470" s="181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0" s="148" t="str" cm="1">
        <f t="array" ref="N4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0" s="176" t="str" cm="1">
        <f t="array" ref="T4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Row],[Coluna6]]=0, "-", BS_CONTROLE[[#This Row],[Coluna6]])</f>
        <v>-</v>
      </c>
      <c r="AJ470" s="8" t="str">
        <f>IF(D470="","*",VLOOKUP(AI470,BS_ATIVIDADE[#Data],3,FALSE))</f>
        <v>*</v>
      </c>
      <c r="AK470" s="171" t="str">
        <f>IF(BS_CONTROLE[[#This Row],[Coluna8]]=0, "-", BS_CONTROLE[[#This Row],[Coluna8]])</f>
        <v>-</v>
      </c>
      <c r="AL470" s="171" t="str">
        <f>IF(BS_CONTROLE[[#This Row],[Coluna9]]=0, "-", BS_CONTROLE[[#This Row],[Coluna9]])</f>
        <v>-</v>
      </c>
      <c r="AM470" s="171" t="str">
        <f>IF(BS_CONTROLE[[#This Row],[Coluna13]]=0, "-", BS_CONTROLE[[#This Row],[Coluna13]])</f>
        <v>-</v>
      </c>
      <c r="AN470" s="171" t="str">
        <f>IF(BS_CONTROLE[[#This Row],[Coluna14]]=0, "-", BS_CONTROLE[[#This Row],[Coluna14]])</f>
        <v>-</v>
      </c>
      <c r="AO470" s="172" t="str">
        <f>IF(BS_CONTROLE[[#This Row],[Coluna10]]=0, "-", BS_CONTROLE[[#This Row],[Coluna10]])</f>
        <v>-</v>
      </c>
      <c r="AP470" s="173" t="str">
        <f>IF(BS_CONTROLE[[#This Row],[Coluna11]]=0, "-", BS_CONTROLE[[#This Row],[Coluna11]])</f>
        <v>-</v>
      </c>
      <c r="AQ470" s="173" t="str">
        <f>IF(BS_CONTROLE[[#This Row],[Coluna12]]=0, "-", BS_CONTROLE[[#This Row],[Coluna12]])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0" s="59" t="str" cm="1">
        <f t="array" ref="BD4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Row],[Coluna22]]=0, "-", BS_CONTROLE[[#This Row],[Coluna22]])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Row],[Coluna2]]="","",WEEKNUM(BS_CONTROLE[[#This Row],[Coluna2]]))</f>
        <v/>
      </c>
      <c r="D471" s="45"/>
      <c r="E471" s="181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1" s="148" t="str" cm="1">
        <f t="array" ref="N4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1" s="176" t="str" cm="1">
        <f t="array" ref="T4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Row],[Coluna6]]=0, "-", BS_CONTROLE[[#This Row],[Coluna6]])</f>
        <v>-</v>
      </c>
      <c r="AJ471" s="8" t="str">
        <f>IF(D471="","*",VLOOKUP(AI471,BS_ATIVIDADE[#Data],3,FALSE))</f>
        <v>*</v>
      </c>
      <c r="AK471" s="171" t="str">
        <f>IF(BS_CONTROLE[[#This Row],[Coluna8]]=0, "-", BS_CONTROLE[[#This Row],[Coluna8]])</f>
        <v>-</v>
      </c>
      <c r="AL471" s="171" t="str">
        <f>IF(BS_CONTROLE[[#This Row],[Coluna9]]=0, "-", BS_CONTROLE[[#This Row],[Coluna9]])</f>
        <v>-</v>
      </c>
      <c r="AM471" s="171" t="str">
        <f>IF(BS_CONTROLE[[#This Row],[Coluna13]]=0, "-", BS_CONTROLE[[#This Row],[Coluna13]])</f>
        <v>-</v>
      </c>
      <c r="AN471" s="171" t="str">
        <f>IF(BS_CONTROLE[[#This Row],[Coluna14]]=0, "-", BS_CONTROLE[[#This Row],[Coluna14]])</f>
        <v>-</v>
      </c>
      <c r="AO471" s="172" t="str">
        <f>IF(BS_CONTROLE[[#This Row],[Coluna10]]=0, "-", BS_CONTROLE[[#This Row],[Coluna10]])</f>
        <v>-</v>
      </c>
      <c r="AP471" s="173" t="str">
        <f>IF(BS_CONTROLE[[#This Row],[Coluna11]]=0, "-", BS_CONTROLE[[#This Row],[Coluna11]])</f>
        <v>-</v>
      </c>
      <c r="AQ471" s="173" t="str">
        <f>IF(BS_CONTROLE[[#This Row],[Coluna12]]=0, "-", BS_CONTROLE[[#This Row],[Coluna12]])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1" s="59" t="str" cm="1">
        <f t="array" ref="BD4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Row],[Coluna22]]=0, "-", BS_CONTROLE[[#This Row],[Coluna22]])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Row],[Coluna2]]="","",WEEKNUM(BS_CONTROLE[[#This Row],[Coluna2]]))</f>
        <v/>
      </c>
      <c r="D472" s="45"/>
      <c r="E472" s="181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2" s="148" t="str" cm="1">
        <f t="array" ref="N4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2" s="176" t="str" cm="1">
        <f t="array" ref="T4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Row],[Coluna6]]=0, "-", BS_CONTROLE[[#This Row],[Coluna6]])</f>
        <v>-</v>
      </c>
      <c r="AJ472" s="8" t="str">
        <f>IF(D472="","*",VLOOKUP(AI472,BS_ATIVIDADE[#Data],3,FALSE))</f>
        <v>*</v>
      </c>
      <c r="AK472" s="171" t="str">
        <f>IF(BS_CONTROLE[[#This Row],[Coluna8]]=0, "-", BS_CONTROLE[[#This Row],[Coluna8]])</f>
        <v>-</v>
      </c>
      <c r="AL472" s="171" t="str">
        <f>IF(BS_CONTROLE[[#This Row],[Coluna9]]=0, "-", BS_CONTROLE[[#This Row],[Coluna9]])</f>
        <v>-</v>
      </c>
      <c r="AM472" s="171" t="str">
        <f>IF(BS_CONTROLE[[#This Row],[Coluna13]]=0, "-", BS_CONTROLE[[#This Row],[Coluna13]])</f>
        <v>-</v>
      </c>
      <c r="AN472" s="171" t="str">
        <f>IF(BS_CONTROLE[[#This Row],[Coluna14]]=0, "-", BS_CONTROLE[[#This Row],[Coluna14]])</f>
        <v>-</v>
      </c>
      <c r="AO472" s="172" t="str">
        <f>IF(BS_CONTROLE[[#This Row],[Coluna10]]=0, "-", BS_CONTROLE[[#This Row],[Coluna10]])</f>
        <v>-</v>
      </c>
      <c r="AP472" s="173" t="str">
        <f>IF(BS_CONTROLE[[#This Row],[Coluna11]]=0, "-", BS_CONTROLE[[#This Row],[Coluna11]])</f>
        <v>-</v>
      </c>
      <c r="AQ472" s="173" t="str">
        <f>IF(BS_CONTROLE[[#This Row],[Coluna12]]=0, "-", BS_CONTROLE[[#This Row],[Coluna12]])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2" s="59" t="str" cm="1">
        <f t="array" ref="BD4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Row],[Coluna22]]=0, "-", BS_CONTROLE[[#This Row],[Coluna22]])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Row],[Coluna2]]="","",WEEKNUM(BS_CONTROLE[[#This Row],[Coluna2]]))</f>
        <v/>
      </c>
      <c r="D473" s="45"/>
      <c r="E473" s="181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3" s="148" t="str" cm="1">
        <f t="array" ref="N4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3" s="176" t="str" cm="1">
        <f t="array" ref="T4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Row],[Coluna6]]=0, "-", BS_CONTROLE[[#This Row],[Coluna6]])</f>
        <v>-</v>
      </c>
      <c r="AJ473" s="8" t="str">
        <f>IF(D473="","*",VLOOKUP(AI473,BS_ATIVIDADE[#Data],3,FALSE))</f>
        <v>*</v>
      </c>
      <c r="AK473" s="171" t="str">
        <f>IF(BS_CONTROLE[[#This Row],[Coluna8]]=0, "-", BS_CONTROLE[[#This Row],[Coluna8]])</f>
        <v>-</v>
      </c>
      <c r="AL473" s="171" t="str">
        <f>IF(BS_CONTROLE[[#This Row],[Coluna9]]=0, "-", BS_CONTROLE[[#This Row],[Coluna9]])</f>
        <v>-</v>
      </c>
      <c r="AM473" s="171" t="str">
        <f>IF(BS_CONTROLE[[#This Row],[Coluna13]]=0, "-", BS_CONTROLE[[#This Row],[Coluna13]])</f>
        <v>-</v>
      </c>
      <c r="AN473" s="171" t="str">
        <f>IF(BS_CONTROLE[[#This Row],[Coluna14]]=0, "-", BS_CONTROLE[[#This Row],[Coluna14]])</f>
        <v>-</v>
      </c>
      <c r="AO473" s="172" t="str">
        <f>IF(BS_CONTROLE[[#This Row],[Coluna10]]=0, "-", BS_CONTROLE[[#This Row],[Coluna10]])</f>
        <v>-</v>
      </c>
      <c r="AP473" s="173" t="str">
        <f>IF(BS_CONTROLE[[#This Row],[Coluna11]]=0, "-", BS_CONTROLE[[#This Row],[Coluna11]])</f>
        <v>-</v>
      </c>
      <c r="AQ473" s="173" t="str">
        <f>IF(BS_CONTROLE[[#This Row],[Coluna12]]=0, "-", BS_CONTROLE[[#This Row],[Coluna12]])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3" s="59" t="str" cm="1">
        <f t="array" ref="BD4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Row],[Coluna22]]=0, "-", BS_CONTROLE[[#This Row],[Coluna22]])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Row],[Coluna2]]="","",WEEKNUM(BS_CONTROLE[[#This Row],[Coluna2]]))</f>
        <v/>
      </c>
      <c r="D474" s="45"/>
      <c r="E474" s="181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4" s="148" t="str" cm="1">
        <f t="array" ref="N4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4" s="176" t="str" cm="1">
        <f t="array" ref="T4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Row],[Coluna6]]=0, "-", BS_CONTROLE[[#This Row],[Coluna6]])</f>
        <v>-</v>
      </c>
      <c r="AJ474" s="8" t="str">
        <f>IF(D474="","*",VLOOKUP(AI474,BS_ATIVIDADE[#Data],3,FALSE))</f>
        <v>*</v>
      </c>
      <c r="AK474" s="171" t="str">
        <f>IF(BS_CONTROLE[[#This Row],[Coluna8]]=0, "-", BS_CONTROLE[[#This Row],[Coluna8]])</f>
        <v>-</v>
      </c>
      <c r="AL474" s="171" t="str">
        <f>IF(BS_CONTROLE[[#This Row],[Coluna9]]=0, "-", BS_CONTROLE[[#This Row],[Coluna9]])</f>
        <v>-</v>
      </c>
      <c r="AM474" s="171" t="str">
        <f>IF(BS_CONTROLE[[#This Row],[Coluna13]]=0, "-", BS_CONTROLE[[#This Row],[Coluna13]])</f>
        <v>-</v>
      </c>
      <c r="AN474" s="171" t="str">
        <f>IF(BS_CONTROLE[[#This Row],[Coluna14]]=0, "-", BS_CONTROLE[[#This Row],[Coluna14]])</f>
        <v>-</v>
      </c>
      <c r="AO474" s="172" t="str">
        <f>IF(BS_CONTROLE[[#This Row],[Coluna10]]=0, "-", BS_CONTROLE[[#This Row],[Coluna10]])</f>
        <v>-</v>
      </c>
      <c r="AP474" s="173" t="str">
        <f>IF(BS_CONTROLE[[#This Row],[Coluna11]]=0, "-", BS_CONTROLE[[#This Row],[Coluna11]])</f>
        <v>-</v>
      </c>
      <c r="AQ474" s="173" t="str">
        <f>IF(BS_CONTROLE[[#This Row],[Coluna12]]=0, "-", BS_CONTROLE[[#This Row],[Coluna12]])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4" s="59" t="str" cm="1">
        <f t="array" ref="BD4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Row],[Coluna22]]=0, "-", BS_CONTROLE[[#This Row],[Coluna22]])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Row],[Coluna2]]="","",WEEKNUM(BS_CONTROLE[[#This Row],[Coluna2]]))</f>
        <v/>
      </c>
      <c r="D475" s="45"/>
      <c r="E475" s="181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5" s="148" t="str" cm="1">
        <f t="array" ref="N4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5" s="176" t="str" cm="1">
        <f t="array" ref="T4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Row],[Coluna6]]=0, "-", BS_CONTROLE[[#This Row],[Coluna6]])</f>
        <v>-</v>
      </c>
      <c r="AJ475" s="8" t="str">
        <f>IF(D475="","*",VLOOKUP(AI475,BS_ATIVIDADE[#Data],3,FALSE))</f>
        <v>*</v>
      </c>
      <c r="AK475" s="171" t="str">
        <f>IF(BS_CONTROLE[[#This Row],[Coluna8]]=0, "-", BS_CONTROLE[[#This Row],[Coluna8]])</f>
        <v>-</v>
      </c>
      <c r="AL475" s="171" t="str">
        <f>IF(BS_CONTROLE[[#This Row],[Coluna9]]=0, "-", BS_CONTROLE[[#This Row],[Coluna9]])</f>
        <v>-</v>
      </c>
      <c r="AM475" s="171" t="str">
        <f>IF(BS_CONTROLE[[#This Row],[Coluna13]]=0, "-", BS_CONTROLE[[#This Row],[Coluna13]])</f>
        <v>-</v>
      </c>
      <c r="AN475" s="171" t="str">
        <f>IF(BS_CONTROLE[[#This Row],[Coluna14]]=0, "-", BS_CONTROLE[[#This Row],[Coluna14]])</f>
        <v>-</v>
      </c>
      <c r="AO475" s="172" t="str">
        <f>IF(BS_CONTROLE[[#This Row],[Coluna10]]=0, "-", BS_CONTROLE[[#This Row],[Coluna10]])</f>
        <v>-</v>
      </c>
      <c r="AP475" s="173" t="str">
        <f>IF(BS_CONTROLE[[#This Row],[Coluna11]]=0, "-", BS_CONTROLE[[#This Row],[Coluna11]])</f>
        <v>-</v>
      </c>
      <c r="AQ475" s="173" t="str">
        <f>IF(BS_CONTROLE[[#This Row],[Coluna12]]=0, "-", BS_CONTROLE[[#This Row],[Coluna12]])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5" s="59" t="str" cm="1">
        <f t="array" ref="BD4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Row],[Coluna22]]=0, "-", BS_CONTROLE[[#This Row],[Coluna22]])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Row],[Coluna2]]="","",WEEKNUM(BS_CONTROLE[[#This Row],[Coluna2]]))</f>
        <v/>
      </c>
      <c r="D476" s="45"/>
      <c r="E476" s="181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6" s="148" t="str" cm="1">
        <f t="array" ref="N4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6" s="176" t="str" cm="1">
        <f t="array" ref="T4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Row],[Coluna6]]=0, "-", BS_CONTROLE[[#This Row],[Coluna6]])</f>
        <v>-</v>
      </c>
      <c r="AJ476" s="8" t="str">
        <f>IF(D476="","*",VLOOKUP(AI476,BS_ATIVIDADE[#Data],3,FALSE))</f>
        <v>*</v>
      </c>
      <c r="AK476" s="171" t="str">
        <f>IF(BS_CONTROLE[[#This Row],[Coluna8]]=0, "-", BS_CONTROLE[[#This Row],[Coluna8]])</f>
        <v>-</v>
      </c>
      <c r="AL476" s="171" t="str">
        <f>IF(BS_CONTROLE[[#This Row],[Coluna9]]=0, "-", BS_CONTROLE[[#This Row],[Coluna9]])</f>
        <v>-</v>
      </c>
      <c r="AM476" s="171" t="str">
        <f>IF(BS_CONTROLE[[#This Row],[Coluna13]]=0, "-", BS_CONTROLE[[#This Row],[Coluna13]])</f>
        <v>-</v>
      </c>
      <c r="AN476" s="171" t="str">
        <f>IF(BS_CONTROLE[[#This Row],[Coluna14]]=0, "-", BS_CONTROLE[[#This Row],[Coluna14]])</f>
        <v>-</v>
      </c>
      <c r="AO476" s="172" t="str">
        <f>IF(BS_CONTROLE[[#This Row],[Coluna10]]=0, "-", BS_CONTROLE[[#This Row],[Coluna10]])</f>
        <v>-</v>
      </c>
      <c r="AP476" s="173" t="str">
        <f>IF(BS_CONTROLE[[#This Row],[Coluna11]]=0, "-", BS_CONTROLE[[#This Row],[Coluna11]])</f>
        <v>-</v>
      </c>
      <c r="AQ476" s="173" t="str">
        <f>IF(BS_CONTROLE[[#This Row],[Coluna12]]=0, "-", BS_CONTROLE[[#This Row],[Coluna12]])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6" s="59" t="str" cm="1">
        <f t="array" ref="BD4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Row],[Coluna22]]=0, "-", BS_CONTROLE[[#This Row],[Coluna22]])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Row],[Coluna2]]="","",WEEKNUM(BS_CONTROLE[[#This Row],[Coluna2]]))</f>
        <v/>
      </c>
      <c r="D477" s="45"/>
      <c r="E477" s="181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7" s="148" t="str" cm="1">
        <f t="array" ref="N4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7" s="176" t="str" cm="1">
        <f t="array" ref="T4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Row],[Coluna6]]=0, "-", BS_CONTROLE[[#This Row],[Coluna6]])</f>
        <v>-</v>
      </c>
      <c r="AJ477" s="8" t="str">
        <f>IF(D477="","*",VLOOKUP(AI477,BS_ATIVIDADE[#Data],3,FALSE))</f>
        <v>*</v>
      </c>
      <c r="AK477" s="171" t="str">
        <f>IF(BS_CONTROLE[[#This Row],[Coluna8]]=0, "-", BS_CONTROLE[[#This Row],[Coluna8]])</f>
        <v>-</v>
      </c>
      <c r="AL477" s="171" t="str">
        <f>IF(BS_CONTROLE[[#This Row],[Coluna9]]=0, "-", BS_CONTROLE[[#This Row],[Coluna9]])</f>
        <v>-</v>
      </c>
      <c r="AM477" s="171" t="str">
        <f>IF(BS_CONTROLE[[#This Row],[Coluna13]]=0, "-", BS_CONTROLE[[#This Row],[Coluna13]])</f>
        <v>-</v>
      </c>
      <c r="AN477" s="171" t="str">
        <f>IF(BS_CONTROLE[[#This Row],[Coluna14]]=0, "-", BS_CONTROLE[[#This Row],[Coluna14]])</f>
        <v>-</v>
      </c>
      <c r="AO477" s="172" t="str">
        <f>IF(BS_CONTROLE[[#This Row],[Coluna10]]=0, "-", BS_CONTROLE[[#This Row],[Coluna10]])</f>
        <v>-</v>
      </c>
      <c r="AP477" s="173" t="str">
        <f>IF(BS_CONTROLE[[#This Row],[Coluna11]]=0, "-", BS_CONTROLE[[#This Row],[Coluna11]])</f>
        <v>-</v>
      </c>
      <c r="AQ477" s="173" t="str">
        <f>IF(BS_CONTROLE[[#This Row],[Coluna12]]=0, "-", BS_CONTROLE[[#This Row],[Coluna12]])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7" s="59" t="str" cm="1">
        <f t="array" ref="BD4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Row],[Coluna22]]=0, "-", BS_CONTROLE[[#This Row],[Coluna22]])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Row],[Coluna2]]="","",WEEKNUM(BS_CONTROLE[[#This Row],[Coluna2]]))</f>
        <v/>
      </c>
      <c r="D478" s="45"/>
      <c r="E478" s="181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8" s="148" t="str" cm="1">
        <f t="array" ref="N4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8" s="176" t="str" cm="1">
        <f t="array" ref="T4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Row],[Coluna6]]=0, "-", BS_CONTROLE[[#This Row],[Coluna6]])</f>
        <v>-</v>
      </c>
      <c r="AJ478" s="8" t="str">
        <f>IF(D478="","*",VLOOKUP(AI478,BS_ATIVIDADE[#Data],3,FALSE))</f>
        <v>*</v>
      </c>
      <c r="AK478" s="171" t="str">
        <f>IF(BS_CONTROLE[[#This Row],[Coluna8]]=0, "-", BS_CONTROLE[[#This Row],[Coluna8]])</f>
        <v>-</v>
      </c>
      <c r="AL478" s="171" t="str">
        <f>IF(BS_CONTROLE[[#This Row],[Coluna9]]=0, "-", BS_CONTROLE[[#This Row],[Coluna9]])</f>
        <v>-</v>
      </c>
      <c r="AM478" s="171" t="str">
        <f>IF(BS_CONTROLE[[#This Row],[Coluna13]]=0, "-", BS_CONTROLE[[#This Row],[Coluna13]])</f>
        <v>-</v>
      </c>
      <c r="AN478" s="171" t="str">
        <f>IF(BS_CONTROLE[[#This Row],[Coluna14]]=0, "-", BS_CONTROLE[[#This Row],[Coluna14]])</f>
        <v>-</v>
      </c>
      <c r="AO478" s="172" t="str">
        <f>IF(BS_CONTROLE[[#This Row],[Coluna10]]=0, "-", BS_CONTROLE[[#This Row],[Coluna10]])</f>
        <v>-</v>
      </c>
      <c r="AP478" s="173" t="str">
        <f>IF(BS_CONTROLE[[#This Row],[Coluna11]]=0, "-", BS_CONTROLE[[#This Row],[Coluna11]])</f>
        <v>-</v>
      </c>
      <c r="AQ478" s="173" t="str">
        <f>IF(BS_CONTROLE[[#This Row],[Coluna12]]=0, "-", BS_CONTROLE[[#This Row],[Coluna12]])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8" s="59" t="str" cm="1">
        <f t="array" ref="BD4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Row],[Coluna22]]=0, "-", BS_CONTROLE[[#This Row],[Coluna22]])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Row],[Coluna2]]="","",WEEKNUM(BS_CONTROLE[[#This Row],[Coluna2]]))</f>
        <v/>
      </c>
      <c r="D479" s="45"/>
      <c r="E479" s="181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9" s="148" t="str" cm="1">
        <f t="array" ref="N4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9" s="176" t="str" cm="1">
        <f t="array" ref="T4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Row],[Coluna6]]=0, "-", BS_CONTROLE[[#This Row],[Coluna6]])</f>
        <v>-</v>
      </c>
      <c r="AJ479" s="8" t="str">
        <f>IF(D479="","*",VLOOKUP(AI479,BS_ATIVIDADE[#Data],3,FALSE))</f>
        <v>*</v>
      </c>
      <c r="AK479" s="171" t="str">
        <f>IF(BS_CONTROLE[[#This Row],[Coluna8]]=0, "-", BS_CONTROLE[[#This Row],[Coluna8]])</f>
        <v>-</v>
      </c>
      <c r="AL479" s="171" t="str">
        <f>IF(BS_CONTROLE[[#This Row],[Coluna9]]=0, "-", BS_CONTROLE[[#This Row],[Coluna9]])</f>
        <v>-</v>
      </c>
      <c r="AM479" s="171" t="str">
        <f>IF(BS_CONTROLE[[#This Row],[Coluna13]]=0, "-", BS_CONTROLE[[#This Row],[Coluna13]])</f>
        <v>-</v>
      </c>
      <c r="AN479" s="171" t="str">
        <f>IF(BS_CONTROLE[[#This Row],[Coluna14]]=0, "-", BS_CONTROLE[[#This Row],[Coluna14]])</f>
        <v>-</v>
      </c>
      <c r="AO479" s="172" t="str">
        <f>IF(BS_CONTROLE[[#This Row],[Coluna10]]=0, "-", BS_CONTROLE[[#This Row],[Coluna10]])</f>
        <v>-</v>
      </c>
      <c r="AP479" s="173" t="str">
        <f>IF(BS_CONTROLE[[#This Row],[Coluna11]]=0, "-", BS_CONTROLE[[#This Row],[Coluna11]])</f>
        <v>-</v>
      </c>
      <c r="AQ479" s="173" t="str">
        <f>IF(BS_CONTROLE[[#This Row],[Coluna12]]=0, "-", BS_CONTROLE[[#This Row],[Coluna12]])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9" s="59" t="str" cm="1">
        <f t="array" ref="BD4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Row],[Coluna22]]=0, "-", BS_CONTROLE[[#This Row],[Coluna22]])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Row],[Coluna2]]="","",WEEKNUM(BS_CONTROLE[[#This Row],[Coluna2]]))</f>
        <v/>
      </c>
      <c r="D480" s="45"/>
      <c r="E480" s="181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0" s="148" t="str" cm="1">
        <f t="array" ref="N4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0" s="176" t="str" cm="1">
        <f t="array" ref="T4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Row],[Coluna6]]=0, "-", BS_CONTROLE[[#This Row],[Coluna6]])</f>
        <v>-</v>
      </c>
      <c r="AJ480" s="8" t="str">
        <f>IF(D480="","*",VLOOKUP(AI480,BS_ATIVIDADE[#Data],3,FALSE))</f>
        <v>*</v>
      </c>
      <c r="AK480" s="171" t="str">
        <f>IF(BS_CONTROLE[[#This Row],[Coluna8]]=0, "-", BS_CONTROLE[[#This Row],[Coluna8]])</f>
        <v>-</v>
      </c>
      <c r="AL480" s="171" t="str">
        <f>IF(BS_CONTROLE[[#This Row],[Coluna9]]=0, "-", BS_CONTROLE[[#This Row],[Coluna9]])</f>
        <v>-</v>
      </c>
      <c r="AM480" s="171" t="str">
        <f>IF(BS_CONTROLE[[#This Row],[Coluna13]]=0, "-", BS_CONTROLE[[#This Row],[Coluna13]])</f>
        <v>-</v>
      </c>
      <c r="AN480" s="171" t="str">
        <f>IF(BS_CONTROLE[[#This Row],[Coluna14]]=0, "-", BS_CONTROLE[[#This Row],[Coluna14]])</f>
        <v>-</v>
      </c>
      <c r="AO480" s="172" t="str">
        <f>IF(BS_CONTROLE[[#This Row],[Coluna10]]=0, "-", BS_CONTROLE[[#This Row],[Coluna10]])</f>
        <v>-</v>
      </c>
      <c r="AP480" s="173" t="str">
        <f>IF(BS_CONTROLE[[#This Row],[Coluna11]]=0, "-", BS_CONTROLE[[#This Row],[Coluna11]])</f>
        <v>-</v>
      </c>
      <c r="AQ480" s="173" t="str">
        <f>IF(BS_CONTROLE[[#This Row],[Coluna12]]=0, "-", BS_CONTROLE[[#This Row],[Coluna12]])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0" s="59" t="str" cm="1">
        <f t="array" ref="BD4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Row],[Coluna22]]=0, "-", BS_CONTROLE[[#This Row],[Coluna22]])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Row],[Coluna2]]="","",WEEKNUM(BS_CONTROLE[[#This Row],[Coluna2]]))</f>
        <v/>
      </c>
      <c r="D481" s="45"/>
      <c r="E481" s="181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1" s="148" t="str" cm="1">
        <f t="array" ref="N4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1" s="176" t="str" cm="1">
        <f t="array" ref="T4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Row],[Coluna6]]=0, "-", BS_CONTROLE[[#This Row],[Coluna6]])</f>
        <v>-</v>
      </c>
      <c r="AJ481" s="8" t="str">
        <f>IF(D481="","*",VLOOKUP(AI481,BS_ATIVIDADE[#Data],3,FALSE))</f>
        <v>*</v>
      </c>
      <c r="AK481" s="171" t="str">
        <f>IF(BS_CONTROLE[[#This Row],[Coluna8]]=0, "-", BS_CONTROLE[[#This Row],[Coluna8]])</f>
        <v>-</v>
      </c>
      <c r="AL481" s="171" t="str">
        <f>IF(BS_CONTROLE[[#This Row],[Coluna9]]=0, "-", BS_CONTROLE[[#This Row],[Coluna9]])</f>
        <v>-</v>
      </c>
      <c r="AM481" s="171" t="str">
        <f>IF(BS_CONTROLE[[#This Row],[Coluna13]]=0, "-", BS_CONTROLE[[#This Row],[Coluna13]])</f>
        <v>-</v>
      </c>
      <c r="AN481" s="171" t="str">
        <f>IF(BS_CONTROLE[[#This Row],[Coluna14]]=0, "-", BS_CONTROLE[[#This Row],[Coluna14]])</f>
        <v>-</v>
      </c>
      <c r="AO481" s="172" t="str">
        <f>IF(BS_CONTROLE[[#This Row],[Coluna10]]=0, "-", BS_CONTROLE[[#This Row],[Coluna10]])</f>
        <v>-</v>
      </c>
      <c r="AP481" s="173" t="str">
        <f>IF(BS_CONTROLE[[#This Row],[Coluna11]]=0, "-", BS_CONTROLE[[#This Row],[Coluna11]])</f>
        <v>-</v>
      </c>
      <c r="AQ481" s="173" t="str">
        <f>IF(BS_CONTROLE[[#This Row],[Coluna12]]=0, "-", BS_CONTROLE[[#This Row],[Coluna12]])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1" s="59" t="str" cm="1">
        <f t="array" ref="BD4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Row],[Coluna22]]=0, "-", BS_CONTROLE[[#This Row],[Coluna22]])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Row],[Coluna2]]="","",WEEKNUM(BS_CONTROLE[[#This Row],[Coluna2]]))</f>
        <v/>
      </c>
      <c r="D482" s="45"/>
      <c r="E482" s="181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2" s="148" t="str" cm="1">
        <f t="array" ref="N4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2" s="176" t="str" cm="1">
        <f t="array" ref="T4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Row],[Coluna6]]=0, "-", BS_CONTROLE[[#This Row],[Coluna6]])</f>
        <v>-</v>
      </c>
      <c r="AJ482" s="8" t="str">
        <f>IF(D482="","*",VLOOKUP(AI482,BS_ATIVIDADE[#Data],3,FALSE))</f>
        <v>*</v>
      </c>
      <c r="AK482" s="171" t="str">
        <f>IF(BS_CONTROLE[[#This Row],[Coluna8]]=0, "-", BS_CONTROLE[[#This Row],[Coluna8]])</f>
        <v>-</v>
      </c>
      <c r="AL482" s="171" t="str">
        <f>IF(BS_CONTROLE[[#This Row],[Coluna9]]=0, "-", BS_CONTROLE[[#This Row],[Coluna9]])</f>
        <v>-</v>
      </c>
      <c r="AM482" s="171" t="str">
        <f>IF(BS_CONTROLE[[#This Row],[Coluna13]]=0, "-", BS_CONTROLE[[#This Row],[Coluna13]])</f>
        <v>-</v>
      </c>
      <c r="AN482" s="171" t="str">
        <f>IF(BS_CONTROLE[[#This Row],[Coluna14]]=0, "-", BS_CONTROLE[[#This Row],[Coluna14]])</f>
        <v>-</v>
      </c>
      <c r="AO482" s="172" t="str">
        <f>IF(BS_CONTROLE[[#This Row],[Coluna10]]=0, "-", BS_CONTROLE[[#This Row],[Coluna10]])</f>
        <v>-</v>
      </c>
      <c r="AP482" s="173" t="str">
        <f>IF(BS_CONTROLE[[#This Row],[Coluna11]]=0, "-", BS_CONTROLE[[#This Row],[Coluna11]])</f>
        <v>-</v>
      </c>
      <c r="AQ482" s="173" t="str">
        <f>IF(BS_CONTROLE[[#This Row],[Coluna12]]=0, "-", BS_CONTROLE[[#This Row],[Coluna12]])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2" s="59" t="str" cm="1">
        <f t="array" ref="BD4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Row],[Coluna22]]=0, "-", BS_CONTROLE[[#This Row],[Coluna22]])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Row],[Coluna2]]="","",WEEKNUM(BS_CONTROLE[[#This Row],[Coluna2]]))</f>
        <v/>
      </c>
      <c r="D483" s="45"/>
      <c r="E483" s="181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3" s="148" t="str" cm="1">
        <f t="array" ref="N4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3" s="176" t="str" cm="1">
        <f t="array" ref="T4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Row],[Coluna6]]=0, "-", BS_CONTROLE[[#This Row],[Coluna6]])</f>
        <v>-</v>
      </c>
      <c r="AJ483" s="8" t="str">
        <f>IF(D483="","*",VLOOKUP(AI483,BS_ATIVIDADE[#Data],3,FALSE))</f>
        <v>*</v>
      </c>
      <c r="AK483" s="171" t="str">
        <f>IF(BS_CONTROLE[[#This Row],[Coluna8]]=0, "-", BS_CONTROLE[[#This Row],[Coluna8]])</f>
        <v>-</v>
      </c>
      <c r="AL483" s="171" t="str">
        <f>IF(BS_CONTROLE[[#This Row],[Coluna9]]=0, "-", BS_CONTROLE[[#This Row],[Coluna9]])</f>
        <v>-</v>
      </c>
      <c r="AM483" s="171" t="str">
        <f>IF(BS_CONTROLE[[#This Row],[Coluna13]]=0, "-", BS_CONTROLE[[#This Row],[Coluna13]])</f>
        <v>-</v>
      </c>
      <c r="AN483" s="171" t="str">
        <f>IF(BS_CONTROLE[[#This Row],[Coluna14]]=0, "-", BS_CONTROLE[[#This Row],[Coluna14]])</f>
        <v>-</v>
      </c>
      <c r="AO483" s="172" t="str">
        <f>IF(BS_CONTROLE[[#This Row],[Coluna10]]=0, "-", BS_CONTROLE[[#This Row],[Coluna10]])</f>
        <v>-</v>
      </c>
      <c r="AP483" s="173" t="str">
        <f>IF(BS_CONTROLE[[#This Row],[Coluna11]]=0, "-", BS_CONTROLE[[#This Row],[Coluna11]])</f>
        <v>-</v>
      </c>
      <c r="AQ483" s="173" t="str">
        <f>IF(BS_CONTROLE[[#This Row],[Coluna12]]=0, "-", BS_CONTROLE[[#This Row],[Coluna12]])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3" s="59" t="str" cm="1">
        <f t="array" ref="BD4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Row],[Coluna22]]=0, "-", BS_CONTROLE[[#This Row],[Coluna22]])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Row],[Coluna2]]="","",WEEKNUM(BS_CONTROLE[[#This Row],[Coluna2]]))</f>
        <v/>
      </c>
      <c r="D484" s="45"/>
      <c r="E484" s="181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4" s="148" t="str" cm="1">
        <f t="array" ref="N4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4" s="176" t="str" cm="1">
        <f t="array" ref="T4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Row],[Coluna6]]=0, "-", BS_CONTROLE[[#This Row],[Coluna6]])</f>
        <v>-</v>
      </c>
      <c r="AJ484" s="8" t="str">
        <f>IF(D484="","*",VLOOKUP(AI484,BS_ATIVIDADE[#Data],3,FALSE))</f>
        <v>*</v>
      </c>
      <c r="AK484" s="171" t="str">
        <f>IF(BS_CONTROLE[[#This Row],[Coluna8]]=0, "-", BS_CONTROLE[[#This Row],[Coluna8]])</f>
        <v>-</v>
      </c>
      <c r="AL484" s="171" t="str">
        <f>IF(BS_CONTROLE[[#This Row],[Coluna9]]=0, "-", BS_CONTROLE[[#This Row],[Coluna9]])</f>
        <v>-</v>
      </c>
      <c r="AM484" s="171" t="str">
        <f>IF(BS_CONTROLE[[#This Row],[Coluna13]]=0, "-", BS_CONTROLE[[#This Row],[Coluna13]])</f>
        <v>-</v>
      </c>
      <c r="AN484" s="171" t="str">
        <f>IF(BS_CONTROLE[[#This Row],[Coluna14]]=0, "-", BS_CONTROLE[[#This Row],[Coluna14]])</f>
        <v>-</v>
      </c>
      <c r="AO484" s="172" t="str">
        <f>IF(BS_CONTROLE[[#This Row],[Coluna10]]=0, "-", BS_CONTROLE[[#This Row],[Coluna10]])</f>
        <v>-</v>
      </c>
      <c r="AP484" s="173" t="str">
        <f>IF(BS_CONTROLE[[#This Row],[Coluna11]]=0, "-", BS_CONTROLE[[#This Row],[Coluna11]])</f>
        <v>-</v>
      </c>
      <c r="AQ484" s="173" t="str">
        <f>IF(BS_CONTROLE[[#This Row],[Coluna12]]=0, "-", BS_CONTROLE[[#This Row],[Coluna12]])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4" s="59" t="str" cm="1">
        <f t="array" ref="BD4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Row],[Coluna22]]=0, "-", BS_CONTROLE[[#This Row],[Coluna22]])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Row],[Coluna2]]="","",WEEKNUM(BS_CONTROLE[[#This Row],[Coluna2]]))</f>
        <v/>
      </c>
      <c r="D485" s="45"/>
      <c r="E485" s="181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5" s="148" t="str" cm="1">
        <f t="array" ref="N4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5" s="176" t="str" cm="1">
        <f t="array" ref="T4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Row],[Coluna6]]=0, "-", BS_CONTROLE[[#This Row],[Coluna6]])</f>
        <v>-</v>
      </c>
      <c r="AJ485" s="8" t="str">
        <f>IF(D485="","*",VLOOKUP(AI485,BS_ATIVIDADE[#Data],3,FALSE))</f>
        <v>*</v>
      </c>
      <c r="AK485" s="171" t="str">
        <f>IF(BS_CONTROLE[[#This Row],[Coluna8]]=0, "-", BS_CONTROLE[[#This Row],[Coluna8]])</f>
        <v>-</v>
      </c>
      <c r="AL485" s="171" t="str">
        <f>IF(BS_CONTROLE[[#This Row],[Coluna9]]=0, "-", BS_CONTROLE[[#This Row],[Coluna9]])</f>
        <v>-</v>
      </c>
      <c r="AM485" s="171" t="str">
        <f>IF(BS_CONTROLE[[#This Row],[Coluna13]]=0, "-", BS_CONTROLE[[#This Row],[Coluna13]])</f>
        <v>-</v>
      </c>
      <c r="AN485" s="171" t="str">
        <f>IF(BS_CONTROLE[[#This Row],[Coluna14]]=0, "-", BS_CONTROLE[[#This Row],[Coluna14]])</f>
        <v>-</v>
      </c>
      <c r="AO485" s="172" t="str">
        <f>IF(BS_CONTROLE[[#This Row],[Coluna10]]=0, "-", BS_CONTROLE[[#This Row],[Coluna10]])</f>
        <v>-</v>
      </c>
      <c r="AP485" s="173" t="str">
        <f>IF(BS_CONTROLE[[#This Row],[Coluna11]]=0, "-", BS_CONTROLE[[#This Row],[Coluna11]])</f>
        <v>-</v>
      </c>
      <c r="AQ485" s="173" t="str">
        <f>IF(BS_CONTROLE[[#This Row],[Coluna12]]=0, "-", BS_CONTROLE[[#This Row],[Coluna12]])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5" s="59" t="str" cm="1">
        <f t="array" ref="BD4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Row],[Coluna22]]=0, "-", BS_CONTROLE[[#This Row],[Coluna22]])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Row],[Coluna2]]="","",WEEKNUM(BS_CONTROLE[[#This Row],[Coluna2]]))</f>
        <v/>
      </c>
      <c r="D486" s="45"/>
      <c r="E486" s="181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6" s="148" t="str" cm="1">
        <f t="array" ref="N4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6" s="176" t="str" cm="1">
        <f t="array" ref="T4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Row],[Coluna6]]=0, "-", BS_CONTROLE[[#This Row],[Coluna6]])</f>
        <v>-</v>
      </c>
      <c r="AJ486" s="8" t="str">
        <f>IF(D486="","*",VLOOKUP(AI486,BS_ATIVIDADE[#Data],3,FALSE))</f>
        <v>*</v>
      </c>
      <c r="AK486" s="171" t="str">
        <f>IF(BS_CONTROLE[[#This Row],[Coluna8]]=0, "-", BS_CONTROLE[[#This Row],[Coluna8]])</f>
        <v>-</v>
      </c>
      <c r="AL486" s="171" t="str">
        <f>IF(BS_CONTROLE[[#This Row],[Coluna9]]=0, "-", BS_CONTROLE[[#This Row],[Coluna9]])</f>
        <v>-</v>
      </c>
      <c r="AM486" s="171" t="str">
        <f>IF(BS_CONTROLE[[#This Row],[Coluna13]]=0, "-", BS_CONTROLE[[#This Row],[Coluna13]])</f>
        <v>-</v>
      </c>
      <c r="AN486" s="171" t="str">
        <f>IF(BS_CONTROLE[[#This Row],[Coluna14]]=0, "-", BS_CONTROLE[[#This Row],[Coluna14]])</f>
        <v>-</v>
      </c>
      <c r="AO486" s="172" t="str">
        <f>IF(BS_CONTROLE[[#This Row],[Coluna10]]=0, "-", BS_CONTROLE[[#This Row],[Coluna10]])</f>
        <v>-</v>
      </c>
      <c r="AP486" s="173" t="str">
        <f>IF(BS_CONTROLE[[#This Row],[Coluna11]]=0, "-", BS_CONTROLE[[#This Row],[Coluna11]])</f>
        <v>-</v>
      </c>
      <c r="AQ486" s="173" t="str">
        <f>IF(BS_CONTROLE[[#This Row],[Coluna12]]=0, "-", BS_CONTROLE[[#This Row],[Coluna12]])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6" s="59" t="str" cm="1">
        <f t="array" ref="BD4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Row],[Coluna22]]=0, "-", BS_CONTROLE[[#This Row],[Coluna22]])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Row],[Coluna2]]="","",WEEKNUM(BS_CONTROLE[[#This Row],[Coluna2]]))</f>
        <v/>
      </c>
      <c r="D487" s="45"/>
      <c r="E487" s="181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7" s="148" t="str" cm="1">
        <f t="array" ref="N4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7" s="176" t="str" cm="1">
        <f t="array" ref="T4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Row],[Coluna6]]=0, "-", BS_CONTROLE[[#This Row],[Coluna6]])</f>
        <v>-</v>
      </c>
      <c r="AJ487" s="8" t="str">
        <f>IF(D487="","*",VLOOKUP(AI487,BS_ATIVIDADE[#Data],3,FALSE))</f>
        <v>*</v>
      </c>
      <c r="AK487" s="171" t="str">
        <f>IF(BS_CONTROLE[[#This Row],[Coluna8]]=0, "-", BS_CONTROLE[[#This Row],[Coluna8]])</f>
        <v>-</v>
      </c>
      <c r="AL487" s="171" t="str">
        <f>IF(BS_CONTROLE[[#This Row],[Coluna9]]=0, "-", BS_CONTROLE[[#This Row],[Coluna9]])</f>
        <v>-</v>
      </c>
      <c r="AM487" s="171" t="str">
        <f>IF(BS_CONTROLE[[#This Row],[Coluna13]]=0, "-", BS_CONTROLE[[#This Row],[Coluna13]])</f>
        <v>-</v>
      </c>
      <c r="AN487" s="171" t="str">
        <f>IF(BS_CONTROLE[[#This Row],[Coluna14]]=0, "-", BS_CONTROLE[[#This Row],[Coluna14]])</f>
        <v>-</v>
      </c>
      <c r="AO487" s="172" t="str">
        <f>IF(BS_CONTROLE[[#This Row],[Coluna10]]=0, "-", BS_CONTROLE[[#This Row],[Coluna10]])</f>
        <v>-</v>
      </c>
      <c r="AP487" s="173" t="str">
        <f>IF(BS_CONTROLE[[#This Row],[Coluna11]]=0, "-", BS_CONTROLE[[#This Row],[Coluna11]])</f>
        <v>-</v>
      </c>
      <c r="AQ487" s="173" t="str">
        <f>IF(BS_CONTROLE[[#This Row],[Coluna12]]=0, "-", BS_CONTROLE[[#This Row],[Coluna12]])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7" s="59" t="str" cm="1">
        <f t="array" ref="BD4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Row],[Coluna22]]=0, "-", BS_CONTROLE[[#This Row],[Coluna22]])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Row],[Coluna2]]="","",WEEKNUM(BS_CONTROLE[[#This Row],[Coluna2]]))</f>
        <v/>
      </c>
      <c r="D488" s="45"/>
      <c r="E488" s="181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8" s="148" t="str" cm="1">
        <f t="array" ref="N4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8" s="176" t="str" cm="1">
        <f t="array" ref="T4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Row],[Coluna6]]=0, "-", BS_CONTROLE[[#This Row],[Coluna6]])</f>
        <v>-</v>
      </c>
      <c r="AJ488" s="8" t="str">
        <f>IF(D488="","*",VLOOKUP(AI488,BS_ATIVIDADE[#Data],3,FALSE))</f>
        <v>*</v>
      </c>
      <c r="AK488" s="171" t="str">
        <f>IF(BS_CONTROLE[[#This Row],[Coluna8]]=0, "-", BS_CONTROLE[[#This Row],[Coluna8]])</f>
        <v>-</v>
      </c>
      <c r="AL488" s="171" t="str">
        <f>IF(BS_CONTROLE[[#This Row],[Coluna9]]=0, "-", BS_CONTROLE[[#This Row],[Coluna9]])</f>
        <v>-</v>
      </c>
      <c r="AM488" s="171" t="str">
        <f>IF(BS_CONTROLE[[#This Row],[Coluna13]]=0, "-", BS_CONTROLE[[#This Row],[Coluna13]])</f>
        <v>-</v>
      </c>
      <c r="AN488" s="171" t="str">
        <f>IF(BS_CONTROLE[[#This Row],[Coluna14]]=0, "-", BS_CONTROLE[[#This Row],[Coluna14]])</f>
        <v>-</v>
      </c>
      <c r="AO488" s="172" t="str">
        <f>IF(BS_CONTROLE[[#This Row],[Coluna10]]=0, "-", BS_CONTROLE[[#This Row],[Coluna10]])</f>
        <v>-</v>
      </c>
      <c r="AP488" s="173" t="str">
        <f>IF(BS_CONTROLE[[#This Row],[Coluna11]]=0, "-", BS_CONTROLE[[#This Row],[Coluna11]])</f>
        <v>-</v>
      </c>
      <c r="AQ488" s="173" t="str">
        <f>IF(BS_CONTROLE[[#This Row],[Coluna12]]=0, "-", BS_CONTROLE[[#This Row],[Coluna12]])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8" s="59" t="str" cm="1">
        <f t="array" ref="BD4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Row],[Coluna22]]=0, "-", BS_CONTROLE[[#This Row],[Coluna22]])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Row],[Coluna2]]="","",WEEKNUM(BS_CONTROLE[[#This Row],[Coluna2]]))</f>
        <v/>
      </c>
      <c r="D489" s="45"/>
      <c r="E489" s="181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9" s="148" t="str" cm="1">
        <f t="array" ref="N4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9" s="176" t="str" cm="1">
        <f t="array" ref="T4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Row],[Coluna6]]=0, "-", BS_CONTROLE[[#This Row],[Coluna6]])</f>
        <v>-</v>
      </c>
      <c r="AJ489" s="8" t="str">
        <f>IF(D489="","*",VLOOKUP(AI489,BS_ATIVIDADE[#Data],3,FALSE))</f>
        <v>*</v>
      </c>
      <c r="AK489" s="171" t="str">
        <f>IF(BS_CONTROLE[[#This Row],[Coluna8]]=0, "-", BS_CONTROLE[[#This Row],[Coluna8]])</f>
        <v>-</v>
      </c>
      <c r="AL489" s="171" t="str">
        <f>IF(BS_CONTROLE[[#This Row],[Coluna9]]=0, "-", BS_CONTROLE[[#This Row],[Coluna9]])</f>
        <v>-</v>
      </c>
      <c r="AM489" s="171" t="str">
        <f>IF(BS_CONTROLE[[#This Row],[Coluna13]]=0, "-", BS_CONTROLE[[#This Row],[Coluna13]])</f>
        <v>-</v>
      </c>
      <c r="AN489" s="171" t="str">
        <f>IF(BS_CONTROLE[[#This Row],[Coluna14]]=0, "-", BS_CONTROLE[[#This Row],[Coluna14]])</f>
        <v>-</v>
      </c>
      <c r="AO489" s="172" t="str">
        <f>IF(BS_CONTROLE[[#This Row],[Coluna10]]=0, "-", BS_CONTROLE[[#This Row],[Coluna10]])</f>
        <v>-</v>
      </c>
      <c r="AP489" s="173" t="str">
        <f>IF(BS_CONTROLE[[#This Row],[Coluna11]]=0, "-", BS_CONTROLE[[#This Row],[Coluna11]])</f>
        <v>-</v>
      </c>
      <c r="AQ489" s="173" t="str">
        <f>IF(BS_CONTROLE[[#This Row],[Coluna12]]=0, "-", BS_CONTROLE[[#This Row],[Coluna12]])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9" s="59" t="str" cm="1">
        <f t="array" ref="BD4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Row],[Coluna22]]=0, "-", BS_CONTROLE[[#This Row],[Coluna22]])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Row],[Coluna2]]="","",WEEKNUM(BS_CONTROLE[[#This Row],[Coluna2]]))</f>
        <v/>
      </c>
      <c r="D490" s="45"/>
      <c r="E490" s="181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0" s="148" t="str" cm="1">
        <f t="array" ref="N4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0" s="176" t="str" cm="1">
        <f t="array" ref="T4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Row],[Coluna6]]=0, "-", BS_CONTROLE[[#This Row],[Coluna6]])</f>
        <v>-</v>
      </c>
      <c r="AJ490" s="8" t="str">
        <f>IF(D490="","*",VLOOKUP(AI490,BS_ATIVIDADE[#Data],3,FALSE))</f>
        <v>*</v>
      </c>
      <c r="AK490" s="171" t="str">
        <f>IF(BS_CONTROLE[[#This Row],[Coluna8]]=0, "-", BS_CONTROLE[[#This Row],[Coluna8]])</f>
        <v>-</v>
      </c>
      <c r="AL490" s="171" t="str">
        <f>IF(BS_CONTROLE[[#This Row],[Coluna9]]=0, "-", BS_CONTROLE[[#This Row],[Coluna9]])</f>
        <v>-</v>
      </c>
      <c r="AM490" s="171" t="str">
        <f>IF(BS_CONTROLE[[#This Row],[Coluna13]]=0, "-", BS_CONTROLE[[#This Row],[Coluna13]])</f>
        <v>-</v>
      </c>
      <c r="AN490" s="171" t="str">
        <f>IF(BS_CONTROLE[[#This Row],[Coluna14]]=0, "-", BS_CONTROLE[[#This Row],[Coluna14]])</f>
        <v>-</v>
      </c>
      <c r="AO490" s="172" t="str">
        <f>IF(BS_CONTROLE[[#This Row],[Coluna10]]=0, "-", BS_CONTROLE[[#This Row],[Coluna10]])</f>
        <v>-</v>
      </c>
      <c r="AP490" s="173" t="str">
        <f>IF(BS_CONTROLE[[#This Row],[Coluna11]]=0, "-", BS_CONTROLE[[#This Row],[Coluna11]])</f>
        <v>-</v>
      </c>
      <c r="AQ490" s="173" t="str">
        <f>IF(BS_CONTROLE[[#This Row],[Coluna12]]=0, "-", BS_CONTROLE[[#This Row],[Coluna12]])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0" s="59" t="str" cm="1">
        <f t="array" ref="BD4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Row],[Coluna22]]=0, "-", BS_CONTROLE[[#This Row],[Coluna22]])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Row],[Coluna2]]="","",WEEKNUM(BS_CONTROLE[[#This Row],[Coluna2]]))</f>
        <v/>
      </c>
      <c r="D491" s="45"/>
      <c r="E491" s="181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1" s="148" t="str" cm="1">
        <f t="array" ref="N4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1" s="176" t="str" cm="1">
        <f t="array" ref="T4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Row],[Coluna6]]=0, "-", BS_CONTROLE[[#This Row],[Coluna6]])</f>
        <v>-</v>
      </c>
      <c r="AJ491" s="8" t="str">
        <f>IF(D491="","*",VLOOKUP(AI491,BS_ATIVIDADE[#Data],3,FALSE))</f>
        <v>*</v>
      </c>
      <c r="AK491" s="171" t="str">
        <f>IF(BS_CONTROLE[[#This Row],[Coluna8]]=0, "-", BS_CONTROLE[[#This Row],[Coluna8]])</f>
        <v>-</v>
      </c>
      <c r="AL491" s="171" t="str">
        <f>IF(BS_CONTROLE[[#This Row],[Coluna9]]=0, "-", BS_CONTROLE[[#This Row],[Coluna9]])</f>
        <v>-</v>
      </c>
      <c r="AM491" s="171" t="str">
        <f>IF(BS_CONTROLE[[#This Row],[Coluna13]]=0, "-", BS_CONTROLE[[#This Row],[Coluna13]])</f>
        <v>-</v>
      </c>
      <c r="AN491" s="171" t="str">
        <f>IF(BS_CONTROLE[[#This Row],[Coluna14]]=0, "-", BS_CONTROLE[[#This Row],[Coluna14]])</f>
        <v>-</v>
      </c>
      <c r="AO491" s="172" t="str">
        <f>IF(BS_CONTROLE[[#This Row],[Coluna10]]=0, "-", BS_CONTROLE[[#This Row],[Coluna10]])</f>
        <v>-</v>
      </c>
      <c r="AP491" s="173" t="str">
        <f>IF(BS_CONTROLE[[#This Row],[Coluna11]]=0, "-", BS_CONTROLE[[#This Row],[Coluna11]])</f>
        <v>-</v>
      </c>
      <c r="AQ491" s="173" t="str">
        <f>IF(BS_CONTROLE[[#This Row],[Coluna12]]=0, "-", BS_CONTROLE[[#This Row],[Coluna12]])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1" s="59" t="str" cm="1">
        <f t="array" ref="BD4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Row],[Coluna22]]=0, "-", BS_CONTROLE[[#This Row],[Coluna22]])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8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Row],[Coluna2]]="","",WEEKNUM(BS_CONTROLE[[#This Row],[Coluna2]]))</f>
        <v/>
      </c>
      <c r="D492" s="45"/>
      <c r="E492" s="181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2" s="148" t="str" cm="1">
        <f t="array" ref="N4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2" s="176" t="str" cm="1">
        <f t="array" ref="T4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Row],[Coluna6]]=0, "-", BS_CONTROLE[[#This Row],[Coluna6]])</f>
        <v>-</v>
      </c>
      <c r="AJ492" s="8" t="str">
        <f>IF(D492="","*",VLOOKUP(AI492,BS_ATIVIDADE[#Data],3,FALSE))</f>
        <v>*</v>
      </c>
      <c r="AK492" s="171" t="str">
        <f>IF(BS_CONTROLE[[#This Row],[Coluna8]]=0, "-", BS_CONTROLE[[#This Row],[Coluna8]])</f>
        <v>-</v>
      </c>
      <c r="AL492" s="171" t="str">
        <f>IF(BS_CONTROLE[[#This Row],[Coluna9]]=0, "-", BS_CONTROLE[[#This Row],[Coluna9]])</f>
        <v>-</v>
      </c>
      <c r="AM492" s="171" t="str">
        <f>IF(BS_CONTROLE[[#This Row],[Coluna13]]=0, "-", BS_CONTROLE[[#This Row],[Coluna13]])</f>
        <v>-</v>
      </c>
      <c r="AN492" s="171" t="str">
        <f>IF(BS_CONTROLE[[#This Row],[Coluna14]]=0, "-", BS_CONTROLE[[#This Row],[Coluna14]])</f>
        <v>-</v>
      </c>
      <c r="AO492" s="172" t="str">
        <f>IF(BS_CONTROLE[[#This Row],[Coluna10]]=0, "-", BS_CONTROLE[[#This Row],[Coluna10]])</f>
        <v>-</v>
      </c>
      <c r="AP492" s="173" t="str">
        <f>IF(BS_CONTROLE[[#This Row],[Coluna11]]=0, "-", BS_CONTROLE[[#This Row],[Coluna11]])</f>
        <v>-</v>
      </c>
      <c r="AQ492" s="173" t="str">
        <f>IF(BS_CONTROLE[[#This Row],[Coluna12]]=0, "-", BS_CONTROLE[[#This Row],[Coluna12]])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2" s="59" t="str" cm="1">
        <f t="array" ref="BD4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Row],[Coluna22]]=0, "-", BS_CONTROLE[[#This Row],[Coluna22]])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8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Row],[Coluna2]]="","",WEEKNUM(BS_CONTROLE[[#This Row],[Coluna2]]))</f>
        <v/>
      </c>
      <c r="D493" s="45"/>
      <c r="E493" s="181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3" s="148" t="str" cm="1">
        <f t="array" ref="N4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3" s="176" t="str" cm="1">
        <f t="array" ref="T4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Row],[Coluna6]]=0, "-", BS_CONTROLE[[#This Row],[Coluna6]])</f>
        <v>-</v>
      </c>
      <c r="AJ493" s="8" t="str">
        <f>IF(D493="","*",VLOOKUP(AI493,BS_ATIVIDADE[#Data],3,FALSE))</f>
        <v>*</v>
      </c>
      <c r="AK493" s="171" t="str">
        <f>IF(BS_CONTROLE[[#This Row],[Coluna8]]=0, "-", BS_CONTROLE[[#This Row],[Coluna8]])</f>
        <v>-</v>
      </c>
      <c r="AL493" s="171" t="str">
        <f>IF(BS_CONTROLE[[#This Row],[Coluna9]]=0, "-", BS_CONTROLE[[#This Row],[Coluna9]])</f>
        <v>-</v>
      </c>
      <c r="AM493" s="171" t="str">
        <f>IF(BS_CONTROLE[[#This Row],[Coluna13]]=0, "-", BS_CONTROLE[[#This Row],[Coluna13]])</f>
        <v>-</v>
      </c>
      <c r="AN493" s="171" t="str">
        <f>IF(BS_CONTROLE[[#This Row],[Coluna14]]=0, "-", BS_CONTROLE[[#This Row],[Coluna14]])</f>
        <v>-</v>
      </c>
      <c r="AO493" s="172" t="str">
        <f>IF(BS_CONTROLE[[#This Row],[Coluna10]]=0, "-", BS_CONTROLE[[#This Row],[Coluna10]])</f>
        <v>-</v>
      </c>
      <c r="AP493" s="173" t="str">
        <f>IF(BS_CONTROLE[[#This Row],[Coluna11]]=0, "-", BS_CONTROLE[[#This Row],[Coluna11]])</f>
        <v>-</v>
      </c>
      <c r="AQ493" s="173" t="str">
        <f>IF(BS_CONTROLE[[#This Row],[Coluna12]]=0, "-", BS_CONTROLE[[#This Row],[Coluna12]])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3" s="59" t="str" cm="1">
        <f t="array" ref="BD4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Row],[Coluna22]]=0, "-", BS_CONTROLE[[#This Row],[Coluna22]])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8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Row],[Coluna2]]="","",WEEKNUM(BS_CONTROLE[[#This Row],[Coluna2]]))</f>
        <v/>
      </c>
      <c r="D494" s="45"/>
      <c r="E494" s="181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4" s="148" t="str" cm="1">
        <f t="array" ref="N4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4" s="176" t="str" cm="1">
        <f t="array" ref="T4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Row],[Coluna6]]=0, "-", BS_CONTROLE[[#This Row],[Coluna6]])</f>
        <v>-</v>
      </c>
      <c r="AJ494" s="8" t="str">
        <f>IF(D494="","*",VLOOKUP(AI494,BS_ATIVIDADE[#Data],3,FALSE))</f>
        <v>*</v>
      </c>
      <c r="AK494" s="171" t="str">
        <f>IF(BS_CONTROLE[[#This Row],[Coluna8]]=0, "-", BS_CONTROLE[[#This Row],[Coluna8]])</f>
        <v>-</v>
      </c>
      <c r="AL494" s="171" t="str">
        <f>IF(BS_CONTROLE[[#This Row],[Coluna9]]=0, "-", BS_CONTROLE[[#This Row],[Coluna9]])</f>
        <v>-</v>
      </c>
      <c r="AM494" s="171" t="str">
        <f>IF(BS_CONTROLE[[#This Row],[Coluna13]]=0, "-", BS_CONTROLE[[#This Row],[Coluna13]])</f>
        <v>-</v>
      </c>
      <c r="AN494" s="171" t="str">
        <f>IF(BS_CONTROLE[[#This Row],[Coluna14]]=0, "-", BS_CONTROLE[[#This Row],[Coluna14]])</f>
        <v>-</v>
      </c>
      <c r="AO494" s="172" t="str">
        <f>IF(BS_CONTROLE[[#This Row],[Coluna10]]=0, "-", BS_CONTROLE[[#This Row],[Coluna10]])</f>
        <v>-</v>
      </c>
      <c r="AP494" s="173" t="str">
        <f>IF(BS_CONTROLE[[#This Row],[Coluna11]]=0, "-", BS_CONTROLE[[#This Row],[Coluna11]])</f>
        <v>-</v>
      </c>
      <c r="AQ494" s="173" t="str">
        <f>IF(BS_CONTROLE[[#This Row],[Coluna12]]=0, "-", BS_CONTROLE[[#This Row],[Coluna12]])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4" s="59" t="str" cm="1">
        <f t="array" ref="BD4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Row],[Coluna22]]=0, "-", BS_CONTROLE[[#This Row],[Coluna22]])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Row],[Coluna2]]="","",WEEKNUM(BS_CONTROLE[[#This Row],[Coluna2]]))</f>
        <v/>
      </c>
      <c r="D495" s="45"/>
      <c r="E495" s="181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5" s="148" t="str" cm="1">
        <f t="array" ref="N4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5" s="176" t="str" cm="1">
        <f t="array" ref="T4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Row],[Coluna6]]=0, "-", BS_CONTROLE[[#This Row],[Coluna6]])</f>
        <v>-</v>
      </c>
      <c r="AJ495" s="8" t="str">
        <f>IF(D495="","*",VLOOKUP(AI495,BS_ATIVIDADE[#Data],3,FALSE))</f>
        <v>*</v>
      </c>
      <c r="AK495" s="171" t="str">
        <f>IF(BS_CONTROLE[[#This Row],[Coluna8]]=0, "-", BS_CONTROLE[[#This Row],[Coluna8]])</f>
        <v>-</v>
      </c>
      <c r="AL495" s="171" t="str">
        <f>IF(BS_CONTROLE[[#This Row],[Coluna9]]=0, "-", BS_CONTROLE[[#This Row],[Coluna9]])</f>
        <v>-</v>
      </c>
      <c r="AM495" s="171" t="str">
        <f>IF(BS_CONTROLE[[#This Row],[Coluna13]]=0, "-", BS_CONTROLE[[#This Row],[Coluna13]])</f>
        <v>-</v>
      </c>
      <c r="AN495" s="171" t="str">
        <f>IF(BS_CONTROLE[[#This Row],[Coluna14]]=0, "-", BS_CONTROLE[[#This Row],[Coluna14]])</f>
        <v>-</v>
      </c>
      <c r="AO495" s="172" t="str">
        <f>IF(BS_CONTROLE[[#This Row],[Coluna10]]=0, "-", BS_CONTROLE[[#This Row],[Coluna10]])</f>
        <v>-</v>
      </c>
      <c r="AP495" s="173" t="str">
        <f>IF(BS_CONTROLE[[#This Row],[Coluna11]]=0, "-", BS_CONTROLE[[#This Row],[Coluna11]])</f>
        <v>-</v>
      </c>
      <c r="AQ495" s="173" t="str">
        <f>IF(BS_CONTROLE[[#This Row],[Coluna12]]=0, "-", BS_CONTROLE[[#This Row],[Coluna12]])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5" s="59" t="str" cm="1">
        <f t="array" ref="BD4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Row],[Coluna22]]=0, "-", BS_CONTROLE[[#This Row],[Coluna22]])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Row],[Coluna2]]="","",WEEKNUM(BS_CONTROLE[[#This Row],[Coluna2]]))</f>
        <v/>
      </c>
      <c r="D496" s="45"/>
      <c r="E496" s="181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6" s="148" t="str" cm="1">
        <f t="array" ref="N4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6" s="176" t="str" cm="1">
        <f t="array" ref="T4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Row],[Coluna6]]=0, "-", BS_CONTROLE[[#This Row],[Coluna6]])</f>
        <v>-</v>
      </c>
      <c r="AJ496" s="8" t="str">
        <f>IF(D496="","*",VLOOKUP(AI496,BS_ATIVIDADE[#Data],3,FALSE))</f>
        <v>*</v>
      </c>
      <c r="AK496" s="171" t="str">
        <f>IF(BS_CONTROLE[[#This Row],[Coluna8]]=0, "-", BS_CONTROLE[[#This Row],[Coluna8]])</f>
        <v>-</v>
      </c>
      <c r="AL496" s="171" t="str">
        <f>IF(BS_CONTROLE[[#This Row],[Coluna9]]=0, "-", BS_CONTROLE[[#This Row],[Coluna9]])</f>
        <v>-</v>
      </c>
      <c r="AM496" s="171" t="str">
        <f>IF(BS_CONTROLE[[#This Row],[Coluna13]]=0, "-", BS_CONTROLE[[#This Row],[Coluna13]])</f>
        <v>-</v>
      </c>
      <c r="AN496" s="171" t="str">
        <f>IF(BS_CONTROLE[[#This Row],[Coluna14]]=0, "-", BS_CONTROLE[[#This Row],[Coluna14]])</f>
        <v>-</v>
      </c>
      <c r="AO496" s="172" t="str">
        <f>IF(BS_CONTROLE[[#This Row],[Coluna10]]=0, "-", BS_CONTROLE[[#This Row],[Coluna10]])</f>
        <v>-</v>
      </c>
      <c r="AP496" s="173" t="str">
        <f>IF(BS_CONTROLE[[#This Row],[Coluna11]]=0, "-", BS_CONTROLE[[#This Row],[Coluna11]])</f>
        <v>-</v>
      </c>
      <c r="AQ496" s="173" t="str">
        <f>IF(BS_CONTROLE[[#This Row],[Coluna12]]=0, "-", BS_CONTROLE[[#This Row],[Coluna12]])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6" s="59" t="str" cm="1">
        <f t="array" ref="BD4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Row],[Coluna22]]=0, "-", BS_CONTROLE[[#This Row],[Coluna22]])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Row],[Coluna2]]="","",WEEKNUM(BS_CONTROLE[[#This Row],[Coluna2]]))</f>
        <v/>
      </c>
      <c r="D497" s="45"/>
      <c r="E497" s="181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7" s="148" t="str" cm="1">
        <f t="array" ref="N4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7" s="176" t="str" cm="1">
        <f t="array" ref="T4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Row],[Coluna6]]=0, "-", BS_CONTROLE[[#This Row],[Coluna6]])</f>
        <v>-</v>
      </c>
      <c r="AJ497" s="8" t="str">
        <f>IF(D497="","*",VLOOKUP(AI497,BS_ATIVIDADE[#Data],3,FALSE))</f>
        <v>*</v>
      </c>
      <c r="AK497" s="171" t="str">
        <f>IF(BS_CONTROLE[[#This Row],[Coluna8]]=0, "-", BS_CONTROLE[[#This Row],[Coluna8]])</f>
        <v>-</v>
      </c>
      <c r="AL497" s="171" t="str">
        <f>IF(BS_CONTROLE[[#This Row],[Coluna9]]=0, "-", BS_CONTROLE[[#This Row],[Coluna9]])</f>
        <v>-</v>
      </c>
      <c r="AM497" s="171" t="str">
        <f>IF(BS_CONTROLE[[#This Row],[Coluna13]]=0, "-", BS_CONTROLE[[#This Row],[Coluna13]])</f>
        <v>-</v>
      </c>
      <c r="AN497" s="171" t="str">
        <f>IF(BS_CONTROLE[[#This Row],[Coluna14]]=0, "-", BS_CONTROLE[[#This Row],[Coluna14]])</f>
        <v>-</v>
      </c>
      <c r="AO497" s="172" t="str">
        <f>IF(BS_CONTROLE[[#This Row],[Coluna10]]=0, "-", BS_CONTROLE[[#This Row],[Coluna10]])</f>
        <v>-</v>
      </c>
      <c r="AP497" s="173" t="str">
        <f>IF(BS_CONTROLE[[#This Row],[Coluna11]]=0, "-", BS_CONTROLE[[#This Row],[Coluna11]])</f>
        <v>-</v>
      </c>
      <c r="AQ497" s="173" t="str">
        <f>IF(BS_CONTROLE[[#This Row],[Coluna12]]=0, "-", BS_CONTROLE[[#This Row],[Coluna12]])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7" s="59" t="str" cm="1">
        <f t="array" ref="BD4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Row],[Coluna22]]=0, "-", BS_CONTROLE[[#This Row],[Coluna22]])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Row],[Coluna2]]="","",WEEKNUM(BS_CONTROLE[[#This Row],[Coluna2]]))</f>
        <v/>
      </c>
      <c r="D498" s="45"/>
      <c r="E498" s="181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8" s="148" t="str" cm="1">
        <f t="array" ref="N4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8" s="176" t="str" cm="1">
        <f t="array" ref="T4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Row],[Coluna6]]=0, "-", BS_CONTROLE[[#This Row],[Coluna6]])</f>
        <v>-</v>
      </c>
      <c r="AJ498" s="8" t="str">
        <f>IF(D498="","*",VLOOKUP(AI498,BS_ATIVIDADE[#Data],3,FALSE))</f>
        <v>*</v>
      </c>
      <c r="AK498" s="171" t="str">
        <f>IF(BS_CONTROLE[[#This Row],[Coluna8]]=0, "-", BS_CONTROLE[[#This Row],[Coluna8]])</f>
        <v>-</v>
      </c>
      <c r="AL498" s="171" t="str">
        <f>IF(BS_CONTROLE[[#This Row],[Coluna9]]=0, "-", BS_CONTROLE[[#This Row],[Coluna9]])</f>
        <v>-</v>
      </c>
      <c r="AM498" s="171" t="str">
        <f>IF(BS_CONTROLE[[#This Row],[Coluna13]]=0, "-", BS_CONTROLE[[#This Row],[Coluna13]])</f>
        <v>-</v>
      </c>
      <c r="AN498" s="171" t="str">
        <f>IF(BS_CONTROLE[[#This Row],[Coluna14]]=0, "-", BS_CONTROLE[[#This Row],[Coluna14]])</f>
        <v>-</v>
      </c>
      <c r="AO498" s="172" t="str">
        <f>IF(BS_CONTROLE[[#This Row],[Coluna10]]=0, "-", BS_CONTROLE[[#This Row],[Coluna10]])</f>
        <v>-</v>
      </c>
      <c r="AP498" s="173" t="str">
        <f>IF(BS_CONTROLE[[#This Row],[Coluna11]]=0, "-", BS_CONTROLE[[#This Row],[Coluna11]])</f>
        <v>-</v>
      </c>
      <c r="AQ498" s="173" t="str">
        <f>IF(BS_CONTROLE[[#This Row],[Coluna12]]=0, "-", BS_CONTROLE[[#This Row],[Coluna12]])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8" s="59" t="str" cm="1">
        <f t="array" ref="BD4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Row],[Coluna22]]=0, "-", BS_CONTROLE[[#This Row],[Coluna22]])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Row],[Coluna2]]="","",WEEKNUM(BS_CONTROLE[[#This Row],[Coluna2]]))</f>
        <v/>
      </c>
      <c r="D499" s="45"/>
      <c r="E499" s="181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9" s="148" t="str" cm="1">
        <f t="array" ref="N4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9" s="176" t="str" cm="1">
        <f t="array" ref="T4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Row],[Coluna6]]=0, "-", BS_CONTROLE[[#This Row],[Coluna6]])</f>
        <v>-</v>
      </c>
      <c r="AJ499" s="8" t="str">
        <f>IF(D499="","*",VLOOKUP(AI499,BS_ATIVIDADE[#Data],3,FALSE))</f>
        <v>*</v>
      </c>
      <c r="AK499" s="171" t="str">
        <f>IF(BS_CONTROLE[[#This Row],[Coluna8]]=0, "-", BS_CONTROLE[[#This Row],[Coluna8]])</f>
        <v>-</v>
      </c>
      <c r="AL499" s="171" t="str">
        <f>IF(BS_CONTROLE[[#This Row],[Coluna9]]=0, "-", BS_CONTROLE[[#This Row],[Coluna9]])</f>
        <v>-</v>
      </c>
      <c r="AM499" s="171" t="str">
        <f>IF(BS_CONTROLE[[#This Row],[Coluna13]]=0, "-", BS_CONTROLE[[#This Row],[Coluna13]])</f>
        <v>-</v>
      </c>
      <c r="AN499" s="171" t="str">
        <f>IF(BS_CONTROLE[[#This Row],[Coluna14]]=0, "-", BS_CONTROLE[[#This Row],[Coluna14]])</f>
        <v>-</v>
      </c>
      <c r="AO499" s="172" t="str">
        <f>IF(BS_CONTROLE[[#This Row],[Coluna10]]=0, "-", BS_CONTROLE[[#This Row],[Coluna10]])</f>
        <v>-</v>
      </c>
      <c r="AP499" s="173" t="str">
        <f>IF(BS_CONTROLE[[#This Row],[Coluna11]]=0, "-", BS_CONTROLE[[#This Row],[Coluna11]])</f>
        <v>-</v>
      </c>
      <c r="AQ499" s="173" t="str">
        <f>IF(BS_CONTROLE[[#This Row],[Coluna12]]=0, "-", BS_CONTROLE[[#This Row],[Coluna12]])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9" s="59" t="str" cm="1">
        <f t="array" ref="BD4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Row],[Coluna22]]=0, "-", BS_CONTROLE[[#This Row],[Coluna22]])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Row],[Coluna2]]="","",WEEKNUM(BS_CONTROLE[[#This Row],[Coluna2]]))</f>
        <v/>
      </c>
      <c r="D500" s="45"/>
      <c r="E500" s="181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0" s="148" t="str" cm="1">
        <f t="array" ref="N5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0" s="176" t="str" cm="1">
        <f t="array" ref="T5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Row],[Coluna6]]=0, "-", BS_CONTROLE[[#This Row],[Coluna6]])</f>
        <v>-</v>
      </c>
      <c r="AJ500" s="8" t="str">
        <f>IF(D500="","*",VLOOKUP(AI500,BS_ATIVIDADE[#Data],3,FALSE))</f>
        <v>*</v>
      </c>
      <c r="AK500" s="171" t="str">
        <f>IF(BS_CONTROLE[[#This Row],[Coluna8]]=0, "-", BS_CONTROLE[[#This Row],[Coluna8]])</f>
        <v>-</v>
      </c>
      <c r="AL500" s="171" t="str">
        <f>IF(BS_CONTROLE[[#This Row],[Coluna9]]=0, "-", BS_CONTROLE[[#This Row],[Coluna9]])</f>
        <v>-</v>
      </c>
      <c r="AM500" s="171" t="str">
        <f>IF(BS_CONTROLE[[#This Row],[Coluna13]]=0, "-", BS_CONTROLE[[#This Row],[Coluna13]])</f>
        <v>-</v>
      </c>
      <c r="AN500" s="171" t="str">
        <f>IF(BS_CONTROLE[[#This Row],[Coluna14]]=0, "-", BS_CONTROLE[[#This Row],[Coluna14]])</f>
        <v>-</v>
      </c>
      <c r="AO500" s="172" t="str">
        <f>IF(BS_CONTROLE[[#This Row],[Coluna10]]=0, "-", BS_CONTROLE[[#This Row],[Coluna10]])</f>
        <v>-</v>
      </c>
      <c r="AP500" s="173" t="str">
        <f>IF(BS_CONTROLE[[#This Row],[Coluna11]]=0, "-", BS_CONTROLE[[#This Row],[Coluna11]])</f>
        <v>-</v>
      </c>
      <c r="AQ500" s="173" t="str">
        <f>IF(BS_CONTROLE[[#This Row],[Coluna12]]=0, "-", BS_CONTROLE[[#This Row],[Coluna12]])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0" s="59" t="str" cm="1">
        <f t="array" ref="BD5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Row],[Coluna22]]=0, "-", BS_CONTROLE[[#This Row],[Coluna22]])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Row],[Coluna2]]="","",WEEKNUM(BS_CONTROLE[[#This Row],[Coluna2]]))</f>
        <v/>
      </c>
      <c r="D501" s="45"/>
      <c r="E501" s="181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1" s="148" t="str" cm="1">
        <f t="array" ref="N5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1" s="176" t="str" cm="1">
        <f t="array" ref="T5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Row],[Coluna6]]=0, "-", BS_CONTROLE[[#This Row],[Coluna6]])</f>
        <v>-</v>
      </c>
      <c r="AJ501" s="8" t="str">
        <f>IF(D501="","*",VLOOKUP(AI501,BS_ATIVIDADE[#Data],3,FALSE))</f>
        <v>*</v>
      </c>
      <c r="AK501" s="171" t="str">
        <f>IF(BS_CONTROLE[[#This Row],[Coluna8]]=0, "-", BS_CONTROLE[[#This Row],[Coluna8]])</f>
        <v>-</v>
      </c>
      <c r="AL501" s="171" t="str">
        <f>IF(BS_CONTROLE[[#This Row],[Coluna9]]=0, "-", BS_CONTROLE[[#This Row],[Coluna9]])</f>
        <v>-</v>
      </c>
      <c r="AM501" s="171" t="str">
        <f>IF(BS_CONTROLE[[#This Row],[Coluna13]]=0, "-", BS_CONTROLE[[#This Row],[Coluna13]])</f>
        <v>-</v>
      </c>
      <c r="AN501" s="171" t="str">
        <f>IF(BS_CONTROLE[[#This Row],[Coluna14]]=0, "-", BS_CONTROLE[[#This Row],[Coluna14]])</f>
        <v>-</v>
      </c>
      <c r="AO501" s="172" t="str">
        <f>IF(BS_CONTROLE[[#This Row],[Coluna10]]=0, "-", BS_CONTROLE[[#This Row],[Coluna10]])</f>
        <v>-</v>
      </c>
      <c r="AP501" s="173" t="str">
        <f>IF(BS_CONTROLE[[#This Row],[Coluna11]]=0, "-", BS_CONTROLE[[#This Row],[Coluna11]])</f>
        <v>-</v>
      </c>
      <c r="AQ501" s="173" t="str">
        <f>IF(BS_CONTROLE[[#This Row],[Coluna12]]=0, "-", BS_CONTROLE[[#This Row],[Coluna12]])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1" s="59" t="str" cm="1">
        <f t="array" ref="BD5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Row],[Coluna22]]=0, "-", BS_CONTROLE[[#This Row],[Coluna22]])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Row],[Coluna2]]="","",WEEKNUM(BS_CONTROLE[[#This Row],[Coluna2]]))</f>
        <v/>
      </c>
      <c r="D502" s="45"/>
      <c r="E502" s="181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2" s="148" t="str" cm="1">
        <f t="array" ref="N5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2" s="176" t="str" cm="1">
        <f t="array" ref="T5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Row],[Coluna6]]=0, "-", BS_CONTROLE[[#This Row],[Coluna6]])</f>
        <v>-</v>
      </c>
      <c r="AJ502" s="8" t="str">
        <f>IF(D502="","*",VLOOKUP(AI502,BS_ATIVIDADE[#Data],3,FALSE))</f>
        <v>*</v>
      </c>
      <c r="AK502" s="171" t="str">
        <f>IF(BS_CONTROLE[[#This Row],[Coluna8]]=0, "-", BS_CONTROLE[[#This Row],[Coluna8]])</f>
        <v>-</v>
      </c>
      <c r="AL502" s="171" t="str">
        <f>IF(BS_CONTROLE[[#This Row],[Coluna9]]=0, "-", BS_CONTROLE[[#This Row],[Coluna9]])</f>
        <v>-</v>
      </c>
      <c r="AM502" s="171" t="str">
        <f>IF(BS_CONTROLE[[#This Row],[Coluna13]]=0, "-", BS_CONTROLE[[#This Row],[Coluna13]])</f>
        <v>-</v>
      </c>
      <c r="AN502" s="171" t="str">
        <f>IF(BS_CONTROLE[[#This Row],[Coluna14]]=0, "-", BS_CONTROLE[[#This Row],[Coluna14]])</f>
        <v>-</v>
      </c>
      <c r="AO502" s="172" t="str">
        <f>IF(BS_CONTROLE[[#This Row],[Coluna10]]=0, "-", BS_CONTROLE[[#This Row],[Coluna10]])</f>
        <v>-</v>
      </c>
      <c r="AP502" s="173" t="str">
        <f>IF(BS_CONTROLE[[#This Row],[Coluna11]]=0, "-", BS_CONTROLE[[#This Row],[Coluna11]])</f>
        <v>-</v>
      </c>
      <c r="AQ502" s="173" t="str">
        <f>IF(BS_CONTROLE[[#This Row],[Coluna12]]=0, "-", BS_CONTROLE[[#This Row],[Coluna12]])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2" s="59" t="str" cm="1">
        <f t="array" ref="BD5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Row],[Coluna22]]=0, "-", BS_CONTROLE[[#This Row],[Coluna22]])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Row],[Coluna2]]="","",WEEKNUM(BS_CONTROLE[[#This Row],[Coluna2]]))</f>
        <v/>
      </c>
      <c r="D503" s="45"/>
      <c r="E503" s="181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3" s="148" t="str" cm="1">
        <f t="array" ref="N5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3" s="176" t="str" cm="1">
        <f t="array" ref="T5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Row],[Coluna6]]=0, "-", BS_CONTROLE[[#This Row],[Coluna6]])</f>
        <v>-</v>
      </c>
      <c r="AJ503" s="8" t="str">
        <f>IF(D503="","*",VLOOKUP(AI503,BS_ATIVIDADE[#Data],3,FALSE))</f>
        <v>*</v>
      </c>
      <c r="AK503" s="171" t="str">
        <f>IF(BS_CONTROLE[[#This Row],[Coluna8]]=0, "-", BS_CONTROLE[[#This Row],[Coluna8]])</f>
        <v>-</v>
      </c>
      <c r="AL503" s="171" t="str">
        <f>IF(BS_CONTROLE[[#This Row],[Coluna9]]=0, "-", BS_CONTROLE[[#This Row],[Coluna9]])</f>
        <v>-</v>
      </c>
      <c r="AM503" s="171" t="str">
        <f>IF(BS_CONTROLE[[#This Row],[Coluna13]]=0, "-", BS_CONTROLE[[#This Row],[Coluna13]])</f>
        <v>-</v>
      </c>
      <c r="AN503" s="171" t="str">
        <f>IF(BS_CONTROLE[[#This Row],[Coluna14]]=0, "-", BS_CONTROLE[[#This Row],[Coluna14]])</f>
        <v>-</v>
      </c>
      <c r="AO503" s="172" t="str">
        <f>IF(BS_CONTROLE[[#This Row],[Coluna10]]=0, "-", BS_CONTROLE[[#This Row],[Coluna10]])</f>
        <v>-</v>
      </c>
      <c r="AP503" s="173" t="str">
        <f>IF(BS_CONTROLE[[#This Row],[Coluna11]]=0, "-", BS_CONTROLE[[#This Row],[Coluna11]])</f>
        <v>-</v>
      </c>
      <c r="AQ503" s="173" t="str">
        <f>IF(BS_CONTROLE[[#This Row],[Coluna12]]=0, "-", BS_CONTROLE[[#This Row],[Coluna12]])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3" s="59" t="str" cm="1">
        <f t="array" ref="BD5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Row],[Coluna22]]=0, "-", BS_CONTROLE[[#This Row],[Coluna22]])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Row],[Coluna2]]="","",WEEKNUM(BS_CONTROLE[[#This Row],[Coluna2]]))</f>
        <v/>
      </c>
      <c r="D504" s="45"/>
      <c r="E504" s="181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4" s="148" t="str" cm="1">
        <f t="array" ref="N5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4" s="176" t="str" cm="1">
        <f t="array" ref="T5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Row],[Coluna6]]=0, "-", BS_CONTROLE[[#This Row],[Coluna6]])</f>
        <v>-</v>
      </c>
      <c r="AJ504" s="8" t="str">
        <f>IF(D504="","*",VLOOKUP(AI504,BS_ATIVIDADE[#Data],3,FALSE))</f>
        <v>*</v>
      </c>
      <c r="AK504" s="171" t="str">
        <f>IF(BS_CONTROLE[[#This Row],[Coluna8]]=0, "-", BS_CONTROLE[[#This Row],[Coluna8]])</f>
        <v>-</v>
      </c>
      <c r="AL504" s="171" t="str">
        <f>IF(BS_CONTROLE[[#This Row],[Coluna9]]=0, "-", BS_CONTROLE[[#This Row],[Coluna9]])</f>
        <v>-</v>
      </c>
      <c r="AM504" s="171" t="str">
        <f>IF(BS_CONTROLE[[#This Row],[Coluna13]]=0, "-", BS_CONTROLE[[#This Row],[Coluna13]])</f>
        <v>-</v>
      </c>
      <c r="AN504" s="171" t="str">
        <f>IF(BS_CONTROLE[[#This Row],[Coluna14]]=0, "-", BS_CONTROLE[[#This Row],[Coluna14]])</f>
        <v>-</v>
      </c>
      <c r="AO504" s="172" t="str">
        <f>IF(BS_CONTROLE[[#This Row],[Coluna10]]=0, "-", BS_CONTROLE[[#This Row],[Coluna10]])</f>
        <v>-</v>
      </c>
      <c r="AP504" s="173" t="str">
        <f>IF(BS_CONTROLE[[#This Row],[Coluna11]]=0, "-", BS_CONTROLE[[#This Row],[Coluna11]])</f>
        <v>-</v>
      </c>
      <c r="AQ504" s="173" t="str">
        <f>IF(BS_CONTROLE[[#This Row],[Coluna12]]=0, "-", BS_CONTROLE[[#This Row],[Coluna12]])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4" s="59" t="str" cm="1">
        <f t="array" ref="BD5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Row],[Coluna22]]=0, "-", BS_CONTROLE[[#This Row],[Coluna22]])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Row],[Coluna2]]="","",WEEKNUM(BS_CONTROLE[[#This Row],[Coluna2]]))</f>
        <v/>
      </c>
      <c r="D505" s="45"/>
      <c r="E505" s="181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5" s="148" t="str" cm="1">
        <f t="array" ref="N5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5" s="176" t="str" cm="1">
        <f t="array" ref="T5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Row],[Coluna6]]=0, "-", BS_CONTROLE[[#This Row],[Coluna6]])</f>
        <v>-</v>
      </c>
      <c r="AJ505" s="8" t="str">
        <f>IF(D505="","*",VLOOKUP(AI505,BS_ATIVIDADE[#Data],3,FALSE))</f>
        <v>*</v>
      </c>
      <c r="AK505" s="171" t="str">
        <f>IF(BS_CONTROLE[[#This Row],[Coluna8]]=0, "-", BS_CONTROLE[[#This Row],[Coluna8]])</f>
        <v>-</v>
      </c>
      <c r="AL505" s="171" t="str">
        <f>IF(BS_CONTROLE[[#This Row],[Coluna9]]=0, "-", BS_CONTROLE[[#This Row],[Coluna9]])</f>
        <v>-</v>
      </c>
      <c r="AM505" s="171" t="str">
        <f>IF(BS_CONTROLE[[#This Row],[Coluna13]]=0, "-", BS_CONTROLE[[#This Row],[Coluna13]])</f>
        <v>-</v>
      </c>
      <c r="AN505" s="171" t="str">
        <f>IF(BS_CONTROLE[[#This Row],[Coluna14]]=0, "-", BS_CONTROLE[[#This Row],[Coluna14]])</f>
        <v>-</v>
      </c>
      <c r="AO505" s="172" t="str">
        <f>IF(BS_CONTROLE[[#This Row],[Coluna10]]=0, "-", BS_CONTROLE[[#This Row],[Coluna10]])</f>
        <v>-</v>
      </c>
      <c r="AP505" s="173" t="str">
        <f>IF(BS_CONTROLE[[#This Row],[Coluna11]]=0, "-", BS_CONTROLE[[#This Row],[Coluna11]])</f>
        <v>-</v>
      </c>
      <c r="AQ505" s="173" t="str">
        <f>IF(BS_CONTROLE[[#This Row],[Coluna12]]=0, "-", BS_CONTROLE[[#This Row],[Coluna12]])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5" s="59" t="str" cm="1">
        <f t="array" ref="BD5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Row],[Coluna22]]=0, "-", BS_CONTROLE[[#This Row],[Coluna22]])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Row],[Coluna2]]="","",WEEKNUM(BS_CONTROLE[[#This Row],[Coluna2]]))</f>
        <v/>
      </c>
      <c r="D506" s="45"/>
      <c r="E506" s="181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6" s="148" t="str" cm="1">
        <f t="array" ref="N5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6" s="176" t="str" cm="1">
        <f t="array" ref="T5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Row],[Coluna6]]=0, "-", BS_CONTROLE[[#This Row],[Coluna6]])</f>
        <v>-</v>
      </c>
      <c r="AJ506" s="8" t="str">
        <f>IF(D506="","*",VLOOKUP(AI506,BS_ATIVIDADE[#Data],3,FALSE))</f>
        <v>*</v>
      </c>
      <c r="AK506" s="171" t="str">
        <f>IF(BS_CONTROLE[[#This Row],[Coluna8]]=0, "-", BS_CONTROLE[[#This Row],[Coluna8]])</f>
        <v>-</v>
      </c>
      <c r="AL506" s="171" t="str">
        <f>IF(BS_CONTROLE[[#This Row],[Coluna9]]=0, "-", BS_CONTROLE[[#This Row],[Coluna9]])</f>
        <v>-</v>
      </c>
      <c r="AM506" s="171" t="str">
        <f>IF(BS_CONTROLE[[#This Row],[Coluna13]]=0, "-", BS_CONTROLE[[#This Row],[Coluna13]])</f>
        <v>-</v>
      </c>
      <c r="AN506" s="171" t="str">
        <f>IF(BS_CONTROLE[[#This Row],[Coluna14]]=0, "-", BS_CONTROLE[[#This Row],[Coluna14]])</f>
        <v>-</v>
      </c>
      <c r="AO506" s="172" t="str">
        <f>IF(BS_CONTROLE[[#This Row],[Coluna10]]=0, "-", BS_CONTROLE[[#This Row],[Coluna10]])</f>
        <v>-</v>
      </c>
      <c r="AP506" s="173" t="str">
        <f>IF(BS_CONTROLE[[#This Row],[Coluna11]]=0, "-", BS_CONTROLE[[#This Row],[Coluna11]])</f>
        <v>-</v>
      </c>
      <c r="AQ506" s="173" t="str">
        <f>IF(BS_CONTROLE[[#This Row],[Coluna12]]=0, "-", BS_CONTROLE[[#This Row],[Coluna12]])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6" s="59" t="str" cm="1">
        <f t="array" ref="BD5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Row],[Coluna22]]=0, "-", BS_CONTROLE[[#This Row],[Coluna22]])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Row],[Coluna2]]="","",WEEKNUM(BS_CONTROLE[[#This Row],[Coluna2]]))</f>
        <v/>
      </c>
      <c r="D507" s="45"/>
      <c r="E507" s="181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7" s="148" t="str" cm="1">
        <f t="array" ref="N5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7" s="176" t="str" cm="1">
        <f t="array" ref="T5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Row],[Coluna6]]=0, "-", BS_CONTROLE[[#This Row],[Coluna6]])</f>
        <v>-</v>
      </c>
      <c r="AJ507" s="8" t="str">
        <f>IF(D507="","*",VLOOKUP(AI507,BS_ATIVIDADE[#Data],3,FALSE))</f>
        <v>*</v>
      </c>
      <c r="AK507" s="171" t="str">
        <f>IF(BS_CONTROLE[[#This Row],[Coluna8]]=0, "-", BS_CONTROLE[[#This Row],[Coluna8]])</f>
        <v>-</v>
      </c>
      <c r="AL507" s="171" t="str">
        <f>IF(BS_CONTROLE[[#This Row],[Coluna9]]=0, "-", BS_CONTROLE[[#This Row],[Coluna9]])</f>
        <v>-</v>
      </c>
      <c r="AM507" s="171" t="str">
        <f>IF(BS_CONTROLE[[#This Row],[Coluna13]]=0, "-", BS_CONTROLE[[#This Row],[Coluna13]])</f>
        <v>-</v>
      </c>
      <c r="AN507" s="171" t="str">
        <f>IF(BS_CONTROLE[[#This Row],[Coluna14]]=0, "-", BS_CONTROLE[[#This Row],[Coluna14]])</f>
        <v>-</v>
      </c>
      <c r="AO507" s="172" t="str">
        <f>IF(BS_CONTROLE[[#This Row],[Coluna10]]=0, "-", BS_CONTROLE[[#This Row],[Coluna10]])</f>
        <v>-</v>
      </c>
      <c r="AP507" s="173" t="str">
        <f>IF(BS_CONTROLE[[#This Row],[Coluna11]]=0, "-", BS_CONTROLE[[#This Row],[Coluna11]])</f>
        <v>-</v>
      </c>
      <c r="AQ507" s="173" t="str">
        <f>IF(BS_CONTROLE[[#This Row],[Coluna12]]=0, "-", BS_CONTROLE[[#This Row],[Coluna12]])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7" s="59" t="str" cm="1">
        <f t="array" ref="BD5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Row],[Coluna22]]=0, "-", BS_CONTROLE[[#This Row],[Coluna22]])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Row],[Coluna2]]="","",WEEKNUM(BS_CONTROLE[[#This Row],[Coluna2]]))</f>
        <v/>
      </c>
      <c r="D508" s="45"/>
      <c r="E508" s="181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8" s="148" t="str" cm="1">
        <f t="array" ref="N5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8" s="176" t="str" cm="1">
        <f t="array" ref="T5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Row],[Coluna6]]=0, "-", BS_CONTROLE[[#This Row],[Coluna6]])</f>
        <v>-</v>
      </c>
      <c r="AJ508" s="8" t="str">
        <f>IF(D508="","*",VLOOKUP(AI508,BS_ATIVIDADE[#Data],3,FALSE))</f>
        <v>*</v>
      </c>
      <c r="AK508" s="171" t="str">
        <f>IF(BS_CONTROLE[[#This Row],[Coluna8]]=0, "-", BS_CONTROLE[[#This Row],[Coluna8]])</f>
        <v>-</v>
      </c>
      <c r="AL508" s="171" t="str">
        <f>IF(BS_CONTROLE[[#This Row],[Coluna9]]=0, "-", BS_CONTROLE[[#This Row],[Coluna9]])</f>
        <v>-</v>
      </c>
      <c r="AM508" s="171" t="str">
        <f>IF(BS_CONTROLE[[#This Row],[Coluna13]]=0, "-", BS_CONTROLE[[#This Row],[Coluna13]])</f>
        <v>-</v>
      </c>
      <c r="AN508" s="171" t="str">
        <f>IF(BS_CONTROLE[[#This Row],[Coluna14]]=0, "-", BS_CONTROLE[[#This Row],[Coluna14]])</f>
        <v>-</v>
      </c>
      <c r="AO508" s="172" t="str">
        <f>IF(BS_CONTROLE[[#This Row],[Coluna10]]=0, "-", BS_CONTROLE[[#This Row],[Coluna10]])</f>
        <v>-</v>
      </c>
      <c r="AP508" s="173" t="str">
        <f>IF(BS_CONTROLE[[#This Row],[Coluna11]]=0, "-", BS_CONTROLE[[#This Row],[Coluna11]])</f>
        <v>-</v>
      </c>
      <c r="AQ508" s="173" t="str">
        <f>IF(BS_CONTROLE[[#This Row],[Coluna12]]=0, "-", BS_CONTROLE[[#This Row],[Coluna12]])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8" s="59" t="str" cm="1">
        <f t="array" ref="BD5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Row],[Coluna22]]=0, "-", BS_CONTROLE[[#This Row],[Coluna22]])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Row],[Coluna2]]="","",WEEKNUM(BS_CONTROLE[[#This Row],[Coluna2]]))</f>
        <v/>
      </c>
      <c r="D509" s="45"/>
      <c r="E509" s="181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9" s="148" t="str" cm="1">
        <f t="array" ref="N5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9" s="176" t="str" cm="1">
        <f t="array" ref="T5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Row],[Coluna6]]=0, "-", BS_CONTROLE[[#This Row],[Coluna6]])</f>
        <v>-</v>
      </c>
      <c r="AJ509" s="8" t="str">
        <f>IF(D509="","*",VLOOKUP(AI509,BS_ATIVIDADE[#Data],3,FALSE))</f>
        <v>*</v>
      </c>
      <c r="AK509" s="171" t="str">
        <f>IF(BS_CONTROLE[[#This Row],[Coluna8]]=0, "-", BS_CONTROLE[[#This Row],[Coluna8]])</f>
        <v>-</v>
      </c>
      <c r="AL509" s="171" t="str">
        <f>IF(BS_CONTROLE[[#This Row],[Coluna9]]=0, "-", BS_CONTROLE[[#This Row],[Coluna9]])</f>
        <v>-</v>
      </c>
      <c r="AM509" s="171" t="str">
        <f>IF(BS_CONTROLE[[#This Row],[Coluna13]]=0, "-", BS_CONTROLE[[#This Row],[Coluna13]])</f>
        <v>-</v>
      </c>
      <c r="AN509" s="171" t="str">
        <f>IF(BS_CONTROLE[[#This Row],[Coluna14]]=0, "-", BS_CONTROLE[[#This Row],[Coluna14]])</f>
        <v>-</v>
      </c>
      <c r="AO509" s="172" t="str">
        <f>IF(BS_CONTROLE[[#This Row],[Coluna10]]=0, "-", BS_CONTROLE[[#This Row],[Coluna10]])</f>
        <v>-</v>
      </c>
      <c r="AP509" s="173" t="str">
        <f>IF(BS_CONTROLE[[#This Row],[Coluna11]]=0, "-", BS_CONTROLE[[#This Row],[Coluna11]])</f>
        <v>-</v>
      </c>
      <c r="AQ509" s="173" t="str">
        <f>IF(BS_CONTROLE[[#This Row],[Coluna12]]=0, "-", BS_CONTROLE[[#This Row],[Coluna12]])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9" s="59" t="str" cm="1">
        <f t="array" ref="BD5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Row],[Coluna22]]=0, "-", BS_CONTROLE[[#This Row],[Coluna22]])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Row],[Coluna2]]="","",WEEKNUM(BS_CONTROLE[[#This Row],[Coluna2]]))</f>
        <v/>
      </c>
      <c r="D510" s="45"/>
      <c r="E510" s="181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0" s="148" t="str" cm="1">
        <f t="array" ref="N5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0" s="176" t="str" cm="1">
        <f t="array" ref="T5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Row],[Coluna6]]=0, "-", BS_CONTROLE[[#This Row],[Coluna6]])</f>
        <v>-</v>
      </c>
      <c r="AJ510" s="8" t="str">
        <f>IF(D510="","*",VLOOKUP(AI510,BS_ATIVIDADE[#Data],3,FALSE))</f>
        <v>*</v>
      </c>
      <c r="AK510" s="171" t="str">
        <f>IF(BS_CONTROLE[[#This Row],[Coluna8]]=0, "-", BS_CONTROLE[[#This Row],[Coluna8]])</f>
        <v>-</v>
      </c>
      <c r="AL510" s="171" t="str">
        <f>IF(BS_CONTROLE[[#This Row],[Coluna9]]=0, "-", BS_CONTROLE[[#This Row],[Coluna9]])</f>
        <v>-</v>
      </c>
      <c r="AM510" s="171" t="str">
        <f>IF(BS_CONTROLE[[#This Row],[Coluna13]]=0, "-", BS_CONTROLE[[#This Row],[Coluna13]])</f>
        <v>-</v>
      </c>
      <c r="AN510" s="171" t="str">
        <f>IF(BS_CONTROLE[[#This Row],[Coluna14]]=0, "-", BS_CONTROLE[[#This Row],[Coluna14]])</f>
        <v>-</v>
      </c>
      <c r="AO510" s="172" t="str">
        <f>IF(BS_CONTROLE[[#This Row],[Coluna10]]=0, "-", BS_CONTROLE[[#This Row],[Coluna10]])</f>
        <v>-</v>
      </c>
      <c r="AP510" s="173" t="str">
        <f>IF(BS_CONTROLE[[#This Row],[Coluna11]]=0, "-", BS_CONTROLE[[#This Row],[Coluna11]])</f>
        <v>-</v>
      </c>
      <c r="AQ510" s="173" t="str">
        <f>IF(BS_CONTROLE[[#This Row],[Coluna12]]=0, "-", BS_CONTROLE[[#This Row],[Coluna12]])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0" s="59" t="str" cm="1">
        <f t="array" ref="BD5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Row],[Coluna22]]=0, "-", BS_CONTROLE[[#This Row],[Coluna22]])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Row],[Coluna2]]="","",WEEKNUM(BS_CONTROLE[[#This Row],[Coluna2]]))</f>
        <v/>
      </c>
      <c r="D511" s="45"/>
      <c r="E511" s="181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1" s="148" t="str" cm="1">
        <f t="array" ref="N5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1" s="176" t="str" cm="1">
        <f t="array" ref="T5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Row],[Coluna6]]=0, "-", BS_CONTROLE[[#This Row],[Coluna6]])</f>
        <v>-</v>
      </c>
      <c r="AJ511" s="8" t="str">
        <f>IF(D511="","*",VLOOKUP(AI511,BS_ATIVIDADE[#Data],3,FALSE))</f>
        <v>*</v>
      </c>
      <c r="AK511" s="171" t="str">
        <f>IF(BS_CONTROLE[[#This Row],[Coluna8]]=0, "-", BS_CONTROLE[[#This Row],[Coluna8]])</f>
        <v>-</v>
      </c>
      <c r="AL511" s="171" t="str">
        <f>IF(BS_CONTROLE[[#This Row],[Coluna9]]=0, "-", BS_CONTROLE[[#This Row],[Coluna9]])</f>
        <v>-</v>
      </c>
      <c r="AM511" s="171" t="str">
        <f>IF(BS_CONTROLE[[#This Row],[Coluna13]]=0, "-", BS_CONTROLE[[#This Row],[Coluna13]])</f>
        <v>-</v>
      </c>
      <c r="AN511" s="171" t="str">
        <f>IF(BS_CONTROLE[[#This Row],[Coluna14]]=0, "-", BS_CONTROLE[[#This Row],[Coluna14]])</f>
        <v>-</v>
      </c>
      <c r="AO511" s="172" t="str">
        <f>IF(BS_CONTROLE[[#This Row],[Coluna10]]=0, "-", BS_CONTROLE[[#This Row],[Coluna10]])</f>
        <v>-</v>
      </c>
      <c r="AP511" s="173" t="str">
        <f>IF(BS_CONTROLE[[#This Row],[Coluna11]]=0, "-", BS_CONTROLE[[#This Row],[Coluna11]])</f>
        <v>-</v>
      </c>
      <c r="AQ511" s="173" t="str">
        <f>IF(BS_CONTROLE[[#This Row],[Coluna12]]=0, "-", BS_CONTROLE[[#This Row],[Coluna12]])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1" s="59" t="str" cm="1">
        <f t="array" ref="BD5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Row],[Coluna22]]=0, "-", BS_CONTROLE[[#This Row],[Coluna22]])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Row],[Coluna2]]="","",WEEKNUM(BS_CONTROLE[[#This Row],[Coluna2]]))</f>
        <v/>
      </c>
      <c r="D512" s="45"/>
      <c r="E512" s="181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2" s="148" t="str" cm="1">
        <f t="array" ref="N5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2" s="176" t="str" cm="1">
        <f t="array" ref="T5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Row],[Coluna6]]=0, "-", BS_CONTROLE[[#This Row],[Coluna6]])</f>
        <v>-</v>
      </c>
      <c r="AJ512" s="8" t="str">
        <f>IF(D512="","*",VLOOKUP(AI512,BS_ATIVIDADE[#Data],3,FALSE))</f>
        <v>*</v>
      </c>
      <c r="AK512" s="171" t="str">
        <f>IF(BS_CONTROLE[[#This Row],[Coluna8]]=0, "-", BS_CONTROLE[[#This Row],[Coluna8]])</f>
        <v>-</v>
      </c>
      <c r="AL512" s="171" t="str">
        <f>IF(BS_CONTROLE[[#This Row],[Coluna9]]=0, "-", BS_CONTROLE[[#This Row],[Coluna9]])</f>
        <v>-</v>
      </c>
      <c r="AM512" s="171" t="str">
        <f>IF(BS_CONTROLE[[#This Row],[Coluna13]]=0, "-", BS_CONTROLE[[#This Row],[Coluna13]])</f>
        <v>-</v>
      </c>
      <c r="AN512" s="171" t="str">
        <f>IF(BS_CONTROLE[[#This Row],[Coluna14]]=0, "-", BS_CONTROLE[[#This Row],[Coluna14]])</f>
        <v>-</v>
      </c>
      <c r="AO512" s="172" t="str">
        <f>IF(BS_CONTROLE[[#This Row],[Coluna10]]=0, "-", BS_CONTROLE[[#This Row],[Coluna10]])</f>
        <v>-</v>
      </c>
      <c r="AP512" s="173" t="str">
        <f>IF(BS_CONTROLE[[#This Row],[Coluna11]]=0, "-", BS_CONTROLE[[#This Row],[Coluna11]])</f>
        <v>-</v>
      </c>
      <c r="AQ512" s="173" t="str">
        <f>IF(BS_CONTROLE[[#This Row],[Coluna12]]=0, "-", BS_CONTROLE[[#This Row],[Coluna12]])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2" s="59" t="str" cm="1">
        <f t="array" ref="BD5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Row],[Coluna22]]=0, "-", BS_CONTROLE[[#This Row],[Coluna22]])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Row],[Coluna2]]="","",WEEKNUM(BS_CONTROLE[[#This Row],[Coluna2]]))</f>
        <v/>
      </c>
      <c r="D513" s="45"/>
      <c r="E513" s="181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3" s="148" t="str" cm="1">
        <f t="array" ref="N5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3" s="176" t="str" cm="1">
        <f t="array" ref="T5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Row],[Coluna6]]=0, "-", BS_CONTROLE[[#This Row],[Coluna6]])</f>
        <v>-</v>
      </c>
      <c r="AJ513" s="8" t="str">
        <f>IF(D513="","*",VLOOKUP(AI513,BS_ATIVIDADE[#Data],3,FALSE))</f>
        <v>*</v>
      </c>
      <c r="AK513" s="171" t="str">
        <f>IF(BS_CONTROLE[[#This Row],[Coluna8]]=0, "-", BS_CONTROLE[[#This Row],[Coluna8]])</f>
        <v>-</v>
      </c>
      <c r="AL513" s="171" t="str">
        <f>IF(BS_CONTROLE[[#This Row],[Coluna9]]=0, "-", BS_CONTROLE[[#This Row],[Coluna9]])</f>
        <v>-</v>
      </c>
      <c r="AM513" s="171" t="str">
        <f>IF(BS_CONTROLE[[#This Row],[Coluna13]]=0, "-", BS_CONTROLE[[#This Row],[Coluna13]])</f>
        <v>-</v>
      </c>
      <c r="AN513" s="171" t="str">
        <f>IF(BS_CONTROLE[[#This Row],[Coluna14]]=0, "-", BS_CONTROLE[[#This Row],[Coluna14]])</f>
        <v>-</v>
      </c>
      <c r="AO513" s="172" t="str">
        <f>IF(BS_CONTROLE[[#This Row],[Coluna10]]=0, "-", BS_CONTROLE[[#This Row],[Coluna10]])</f>
        <v>-</v>
      </c>
      <c r="AP513" s="173" t="str">
        <f>IF(BS_CONTROLE[[#This Row],[Coluna11]]=0, "-", BS_CONTROLE[[#This Row],[Coluna11]])</f>
        <v>-</v>
      </c>
      <c r="AQ513" s="173" t="str">
        <f>IF(BS_CONTROLE[[#This Row],[Coluna12]]=0, "-", BS_CONTROLE[[#This Row],[Coluna12]])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3" s="59" t="str" cm="1">
        <f t="array" ref="BD5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Row],[Coluna22]]=0, "-", BS_CONTROLE[[#This Row],[Coluna22]])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Row],[Coluna2]]="","",WEEKNUM(BS_CONTROLE[[#This Row],[Coluna2]]))</f>
        <v/>
      </c>
      <c r="D514" s="45"/>
      <c r="E514" s="181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4" s="148" t="str" cm="1">
        <f t="array" ref="N5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4" s="176" t="str" cm="1">
        <f t="array" ref="T5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Row],[Coluna6]]=0, "-", BS_CONTROLE[[#This Row],[Coluna6]])</f>
        <v>-</v>
      </c>
      <c r="AJ514" s="8" t="str">
        <f>IF(D514="","*",VLOOKUP(AI514,BS_ATIVIDADE[#Data],3,FALSE))</f>
        <v>*</v>
      </c>
      <c r="AK514" s="171" t="str">
        <f>IF(BS_CONTROLE[[#This Row],[Coluna8]]=0, "-", BS_CONTROLE[[#This Row],[Coluna8]])</f>
        <v>-</v>
      </c>
      <c r="AL514" s="171" t="str">
        <f>IF(BS_CONTROLE[[#This Row],[Coluna9]]=0, "-", BS_CONTROLE[[#This Row],[Coluna9]])</f>
        <v>-</v>
      </c>
      <c r="AM514" s="171" t="str">
        <f>IF(BS_CONTROLE[[#This Row],[Coluna13]]=0, "-", BS_CONTROLE[[#This Row],[Coluna13]])</f>
        <v>-</v>
      </c>
      <c r="AN514" s="171" t="str">
        <f>IF(BS_CONTROLE[[#This Row],[Coluna14]]=0, "-", BS_CONTROLE[[#This Row],[Coluna14]])</f>
        <v>-</v>
      </c>
      <c r="AO514" s="172" t="str">
        <f>IF(BS_CONTROLE[[#This Row],[Coluna10]]=0, "-", BS_CONTROLE[[#This Row],[Coluna10]])</f>
        <v>-</v>
      </c>
      <c r="AP514" s="173" t="str">
        <f>IF(BS_CONTROLE[[#This Row],[Coluna11]]=0, "-", BS_CONTROLE[[#This Row],[Coluna11]])</f>
        <v>-</v>
      </c>
      <c r="AQ514" s="173" t="str">
        <f>IF(BS_CONTROLE[[#This Row],[Coluna12]]=0, "-", BS_CONTROLE[[#This Row],[Coluna12]])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4" s="59" t="str" cm="1">
        <f t="array" ref="BD5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Row],[Coluna22]]=0, "-", BS_CONTROLE[[#This Row],[Coluna22]])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Row],[Coluna2]]="","",WEEKNUM(BS_CONTROLE[[#This Row],[Coluna2]]))</f>
        <v/>
      </c>
      <c r="D515" s="45"/>
      <c r="E515" s="181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5" s="148" t="str" cm="1">
        <f t="array" ref="N5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5" s="176" t="str" cm="1">
        <f t="array" ref="T5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Row],[Coluna6]]=0, "-", BS_CONTROLE[[#This Row],[Coluna6]])</f>
        <v>-</v>
      </c>
      <c r="AJ515" s="8" t="str">
        <f>IF(D515="","*",VLOOKUP(AI515,BS_ATIVIDADE[#Data],3,FALSE))</f>
        <v>*</v>
      </c>
      <c r="AK515" s="171" t="str">
        <f>IF(BS_CONTROLE[[#This Row],[Coluna8]]=0, "-", BS_CONTROLE[[#This Row],[Coluna8]])</f>
        <v>-</v>
      </c>
      <c r="AL515" s="171" t="str">
        <f>IF(BS_CONTROLE[[#This Row],[Coluna9]]=0, "-", BS_CONTROLE[[#This Row],[Coluna9]])</f>
        <v>-</v>
      </c>
      <c r="AM515" s="171" t="str">
        <f>IF(BS_CONTROLE[[#This Row],[Coluna13]]=0, "-", BS_CONTROLE[[#This Row],[Coluna13]])</f>
        <v>-</v>
      </c>
      <c r="AN515" s="171" t="str">
        <f>IF(BS_CONTROLE[[#This Row],[Coluna14]]=0, "-", BS_CONTROLE[[#This Row],[Coluna14]])</f>
        <v>-</v>
      </c>
      <c r="AO515" s="172" t="str">
        <f>IF(BS_CONTROLE[[#This Row],[Coluna10]]=0, "-", BS_CONTROLE[[#This Row],[Coluna10]])</f>
        <v>-</v>
      </c>
      <c r="AP515" s="173" t="str">
        <f>IF(BS_CONTROLE[[#This Row],[Coluna11]]=0, "-", BS_CONTROLE[[#This Row],[Coluna11]])</f>
        <v>-</v>
      </c>
      <c r="AQ515" s="173" t="str">
        <f>IF(BS_CONTROLE[[#This Row],[Coluna12]]=0, "-", BS_CONTROLE[[#This Row],[Coluna12]])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5" s="59" t="str" cm="1">
        <f t="array" ref="BD5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Row],[Coluna22]]=0, "-", BS_CONTROLE[[#This Row],[Coluna22]])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Row],[Coluna2]]="","",WEEKNUM(BS_CONTROLE[[#This Row],[Coluna2]]))</f>
        <v/>
      </c>
      <c r="D516" s="45"/>
      <c r="E516" s="181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6" s="148" t="str" cm="1">
        <f t="array" ref="N5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6" s="176" t="str" cm="1">
        <f t="array" ref="T5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Row],[Coluna6]]=0, "-", BS_CONTROLE[[#This Row],[Coluna6]])</f>
        <v>-</v>
      </c>
      <c r="AJ516" s="8" t="str">
        <f>IF(D516="","*",VLOOKUP(AI516,BS_ATIVIDADE[#Data],3,FALSE))</f>
        <v>*</v>
      </c>
      <c r="AK516" s="171" t="str">
        <f>IF(BS_CONTROLE[[#This Row],[Coluna8]]=0, "-", BS_CONTROLE[[#This Row],[Coluna8]])</f>
        <v>-</v>
      </c>
      <c r="AL516" s="171" t="str">
        <f>IF(BS_CONTROLE[[#This Row],[Coluna9]]=0, "-", BS_CONTROLE[[#This Row],[Coluna9]])</f>
        <v>-</v>
      </c>
      <c r="AM516" s="171" t="str">
        <f>IF(BS_CONTROLE[[#This Row],[Coluna13]]=0, "-", BS_CONTROLE[[#This Row],[Coluna13]])</f>
        <v>-</v>
      </c>
      <c r="AN516" s="171" t="str">
        <f>IF(BS_CONTROLE[[#This Row],[Coluna14]]=0, "-", BS_CONTROLE[[#This Row],[Coluna14]])</f>
        <v>-</v>
      </c>
      <c r="AO516" s="172" t="str">
        <f>IF(BS_CONTROLE[[#This Row],[Coluna10]]=0, "-", BS_CONTROLE[[#This Row],[Coluna10]])</f>
        <v>-</v>
      </c>
      <c r="AP516" s="173" t="str">
        <f>IF(BS_CONTROLE[[#This Row],[Coluna11]]=0, "-", BS_CONTROLE[[#This Row],[Coluna11]])</f>
        <v>-</v>
      </c>
      <c r="AQ516" s="173" t="str">
        <f>IF(BS_CONTROLE[[#This Row],[Coluna12]]=0, "-", BS_CONTROLE[[#This Row],[Coluna12]])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6" s="59" t="str" cm="1">
        <f t="array" ref="BD5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Row],[Coluna22]]=0, "-", BS_CONTROLE[[#This Row],[Coluna22]])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Row],[Coluna2]]="","",WEEKNUM(BS_CONTROLE[[#This Row],[Coluna2]]))</f>
        <v/>
      </c>
      <c r="D517" s="45"/>
      <c r="E517" s="181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7" s="148" t="str" cm="1">
        <f t="array" ref="N5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7" s="176" t="str" cm="1">
        <f t="array" ref="T5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Row],[Coluna6]]=0, "-", BS_CONTROLE[[#This Row],[Coluna6]])</f>
        <v>-</v>
      </c>
      <c r="AJ517" s="8" t="str">
        <f>IF(D517="","*",VLOOKUP(AI517,BS_ATIVIDADE[#Data],3,FALSE))</f>
        <v>*</v>
      </c>
      <c r="AK517" s="171" t="str">
        <f>IF(BS_CONTROLE[[#This Row],[Coluna8]]=0, "-", BS_CONTROLE[[#This Row],[Coluna8]])</f>
        <v>-</v>
      </c>
      <c r="AL517" s="171" t="str">
        <f>IF(BS_CONTROLE[[#This Row],[Coluna9]]=0, "-", BS_CONTROLE[[#This Row],[Coluna9]])</f>
        <v>-</v>
      </c>
      <c r="AM517" s="171" t="str">
        <f>IF(BS_CONTROLE[[#This Row],[Coluna13]]=0, "-", BS_CONTROLE[[#This Row],[Coluna13]])</f>
        <v>-</v>
      </c>
      <c r="AN517" s="171" t="str">
        <f>IF(BS_CONTROLE[[#This Row],[Coluna14]]=0, "-", BS_CONTROLE[[#This Row],[Coluna14]])</f>
        <v>-</v>
      </c>
      <c r="AO517" s="172" t="str">
        <f>IF(BS_CONTROLE[[#This Row],[Coluna10]]=0, "-", BS_CONTROLE[[#This Row],[Coluna10]])</f>
        <v>-</v>
      </c>
      <c r="AP517" s="173" t="str">
        <f>IF(BS_CONTROLE[[#This Row],[Coluna11]]=0, "-", BS_CONTROLE[[#This Row],[Coluna11]])</f>
        <v>-</v>
      </c>
      <c r="AQ517" s="173" t="str">
        <f>IF(BS_CONTROLE[[#This Row],[Coluna12]]=0, "-", BS_CONTROLE[[#This Row],[Coluna12]])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7" s="59" t="str" cm="1">
        <f t="array" ref="BD5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Row],[Coluna22]]=0, "-", BS_CONTROLE[[#This Row],[Coluna22]])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Row],[Coluna2]]="","",WEEKNUM(BS_CONTROLE[[#This Row],[Coluna2]]))</f>
        <v/>
      </c>
      <c r="D518" s="45"/>
      <c r="E518" s="181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8" s="148" t="str" cm="1">
        <f t="array" ref="N5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8" s="176" t="str" cm="1">
        <f t="array" ref="T5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Row],[Coluna6]]=0, "-", BS_CONTROLE[[#This Row],[Coluna6]])</f>
        <v>-</v>
      </c>
      <c r="AJ518" s="8" t="str">
        <f>IF(D518="","*",VLOOKUP(AI518,BS_ATIVIDADE[#Data],3,FALSE))</f>
        <v>*</v>
      </c>
      <c r="AK518" s="171" t="str">
        <f>IF(BS_CONTROLE[[#This Row],[Coluna8]]=0, "-", BS_CONTROLE[[#This Row],[Coluna8]])</f>
        <v>-</v>
      </c>
      <c r="AL518" s="171" t="str">
        <f>IF(BS_CONTROLE[[#This Row],[Coluna9]]=0, "-", BS_CONTROLE[[#This Row],[Coluna9]])</f>
        <v>-</v>
      </c>
      <c r="AM518" s="171" t="str">
        <f>IF(BS_CONTROLE[[#This Row],[Coluna13]]=0, "-", BS_CONTROLE[[#This Row],[Coluna13]])</f>
        <v>-</v>
      </c>
      <c r="AN518" s="171" t="str">
        <f>IF(BS_CONTROLE[[#This Row],[Coluna14]]=0, "-", BS_CONTROLE[[#This Row],[Coluna14]])</f>
        <v>-</v>
      </c>
      <c r="AO518" s="172" t="str">
        <f>IF(BS_CONTROLE[[#This Row],[Coluna10]]=0, "-", BS_CONTROLE[[#This Row],[Coluna10]])</f>
        <v>-</v>
      </c>
      <c r="AP518" s="173" t="str">
        <f>IF(BS_CONTROLE[[#This Row],[Coluna11]]=0, "-", BS_CONTROLE[[#This Row],[Coluna11]])</f>
        <v>-</v>
      </c>
      <c r="AQ518" s="173" t="str">
        <f>IF(BS_CONTROLE[[#This Row],[Coluna12]]=0, "-", BS_CONTROLE[[#This Row],[Coluna12]])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8" s="59" t="str" cm="1">
        <f t="array" ref="BD5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Row],[Coluna22]]=0, "-", BS_CONTROLE[[#This Row],[Coluna22]])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Row],[Coluna2]]="","",WEEKNUM(BS_CONTROLE[[#This Row],[Coluna2]]))</f>
        <v/>
      </c>
      <c r="D519" s="45"/>
      <c r="E519" s="181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9" s="148" t="str" cm="1">
        <f t="array" ref="N5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9" s="176" t="str" cm="1">
        <f t="array" ref="T5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Row],[Coluna6]]=0, "-", BS_CONTROLE[[#This Row],[Coluna6]])</f>
        <v>-</v>
      </c>
      <c r="AJ519" s="8" t="str">
        <f>IF(D519="","*",VLOOKUP(AI519,BS_ATIVIDADE[#Data],3,FALSE))</f>
        <v>*</v>
      </c>
      <c r="AK519" s="171" t="str">
        <f>IF(BS_CONTROLE[[#This Row],[Coluna8]]=0, "-", BS_CONTROLE[[#This Row],[Coluna8]])</f>
        <v>-</v>
      </c>
      <c r="AL519" s="171" t="str">
        <f>IF(BS_CONTROLE[[#This Row],[Coluna9]]=0, "-", BS_CONTROLE[[#This Row],[Coluna9]])</f>
        <v>-</v>
      </c>
      <c r="AM519" s="171" t="str">
        <f>IF(BS_CONTROLE[[#This Row],[Coluna13]]=0, "-", BS_CONTROLE[[#This Row],[Coluna13]])</f>
        <v>-</v>
      </c>
      <c r="AN519" s="171" t="str">
        <f>IF(BS_CONTROLE[[#This Row],[Coluna14]]=0, "-", BS_CONTROLE[[#This Row],[Coluna14]])</f>
        <v>-</v>
      </c>
      <c r="AO519" s="172" t="str">
        <f>IF(BS_CONTROLE[[#This Row],[Coluna10]]=0, "-", BS_CONTROLE[[#This Row],[Coluna10]])</f>
        <v>-</v>
      </c>
      <c r="AP519" s="173" t="str">
        <f>IF(BS_CONTROLE[[#This Row],[Coluna11]]=0, "-", BS_CONTROLE[[#This Row],[Coluna11]])</f>
        <v>-</v>
      </c>
      <c r="AQ519" s="173" t="str">
        <f>IF(BS_CONTROLE[[#This Row],[Coluna12]]=0, "-", BS_CONTROLE[[#This Row],[Coluna12]])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9" s="59" t="str" cm="1">
        <f t="array" ref="BD5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Row],[Coluna22]]=0, "-", BS_CONTROLE[[#This Row],[Coluna22]])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Row],[Coluna2]]="","",WEEKNUM(BS_CONTROLE[[#This Row],[Coluna2]]))</f>
        <v/>
      </c>
      <c r="D520" s="45"/>
      <c r="E520" s="181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0" s="148" t="str" cm="1">
        <f t="array" ref="N5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0" s="176" t="str" cm="1">
        <f t="array" ref="T5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Row],[Coluna6]]=0, "-", BS_CONTROLE[[#This Row],[Coluna6]])</f>
        <v>-</v>
      </c>
      <c r="AJ520" s="8" t="str">
        <f>IF(D520="","*",VLOOKUP(AI520,BS_ATIVIDADE[#Data],3,FALSE))</f>
        <v>*</v>
      </c>
      <c r="AK520" s="171" t="str">
        <f>IF(BS_CONTROLE[[#This Row],[Coluna8]]=0, "-", BS_CONTROLE[[#This Row],[Coluna8]])</f>
        <v>-</v>
      </c>
      <c r="AL520" s="171" t="str">
        <f>IF(BS_CONTROLE[[#This Row],[Coluna9]]=0, "-", BS_CONTROLE[[#This Row],[Coluna9]])</f>
        <v>-</v>
      </c>
      <c r="AM520" s="171" t="str">
        <f>IF(BS_CONTROLE[[#This Row],[Coluna13]]=0, "-", BS_CONTROLE[[#This Row],[Coluna13]])</f>
        <v>-</v>
      </c>
      <c r="AN520" s="171" t="str">
        <f>IF(BS_CONTROLE[[#This Row],[Coluna14]]=0, "-", BS_CONTROLE[[#This Row],[Coluna14]])</f>
        <v>-</v>
      </c>
      <c r="AO520" s="172" t="str">
        <f>IF(BS_CONTROLE[[#This Row],[Coluna10]]=0, "-", BS_CONTROLE[[#This Row],[Coluna10]])</f>
        <v>-</v>
      </c>
      <c r="AP520" s="173" t="str">
        <f>IF(BS_CONTROLE[[#This Row],[Coluna11]]=0, "-", BS_CONTROLE[[#This Row],[Coluna11]])</f>
        <v>-</v>
      </c>
      <c r="AQ520" s="173" t="str">
        <f>IF(BS_CONTROLE[[#This Row],[Coluna12]]=0, "-", BS_CONTROLE[[#This Row],[Coluna12]])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0" s="59" t="str" cm="1">
        <f t="array" ref="BD5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Row],[Coluna22]]=0, "-", BS_CONTROLE[[#This Row],[Coluna22]])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Row],[Coluna2]]="","",WEEKNUM(BS_CONTROLE[[#This Row],[Coluna2]]))</f>
        <v/>
      </c>
      <c r="D521" s="45"/>
      <c r="E521" s="181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1" s="148" t="str" cm="1">
        <f t="array" ref="N5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1" s="176" t="str" cm="1">
        <f t="array" ref="T5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Row],[Coluna6]]=0, "-", BS_CONTROLE[[#This Row],[Coluna6]])</f>
        <v>-</v>
      </c>
      <c r="AJ521" s="8" t="str">
        <f>IF(D521="","*",VLOOKUP(AI521,BS_ATIVIDADE[#Data],3,FALSE))</f>
        <v>*</v>
      </c>
      <c r="AK521" s="171" t="str">
        <f>IF(BS_CONTROLE[[#This Row],[Coluna8]]=0, "-", BS_CONTROLE[[#This Row],[Coluna8]])</f>
        <v>-</v>
      </c>
      <c r="AL521" s="171" t="str">
        <f>IF(BS_CONTROLE[[#This Row],[Coluna9]]=0, "-", BS_CONTROLE[[#This Row],[Coluna9]])</f>
        <v>-</v>
      </c>
      <c r="AM521" s="171" t="str">
        <f>IF(BS_CONTROLE[[#This Row],[Coluna13]]=0, "-", BS_CONTROLE[[#This Row],[Coluna13]])</f>
        <v>-</v>
      </c>
      <c r="AN521" s="171" t="str">
        <f>IF(BS_CONTROLE[[#This Row],[Coluna14]]=0, "-", BS_CONTROLE[[#This Row],[Coluna14]])</f>
        <v>-</v>
      </c>
      <c r="AO521" s="172" t="str">
        <f>IF(BS_CONTROLE[[#This Row],[Coluna10]]=0, "-", BS_CONTROLE[[#This Row],[Coluna10]])</f>
        <v>-</v>
      </c>
      <c r="AP521" s="173" t="str">
        <f>IF(BS_CONTROLE[[#This Row],[Coluna11]]=0, "-", BS_CONTROLE[[#This Row],[Coluna11]])</f>
        <v>-</v>
      </c>
      <c r="AQ521" s="173" t="str">
        <f>IF(BS_CONTROLE[[#This Row],[Coluna12]]=0, "-", BS_CONTROLE[[#This Row],[Coluna12]])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1" s="59" t="str" cm="1">
        <f t="array" ref="BD5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Row],[Coluna22]]=0, "-", BS_CONTROLE[[#This Row],[Coluna22]])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Row],[Coluna2]]="","",WEEKNUM(BS_CONTROLE[[#This Row],[Coluna2]]))</f>
        <v/>
      </c>
      <c r="D522" s="45"/>
      <c r="E522" s="181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2" s="148" t="str" cm="1">
        <f t="array" ref="N5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2" s="176" t="str" cm="1">
        <f t="array" ref="T5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Row],[Coluna6]]=0, "-", BS_CONTROLE[[#This Row],[Coluna6]])</f>
        <v>-</v>
      </c>
      <c r="AJ522" s="8" t="str">
        <f>IF(D522="","*",VLOOKUP(AI522,BS_ATIVIDADE[#Data],3,FALSE))</f>
        <v>*</v>
      </c>
      <c r="AK522" s="171" t="str">
        <f>IF(BS_CONTROLE[[#This Row],[Coluna8]]=0, "-", BS_CONTROLE[[#This Row],[Coluna8]])</f>
        <v>-</v>
      </c>
      <c r="AL522" s="171" t="str">
        <f>IF(BS_CONTROLE[[#This Row],[Coluna9]]=0, "-", BS_CONTROLE[[#This Row],[Coluna9]])</f>
        <v>-</v>
      </c>
      <c r="AM522" s="171" t="str">
        <f>IF(BS_CONTROLE[[#This Row],[Coluna13]]=0, "-", BS_CONTROLE[[#This Row],[Coluna13]])</f>
        <v>-</v>
      </c>
      <c r="AN522" s="171" t="str">
        <f>IF(BS_CONTROLE[[#This Row],[Coluna14]]=0, "-", BS_CONTROLE[[#This Row],[Coluna14]])</f>
        <v>-</v>
      </c>
      <c r="AO522" s="172" t="str">
        <f>IF(BS_CONTROLE[[#This Row],[Coluna10]]=0, "-", BS_CONTROLE[[#This Row],[Coluna10]])</f>
        <v>-</v>
      </c>
      <c r="AP522" s="173" t="str">
        <f>IF(BS_CONTROLE[[#This Row],[Coluna11]]=0, "-", BS_CONTROLE[[#This Row],[Coluna11]])</f>
        <v>-</v>
      </c>
      <c r="AQ522" s="173" t="str">
        <f>IF(BS_CONTROLE[[#This Row],[Coluna12]]=0, "-", BS_CONTROLE[[#This Row],[Coluna12]])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2" s="59" t="str" cm="1">
        <f t="array" ref="BD5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Row],[Coluna22]]=0, "-", BS_CONTROLE[[#This Row],[Coluna22]])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Row],[Coluna2]]="","",WEEKNUM(BS_CONTROLE[[#This Row],[Coluna2]]))</f>
        <v/>
      </c>
      <c r="D523" s="45"/>
      <c r="E523" s="181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3" s="148" t="str" cm="1">
        <f t="array" ref="N5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3" s="176" t="str" cm="1">
        <f t="array" ref="T5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Row],[Coluna6]]=0, "-", BS_CONTROLE[[#This Row],[Coluna6]])</f>
        <v>-</v>
      </c>
      <c r="AJ523" s="8" t="str">
        <f>IF(D523="","*",VLOOKUP(AI523,BS_ATIVIDADE[#Data],3,FALSE))</f>
        <v>*</v>
      </c>
      <c r="AK523" s="171" t="str">
        <f>IF(BS_CONTROLE[[#This Row],[Coluna8]]=0, "-", BS_CONTROLE[[#This Row],[Coluna8]])</f>
        <v>-</v>
      </c>
      <c r="AL523" s="171" t="str">
        <f>IF(BS_CONTROLE[[#This Row],[Coluna9]]=0, "-", BS_CONTROLE[[#This Row],[Coluna9]])</f>
        <v>-</v>
      </c>
      <c r="AM523" s="171" t="str">
        <f>IF(BS_CONTROLE[[#This Row],[Coluna13]]=0, "-", BS_CONTROLE[[#This Row],[Coluna13]])</f>
        <v>-</v>
      </c>
      <c r="AN523" s="171" t="str">
        <f>IF(BS_CONTROLE[[#This Row],[Coluna14]]=0, "-", BS_CONTROLE[[#This Row],[Coluna14]])</f>
        <v>-</v>
      </c>
      <c r="AO523" s="172" t="str">
        <f>IF(BS_CONTROLE[[#This Row],[Coluna10]]=0, "-", BS_CONTROLE[[#This Row],[Coluna10]])</f>
        <v>-</v>
      </c>
      <c r="AP523" s="173" t="str">
        <f>IF(BS_CONTROLE[[#This Row],[Coluna11]]=0, "-", BS_CONTROLE[[#This Row],[Coluna11]])</f>
        <v>-</v>
      </c>
      <c r="AQ523" s="173" t="str">
        <f>IF(BS_CONTROLE[[#This Row],[Coluna12]]=0, "-", BS_CONTROLE[[#This Row],[Coluna12]])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3" s="59" t="str" cm="1">
        <f t="array" ref="BD5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Row],[Coluna22]]=0, "-", BS_CONTROLE[[#This Row],[Coluna22]])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Row],[Coluna2]]="","",WEEKNUM(BS_CONTROLE[[#This Row],[Coluna2]]))</f>
        <v/>
      </c>
      <c r="D524" s="45"/>
      <c r="E524" s="181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4" s="148" t="str" cm="1">
        <f t="array" ref="N5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4" s="176" t="str" cm="1">
        <f t="array" ref="T5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Row],[Coluna6]]=0, "-", BS_CONTROLE[[#This Row],[Coluna6]])</f>
        <v>-</v>
      </c>
      <c r="AJ524" s="8" t="str">
        <f>IF(D524="","*",VLOOKUP(AI524,BS_ATIVIDADE[#Data],3,FALSE))</f>
        <v>*</v>
      </c>
      <c r="AK524" s="171" t="str">
        <f>IF(BS_CONTROLE[[#This Row],[Coluna8]]=0, "-", BS_CONTROLE[[#This Row],[Coluna8]])</f>
        <v>-</v>
      </c>
      <c r="AL524" s="171" t="str">
        <f>IF(BS_CONTROLE[[#This Row],[Coluna9]]=0, "-", BS_CONTROLE[[#This Row],[Coluna9]])</f>
        <v>-</v>
      </c>
      <c r="AM524" s="171" t="str">
        <f>IF(BS_CONTROLE[[#This Row],[Coluna13]]=0, "-", BS_CONTROLE[[#This Row],[Coluna13]])</f>
        <v>-</v>
      </c>
      <c r="AN524" s="171" t="str">
        <f>IF(BS_CONTROLE[[#This Row],[Coluna14]]=0, "-", BS_CONTROLE[[#This Row],[Coluna14]])</f>
        <v>-</v>
      </c>
      <c r="AO524" s="172" t="str">
        <f>IF(BS_CONTROLE[[#This Row],[Coluna10]]=0, "-", BS_CONTROLE[[#This Row],[Coluna10]])</f>
        <v>-</v>
      </c>
      <c r="AP524" s="173" t="str">
        <f>IF(BS_CONTROLE[[#This Row],[Coluna11]]=0, "-", BS_CONTROLE[[#This Row],[Coluna11]])</f>
        <v>-</v>
      </c>
      <c r="AQ524" s="173" t="str">
        <f>IF(BS_CONTROLE[[#This Row],[Coluna12]]=0, "-", BS_CONTROLE[[#This Row],[Coluna12]])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4" s="59" t="str" cm="1">
        <f t="array" ref="BD5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Row],[Coluna22]]=0, "-", BS_CONTROLE[[#This Row],[Coluna22]])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Row],[Coluna2]]="","",WEEKNUM(BS_CONTROLE[[#This Row],[Coluna2]]))</f>
        <v/>
      </c>
      <c r="D525" s="45"/>
      <c r="E525" s="181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5" s="148" t="str" cm="1">
        <f t="array" ref="N5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5" s="176" t="str" cm="1">
        <f t="array" ref="T5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Row],[Coluna6]]=0, "-", BS_CONTROLE[[#This Row],[Coluna6]])</f>
        <v>-</v>
      </c>
      <c r="AJ525" s="8" t="str">
        <f>IF(D525="","*",VLOOKUP(AI525,BS_ATIVIDADE[#Data],3,FALSE))</f>
        <v>*</v>
      </c>
      <c r="AK525" s="171" t="str">
        <f>IF(BS_CONTROLE[[#This Row],[Coluna8]]=0, "-", BS_CONTROLE[[#This Row],[Coluna8]])</f>
        <v>-</v>
      </c>
      <c r="AL525" s="171" t="str">
        <f>IF(BS_CONTROLE[[#This Row],[Coluna9]]=0, "-", BS_CONTROLE[[#This Row],[Coluna9]])</f>
        <v>-</v>
      </c>
      <c r="AM525" s="171" t="str">
        <f>IF(BS_CONTROLE[[#This Row],[Coluna13]]=0, "-", BS_CONTROLE[[#This Row],[Coluna13]])</f>
        <v>-</v>
      </c>
      <c r="AN525" s="171" t="str">
        <f>IF(BS_CONTROLE[[#This Row],[Coluna14]]=0, "-", BS_CONTROLE[[#This Row],[Coluna14]])</f>
        <v>-</v>
      </c>
      <c r="AO525" s="172" t="str">
        <f>IF(BS_CONTROLE[[#This Row],[Coluna10]]=0, "-", BS_CONTROLE[[#This Row],[Coluna10]])</f>
        <v>-</v>
      </c>
      <c r="AP525" s="173" t="str">
        <f>IF(BS_CONTROLE[[#This Row],[Coluna11]]=0, "-", BS_CONTROLE[[#This Row],[Coluna11]])</f>
        <v>-</v>
      </c>
      <c r="AQ525" s="173" t="str">
        <f>IF(BS_CONTROLE[[#This Row],[Coluna12]]=0, "-", BS_CONTROLE[[#This Row],[Coluna12]])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5" s="59" t="str" cm="1">
        <f t="array" ref="BD5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Row],[Coluna22]]=0, "-", BS_CONTROLE[[#This Row],[Coluna22]])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Row],[Coluna2]]="","",WEEKNUM(BS_CONTROLE[[#This Row],[Coluna2]]))</f>
        <v/>
      </c>
      <c r="D526" s="45"/>
      <c r="E526" s="181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6" s="148" t="str" cm="1">
        <f t="array" ref="N5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6" s="176" t="str" cm="1">
        <f t="array" ref="T5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Row],[Coluna6]]=0, "-", BS_CONTROLE[[#This Row],[Coluna6]])</f>
        <v>-</v>
      </c>
      <c r="AJ526" s="8" t="str">
        <f>IF(D526="","*",VLOOKUP(AI526,BS_ATIVIDADE[#Data],3,FALSE))</f>
        <v>*</v>
      </c>
      <c r="AK526" s="171" t="str">
        <f>IF(BS_CONTROLE[[#This Row],[Coluna8]]=0, "-", BS_CONTROLE[[#This Row],[Coluna8]])</f>
        <v>-</v>
      </c>
      <c r="AL526" s="171" t="str">
        <f>IF(BS_CONTROLE[[#This Row],[Coluna9]]=0, "-", BS_CONTROLE[[#This Row],[Coluna9]])</f>
        <v>-</v>
      </c>
      <c r="AM526" s="171" t="str">
        <f>IF(BS_CONTROLE[[#This Row],[Coluna13]]=0, "-", BS_CONTROLE[[#This Row],[Coluna13]])</f>
        <v>-</v>
      </c>
      <c r="AN526" s="171" t="str">
        <f>IF(BS_CONTROLE[[#This Row],[Coluna14]]=0, "-", BS_CONTROLE[[#This Row],[Coluna14]])</f>
        <v>-</v>
      </c>
      <c r="AO526" s="172" t="str">
        <f>IF(BS_CONTROLE[[#This Row],[Coluna10]]=0, "-", BS_CONTROLE[[#This Row],[Coluna10]])</f>
        <v>-</v>
      </c>
      <c r="AP526" s="173" t="str">
        <f>IF(BS_CONTROLE[[#This Row],[Coluna11]]=0, "-", BS_CONTROLE[[#This Row],[Coluna11]])</f>
        <v>-</v>
      </c>
      <c r="AQ526" s="173" t="str">
        <f>IF(BS_CONTROLE[[#This Row],[Coluna12]]=0, "-", BS_CONTROLE[[#This Row],[Coluna12]])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6" s="59" t="str" cm="1">
        <f t="array" ref="BD5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Row],[Coluna22]]=0, "-", BS_CONTROLE[[#This Row],[Coluna22]])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Row],[Coluna2]]="","",WEEKNUM(BS_CONTROLE[[#This Row],[Coluna2]]))</f>
        <v/>
      </c>
      <c r="D527" s="45"/>
      <c r="E527" s="181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7" s="148" t="str" cm="1">
        <f t="array" ref="N5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7" s="176" t="str" cm="1">
        <f t="array" ref="T5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Row],[Coluna6]]=0, "-", BS_CONTROLE[[#This Row],[Coluna6]])</f>
        <v>-</v>
      </c>
      <c r="AJ527" s="8" t="str">
        <f>IF(D527="","*",VLOOKUP(AI527,BS_ATIVIDADE[#Data],3,FALSE))</f>
        <v>*</v>
      </c>
      <c r="AK527" s="171" t="str">
        <f>IF(BS_CONTROLE[[#This Row],[Coluna8]]=0, "-", BS_CONTROLE[[#This Row],[Coluna8]])</f>
        <v>-</v>
      </c>
      <c r="AL527" s="171" t="str">
        <f>IF(BS_CONTROLE[[#This Row],[Coluna9]]=0, "-", BS_CONTROLE[[#This Row],[Coluna9]])</f>
        <v>-</v>
      </c>
      <c r="AM527" s="171" t="str">
        <f>IF(BS_CONTROLE[[#This Row],[Coluna13]]=0, "-", BS_CONTROLE[[#This Row],[Coluna13]])</f>
        <v>-</v>
      </c>
      <c r="AN527" s="171" t="str">
        <f>IF(BS_CONTROLE[[#This Row],[Coluna14]]=0, "-", BS_CONTROLE[[#This Row],[Coluna14]])</f>
        <v>-</v>
      </c>
      <c r="AO527" s="172" t="str">
        <f>IF(BS_CONTROLE[[#This Row],[Coluna10]]=0, "-", BS_CONTROLE[[#This Row],[Coluna10]])</f>
        <v>-</v>
      </c>
      <c r="AP527" s="173" t="str">
        <f>IF(BS_CONTROLE[[#This Row],[Coluna11]]=0, "-", BS_CONTROLE[[#This Row],[Coluna11]])</f>
        <v>-</v>
      </c>
      <c r="AQ527" s="173" t="str">
        <f>IF(BS_CONTROLE[[#This Row],[Coluna12]]=0, "-", BS_CONTROLE[[#This Row],[Coluna12]])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7" s="59" t="str" cm="1">
        <f t="array" ref="BD5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Row],[Coluna22]]=0, "-", BS_CONTROLE[[#This Row],[Coluna22]])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Row],[Coluna2]]="","",WEEKNUM(BS_CONTROLE[[#This Row],[Coluna2]]))</f>
        <v/>
      </c>
      <c r="D528" s="45"/>
      <c r="E528" s="181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8" s="148" t="str" cm="1">
        <f t="array" ref="N5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8" s="176" t="str" cm="1">
        <f t="array" ref="T5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Row],[Coluna6]]=0, "-", BS_CONTROLE[[#This Row],[Coluna6]])</f>
        <v>-</v>
      </c>
      <c r="AJ528" s="8" t="str">
        <f>IF(D528="","*",VLOOKUP(AI528,BS_ATIVIDADE[#Data],3,FALSE))</f>
        <v>*</v>
      </c>
      <c r="AK528" s="171" t="str">
        <f>IF(BS_CONTROLE[[#This Row],[Coluna8]]=0, "-", BS_CONTROLE[[#This Row],[Coluna8]])</f>
        <v>-</v>
      </c>
      <c r="AL528" s="171" t="str">
        <f>IF(BS_CONTROLE[[#This Row],[Coluna9]]=0, "-", BS_CONTROLE[[#This Row],[Coluna9]])</f>
        <v>-</v>
      </c>
      <c r="AM528" s="171" t="str">
        <f>IF(BS_CONTROLE[[#This Row],[Coluna13]]=0, "-", BS_CONTROLE[[#This Row],[Coluna13]])</f>
        <v>-</v>
      </c>
      <c r="AN528" s="171" t="str">
        <f>IF(BS_CONTROLE[[#This Row],[Coluna14]]=0, "-", BS_CONTROLE[[#This Row],[Coluna14]])</f>
        <v>-</v>
      </c>
      <c r="AO528" s="172" t="str">
        <f>IF(BS_CONTROLE[[#This Row],[Coluna10]]=0, "-", BS_CONTROLE[[#This Row],[Coluna10]])</f>
        <v>-</v>
      </c>
      <c r="AP528" s="173" t="str">
        <f>IF(BS_CONTROLE[[#This Row],[Coluna11]]=0, "-", BS_CONTROLE[[#This Row],[Coluna11]])</f>
        <v>-</v>
      </c>
      <c r="AQ528" s="173" t="str">
        <f>IF(BS_CONTROLE[[#This Row],[Coluna12]]=0, "-", BS_CONTROLE[[#This Row],[Coluna12]])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8" s="59" t="str" cm="1">
        <f t="array" ref="BD5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Row],[Coluna22]]=0, "-", BS_CONTROLE[[#This Row],[Coluna22]])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Row],[Coluna2]]="","",WEEKNUM(BS_CONTROLE[[#This Row],[Coluna2]]))</f>
        <v/>
      </c>
      <c r="D529" s="45"/>
      <c r="E529" s="181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9" s="148" t="str" cm="1">
        <f t="array" ref="N5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9" s="176" t="str" cm="1">
        <f t="array" ref="T5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Row],[Coluna6]]=0, "-", BS_CONTROLE[[#This Row],[Coluna6]])</f>
        <v>-</v>
      </c>
      <c r="AJ529" s="8" t="str">
        <f>IF(D529="","*",VLOOKUP(AI529,BS_ATIVIDADE[#Data],3,FALSE))</f>
        <v>*</v>
      </c>
      <c r="AK529" s="171" t="str">
        <f>IF(BS_CONTROLE[[#This Row],[Coluna8]]=0, "-", BS_CONTROLE[[#This Row],[Coluna8]])</f>
        <v>-</v>
      </c>
      <c r="AL529" s="171" t="str">
        <f>IF(BS_CONTROLE[[#This Row],[Coluna9]]=0, "-", BS_CONTROLE[[#This Row],[Coluna9]])</f>
        <v>-</v>
      </c>
      <c r="AM529" s="171" t="str">
        <f>IF(BS_CONTROLE[[#This Row],[Coluna13]]=0, "-", BS_CONTROLE[[#This Row],[Coluna13]])</f>
        <v>-</v>
      </c>
      <c r="AN529" s="171" t="str">
        <f>IF(BS_CONTROLE[[#This Row],[Coluna14]]=0, "-", BS_CONTROLE[[#This Row],[Coluna14]])</f>
        <v>-</v>
      </c>
      <c r="AO529" s="172" t="str">
        <f>IF(BS_CONTROLE[[#This Row],[Coluna10]]=0, "-", BS_CONTROLE[[#This Row],[Coluna10]])</f>
        <v>-</v>
      </c>
      <c r="AP529" s="173" t="str">
        <f>IF(BS_CONTROLE[[#This Row],[Coluna11]]=0, "-", BS_CONTROLE[[#This Row],[Coluna11]])</f>
        <v>-</v>
      </c>
      <c r="AQ529" s="173" t="str">
        <f>IF(BS_CONTROLE[[#This Row],[Coluna12]]=0, "-", BS_CONTROLE[[#This Row],[Coluna12]])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9" s="59" t="str" cm="1">
        <f t="array" ref="BD5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Row],[Coluna22]]=0, "-", BS_CONTROLE[[#This Row],[Coluna22]])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Row],[Coluna2]]="","",WEEKNUM(BS_CONTROLE[[#This Row],[Coluna2]]))</f>
        <v/>
      </c>
      <c r="D530" s="45"/>
      <c r="E530" s="181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0" s="148" t="str" cm="1">
        <f t="array" ref="N5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0" s="176" t="str" cm="1">
        <f t="array" ref="T5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Row],[Coluna6]]=0, "-", BS_CONTROLE[[#This Row],[Coluna6]])</f>
        <v>-</v>
      </c>
      <c r="AJ530" s="8" t="str">
        <f>IF(D530="","*",VLOOKUP(AI530,BS_ATIVIDADE[#Data],3,FALSE))</f>
        <v>*</v>
      </c>
      <c r="AK530" s="171" t="str">
        <f>IF(BS_CONTROLE[[#This Row],[Coluna8]]=0, "-", BS_CONTROLE[[#This Row],[Coluna8]])</f>
        <v>-</v>
      </c>
      <c r="AL530" s="171" t="str">
        <f>IF(BS_CONTROLE[[#This Row],[Coluna9]]=0, "-", BS_CONTROLE[[#This Row],[Coluna9]])</f>
        <v>-</v>
      </c>
      <c r="AM530" s="171" t="str">
        <f>IF(BS_CONTROLE[[#This Row],[Coluna13]]=0, "-", BS_CONTROLE[[#This Row],[Coluna13]])</f>
        <v>-</v>
      </c>
      <c r="AN530" s="171" t="str">
        <f>IF(BS_CONTROLE[[#This Row],[Coluna14]]=0, "-", BS_CONTROLE[[#This Row],[Coluna14]])</f>
        <v>-</v>
      </c>
      <c r="AO530" s="172" t="str">
        <f>IF(BS_CONTROLE[[#This Row],[Coluna10]]=0, "-", BS_CONTROLE[[#This Row],[Coluna10]])</f>
        <v>-</v>
      </c>
      <c r="AP530" s="173" t="str">
        <f>IF(BS_CONTROLE[[#This Row],[Coluna11]]=0, "-", BS_CONTROLE[[#This Row],[Coluna11]])</f>
        <v>-</v>
      </c>
      <c r="AQ530" s="173" t="str">
        <f>IF(BS_CONTROLE[[#This Row],[Coluna12]]=0, "-", BS_CONTROLE[[#This Row],[Coluna12]])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0" s="59" t="str" cm="1">
        <f t="array" ref="BD5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Row],[Coluna22]]=0, "-", BS_CONTROLE[[#This Row],[Coluna22]])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Row],[Coluna2]]="","",WEEKNUM(BS_CONTROLE[[#This Row],[Coluna2]]))</f>
        <v/>
      </c>
      <c r="D531" s="45"/>
      <c r="E531" s="181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1" s="148" t="str" cm="1">
        <f t="array" ref="N5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1" s="176" t="str" cm="1">
        <f t="array" ref="T5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Row],[Coluna6]]=0, "-", BS_CONTROLE[[#This Row],[Coluna6]])</f>
        <v>-</v>
      </c>
      <c r="AJ531" s="8" t="str">
        <f>IF(D531="","*",VLOOKUP(AI531,BS_ATIVIDADE[#Data],3,FALSE))</f>
        <v>*</v>
      </c>
      <c r="AK531" s="171" t="str">
        <f>IF(BS_CONTROLE[[#This Row],[Coluna8]]=0, "-", BS_CONTROLE[[#This Row],[Coluna8]])</f>
        <v>-</v>
      </c>
      <c r="AL531" s="171" t="str">
        <f>IF(BS_CONTROLE[[#This Row],[Coluna9]]=0, "-", BS_CONTROLE[[#This Row],[Coluna9]])</f>
        <v>-</v>
      </c>
      <c r="AM531" s="171" t="str">
        <f>IF(BS_CONTROLE[[#This Row],[Coluna13]]=0, "-", BS_CONTROLE[[#This Row],[Coluna13]])</f>
        <v>-</v>
      </c>
      <c r="AN531" s="171" t="str">
        <f>IF(BS_CONTROLE[[#This Row],[Coluna14]]=0, "-", BS_CONTROLE[[#This Row],[Coluna14]])</f>
        <v>-</v>
      </c>
      <c r="AO531" s="172" t="str">
        <f>IF(BS_CONTROLE[[#This Row],[Coluna10]]=0, "-", BS_CONTROLE[[#This Row],[Coluna10]])</f>
        <v>-</v>
      </c>
      <c r="AP531" s="173" t="str">
        <f>IF(BS_CONTROLE[[#This Row],[Coluna11]]=0, "-", BS_CONTROLE[[#This Row],[Coluna11]])</f>
        <v>-</v>
      </c>
      <c r="AQ531" s="173" t="str">
        <f>IF(BS_CONTROLE[[#This Row],[Coluna12]]=0, "-", BS_CONTROLE[[#This Row],[Coluna12]])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1" s="59" t="str" cm="1">
        <f t="array" ref="BD5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Row],[Coluna22]]=0, "-", BS_CONTROLE[[#This Row],[Coluna22]])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Row],[Coluna2]]="","",WEEKNUM(BS_CONTROLE[[#This Row],[Coluna2]]))</f>
        <v/>
      </c>
      <c r="D532" s="45"/>
      <c r="E532" s="181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2" s="148" t="str" cm="1">
        <f t="array" ref="N5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2" s="176" t="str" cm="1">
        <f t="array" ref="T5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Row],[Coluna6]]=0, "-", BS_CONTROLE[[#This Row],[Coluna6]])</f>
        <v>-</v>
      </c>
      <c r="AJ532" s="8" t="str">
        <f>IF(D532="","*",VLOOKUP(AI532,BS_ATIVIDADE[#Data],3,FALSE))</f>
        <v>*</v>
      </c>
      <c r="AK532" s="171" t="str">
        <f>IF(BS_CONTROLE[[#This Row],[Coluna8]]=0, "-", BS_CONTROLE[[#This Row],[Coluna8]])</f>
        <v>-</v>
      </c>
      <c r="AL532" s="171" t="str">
        <f>IF(BS_CONTROLE[[#This Row],[Coluna9]]=0, "-", BS_CONTROLE[[#This Row],[Coluna9]])</f>
        <v>-</v>
      </c>
      <c r="AM532" s="171" t="str">
        <f>IF(BS_CONTROLE[[#This Row],[Coluna13]]=0, "-", BS_CONTROLE[[#This Row],[Coluna13]])</f>
        <v>-</v>
      </c>
      <c r="AN532" s="171" t="str">
        <f>IF(BS_CONTROLE[[#This Row],[Coluna14]]=0, "-", BS_CONTROLE[[#This Row],[Coluna14]])</f>
        <v>-</v>
      </c>
      <c r="AO532" s="172" t="str">
        <f>IF(BS_CONTROLE[[#This Row],[Coluna10]]=0, "-", BS_CONTROLE[[#This Row],[Coluna10]])</f>
        <v>-</v>
      </c>
      <c r="AP532" s="173" t="str">
        <f>IF(BS_CONTROLE[[#This Row],[Coluna11]]=0, "-", BS_CONTROLE[[#This Row],[Coluna11]])</f>
        <v>-</v>
      </c>
      <c r="AQ532" s="173" t="str">
        <f>IF(BS_CONTROLE[[#This Row],[Coluna12]]=0, "-", BS_CONTROLE[[#This Row],[Coluna12]])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2" s="59" t="str" cm="1">
        <f t="array" ref="BD5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Row],[Coluna22]]=0, "-", BS_CONTROLE[[#This Row],[Coluna22]])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Row],[Coluna2]]="","",WEEKNUM(BS_CONTROLE[[#This Row],[Coluna2]]))</f>
        <v/>
      </c>
      <c r="D533" s="45"/>
      <c r="E533" s="181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3" s="148" t="str" cm="1">
        <f t="array" ref="N5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3" s="176" t="str" cm="1">
        <f t="array" ref="T5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Row],[Coluna6]]=0, "-", BS_CONTROLE[[#This Row],[Coluna6]])</f>
        <v>-</v>
      </c>
      <c r="AJ533" s="8" t="str">
        <f>IF(D533="","*",VLOOKUP(AI533,BS_ATIVIDADE[#Data],3,FALSE))</f>
        <v>*</v>
      </c>
      <c r="AK533" s="171" t="str">
        <f>IF(BS_CONTROLE[[#This Row],[Coluna8]]=0, "-", BS_CONTROLE[[#This Row],[Coluna8]])</f>
        <v>-</v>
      </c>
      <c r="AL533" s="171" t="str">
        <f>IF(BS_CONTROLE[[#This Row],[Coluna9]]=0, "-", BS_CONTROLE[[#This Row],[Coluna9]])</f>
        <v>-</v>
      </c>
      <c r="AM533" s="171" t="str">
        <f>IF(BS_CONTROLE[[#This Row],[Coluna13]]=0, "-", BS_CONTROLE[[#This Row],[Coluna13]])</f>
        <v>-</v>
      </c>
      <c r="AN533" s="171" t="str">
        <f>IF(BS_CONTROLE[[#This Row],[Coluna14]]=0, "-", BS_CONTROLE[[#This Row],[Coluna14]])</f>
        <v>-</v>
      </c>
      <c r="AO533" s="172" t="str">
        <f>IF(BS_CONTROLE[[#This Row],[Coluna10]]=0, "-", BS_CONTROLE[[#This Row],[Coluna10]])</f>
        <v>-</v>
      </c>
      <c r="AP533" s="173" t="str">
        <f>IF(BS_CONTROLE[[#This Row],[Coluna11]]=0, "-", BS_CONTROLE[[#This Row],[Coluna11]])</f>
        <v>-</v>
      </c>
      <c r="AQ533" s="173" t="str">
        <f>IF(BS_CONTROLE[[#This Row],[Coluna12]]=0, "-", BS_CONTROLE[[#This Row],[Coluna12]])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3" s="59" t="str" cm="1">
        <f t="array" ref="BD5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Row],[Coluna22]]=0, "-", BS_CONTROLE[[#This Row],[Coluna22]])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Row],[Coluna2]]="","",WEEKNUM(BS_CONTROLE[[#This Row],[Coluna2]]))</f>
        <v/>
      </c>
      <c r="D534" s="45"/>
      <c r="E534" s="181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4" s="148" t="str" cm="1">
        <f t="array" ref="N5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4" s="176" t="str" cm="1">
        <f t="array" ref="T5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Row],[Coluna6]]=0, "-", BS_CONTROLE[[#This Row],[Coluna6]])</f>
        <v>-</v>
      </c>
      <c r="AJ534" s="8" t="str">
        <f>IF(D534="","*",VLOOKUP(AI534,BS_ATIVIDADE[#Data],3,FALSE))</f>
        <v>*</v>
      </c>
      <c r="AK534" s="171" t="str">
        <f>IF(BS_CONTROLE[[#This Row],[Coluna8]]=0, "-", BS_CONTROLE[[#This Row],[Coluna8]])</f>
        <v>-</v>
      </c>
      <c r="AL534" s="171" t="str">
        <f>IF(BS_CONTROLE[[#This Row],[Coluna9]]=0, "-", BS_CONTROLE[[#This Row],[Coluna9]])</f>
        <v>-</v>
      </c>
      <c r="AM534" s="171" t="str">
        <f>IF(BS_CONTROLE[[#This Row],[Coluna13]]=0, "-", BS_CONTROLE[[#This Row],[Coluna13]])</f>
        <v>-</v>
      </c>
      <c r="AN534" s="171" t="str">
        <f>IF(BS_CONTROLE[[#This Row],[Coluna14]]=0, "-", BS_CONTROLE[[#This Row],[Coluna14]])</f>
        <v>-</v>
      </c>
      <c r="AO534" s="172" t="str">
        <f>IF(BS_CONTROLE[[#This Row],[Coluna10]]=0, "-", BS_CONTROLE[[#This Row],[Coluna10]])</f>
        <v>-</v>
      </c>
      <c r="AP534" s="173" t="str">
        <f>IF(BS_CONTROLE[[#This Row],[Coluna11]]=0, "-", BS_CONTROLE[[#This Row],[Coluna11]])</f>
        <v>-</v>
      </c>
      <c r="AQ534" s="173" t="str">
        <f>IF(BS_CONTROLE[[#This Row],[Coluna12]]=0, "-", BS_CONTROLE[[#This Row],[Coluna12]])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4" s="59" t="str" cm="1">
        <f t="array" ref="BD5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Row],[Coluna22]]=0, "-", BS_CONTROLE[[#This Row],[Coluna22]])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Row],[Coluna2]]="","",WEEKNUM(BS_CONTROLE[[#This Row],[Coluna2]]))</f>
        <v/>
      </c>
      <c r="D535" s="45"/>
      <c r="E535" s="181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5" s="148" t="str" cm="1">
        <f t="array" ref="N5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5" s="176" t="str" cm="1">
        <f t="array" ref="T5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Row],[Coluna6]]=0, "-", BS_CONTROLE[[#This Row],[Coluna6]])</f>
        <v>-</v>
      </c>
      <c r="AJ535" s="8" t="str">
        <f>IF(D535="","*",VLOOKUP(AI535,BS_ATIVIDADE[#Data],3,FALSE))</f>
        <v>*</v>
      </c>
      <c r="AK535" s="171" t="str">
        <f>IF(BS_CONTROLE[[#This Row],[Coluna8]]=0, "-", BS_CONTROLE[[#This Row],[Coluna8]])</f>
        <v>-</v>
      </c>
      <c r="AL535" s="171" t="str">
        <f>IF(BS_CONTROLE[[#This Row],[Coluna9]]=0, "-", BS_CONTROLE[[#This Row],[Coluna9]])</f>
        <v>-</v>
      </c>
      <c r="AM535" s="171" t="str">
        <f>IF(BS_CONTROLE[[#This Row],[Coluna13]]=0, "-", BS_CONTROLE[[#This Row],[Coluna13]])</f>
        <v>-</v>
      </c>
      <c r="AN535" s="171" t="str">
        <f>IF(BS_CONTROLE[[#This Row],[Coluna14]]=0, "-", BS_CONTROLE[[#This Row],[Coluna14]])</f>
        <v>-</v>
      </c>
      <c r="AO535" s="172" t="str">
        <f>IF(BS_CONTROLE[[#This Row],[Coluna10]]=0, "-", BS_CONTROLE[[#This Row],[Coluna10]])</f>
        <v>-</v>
      </c>
      <c r="AP535" s="173" t="str">
        <f>IF(BS_CONTROLE[[#This Row],[Coluna11]]=0, "-", BS_CONTROLE[[#This Row],[Coluna11]])</f>
        <v>-</v>
      </c>
      <c r="AQ535" s="173" t="str">
        <f>IF(BS_CONTROLE[[#This Row],[Coluna12]]=0, "-", BS_CONTROLE[[#This Row],[Coluna12]])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5" s="59" t="str" cm="1">
        <f t="array" ref="BD5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Row],[Coluna22]]=0, "-", BS_CONTROLE[[#This Row],[Coluna22]])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Row],[Coluna2]]="","",WEEKNUM(BS_CONTROLE[[#This Row],[Coluna2]]))</f>
        <v/>
      </c>
      <c r="D536" s="45"/>
      <c r="E536" s="181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6" s="148" t="str" cm="1">
        <f t="array" ref="N5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6" s="176" t="str" cm="1">
        <f t="array" ref="T5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Row],[Coluna6]]=0, "-", BS_CONTROLE[[#This Row],[Coluna6]])</f>
        <v>-</v>
      </c>
      <c r="AJ536" s="8" t="str">
        <f>IF(D536="","*",VLOOKUP(AI536,BS_ATIVIDADE[#Data],3,FALSE))</f>
        <v>*</v>
      </c>
      <c r="AK536" s="171" t="str">
        <f>IF(BS_CONTROLE[[#This Row],[Coluna8]]=0, "-", BS_CONTROLE[[#This Row],[Coluna8]])</f>
        <v>-</v>
      </c>
      <c r="AL536" s="171" t="str">
        <f>IF(BS_CONTROLE[[#This Row],[Coluna9]]=0, "-", BS_CONTROLE[[#This Row],[Coluna9]])</f>
        <v>-</v>
      </c>
      <c r="AM536" s="171" t="str">
        <f>IF(BS_CONTROLE[[#This Row],[Coluna13]]=0, "-", BS_CONTROLE[[#This Row],[Coluna13]])</f>
        <v>-</v>
      </c>
      <c r="AN536" s="171" t="str">
        <f>IF(BS_CONTROLE[[#This Row],[Coluna14]]=0, "-", BS_CONTROLE[[#This Row],[Coluna14]])</f>
        <v>-</v>
      </c>
      <c r="AO536" s="172" t="str">
        <f>IF(BS_CONTROLE[[#This Row],[Coluna10]]=0, "-", BS_CONTROLE[[#This Row],[Coluna10]])</f>
        <v>-</v>
      </c>
      <c r="AP536" s="173" t="str">
        <f>IF(BS_CONTROLE[[#This Row],[Coluna11]]=0, "-", BS_CONTROLE[[#This Row],[Coluna11]])</f>
        <v>-</v>
      </c>
      <c r="AQ536" s="173" t="str">
        <f>IF(BS_CONTROLE[[#This Row],[Coluna12]]=0, "-", BS_CONTROLE[[#This Row],[Coluna12]])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6" s="59" t="str" cm="1">
        <f t="array" ref="BD5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Row],[Coluna22]]=0, "-", BS_CONTROLE[[#This Row],[Coluna22]])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Row],[Coluna2]]="","",WEEKNUM(BS_CONTROLE[[#This Row],[Coluna2]]))</f>
        <v/>
      </c>
      <c r="D537" s="45"/>
      <c r="E537" s="181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7" s="148" t="str" cm="1">
        <f t="array" ref="N5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7" s="176" t="str" cm="1">
        <f t="array" ref="T5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Row],[Coluna6]]=0, "-", BS_CONTROLE[[#This Row],[Coluna6]])</f>
        <v>-</v>
      </c>
      <c r="AJ537" s="8" t="str">
        <f>IF(D537="","*",VLOOKUP(AI537,BS_ATIVIDADE[#Data],3,FALSE))</f>
        <v>*</v>
      </c>
      <c r="AK537" s="171" t="str">
        <f>IF(BS_CONTROLE[[#This Row],[Coluna8]]=0, "-", BS_CONTROLE[[#This Row],[Coluna8]])</f>
        <v>-</v>
      </c>
      <c r="AL537" s="171" t="str">
        <f>IF(BS_CONTROLE[[#This Row],[Coluna9]]=0, "-", BS_CONTROLE[[#This Row],[Coluna9]])</f>
        <v>-</v>
      </c>
      <c r="AM537" s="171" t="str">
        <f>IF(BS_CONTROLE[[#This Row],[Coluna13]]=0, "-", BS_CONTROLE[[#This Row],[Coluna13]])</f>
        <v>-</v>
      </c>
      <c r="AN537" s="171" t="str">
        <f>IF(BS_CONTROLE[[#This Row],[Coluna14]]=0, "-", BS_CONTROLE[[#This Row],[Coluna14]])</f>
        <v>-</v>
      </c>
      <c r="AO537" s="172" t="str">
        <f>IF(BS_CONTROLE[[#This Row],[Coluna10]]=0, "-", BS_CONTROLE[[#This Row],[Coluna10]])</f>
        <v>-</v>
      </c>
      <c r="AP537" s="173" t="str">
        <f>IF(BS_CONTROLE[[#This Row],[Coluna11]]=0, "-", BS_CONTROLE[[#This Row],[Coluna11]])</f>
        <v>-</v>
      </c>
      <c r="AQ537" s="173" t="str">
        <f>IF(BS_CONTROLE[[#This Row],[Coluna12]]=0, "-", BS_CONTROLE[[#This Row],[Coluna12]])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7" s="59" t="str" cm="1">
        <f t="array" ref="BD5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Row],[Coluna22]]=0, "-", BS_CONTROLE[[#This Row],[Coluna22]])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Row],[Coluna2]]="","",WEEKNUM(BS_CONTROLE[[#This Row],[Coluna2]]))</f>
        <v/>
      </c>
      <c r="D538" s="45"/>
      <c r="E538" s="181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8" s="148" t="str" cm="1">
        <f t="array" ref="N5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8" s="176" t="str" cm="1">
        <f t="array" ref="T5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Row],[Coluna6]]=0, "-", BS_CONTROLE[[#This Row],[Coluna6]])</f>
        <v>-</v>
      </c>
      <c r="AJ538" s="8" t="str">
        <f>IF(D538="","*",VLOOKUP(AI538,BS_ATIVIDADE[#Data],3,FALSE))</f>
        <v>*</v>
      </c>
      <c r="AK538" s="171" t="str">
        <f>IF(BS_CONTROLE[[#This Row],[Coluna8]]=0, "-", BS_CONTROLE[[#This Row],[Coluna8]])</f>
        <v>-</v>
      </c>
      <c r="AL538" s="171" t="str">
        <f>IF(BS_CONTROLE[[#This Row],[Coluna9]]=0, "-", BS_CONTROLE[[#This Row],[Coluna9]])</f>
        <v>-</v>
      </c>
      <c r="AM538" s="171" t="str">
        <f>IF(BS_CONTROLE[[#This Row],[Coluna13]]=0, "-", BS_CONTROLE[[#This Row],[Coluna13]])</f>
        <v>-</v>
      </c>
      <c r="AN538" s="171" t="str">
        <f>IF(BS_CONTROLE[[#This Row],[Coluna14]]=0, "-", BS_CONTROLE[[#This Row],[Coluna14]])</f>
        <v>-</v>
      </c>
      <c r="AO538" s="172" t="str">
        <f>IF(BS_CONTROLE[[#This Row],[Coluna10]]=0, "-", BS_CONTROLE[[#This Row],[Coluna10]])</f>
        <v>-</v>
      </c>
      <c r="AP538" s="173" t="str">
        <f>IF(BS_CONTROLE[[#This Row],[Coluna11]]=0, "-", BS_CONTROLE[[#This Row],[Coluna11]])</f>
        <v>-</v>
      </c>
      <c r="AQ538" s="173" t="str">
        <f>IF(BS_CONTROLE[[#This Row],[Coluna12]]=0, "-", BS_CONTROLE[[#This Row],[Coluna12]])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8" s="59" t="str" cm="1">
        <f t="array" ref="BD5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Row],[Coluna22]]=0, "-", BS_CONTROLE[[#This Row],[Coluna22]])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Row],[Coluna2]]="","",WEEKNUM(BS_CONTROLE[[#This Row],[Coluna2]]))</f>
        <v/>
      </c>
      <c r="D539" s="45"/>
      <c r="E539" s="181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9" s="148" t="str" cm="1">
        <f t="array" ref="N5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9" s="176" t="str" cm="1">
        <f t="array" ref="T5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Row],[Coluna6]]=0, "-", BS_CONTROLE[[#This Row],[Coluna6]])</f>
        <v>-</v>
      </c>
      <c r="AJ539" s="8" t="str">
        <f>IF(D539="","*",VLOOKUP(AI539,BS_ATIVIDADE[#Data],3,FALSE))</f>
        <v>*</v>
      </c>
      <c r="AK539" s="171" t="str">
        <f>IF(BS_CONTROLE[[#This Row],[Coluna8]]=0, "-", BS_CONTROLE[[#This Row],[Coluna8]])</f>
        <v>-</v>
      </c>
      <c r="AL539" s="171" t="str">
        <f>IF(BS_CONTROLE[[#This Row],[Coluna9]]=0, "-", BS_CONTROLE[[#This Row],[Coluna9]])</f>
        <v>-</v>
      </c>
      <c r="AM539" s="171" t="str">
        <f>IF(BS_CONTROLE[[#This Row],[Coluna13]]=0, "-", BS_CONTROLE[[#This Row],[Coluna13]])</f>
        <v>-</v>
      </c>
      <c r="AN539" s="171" t="str">
        <f>IF(BS_CONTROLE[[#This Row],[Coluna14]]=0, "-", BS_CONTROLE[[#This Row],[Coluna14]])</f>
        <v>-</v>
      </c>
      <c r="AO539" s="172" t="str">
        <f>IF(BS_CONTROLE[[#This Row],[Coluna10]]=0, "-", BS_CONTROLE[[#This Row],[Coluna10]])</f>
        <v>-</v>
      </c>
      <c r="AP539" s="173" t="str">
        <f>IF(BS_CONTROLE[[#This Row],[Coluna11]]=0, "-", BS_CONTROLE[[#This Row],[Coluna11]])</f>
        <v>-</v>
      </c>
      <c r="AQ539" s="173" t="str">
        <f>IF(BS_CONTROLE[[#This Row],[Coluna12]]=0, "-", BS_CONTROLE[[#This Row],[Coluna12]])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9" s="59" t="str" cm="1">
        <f t="array" ref="BD5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Row],[Coluna22]]=0, "-", BS_CONTROLE[[#This Row],[Coluna22]])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Row],[Coluna2]]="","",WEEKNUM(BS_CONTROLE[[#This Row],[Coluna2]]))</f>
        <v/>
      </c>
      <c r="D540" s="45"/>
      <c r="E540" s="181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0" s="148" t="str" cm="1">
        <f t="array" ref="N5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0" s="176" t="str" cm="1">
        <f t="array" ref="T5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Row],[Coluna6]]=0, "-", BS_CONTROLE[[#This Row],[Coluna6]])</f>
        <v>-</v>
      </c>
      <c r="AJ540" s="8" t="str">
        <f>IF(D540="","*",VLOOKUP(AI540,BS_ATIVIDADE[#Data],3,FALSE))</f>
        <v>*</v>
      </c>
      <c r="AK540" s="171" t="str">
        <f>IF(BS_CONTROLE[[#This Row],[Coluna8]]=0, "-", BS_CONTROLE[[#This Row],[Coluna8]])</f>
        <v>-</v>
      </c>
      <c r="AL540" s="171" t="str">
        <f>IF(BS_CONTROLE[[#This Row],[Coluna9]]=0, "-", BS_CONTROLE[[#This Row],[Coluna9]])</f>
        <v>-</v>
      </c>
      <c r="AM540" s="171" t="str">
        <f>IF(BS_CONTROLE[[#This Row],[Coluna13]]=0, "-", BS_CONTROLE[[#This Row],[Coluna13]])</f>
        <v>-</v>
      </c>
      <c r="AN540" s="171" t="str">
        <f>IF(BS_CONTROLE[[#This Row],[Coluna14]]=0, "-", BS_CONTROLE[[#This Row],[Coluna14]])</f>
        <v>-</v>
      </c>
      <c r="AO540" s="172" t="str">
        <f>IF(BS_CONTROLE[[#This Row],[Coluna10]]=0, "-", BS_CONTROLE[[#This Row],[Coluna10]])</f>
        <v>-</v>
      </c>
      <c r="AP540" s="173" t="str">
        <f>IF(BS_CONTROLE[[#This Row],[Coluna11]]=0, "-", BS_CONTROLE[[#This Row],[Coluna11]])</f>
        <v>-</v>
      </c>
      <c r="AQ540" s="173" t="str">
        <f>IF(BS_CONTROLE[[#This Row],[Coluna12]]=0, "-", BS_CONTROLE[[#This Row],[Coluna12]])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0" s="59" t="str" cm="1">
        <f t="array" ref="BD5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Row],[Coluna22]]=0, "-", BS_CONTROLE[[#This Row],[Coluna22]])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Row],[Coluna2]]="","",WEEKNUM(BS_CONTROLE[[#This Row],[Coluna2]]))</f>
        <v/>
      </c>
      <c r="D541" s="45"/>
      <c r="E541" s="181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1" s="148" t="str" cm="1">
        <f t="array" ref="N5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1" s="176" t="str" cm="1">
        <f t="array" ref="T5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Row],[Coluna6]]=0, "-", BS_CONTROLE[[#This Row],[Coluna6]])</f>
        <v>-</v>
      </c>
      <c r="AJ541" s="8" t="str">
        <f>IF(D541="","*",VLOOKUP(AI541,BS_ATIVIDADE[#Data],3,FALSE))</f>
        <v>*</v>
      </c>
      <c r="AK541" s="171" t="str">
        <f>IF(BS_CONTROLE[[#This Row],[Coluna8]]=0, "-", BS_CONTROLE[[#This Row],[Coluna8]])</f>
        <v>-</v>
      </c>
      <c r="AL541" s="171" t="str">
        <f>IF(BS_CONTROLE[[#This Row],[Coluna9]]=0, "-", BS_CONTROLE[[#This Row],[Coluna9]])</f>
        <v>-</v>
      </c>
      <c r="AM541" s="171" t="str">
        <f>IF(BS_CONTROLE[[#This Row],[Coluna13]]=0, "-", BS_CONTROLE[[#This Row],[Coluna13]])</f>
        <v>-</v>
      </c>
      <c r="AN541" s="171" t="str">
        <f>IF(BS_CONTROLE[[#This Row],[Coluna14]]=0, "-", BS_CONTROLE[[#This Row],[Coluna14]])</f>
        <v>-</v>
      </c>
      <c r="AO541" s="172" t="str">
        <f>IF(BS_CONTROLE[[#This Row],[Coluna10]]=0, "-", BS_CONTROLE[[#This Row],[Coluna10]])</f>
        <v>-</v>
      </c>
      <c r="AP541" s="173" t="str">
        <f>IF(BS_CONTROLE[[#This Row],[Coluna11]]=0, "-", BS_CONTROLE[[#This Row],[Coluna11]])</f>
        <v>-</v>
      </c>
      <c r="AQ541" s="173" t="str">
        <f>IF(BS_CONTROLE[[#This Row],[Coluna12]]=0, "-", BS_CONTROLE[[#This Row],[Coluna12]])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1" s="59" t="str" cm="1">
        <f t="array" ref="BD5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Row],[Coluna22]]=0, "-", BS_CONTROLE[[#This Row],[Coluna22]])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Row],[Coluna2]]="","",WEEKNUM(BS_CONTROLE[[#This Row],[Coluna2]]))</f>
        <v/>
      </c>
      <c r="D542" s="45"/>
      <c r="E542" s="181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2" s="148" t="str" cm="1">
        <f t="array" ref="N5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2" s="176" t="str" cm="1">
        <f t="array" ref="T5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Row],[Coluna6]]=0, "-", BS_CONTROLE[[#This Row],[Coluna6]])</f>
        <v>-</v>
      </c>
      <c r="AJ542" s="8" t="str">
        <f>IF(D542="","*",VLOOKUP(AI542,BS_ATIVIDADE[#Data],3,FALSE))</f>
        <v>*</v>
      </c>
      <c r="AK542" s="171" t="str">
        <f>IF(BS_CONTROLE[[#This Row],[Coluna8]]=0, "-", BS_CONTROLE[[#This Row],[Coluna8]])</f>
        <v>-</v>
      </c>
      <c r="AL542" s="171" t="str">
        <f>IF(BS_CONTROLE[[#This Row],[Coluna9]]=0, "-", BS_CONTROLE[[#This Row],[Coluna9]])</f>
        <v>-</v>
      </c>
      <c r="AM542" s="171" t="str">
        <f>IF(BS_CONTROLE[[#This Row],[Coluna13]]=0, "-", BS_CONTROLE[[#This Row],[Coluna13]])</f>
        <v>-</v>
      </c>
      <c r="AN542" s="171" t="str">
        <f>IF(BS_CONTROLE[[#This Row],[Coluna14]]=0, "-", BS_CONTROLE[[#This Row],[Coluna14]])</f>
        <v>-</v>
      </c>
      <c r="AO542" s="172" t="str">
        <f>IF(BS_CONTROLE[[#This Row],[Coluna10]]=0, "-", BS_CONTROLE[[#This Row],[Coluna10]])</f>
        <v>-</v>
      </c>
      <c r="AP542" s="173" t="str">
        <f>IF(BS_CONTROLE[[#This Row],[Coluna11]]=0, "-", BS_CONTROLE[[#This Row],[Coluna11]])</f>
        <v>-</v>
      </c>
      <c r="AQ542" s="173" t="str">
        <f>IF(BS_CONTROLE[[#This Row],[Coluna12]]=0, "-", BS_CONTROLE[[#This Row],[Coluna12]])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2" s="59" t="str" cm="1">
        <f t="array" ref="BD5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Row],[Coluna22]]=0, "-", BS_CONTROLE[[#This Row],[Coluna22]])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Row],[Coluna2]]="","",WEEKNUM(BS_CONTROLE[[#This Row],[Coluna2]]))</f>
        <v/>
      </c>
      <c r="D543" s="45"/>
      <c r="E543" s="181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3" s="148" t="str" cm="1">
        <f t="array" ref="N5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3" s="176" t="str" cm="1">
        <f t="array" ref="T5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Row],[Coluna6]]=0, "-", BS_CONTROLE[[#This Row],[Coluna6]])</f>
        <v>-</v>
      </c>
      <c r="AJ543" s="8" t="str">
        <f>IF(D543="","*",VLOOKUP(AI543,BS_ATIVIDADE[#Data],3,FALSE))</f>
        <v>*</v>
      </c>
      <c r="AK543" s="171" t="str">
        <f>IF(BS_CONTROLE[[#This Row],[Coluna8]]=0, "-", BS_CONTROLE[[#This Row],[Coluna8]])</f>
        <v>-</v>
      </c>
      <c r="AL543" s="171" t="str">
        <f>IF(BS_CONTROLE[[#This Row],[Coluna9]]=0, "-", BS_CONTROLE[[#This Row],[Coluna9]])</f>
        <v>-</v>
      </c>
      <c r="AM543" s="171" t="str">
        <f>IF(BS_CONTROLE[[#This Row],[Coluna13]]=0, "-", BS_CONTROLE[[#This Row],[Coluna13]])</f>
        <v>-</v>
      </c>
      <c r="AN543" s="171" t="str">
        <f>IF(BS_CONTROLE[[#This Row],[Coluna14]]=0, "-", BS_CONTROLE[[#This Row],[Coluna14]])</f>
        <v>-</v>
      </c>
      <c r="AO543" s="172" t="str">
        <f>IF(BS_CONTROLE[[#This Row],[Coluna10]]=0, "-", BS_CONTROLE[[#This Row],[Coluna10]])</f>
        <v>-</v>
      </c>
      <c r="AP543" s="173" t="str">
        <f>IF(BS_CONTROLE[[#This Row],[Coluna11]]=0, "-", BS_CONTROLE[[#This Row],[Coluna11]])</f>
        <v>-</v>
      </c>
      <c r="AQ543" s="173" t="str">
        <f>IF(BS_CONTROLE[[#This Row],[Coluna12]]=0, "-", BS_CONTROLE[[#This Row],[Coluna12]])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3" s="59" t="str" cm="1">
        <f t="array" ref="BD5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Row],[Coluna22]]=0, "-", BS_CONTROLE[[#This Row],[Coluna22]])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Row],[Coluna2]]="","",WEEKNUM(BS_CONTROLE[[#This Row],[Coluna2]]))</f>
        <v/>
      </c>
      <c r="D544" s="45"/>
      <c r="E544" s="181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4" s="148" t="str" cm="1">
        <f t="array" ref="N5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4" s="176" t="str" cm="1">
        <f t="array" ref="T5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Row],[Coluna6]]=0, "-", BS_CONTROLE[[#This Row],[Coluna6]])</f>
        <v>-</v>
      </c>
      <c r="AJ544" s="8" t="str">
        <f>IF(D544="","*",VLOOKUP(AI544,BS_ATIVIDADE[#Data],3,FALSE))</f>
        <v>*</v>
      </c>
      <c r="AK544" s="171" t="str">
        <f>IF(BS_CONTROLE[[#This Row],[Coluna8]]=0, "-", BS_CONTROLE[[#This Row],[Coluna8]])</f>
        <v>-</v>
      </c>
      <c r="AL544" s="171" t="str">
        <f>IF(BS_CONTROLE[[#This Row],[Coluna9]]=0, "-", BS_CONTROLE[[#This Row],[Coluna9]])</f>
        <v>-</v>
      </c>
      <c r="AM544" s="171" t="str">
        <f>IF(BS_CONTROLE[[#This Row],[Coluna13]]=0, "-", BS_CONTROLE[[#This Row],[Coluna13]])</f>
        <v>-</v>
      </c>
      <c r="AN544" s="171" t="str">
        <f>IF(BS_CONTROLE[[#This Row],[Coluna14]]=0, "-", BS_CONTROLE[[#This Row],[Coluna14]])</f>
        <v>-</v>
      </c>
      <c r="AO544" s="172" t="str">
        <f>IF(BS_CONTROLE[[#This Row],[Coluna10]]=0, "-", BS_CONTROLE[[#This Row],[Coluna10]])</f>
        <v>-</v>
      </c>
      <c r="AP544" s="173" t="str">
        <f>IF(BS_CONTROLE[[#This Row],[Coluna11]]=0, "-", BS_CONTROLE[[#This Row],[Coluna11]])</f>
        <v>-</v>
      </c>
      <c r="AQ544" s="173" t="str">
        <f>IF(BS_CONTROLE[[#This Row],[Coluna12]]=0, "-", BS_CONTROLE[[#This Row],[Coluna12]])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4" s="59" t="str" cm="1">
        <f t="array" ref="BD5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Row],[Coluna22]]=0, "-", BS_CONTROLE[[#This Row],[Coluna22]])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Row],[Coluna2]]="","",WEEKNUM(BS_CONTROLE[[#This Row],[Coluna2]]))</f>
        <v/>
      </c>
      <c r="D545" s="45"/>
      <c r="E545" s="181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5" s="148" t="str" cm="1">
        <f t="array" ref="N5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5" s="176" t="str" cm="1">
        <f t="array" ref="T5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Row],[Coluna6]]=0, "-", BS_CONTROLE[[#This Row],[Coluna6]])</f>
        <v>-</v>
      </c>
      <c r="AJ545" s="8" t="str">
        <f>IF(D545="","*",VLOOKUP(AI545,BS_ATIVIDADE[#Data],3,FALSE))</f>
        <v>*</v>
      </c>
      <c r="AK545" s="171" t="str">
        <f>IF(BS_CONTROLE[[#This Row],[Coluna8]]=0, "-", BS_CONTROLE[[#This Row],[Coluna8]])</f>
        <v>-</v>
      </c>
      <c r="AL545" s="171" t="str">
        <f>IF(BS_CONTROLE[[#This Row],[Coluna9]]=0, "-", BS_CONTROLE[[#This Row],[Coluna9]])</f>
        <v>-</v>
      </c>
      <c r="AM545" s="171" t="str">
        <f>IF(BS_CONTROLE[[#This Row],[Coluna13]]=0, "-", BS_CONTROLE[[#This Row],[Coluna13]])</f>
        <v>-</v>
      </c>
      <c r="AN545" s="171" t="str">
        <f>IF(BS_CONTROLE[[#This Row],[Coluna14]]=0, "-", BS_CONTROLE[[#This Row],[Coluna14]])</f>
        <v>-</v>
      </c>
      <c r="AO545" s="172" t="str">
        <f>IF(BS_CONTROLE[[#This Row],[Coluna10]]=0, "-", BS_CONTROLE[[#This Row],[Coluna10]])</f>
        <v>-</v>
      </c>
      <c r="AP545" s="173" t="str">
        <f>IF(BS_CONTROLE[[#This Row],[Coluna11]]=0, "-", BS_CONTROLE[[#This Row],[Coluna11]])</f>
        <v>-</v>
      </c>
      <c r="AQ545" s="173" t="str">
        <f>IF(BS_CONTROLE[[#This Row],[Coluna12]]=0, "-", BS_CONTROLE[[#This Row],[Coluna12]])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5" s="59" t="str" cm="1">
        <f t="array" ref="BD5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Row],[Coluna22]]=0, "-", BS_CONTROLE[[#This Row],[Coluna22]])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Row],[Coluna2]]="","",WEEKNUM(BS_CONTROLE[[#This Row],[Coluna2]]))</f>
        <v/>
      </c>
      <c r="D546" s="45"/>
      <c r="E546" s="181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6" s="148" t="str" cm="1">
        <f t="array" ref="N5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6" s="176" t="str" cm="1">
        <f t="array" ref="T5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Row],[Coluna6]]=0, "-", BS_CONTROLE[[#This Row],[Coluna6]])</f>
        <v>-</v>
      </c>
      <c r="AJ546" s="8" t="str">
        <f>IF(D546="","*",VLOOKUP(AI546,BS_ATIVIDADE[#Data],3,FALSE))</f>
        <v>*</v>
      </c>
      <c r="AK546" s="171" t="str">
        <f>IF(BS_CONTROLE[[#This Row],[Coluna8]]=0, "-", BS_CONTROLE[[#This Row],[Coluna8]])</f>
        <v>-</v>
      </c>
      <c r="AL546" s="171" t="str">
        <f>IF(BS_CONTROLE[[#This Row],[Coluna9]]=0, "-", BS_CONTROLE[[#This Row],[Coluna9]])</f>
        <v>-</v>
      </c>
      <c r="AM546" s="171" t="str">
        <f>IF(BS_CONTROLE[[#This Row],[Coluna13]]=0, "-", BS_CONTROLE[[#This Row],[Coluna13]])</f>
        <v>-</v>
      </c>
      <c r="AN546" s="171" t="str">
        <f>IF(BS_CONTROLE[[#This Row],[Coluna14]]=0, "-", BS_CONTROLE[[#This Row],[Coluna14]])</f>
        <v>-</v>
      </c>
      <c r="AO546" s="172" t="str">
        <f>IF(BS_CONTROLE[[#This Row],[Coluna10]]=0, "-", BS_CONTROLE[[#This Row],[Coluna10]])</f>
        <v>-</v>
      </c>
      <c r="AP546" s="173" t="str">
        <f>IF(BS_CONTROLE[[#This Row],[Coluna11]]=0, "-", BS_CONTROLE[[#This Row],[Coluna11]])</f>
        <v>-</v>
      </c>
      <c r="AQ546" s="173" t="str">
        <f>IF(BS_CONTROLE[[#This Row],[Coluna12]]=0, "-", BS_CONTROLE[[#This Row],[Coluna12]])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6" s="59" t="str" cm="1">
        <f t="array" ref="BD5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Row],[Coluna22]]=0, "-", BS_CONTROLE[[#This Row],[Coluna22]])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Row],[Coluna2]]="","",WEEKNUM(BS_CONTROLE[[#This Row],[Coluna2]]))</f>
        <v/>
      </c>
      <c r="D547" s="45"/>
      <c r="E547" s="181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7" s="148" t="str" cm="1">
        <f t="array" ref="N5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7" s="176" t="str" cm="1">
        <f t="array" ref="T5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Row],[Coluna6]]=0, "-", BS_CONTROLE[[#This Row],[Coluna6]])</f>
        <v>-</v>
      </c>
      <c r="AJ547" s="8" t="str">
        <f>IF(D547="","*",VLOOKUP(AI547,BS_ATIVIDADE[#Data],3,FALSE))</f>
        <v>*</v>
      </c>
      <c r="AK547" s="171" t="str">
        <f>IF(BS_CONTROLE[[#This Row],[Coluna8]]=0, "-", BS_CONTROLE[[#This Row],[Coluna8]])</f>
        <v>-</v>
      </c>
      <c r="AL547" s="171" t="str">
        <f>IF(BS_CONTROLE[[#This Row],[Coluna9]]=0, "-", BS_CONTROLE[[#This Row],[Coluna9]])</f>
        <v>-</v>
      </c>
      <c r="AM547" s="171" t="str">
        <f>IF(BS_CONTROLE[[#This Row],[Coluna13]]=0, "-", BS_CONTROLE[[#This Row],[Coluna13]])</f>
        <v>-</v>
      </c>
      <c r="AN547" s="171" t="str">
        <f>IF(BS_CONTROLE[[#This Row],[Coluna14]]=0, "-", BS_CONTROLE[[#This Row],[Coluna14]])</f>
        <v>-</v>
      </c>
      <c r="AO547" s="172" t="str">
        <f>IF(BS_CONTROLE[[#This Row],[Coluna10]]=0, "-", BS_CONTROLE[[#This Row],[Coluna10]])</f>
        <v>-</v>
      </c>
      <c r="AP547" s="173" t="str">
        <f>IF(BS_CONTROLE[[#This Row],[Coluna11]]=0, "-", BS_CONTROLE[[#This Row],[Coluna11]])</f>
        <v>-</v>
      </c>
      <c r="AQ547" s="173" t="str">
        <f>IF(BS_CONTROLE[[#This Row],[Coluna12]]=0, "-", BS_CONTROLE[[#This Row],[Coluna12]])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7" s="59" t="str" cm="1">
        <f t="array" ref="BD5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Row],[Coluna22]]=0, "-", BS_CONTROLE[[#This Row],[Coluna22]])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Row],[Coluna2]]="","",WEEKNUM(BS_CONTROLE[[#This Row],[Coluna2]]))</f>
        <v/>
      </c>
      <c r="D548" s="45"/>
      <c r="E548" s="181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8" s="148" t="str" cm="1">
        <f t="array" ref="N5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8" s="176" t="str" cm="1">
        <f t="array" ref="T5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Row],[Coluna6]]=0, "-", BS_CONTROLE[[#This Row],[Coluna6]])</f>
        <v>-</v>
      </c>
      <c r="AJ548" s="8" t="str">
        <f>IF(D548="","*",VLOOKUP(AI548,BS_ATIVIDADE[#Data],3,FALSE))</f>
        <v>*</v>
      </c>
      <c r="AK548" s="171" t="str">
        <f>IF(BS_CONTROLE[[#This Row],[Coluna8]]=0, "-", BS_CONTROLE[[#This Row],[Coluna8]])</f>
        <v>-</v>
      </c>
      <c r="AL548" s="171" t="str">
        <f>IF(BS_CONTROLE[[#This Row],[Coluna9]]=0, "-", BS_CONTROLE[[#This Row],[Coluna9]])</f>
        <v>-</v>
      </c>
      <c r="AM548" s="171" t="str">
        <f>IF(BS_CONTROLE[[#This Row],[Coluna13]]=0, "-", BS_CONTROLE[[#This Row],[Coluna13]])</f>
        <v>-</v>
      </c>
      <c r="AN548" s="171" t="str">
        <f>IF(BS_CONTROLE[[#This Row],[Coluna14]]=0, "-", BS_CONTROLE[[#This Row],[Coluna14]])</f>
        <v>-</v>
      </c>
      <c r="AO548" s="172" t="str">
        <f>IF(BS_CONTROLE[[#This Row],[Coluna10]]=0, "-", BS_CONTROLE[[#This Row],[Coluna10]])</f>
        <v>-</v>
      </c>
      <c r="AP548" s="173" t="str">
        <f>IF(BS_CONTROLE[[#This Row],[Coluna11]]=0, "-", BS_CONTROLE[[#This Row],[Coluna11]])</f>
        <v>-</v>
      </c>
      <c r="AQ548" s="173" t="str">
        <f>IF(BS_CONTROLE[[#This Row],[Coluna12]]=0, "-", BS_CONTROLE[[#This Row],[Coluna12]])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8" s="59" t="str" cm="1">
        <f t="array" ref="BD5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Row],[Coluna22]]=0, "-", BS_CONTROLE[[#This Row],[Coluna22]])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Row],[Coluna2]]="","",WEEKNUM(BS_CONTROLE[[#This Row],[Coluna2]]))</f>
        <v/>
      </c>
      <c r="D549" s="45"/>
      <c r="E549" s="181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9" s="148" t="str" cm="1">
        <f t="array" ref="N5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9" s="176" t="str" cm="1">
        <f t="array" ref="T5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Row],[Coluna6]]=0, "-", BS_CONTROLE[[#This Row],[Coluna6]])</f>
        <v>-</v>
      </c>
      <c r="AJ549" s="8" t="str">
        <f>IF(D549="","*",VLOOKUP(AI549,BS_ATIVIDADE[#Data],3,FALSE))</f>
        <v>*</v>
      </c>
      <c r="AK549" s="171" t="str">
        <f>IF(BS_CONTROLE[[#This Row],[Coluna8]]=0, "-", BS_CONTROLE[[#This Row],[Coluna8]])</f>
        <v>-</v>
      </c>
      <c r="AL549" s="171" t="str">
        <f>IF(BS_CONTROLE[[#This Row],[Coluna9]]=0, "-", BS_CONTROLE[[#This Row],[Coluna9]])</f>
        <v>-</v>
      </c>
      <c r="AM549" s="171" t="str">
        <f>IF(BS_CONTROLE[[#This Row],[Coluna13]]=0, "-", BS_CONTROLE[[#This Row],[Coluna13]])</f>
        <v>-</v>
      </c>
      <c r="AN549" s="171" t="str">
        <f>IF(BS_CONTROLE[[#This Row],[Coluna14]]=0, "-", BS_CONTROLE[[#This Row],[Coluna14]])</f>
        <v>-</v>
      </c>
      <c r="AO549" s="172" t="str">
        <f>IF(BS_CONTROLE[[#This Row],[Coluna10]]=0, "-", BS_CONTROLE[[#This Row],[Coluna10]])</f>
        <v>-</v>
      </c>
      <c r="AP549" s="173" t="str">
        <f>IF(BS_CONTROLE[[#This Row],[Coluna11]]=0, "-", BS_CONTROLE[[#This Row],[Coluna11]])</f>
        <v>-</v>
      </c>
      <c r="AQ549" s="173" t="str">
        <f>IF(BS_CONTROLE[[#This Row],[Coluna12]]=0, "-", BS_CONTROLE[[#This Row],[Coluna12]])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9" s="59" t="str" cm="1">
        <f t="array" ref="BD5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Row],[Coluna22]]=0, "-", BS_CONTROLE[[#This Row],[Coluna22]])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Row],[Coluna2]]="","",WEEKNUM(BS_CONTROLE[[#This Row],[Coluna2]]))</f>
        <v/>
      </c>
      <c r="D550" s="45"/>
      <c r="E550" s="181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0" s="148" t="str" cm="1">
        <f t="array" ref="N5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0" s="176" t="str" cm="1">
        <f t="array" ref="T5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Row],[Coluna6]]=0, "-", BS_CONTROLE[[#This Row],[Coluna6]])</f>
        <v>-</v>
      </c>
      <c r="AJ550" s="8" t="str">
        <f>IF(D550="","*",VLOOKUP(AI550,BS_ATIVIDADE[#Data],3,FALSE))</f>
        <v>*</v>
      </c>
      <c r="AK550" s="171" t="str">
        <f>IF(BS_CONTROLE[[#This Row],[Coluna8]]=0, "-", BS_CONTROLE[[#This Row],[Coluna8]])</f>
        <v>-</v>
      </c>
      <c r="AL550" s="171" t="str">
        <f>IF(BS_CONTROLE[[#This Row],[Coluna9]]=0, "-", BS_CONTROLE[[#This Row],[Coluna9]])</f>
        <v>-</v>
      </c>
      <c r="AM550" s="171" t="str">
        <f>IF(BS_CONTROLE[[#This Row],[Coluna13]]=0, "-", BS_CONTROLE[[#This Row],[Coluna13]])</f>
        <v>-</v>
      </c>
      <c r="AN550" s="171" t="str">
        <f>IF(BS_CONTROLE[[#This Row],[Coluna14]]=0, "-", BS_CONTROLE[[#This Row],[Coluna14]])</f>
        <v>-</v>
      </c>
      <c r="AO550" s="172" t="str">
        <f>IF(BS_CONTROLE[[#This Row],[Coluna10]]=0, "-", BS_CONTROLE[[#This Row],[Coluna10]])</f>
        <v>-</v>
      </c>
      <c r="AP550" s="173" t="str">
        <f>IF(BS_CONTROLE[[#This Row],[Coluna11]]=0, "-", BS_CONTROLE[[#This Row],[Coluna11]])</f>
        <v>-</v>
      </c>
      <c r="AQ550" s="173" t="str">
        <f>IF(BS_CONTROLE[[#This Row],[Coluna12]]=0, "-", BS_CONTROLE[[#This Row],[Coluna12]])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0" s="59" t="str" cm="1">
        <f t="array" ref="BD5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Row],[Coluna22]]=0, "-", BS_CONTROLE[[#This Row],[Coluna22]])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Row],[Coluna2]]="","",WEEKNUM(BS_CONTROLE[[#This Row],[Coluna2]]))</f>
        <v/>
      </c>
      <c r="D551" s="45"/>
      <c r="E551" s="181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1" s="148" t="str" cm="1">
        <f t="array" ref="N5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1" s="176" t="str" cm="1">
        <f t="array" ref="T5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Row],[Coluna6]]=0, "-", BS_CONTROLE[[#This Row],[Coluna6]])</f>
        <v>-</v>
      </c>
      <c r="AJ551" s="8" t="str">
        <f>IF(D551="","*",VLOOKUP(AI551,BS_ATIVIDADE[#Data],3,FALSE))</f>
        <v>*</v>
      </c>
      <c r="AK551" s="171" t="str">
        <f>IF(BS_CONTROLE[[#This Row],[Coluna8]]=0, "-", BS_CONTROLE[[#This Row],[Coluna8]])</f>
        <v>-</v>
      </c>
      <c r="AL551" s="171" t="str">
        <f>IF(BS_CONTROLE[[#This Row],[Coluna9]]=0, "-", BS_CONTROLE[[#This Row],[Coluna9]])</f>
        <v>-</v>
      </c>
      <c r="AM551" s="171" t="str">
        <f>IF(BS_CONTROLE[[#This Row],[Coluna13]]=0, "-", BS_CONTROLE[[#This Row],[Coluna13]])</f>
        <v>-</v>
      </c>
      <c r="AN551" s="171" t="str">
        <f>IF(BS_CONTROLE[[#This Row],[Coluna14]]=0, "-", BS_CONTROLE[[#This Row],[Coluna14]])</f>
        <v>-</v>
      </c>
      <c r="AO551" s="172" t="str">
        <f>IF(BS_CONTROLE[[#This Row],[Coluna10]]=0, "-", BS_CONTROLE[[#This Row],[Coluna10]])</f>
        <v>-</v>
      </c>
      <c r="AP551" s="173" t="str">
        <f>IF(BS_CONTROLE[[#This Row],[Coluna11]]=0, "-", BS_CONTROLE[[#This Row],[Coluna11]])</f>
        <v>-</v>
      </c>
      <c r="AQ551" s="173" t="str">
        <f>IF(BS_CONTROLE[[#This Row],[Coluna12]]=0, "-", BS_CONTROLE[[#This Row],[Coluna12]])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1" s="59" t="str" cm="1">
        <f t="array" ref="BD5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Row],[Coluna22]]=0, "-", BS_CONTROLE[[#This Row],[Coluna22]])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Row],[Coluna2]]="","",WEEKNUM(BS_CONTROLE[[#This Row],[Coluna2]]))</f>
        <v/>
      </c>
      <c r="D552" s="45"/>
      <c r="E552" s="181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2" s="148" t="str" cm="1">
        <f t="array" ref="N5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2" s="176" t="str" cm="1">
        <f t="array" ref="T5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Row],[Coluna6]]=0, "-", BS_CONTROLE[[#This Row],[Coluna6]])</f>
        <v>-</v>
      </c>
      <c r="AJ552" s="8" t="str">
        <f>IF(D552="","*",VLOOKUP(AI552,BS_ATIVIDADE[#Data],3,FALSE))</f>
        <v>*</v>
      </c>
      <c r="AK552" s="171" t="str">
        <f>IF(BS_CONTROLE[[#This Row],[Coluna8]]=0, "-", BS_CONTROLE[[#This Row],[Coluna8]])</f>
        <v>-</v>
      </c>
      <c r="AL552" s="171" t="str">
        <f>IF(BS_CONTROLE[[#This Row],[Coluna9]]=0, "-", BS_CONTROLE[[#This Row],[Coluna9]])</f>
        <v>-</v>
      </c>
      <c r="AM552" s="171" t="str">
        <f>IF(BS_CONTROLE[[#This Row],[Coluna13]]=0, "-", BS_CONTROLE[[#This Row],[Coluna13]])</f>
        <v>-</v>
      </c>
      <c r="AN552" s="171" t="str">
        <f>IF(BS_CONTROLE[[#This Row],[Coluna14]]=0, "-", BS_CONTROLE[[#This Row],[Coluna14]])</f>
        <v>-</v>
      </c>
      <c r="AO552" s="172" t="str">
        <f>IF(BS_CONTROLE[[#This Row],[Coluna10]]=0, "-", BS_CONTROLE[[#This Row],[Coluna10]])</f>
        <v>-</v>
      </c>
      <c r="AP552" s="173" t="str">
        <f>IF(BS_CONTROLE[[#This Row],[Coluna11]]=0, "-", BS_CONTROLE[[#This Row],[Coluna11]])</f>
        <v>-</v>
      </c>
      <c r="AQ552" s="173" t="str">
        <f>IF(BS_CONTROLE[[#This Row],[Coluna12]]=0, "-", BS_CONTROLE[[#This Row],[Coluna12]])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2" s="59" t="str" cm="1">
        <f t="array" ref="BD5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Row],[Coluna22]]=0, "-", BS_CONTROLE[[#This Row],[Coluna22]])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Row],[Coluna2]]="","",WEEKNUM(BS_CONTROLE[[#This Row],[Coluna2]]))</f>
        <v/>
      </c>
      <c r="D553" s="45"/>
      <c r="E553" s="181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3" s="148" t="str" cm="1">
        <f t="array" ref="N5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3" s="176" t="str" cm="1">
        <f t="array" ref="T5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Row],[Coluna6]]=0, "-", BS_CONTROLE[[#This Row],[Coluna6]])</f>
        <v>-</v>
      </c>
      <c r="AJ553" s="8" t="str">
        <f>IF(D553="","*",VLOOKUP(AI553,BS_ATIVIDADE[#Data],3,FALSE))</f>
        <v>*</v>
      </c>
      <c r="AK553" s="171" t="str">
        <f>IF(BS_CONTROLE[[#This Row],[Coluna8]]=0, "-", BS_CONTROLE[[#This Row],[Coluna8]])</f>
        <v>-</v>
      </c>
      <c r="AL553" s="171" t="str">
        <f>IF(BS_CONTROLE[[#This Row],[Coluna9]]=0, "-", BS_CONTROLE[[#This Row],[Coluna9]])</f>
        <v>-</v>
      </c>
      <c r="AM553" s="171" t="str">
        <f>IF(BS_CONTROLE[[#This Row],[Coluna13]]=0, "-", BS_CONTROLE[[#This Row],[Coluna13]])</f>
        <v>-</v>
      </c>
      <c r="AN553" s="171" t="str">
        <f>IF(BS_CONTROLE[[#This Row],[Coluna14]]=0, "-", BS_CONTROLE[[#This Row],[Coluna14]])</f>
        <v>-</v>
      </c>
      <c r="AO553" s="172" t="str">
        <f>IF(BS_CONTROLE[[#This Row],[Coluna10]]=0, "-", BS_CONTROLE[[#This Row],[Coluna10]])</f>
        <v>-</v>
      </c>
      <c r="AP553" s="173" t="str">
        <f>IF(BS_CONTROLE[[#This Row],[Coluna11]]=0, "-", BS_CONTROLE[[#This Row],[Coluna11]])</f>
        <v>-</v>
      </c>
      <c r="AQ553" s="173" t="str">
        <f>IF(BS_CONTROLE[[#This Row],[Coluna12]]=0, "-", BS_CONTROLE[[#This Row],[Coluna12]])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3" s="59" t="str" cm="1">
        <f t="array" ref="BD5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Row],[Coluna22]]=0, "-", BS_CONTROLE[[#This Row],[Coluna22]])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Row],[Coluna2]]="","",WEEKNUM(BS_CONTROLE[[#This Row],[Coluna2]]))</f>
        <v/>
      </c>
      <c r="D554" s="45"/>
      <c r="E554" s="181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4" s="148" t="str" cm="1">
        <f t="array" ref="N5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4" s="176" t="str" cm="1">
        <f t="array" ref="T5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Row],[Coluna6]]=0, "-", BS_CONTROLE[[#This Row],[Coluna6]])</f>
        <v>-</v>
      </c>
      <c r="AJ554" s="8" t="str">
        <f>IF(D554="","*",VLOOKUP(AI554,BS_ATIVIDADE[#Data],3,FALSE))</f>
        <v>*</v>
      </c>
      <c r="AK554" s="171" t="str">
        <f>IF(BS_CONTROLE[[#This Row],[Coluna8]]=0, "-", BS_CONTROLE[[#This Row],[Coluna8]])</f>
        <v>-</v>
      </c>
      <c r="AL554" s="171" t="str">
        <f>IF(BS_CONTROLE[[#This Row],[Coluna9]]=0, "-", BS_CONTROLE[[#This Row],[Coluna9]])</f>
        <v>-</v>
      </c>
      <c r="AM554" s="171" t="str">
        <f>IF(BS_CONTROLE[[#This Row],[Coluna13]]=0, "-", BS_CONTROLE[[#This Row],[Coluna13]])</f>
        <v>-</v>
      </c>
      <c r="AN554" s="171" t="str">
        <f>IF(BS_CONTROLE[[#This Row],[Coluna14]]=0, "-", BS_CONTROLE[[#This Row],[Coluna14]])</f>
        <v>-</v>
      </c>
      <c r="AO554" s="172" t="str">
        <f>IF(BS_CONTROLE[[#This Row],[Coluna10]]=0, "-", BS_CONTROLE[[#This Row],[Coluna10]])</f>
        <v>-</v>
      </c>
      <c r="AP554" s="173" t="str">
        <f>IF(BS_CONTROLE[[#This Row],[Coluna11]]=0, "-", BS_CONTROLE[[#This Row],[Coluna11]])</f>
        <v>-</v>
      </c>
      <c r="AQ554" s="173" t="str">
        <f>IF(BS_CONTROLE[[#This Row],[Coluna12]]=0, "-", BS_CONTROLE[[#This Row],[Coluna12]])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4" s="59" t="str" cm="1">
        <f t="array" ref="BD5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Row],[Coluna22]]=0, "-", BS_CONTROLE[[#This Row],[Coluna22]])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Row],[Coluna2]]="","",WEEKNUM(BS_CONTROLE[[#This Row],[Coluna2]]))</f>
        <v/>
      </c>
      <c r="D555" s="45"/>
      <c r="E555" s="181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5" s="148" t="str" cm="1">
        <f t="array" ref="N5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5" s="176" t="str" cm="1">
        <f t="array" ref="T5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Row],[Coluna6]]=0, "-", BS_CONTROLE[[#This Row],[Coluna6]])</f>
        <v>-</v>
      </c>
      <c r="AJ555" s="8" t="str">
        <f>IF(D555="","*",VLOOKUP(AI555,BS_ATIVIDADE[#Data],3,FALSE))</f>
        <v>*</v>
      </c>
      <c r="AK555" s="171" t="str">
        <f>IF(BS_CONTROLE[[#This Row],[Coluna8]]=0, "-", BS_CONTROLE[[#This Row],[Coluna8]])</f>
        <v>-</v>
      </c>
      <c r="AL555" s="171" t="str">
        <f>IF(BS_CONTROLE[[#This Row],[Coluna9]]=0, "-", BS_CONTROLE[[#This Row],[Coluna9]])</f>
        <v>-</v>
      </c>
      <c r="AM555" s="171" t="str">
        <f>IF(BS_CONTROLE[[#This Row],[Coluna13]]=0, "-", BS_CONTROLE[[#This Row],[Coluna13]])</f>
        <v>-</v>
      </c>
      <c r="AN555" s="171" t="str">
        <f>IF(BS_CONTROLE[[#This Row],[Coluna14]]=0, "-", BS_CONTROLE[[#This Row],[Coluna14]])</f>
        <v>-</v>
      </c>
      <c r="AO555" s="172" t="str">
        <f>IF(BS_CONTROLE[[#This Row],[Coluna10]]=0, "-", BS_CONTROLE[[#This Row],[Coluna10]])</f>
        <v>-</v>
      </c>
      <c r="AP555" s="173" t="str">
        <f>IF(BS_CONTROLE[[#This Row],[Coluna11]]=0, "-", BS_CONTROLE[[#This Row],[Coluna11]])</f>
        <v>-</v>
      </c>
      <c r="AQ555" s="173" t="str">
        <f>IF(BS_CONTROLE[[#This Row],[Coluna12]]=0, "-", BS_CONTROLE[[#This Row],[Coluna12]])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5" s="59" t="str" cm="1">
        <f t="array" ref="BD5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Row],[Coluna22]]=0, "-", BS_CONTROLE[[#This Row],[Coluna22]])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8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Row],[Coluna2]]="","",WEEKNUM(BS_CONTROLE[[#This Row],[Coluna2]]))</f>
        <v/>
      </c>
      <c r="D556" s="45"/>
      <c r="E556" s="181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6" s="148" t="str" cm="1">
        <f t="array" ref="N5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6" s="176" t="str" cm="1">
        <f t="array" ref="T5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Row],[Coluna6]]=0, "-", BS_CONTROLE[[#This Row],[Coluna6]])</f>
        <v>-</v>
      </c>
      <c r="AJ556" s="8" t="str">
        <f>IF(D556="","*",VLOOKUP(AI556,BS_ATIVIDADE[#Data],3,FALSE))</f>
        <v>*</v>
      </c>
      <c r="AK556" s="171" t="str">
        <f>IF(BS_CONTROLE[[#This Row],[Coluna8]]=0, "-", BS_CONTROLE[[#This Row],[Coluna8]])</f>
        <v>-</v>
      </c>
      <c r="AL556" s="171" t="str">
        <f>IF(BS_CONTROLE[[#This Row],[Coluna9]]=0, "-", BS_CONTROLE[[#This Row],[Coluna9]])</f>
        <v>-</v>
      </c>
      <c r="AM556" s="171" t="str">
        <f>IF(BS_CONTROLE[[#This Row],[Coluna13]]=0, "-", BS_CONTROLE[[#This Row],[Coluna13]])</f>
        <v>-</v>
      </c>
      <c r="AN556" s="171" t="str">
        <f>IF(BS_CONTROLE[[#This Row],[Coluna14]]=0, "-", BS_CONTROLE[[#This Row],[Coluna14]])</f>
        <v>-</v>
      </c>
      <c r="AO556" s="172" t="str">
        <f>IF(BS_CONTROLE[[#This Row],[Coluna10]]=0, "-", BS_CONTROLE[[#This Row],[Coluna10]])</f>
        <v>-</v>
      </c>
      <c r="AP556" s="173" t="str">
        <f>IF(BS_CONTROLE[[#This Row],[Coluna11]]=0, "-", BS_CONTROLE[[#This Row],[Coluna11]])</f>
        <v>-</v>
      </c>
      <c r="AQ556" s="173" t="str">
        <f>IF(BS_CONTROLE[[#This Row],[Coluna12]]=0, "-", BS_CONTROLE[[#This Row],[Coluna12]])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6" s="59" t="str" cm="1">
        <f t="array" ref="BD5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Row],[Coluna22]]=0, "-", BS_CONTROLE[[#This Row],[Coluna22]])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8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Row],[Coluna2]]="","",WEEKNUM(BS_CONTROLE[[#This Row],[Coluna2]]))</f>
        <v/>
      </c>
      <c r="D557" s="45"/>
      <c r="E557" s="181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7" s="148" t="str" cm="1">
        <f t="array" ref="N5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7" s="176" t="str" cm="1">
        <f t="array" ref="T5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Row],[Coluna6]]=0, "-", BS_CONTROLE[[#This Row],[Coluna6]])</f>
        <v>-</v>
      </c>
      <c r="AJ557" s="8" t="str">
        <f>IF(D557="","*",VLOOKUP(AI557,BS_ATIVIDADE[#Data],3,FALSE))</f>
        <v>*</v>
      </c>
      <c r="AK557" s="171" t="str">
        <f>IF(BS_CONTROLE[[#This Row],[Coluna8]]=0, "-", BS_CONTROLE[[#This Row],[Coluna8]])</f>
        <v>-</v>
      </c>
      <c r="AL557" s="171" t="str">
        <f>IF(BS_CONTROLE[[#This Row],[Coluna9]]=0, "-", BS_CONTROLE[[#This Row],[Coluna9]])</f>
        <v>-</v>
      </c>
      <c r="AM557" s="171" t="str">
        <f>IF(BS_CONTROLE[[#This Row],[Coluna13]]=0, "-", BS_CONTROLE[[#This Row],[Coluna13]])</f>
        <v>-</v>
      </c>
      <c r="AN557" s="171" t="str">
        <f>IF(BS_CONTROLE[[#This Row],[Coluna14]]=0, "-", BS_CONTROLE[[#This Row],[Coluna14]])</f>
        <v>-</v>
      </c>
      <c r="AO557" s="172" t="str">
        <f>IF(BS_CONTROLE[[#This Row],[Coluna10]]=0, "-", BS_CONTROLE[[#This Row],[Coluna10]])</f>
        <v>-</v>
      </c>
      <c r="AP557" s="173" t="str">
        <f>IF(BS_CONTROLE[[#This Row],[Coluna11]]=0, "-", BS_CONTROLE[[#This Row],[Coluna11]])</f>
        <v>-</v>
      </c>
      <c r="AQ557" s="173" t="str">
        <f>IF(BS_CONTROLE[[#This Row],[Coluna12]]=0, "-", BS_CONTROLE[[#This Row],[Coluna12]])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7" s="59" t="str" cm="1">
        <f t="array" ref="BD5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Row],[Coluna22]]=0, "-", BS_CONTROLE[[#This Row],[Coluna22]])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8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Row],[Coluna2]]="","",WEEKNUM(BS_CONTROLE[[#This Row],[Coluna2]]))</f>
        <v/>
      </c>
      <c r="D558" s="45"/>
      <c r="E558" s="181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8" s="148" t="str" cm="1">
        <f t="array" ref="N5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8" s="176" t="str" cm="1">
        <f t="array" ref="T5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Row],[Coluna6]]=0, "-", BS_CONTROLE[[#This Row],[Coluna6]])</f>
        <v>-</v>
      </c>
      <c r="AJ558" s="8" t="str">
        <f>IF(D558="","*",VLOOKUP(AI558,BS_ATIVIDADE[#Data],3,FALSE))</f>
        <v>*</v>
      </c>
      <c r="AK558" s="171" t="str">
        <f>IF(BS_CONTROLE[[#This Row],[Coluna8]]=0, "-", BS_CONTROLE[[#This Row],[Coluna8]])</f>
        <v>-</v>
      </c>
      <c r="AL558" s="171" t="str">
        <f>IF(BS_CONTROLE[[#This Row],[Coluna9]]=0, "-", BS_CONTROLE[[#This Row],[Coluna9]])</f>
        <v>-</v>
      </c>
      <c r="AM558" s="171" t="str">
        <f>IF(BS_CONTROLE[[#This Row],[Coluna13]]=0, "-", BS_CONTROLE[[#This Row],[Coluna13]])</f>
        <v>-</v>
      </c>
      <c r="AN558" s="171" t="str">
        <f>IF(BS_CONTROLE[[#This Row],[Coluna14]]=0, "-", BS_CONTROLE[[#This Row],[Coluna14]])</f>
        <v>-</v>
      </c>
      <c r="AO558" s="172" t="str">
        <f>IF(BS_CONTROLE[[#This Row],[Coluna10]]=0, "-", BS_CONTROLE[[#This Row],[Coluna10]])</f>
        <v>-</v>
      </c>
      <c r="AP558" s="173" t="str">
        <f>IF(BS_CONTROLE[[#This Row],[Coluna11]]=0, "-", BS_CONTROLE[[#This Row],[Coluna11]])</f>
        <v>-</v>
      </c>
      <c r="AQ558" s="173" t="str">
        <f>IF(BS_CONTROLE[[#This Row],[Coluna12]]=0, "-", BS_CONTROLE[[#This Row],[Coluna12]])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8" s="59" t="str" cm="1">
        <f t="array" ref="BD5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Row],[Coluna22]]=0, "-", BS_CONTROLE[[#This Row],[Coluna22]])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Row],[Coluna2]]="","",WEEKNUM(BS_CONTROLE[[#This Row],[Coluna2]]))</f>
        <v/>
      </c>
      <c r="D559" s="45"/>
      <c r="E559" s="181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9" s="148" t="str" cm="1">
        <f t="array" ref="N5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9" s="176" t="str" cm="1">
        <f t="array" ref="T5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Row],[Coluna6]]=0, "-", BS_CONTROLE[[#This Row],[Coluna6]])</f>
        <v>-</v>
      </c>
      <c r="AJ559" s="8" t="str">
        <f>IF(D559="","*",VLOOKUP(AI559,BS_ATIVIDADE[#Data],3,FALSE))</f>
        <v>*</v>
      </c>
      <c r="AK559" s="171" t="str">
        <f>IF(BS_CONTROLE[[#This Row],[Coluna8]]=0, "-", BS_CONTROLE[[#This Row],[Coluna8]])</f>
        <v>-</v>
      </c>
      <c r="AL559" s="171" t="str">
        <f>IF(BS_CONTROLE[[#This Row],[Coluna9]]=0, "-", BS_CONTROLE[[#This Row],[Coluna9]])</f>
        <v>-</v>
      </c>
      <c r="AM559" s="171" t="str">
        <f>IF(BS_CONTROLE[[#This Row],[Coluna13]]=0, "-", BS_CONTROLE[[#This Row],[Coluna13]])</f>
        <v>-</v>
      </c>
      <c r="AN559" s="171" t="str">
        <f>IF(BS_CONTROLE[[#This Row],[Coluna14]]=0, "-", BS_CONTROLE[[#This Row],[Coluna14]])</f>
        <v>-</v>
      </c>
      <c r="AO559" s="172" t="str">
        <f>IF(BS_CONTROLE[[#This Row],[Coluna10]]=0, "-", BS_CONTROLE[[#This Row],[Coluna10]])</f>
        <v>-</v>
      </c>
      <c r="AP559" s="173" t="str">
        <f>IF(BS_CONTROLE[[#This Row],[Coluna11]]=0, "-", BS_CONTROLE[[#This Row],[Coluna11]])</f>
        <v>-</v>
      </c>
      <c r="AQ559" s="173" t="str">
        <f>IF(BS_CONTROLE[[#This Row],[Coluna12]]=0, "-", BS_CONTROLE[[#This Row],[Coluna12]])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9" s="59" t="str" cm="1">
        <f t="array" ref="BD5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Row],[Coluna22]]=0, "-", BS_CONTROLE[[#This Row],[Coluna22]])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Row],[Coluna2]]="","",WEEKNUM(BS_CONTROLE[[#This Row],[Coluna2]]))</f>
        <v/>
      </c>
      <c r="D560" s="45"/>
      <c r="E560" s="181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0" s="148" t="str" cm="1">
        <f t="array" ref="N5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0" s="176" t="str" cm="1">
        <f t="array" ref="T5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Row],[Coluna6]]=0, "-", BS_CONTROLE[[#This Row],[Coluna6]])</f>
        <v>-</v>
      </c>
      <c r="AJ560" s="8" t="str">
        <f>IF(D560="","*",VLOOKUP(AI560,BS_ATIVIDADE[#Data],3,FALSE))</f>
        <v>*</v>
      </c>
      <c r="AK560" s="171" t="str">
        <f>IF(BS_CONTROLE[[#This Row],[Coluna8]]=0, "-", BS_CONTROLE[[#This Row],[Coluna8]])</f>
        <v>-</v>
      </c>
      <c r="AL560" s="171" t="str">
        <f>IF(BS_CONTROLE[[#This Row],[Coluna9]]=0, "-", BS_CONTROLE[[#This Row],[Coluna9]])</f>
        <v>-</v>
      </c>
      <c r="AM560" s="171" t="str">
        <f>IF(BS_CONTROLE[[#This Row],[Coluna13]]=0, "-", BS_CONTROLE[[#This Row],[Coluna13]])</f>
        <v>-</v>
      </c>
      <c r="AN560" s="171" t="str">
        <f>IF(BS_CONTROLE[[#This Row],[Coluna14]]=0, "-", BS_CONTROLE[[#This Row],[Coluna14]])</f>
        <v>-</v>
      </c>
      <c r="AO560" s="172" t="str">
        <f>IF(BS_CONTROLE[[#This Row],[Coluna10]]=0, "-", BS_CONTROLE[[#This Row],[Coluna10]])</f>
        <v>-</v>
      </c>
      <c r="AP560" s="173" t="str">
        <f>IF(BS_CONTROLE[[#This Row],[Coluna11]]=0, "-", BS_CONTROLE[[#This Row],[Coluna11]])</f>
        <v>-</v>
      </c>
      <c r="AQ560" s="173" t="str">
        <f>IF(BS_CONTROLE[[#This Row],[Coluna12]]=0, "-", BS_CONTROLE[[#This Row],[Coluna12]])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0" s="59" t="str" cm="1">
        <f t="array" ref="BD5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Row],[Coluna22]]=0, "-", BS_CONTROLE[[#This Row],[Coluna22]])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Row],[Coluna2]]="","",WEEKNUM(BS_CONTROLE[[#This Row],[Coluna2]]))</f>
        <v/>
      </c>
      <c r="D561" s="45"/>
      <c r="E561" s="181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1" s="148" t="str" cm="1">
        <f t="array" ref="N5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1" s="176" t="str" cm="1">
        <f t="array" ref="T5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Row],[Coluna6]]=0, "-", BS_CONTROLE[[#This Row],[Coluna6]])</f>
        <v>-</v>
      </c>
      <c r="AJ561" s="8" t="str">
        <f>IF(D561="","*",VLOOKUP(AI561,BS_ATIVIDADE[#Data],3,FALSE))</f>
        <v>*</v>
      </c>
      <c r="AK561" s="171" t="str">
        <f>IF(BS_CONTROLE[[#This Row],[Coluna8]]=0, "-", BS_CONTROLE[[#This Row],[Coluna8]])</f>
        <v>-</v>
      </c>
      <c r="AL561" s="171" t="str">
        <f>IF(BS_CONTROLE[[#This Row],[Coluna9]]=0, "-", BS_CONTROLE[[#This Row],[Coluna9]])</f>
        <v>-</v>
      </c>
      <c r="AM561" s="171" t="str">
        <f>IF(BS_CONTROLE[[#This Row],[Coluna13]]=0, "-", BS_CONTROLE[[#This Row],[Coluna13]])</f>
        <v>-</v>
      </c>
      <c r="AN561" s="171" t="str">
        <f>IF(BS_CONTROLE[[#This Row],[Coluna14]]=0, "-", BS_CONTROLE[[#This Row],[Coluna14]])</f>
        <v>-</v>
      </c>
      <c r="AO561" s="172" t="str">
        <f>IF(BS_CONTROLE[[#This Row],[Coluna10]]=0, "-", BS_CONTROLE[[#This Row],[Coluna10]])</f>
        <v>-</v>
      </c>
      <c r="AP561" s="173" t="str">
        <f>IF(BS_CONTROLE[[#This Row],[Coluna11]]=0, "-", BS_CONTROLE[[#This Row],[Coluna11]])</f>
        <v>-</v>
      </c>
      <c r="AQ561" s="173" t="str">
        <f>IF(BS_CONTROLE[[#This Row],[Coluna12]]=0, "-", BS_CONTROLE[[#This Row],[Coluna12]])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1" s="59" t="str" cm="1">
        <f t="array" ref="BD5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Row],[Coluna22]]=0, "-", BS_CONTROLE[[#This Row],[Coluna22]])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Row],[Coluna2]]="","",WEEKNUM(BS_CONTROLE[[#This Row],[Coluna2]]))</f>
        <v/>
      </c>
      <c r="D562" s="45"/>
      <c r="E562" s="181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2" s="148" t="str" cm="1">
        <f t="array" ref="N5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2" s="176" t="str" cm="1">
        <f t="array" ref="T5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Row],[Coluna6]]=0, "-", BS_CONTROLE[[#This Row],[Coluna6]])</f>
        <v>-</v>
      </c>
      <c r="AJ562" s="8" t="str">
        <f>IF(D562="","*",VLOOKUP(AI562,BS_ATIVIDADE[#Data],3,FALSE))</f>
        <v>*</v>
      </c>
      <c r="AK562" s="171" t="str">
        <f>IF(BS_CONTROLE[[#This Row],[Coluna8]]=0, "-", BS_CONTROLE[[#This Row],[Coluna8]])</f>
        <v>-</v>
      </c>
      <c r="AL562" s="171" t="str">
        <f>IF(BS_CONTROLE[[#This Row],[Coluna9]]=0, "-", BS_CONTROLE[[#This Row],[Coluna9]])</f>
        <v>-</v>
      </c>
      <c r="AM562" s="171" t="str">
        <f>IF(BS_CONTROLE[[#This Row],[Coluna13]]=0, "-", BS_CONTROLE[[#This Row],[Coluna13]])</f>
        <v>-</v>
      </c>
      <c r="AN562" s="171" t="str">
        <f>IF(BS_CONTROLE[[#This Row],[Coluna14]]=0, "-", BS_CONTROLE[[#This Row],[Coluna14]])</f>
        <v>-</v>
      </c>
      <c r="AO562" s="172" t="str">
        <f>IF(BS_CONTROLE[[#This Row],[Coluna10]]=0, "-", BS_CONTROLE[[#This Row],[Coluna10]])</f>
        <v>-</v>
      </c>
      <c r="AP562" s="173" t="str">
        <f>IF(BS_CONTROLE[[#This Row],[Coluna11]]=0, "-", BS_CONTROLE[[#This Row],[Coluna11]])</f>
        <v>-</v>
      </c>
      <c r="AQ562" s="173" t="str">
        <f>IF(BS_CONTROLE[[#This Row],[Coluna12]]=0, "-", BS_CONTROLE[[#This Row],[Coluna12]])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2" s="59" t="str" cm="1">
        <f t="array" ref="BD5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Row],[Coluna22]]=0, "-", BS_CONTROLE[[#This Row],[Coluna22]])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Row],[Coluna2]]="","",WEEKNUM(BS_CONTROLE[[#This Row],[Coluna2]]))</f>
        <v/>
      </c>
      <c r="D563" s="45"/>
      <c r="E563" s="181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3" s="148" t="str" cm="1">
        <f t="array" ref="N5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3" s="176" t="str" cm="1">
        <f t="array" ref="T5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Row],[Coluna6]]=0, "-", BS_CONTROLE[[#This Row],[Coluna6]])</f>
        <v>-</v>
      </c>
      <c r="AJ563" s="8" t="str">
        <f>IF(D563="","*",VLOOKUP(AI563,BS_ATIVIDADE[#Data],3,FALSE))</f>
        <v>*</v>
      </c>
      <c r="AK563" s="171" t="str">
        <f>IF(BS_CONTROLE[[#This Row],[Coluna8]]=0, "-", BS_CONTROLE[[#This Row],[Coluna8]])</f>
        <v>-</v>
      </c>
      <c r="AL563" s="171" t="str">
        <f>IF(BS_CONTROLE[[#This Row],[Coluna9]]=0, "-", BS_CONTROLE[[#This Row],[Coluna9]])</f>
        <v>-</v>
      </c>
      <c r="AM563" s="171" t="str">
        <f>IF(BS_CONTROLE[[#This Row],[Coluna13]]=0, "-", BS_CONTROLE[[#This Row],[Coluna13]])</f>
        <v>-</v>
      </c>
      <c r="AN563" s="171" t="str">
        <f>IF(BS_CONTROLE[[#This Row],[Coluna14]]=0, "-", BS_CONTROLE[[#This Row],[Coluna14]])</f>
        <v>-</v>
      </c>
      <c r="AO563" s="172" t="str">
        <f>IF(BS_CONTROLE[[#This Row],[Coluna10]]=0, "-", BS_CONTROLE[[#This Row],[Coluna10]])</f>
        <v>-</v>
      </c>
      <c r="AP563" s="173" t="str">
        <f>IF(BS_CONTROLE[[#This Row],[Coluna11]]=0, "-", BS_CONTROLE[[#This Row],[Coluna11]])</f>
        <v>-</v>
      </c>
      <c r="AQ563" s="173" t="str">
        <f>IF(BS_CONTROLE[[#This Row],[Coluna12]]=0, "-", BS_CONTROLE[[#This Row],[Coluna12]])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3" s="59" t="str" cm="1">
        <f t="array" ref="BD5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Row],[Coluna22]]=0, "-", BS_CONTROLE[[#This Row],[Coluna22]])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Row],[Coluna2]]="","",WEEKNUM(BS_CONTROLE[[#This Row],[Coluna2]]))</f>
        <v/>
      </c>
      <c r="D564" s="45"/>
      <c r="E564" s="181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4" s="148" t="str" cm="1">
        <f t="array" ref="N5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4" s="176" t="str" cm="1">
        <f t="array" ref="T5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Row],[Coluna6]]=0, "-", BS_CONTROLE[[#This Row],[Coluna6]])</f>
        <v>-</v>
      </c>
      <c r="AJ564" s="8" t="str">
        <f>IF(D564="","*",VLOOKUP(AI564,BS_ATIVIDADE[#Data],3,FALSE))</f>
        <v>*</v>
      </c>
      <c r="AK564" s="171" t="str">
        <f>IF(BS_CONTROLE[[#This Row],[Coluna8]]=0, "-", BS_CONTROLE[[#This Row],[Coluna8]])</f>
        <v>-</v>
      </c>
      <c r="AL564" s="171" t="str">
        <f>IF(BS_CONTROLE[[#This Row],[Coluna9]]=0, "-", BS_CONTROLE[[#This Row],[Coluna9]])</f>
        <v>-</v>
      </c>
      <c r="AM564" s="171" t="str">
        <f>IF(BS_CONTROLE[[#This Row],[Coluna13]]=0, "-", BS_CONTROLE[[#This Row],[Coluna13]])</f>
        <v>-</v>
      </c>
      <c r="AN564" s="171" t="str">
        <f>IF(BS_CONTROLE[[#This Row],[Coluna14]]=0, "-", BS_CONTROLE[[#This Row],[Coluna14]])</f>
        <v>-</v>
      </c>
      <c r="AO564" s="172" t="str">
        <f>IF(BS_CONTROLE[[#This Row],[Coluna10]]=0, "-", BS_CONTROLE[[#This Row],[Coluna10]])</f>
        <v>-</v>
      </c>
      <c r="AP564" s="173" t="str">
        <f>IF(BS_CONTROLE[[#This Row],[Coluna11]]=0, "-", BS_CONTROLE[[#This Row],[Coluna11]])</f>
        <v>-</v>
      </c>
      <c r="AQ564" s="173" t="str">
        <f>IF(BS_CONTROLE[[#This Row],[Coluna12]]=0, "-", BS_CONTROLE[[#This Row],[Coluna12]])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4" s="59" t="str" cm="1">
        <f t="array" ref="BD5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Row],[Coluna22]]=0, "-", BS_CONTROLE[[#This Row],[Coluna22]])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Row],[Coluna2]]="","",WEEKNUM(BS_CONTROLE[[#This Row],[Coluna2]]))</f>
        <v/>
      </c>
      <c r="D565" s="45"/>
      <c r="E565" s="181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5" s="148" t="str" cm="1">
        <f t="array" ref="N5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5" s="176" t="str" cm="1">
        <f t="array" ref="T5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Row],[Coluna6]]=0, "-", BS_CONTROLE[[#This Row],[Coluna6]])</f>
        <v>-</v>
      </c>
      <c r="AJ565" s="8" t="str">
        <f>IF(D565="","*",VLOOKUP(AI565,BS_ATIVIDADE[#Data],3,FALSE))</f>
        <v>*</v>
      </c>
      <c r="AK565" s="171" t="str">
        <f>IF(BS_CONTROLE[[#This Row],[Coluna8]]=0, "-", BS_CONTROLE[[#This Row],[Coluna8]])</f>
        <v>-</v>
      </c>
      <c r="AL565" s="171" t="str">
        <f>IF(BS_CONTROLE[[#This Row],[Coluna9]]=0, "-", BS_CONTROLE[[#This Row],[Coluna9]])</f>
        <v>-</v>
      </c>
      <c r="AM565" s="171" t="str">
        <f>IF(BS_CONTROLE[[#This Row],[Coluna13]]=0, "-", BS_CONTROLE[[#This Row],[Coluna13]])</f>
        <v>-</v>
      </c>
      <c r="AN565" s="171" t="str">
        <f>IF(BS_CONTROLE[[#This Row],[Coluna14]]=0, "-", BS_CONTROLE[[#This Row],[Coluna14]])</f>
        <v>-</v>
      </c>
      <c r="AO565" s="172" t="str">
        <f>IF(BS_CONTROLE[[#This Row],[Coluna10]]=0, "-", BS_CONTROLE[[#This Row],[Coluna10]])</f>
        <v>-</v>
      </c>
      <c r="AP565" s="173" t="str">
        <f>IF(BS_CONTROLE[[#This Row],[Coluna11]]=0, "-", BS_CONTROLE[[#This Row],[Coluna11]])</f>
        <v>-</v>
      </c>
      <c r="AQ565" s="173" t="str">
        <f>IF(BS_CONTROLE[[#This Row],[Coluna12]]=0, "-", BS_CONTROLE[[#This Row],[Coluna12]])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5" s="59" t="str" cm="1">
        <f t="array" ref="BD5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Row],[Coluna22]]=0, "-", BS_CONTROLE[[#This Row],[Coluna22]])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Row],[Coluna2]]="","",WEEKNUM(BS_CONTROLE[[#This Row],[Coluna2]]))</f>
        <v/>
      </c>
      <c r="D566" s="45"/>
      <c r="E566" s="181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6" s="148" t="str" cm="1">
        <f t="array" ref="N5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6" s="176" t="str" cm="1">
        <f t="array" ref="T5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Row],[Coluna6]]=0, "-", BS_CONTROLE[[#This Row],[Coluna6]])</f>
        <v>-</v>
      </c>
      <c r="AJ566" s="8" t="str">
        <f>IF(D566="","*",VLOOKUP(AI566,BS_ATIVIDADE[#Data],3,FALSE))</f>
        <v>*</v>
      </c>
      <c r="AK566" s="171" t="str">
        <f>IF(BS_CONTROLE[[#This Row],[Coluna8]]=0, "-", BS_CONTROLE[[#This Row],[Coluna8]])</f>
        <v>-</v>
      </c>
      <c r="AL566" s="171" t="str">
        <f>IF(BS_CONTROLE[[#This Row],[Coluna9]]=0, "-", BS_CONTROLE[[#This Row],[Coluna9]])</f>
        <v>-</v>
      </c>
      <c r="AM566" s="171" t="str">
        <f>IF(BS_CONTROLE[[#This Row],[Coluna13]]=0, "-", BS_CONTROLE[[#This Row],[Coluna13]])</f>
        <v>-</v>
      </c>
      <c r="AN566" s="171" t="str">
        <f>IF(BS_CONTROLE[[#This Row],[Coluna14]]=0, "-", BS_CONTROLE[[#This Row],[Coluna14]])</f>
        <v>-</v>
      </c>
      <c r="AO566" s="172" t="str">
        <f>IF(BS_CONTROLE[[#This Row],[Coluna10]]=0, "-", BS_CONTROLE[[#This Row],[Coluna10]])</f>
        <v>-</v>
      </c>
      <c r="AP566" s="173" t="str">
        <f>IF(BS_CONTROLE[[#This Row],[Coluna11]]=0, "-", BS_CONTROLE[[#This Row],[Coluna11]])</f>
        <v>-</v>
      </c>
      <c r="AQ566" s="173" t="str">
        <f>IF(BS_CONTROLE[[#This Row],[Coluna12]]=0, "-", BS_CONTROLE[[#This Row],[Coluna12]])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6" s="59" t="str" cm="1">
        <f t="array" ref="BD5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Row],[Coluna22]]=0, "-", BS_CONTROLE[[#This Row],[Coluna22]])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Row],[Coluna2]]="","",WEEKNUM(BS_CONTROLE[[#This Row],[Coluna2]]))</f>
        <v/>
      </c>
      <c r="D567" s="45"/>
      <c r="E567" s="181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7" s="148" t="str" cm="1">
        <f t="array" ref="N5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7" s="176" t="str" cm="1">
        <f t="array" ref="T5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Row],[Coluna6]]=0, "-", BS_CONTROLE[[#This Row],[Coluna6]])</f>
        <v>-</v>
      </c>
      <c r="AJ567" s="8" t="str">
        <f>IF(D567="","*",VLOOKUP(AI567,BS_ATIVIDADE[#Data],3,FALSE))</f>
        <v>*</v>
      </c>
      <c r="AK567" s="171" t="str">
        <f>IF(BS_CONTROLE[[#This Row],[Coluna8]]=0, "-", BS_CONTROLE[[#This Row],[Coluna8]])</f>
        <v>-</v>
      </c>
      <c r="AL567" s="171" t="str">
        <f>IF(BS_CONTROLE[[#This Row],[Coluna9]]=0, "-", BS_CONTROLE[[#This Row],[Coluna9]])</f>
        <v>-</v>
      </c>
      <c r="AM567" s="171" t="str">
        <f>IF(BS_CONTROLE[[#This Row],[Coluna13]]=0, "-", BS_CONTROLE[[#This Row],[Coluna13]])</f>
        <v>-</v>
      </c>
      <c r="AN567" s="171" t="str">
        <f>IF(BS_CONTROLE[[#This Row],[Coluna14]]=0, "-", BS_CONTROLE[[#This Row],[Coluna14]])</f>
        <v>-</v>
      </c>
      <c r="AO567" s="172" t="str">
        <f>IF(BS_CONTROLE[[#This Row],[Coluna10]]=0, "-", BS_CONTROLE[[#This Row],[Coluna10]])</f>
        <v>-</v>
      </c>
      <c r="AP567" s="173" t="str">
        <f>IF(BS_CONTROLE[[#This Row],[Coluna11]]=0, "-", BS_CONTROLE[[#This Row],[Coluna11]])</f>
        <v>-</v>
      </c>
      <c r="AQ567" s="173" t="str">
        <f>IF(BS_CONTROLE[[#This Row],[Coluna12]]=0, "-", BS_CONTROLE[[#This Row],[Coluna12]])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7" s="59" t="str" cm="1">
        <f t="array" ref="BD5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Row],[Coluna22]]=0, "-", BS_CONTROLE[[#This Row],[Coluna22]])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Row],[Coluna2]]="","",WEEKNUM(BS_CONTROLE[[#This Row],[Coluna2]]))</f>
        <v/>
      </c>
      <c r="D568" s="45"/>
      <c r="E568" s="181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8" s="148" t="str" cm="1">
        <f t="array" ref="N5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8" s="176" t="str" cm="1">
        <f t="array" ref="T5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Row],[Coluna6]]=0, "-", BS_CONTROLE[[#This Row],[Coluna6]])</f>
        <v>-</v>
      </c>
      <c r="AJ568" s="8" t="str">
        <f>IF(D568="","*",VLOOKUP(AI568,BS_ATIVIDADE[#Data],3,FALSE))</f>
        <v>*</v>
      </c>
      <c r="AK568" s="171" t="str">
        <f>IF(BS_CONTROLE[[#This Row],[Coluna8]]=0, "-", BS_CONTROLE[[#This Row],[Coluna8]])</f>
        <v>-</v>
      </c>
      <c r="AL568" s="171" t="str">
        <f>IF(BS_CONTROLE[[#This Row],[Coluna9]]=0, "-", BS_CONTROLE[[#This Row],[Coluna9]])</f>
        <v>-</v>
      </c>
      <c r="AM568" s="171" t="str">
        <f>IF(BS_CONTROLE[[#This Row],[Coluna13]]=0, "-", BS_CONTROLE[[#This Row],[Coluna13]])</f>
        <v>-</v>
      </c>
      <c r="AN568" s="171" t="str">
        <f>IF(BS_CONTROLE[[#This Row],[Coluna14]]=0, "-", BS_CONTROLE[[#This Row],[Coluna14]])</f>
        <v>-</v>
      </c>
      <c r="AO568" s="172" t="str">
        <f>IF(BS_CONTROLE[[#This Row],[Coluna10]]=0, "-", BS_CONTROLE[[#This Row],[Coluna10]])</f>
        <v>-</v>
      </c>
      <c r="AP568" s="173" t="str">
        <f>IF(BS_CONTROLE[[#This Row],[Coluna11]]=0, "-", BS_CONTROLE[[#This Row],[Coluna11]])</f>
        <v>-</v>
      </c>
      <c r="AQ568" s="173" t="str">
        <f>IF(BS_CONTROLE[[#This Row],[Coluna12]]=0, "-", BS_CONTROLE[[#This Row],[Coluna12]])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8" s="59" t="str" cm="1">
        <f t="array" ref="BD5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Row],[Coluna22]]=0, "-", BS_CONTROLE[[#This Row],[Coluna22]])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Row],[Coluna2]]="","",WEEKNUM(BS_CONTROLE[[#This Row],[Coluna2]]))</f>
        <v/>
      </c>
      <c r="D569" s="45"/>
      <c r="E569" s="181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9" s="148" t="str" cm="1">
        <f t="array" ref="N5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9" s="176" t="str" cm="1">
        <f t="array" ref="T5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Row],[Coluna6]]=0, "-", BS_CONTROLE[[#This Row],[Coluna6]])</f>
        <v>-</v>
      </c>
      <c r="AJ569" s="8" t="str">
        <f>IF(D569="","*",VLOOKUP(AI569,BS_ATIVIDADE[#Data],3,FALSE))</f>
        <v>*</v>
      </c>
      <c r="AK569" s="171" t="str">
        <f>IF(BS_CONTROLE[[#This Row],[Coluna8]]=0, "-", BS_CONTROLE[[#This Row],[Coluna8]])</f>
        <v>-</v>
      </c>
      <c r="AL569" s="171" t="str">
        <f>IF(BS_CONTROLE[[#This Row],[Coluna9]]=0, "-", BS_CONTROLE[[#This Row],[Coluna9]])</f>
        <v>-</v>
      </c>
      <c r="AM569" s="171" t="str">
        <f>IF(BS_CONTROLE[[#This Row],[Coluna13]]=0, "-", BS_CONTROLE[[#This Row],[Coluna13]])</f>
        <v>-</v>
      </c>
      <c r="AN569" s="171" t="str">
        <f>IF(BS_CONTROLE[[#This Row],[Coluna14]]=0, "-", BS_CONTROLE[[#This Row],[Coluna14]])</f>
        <v>-</v>
      </c>
      <c r="AO569" s="172" t="str">
        <f>IF(BS_CONTROLE[[#This Row],[Coluna10]]=0, "-", BS_CONTROLE[[#This Row],[Coluna10]])</f>
        <v>-</v>
      </c>
      <c r="AP569" s="173" t="str">
        <f>IF(BS_CONTROLE[[#This Row],[Coluna11]]=0, "-", BS_CONTROLE[[#This Row],[Coluna11]])</f>
        <v>-</v>
      </c>
      <c r="AQ569" s="173" t="str">
        <f>IF(BS_CONTROLE[[#This Row],[Coluna12]]=0, "-", BS_CONTROLE[[#This Row],[Coluna12]])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9" s="59" t="str" cm="1">
        <f t="array" ref="BD5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Row],[Coluna22]]=0, "-", BS_CONTROLE[[#This Row],[Coluna22]])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Row],[Coluna2]]="","",WEEKNUM(BS_CONTROLE[[#This Row],[Coluna2]]))</f>
        <v/>
      </c>
      <c r="D570" s="45"/>
      <c r="E570" s="181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0" s="148" t="str" cm="1">
        <f t="array" ref="N5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0" s="176" t="str" cm="1">
        <f t="array" ref="T5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Row],[Coluna6]]=0, "-", BS_CONTROLE[[#This Row],[Coluna6]])</f>
        <v>-</v>
      </c>
      <c r="AJ570" s="8" t="str">
        <f>IF(D570="","*",VLOOKUP(AI570,BS_ATIVIDADE[#Data],3,FALSE))</f>
        <v>*</v>
      </c>
      <c r="AK570" s="171" t="str">
        <f>IF(BS_CONTROLE[[#This Row],[Coluna8]]=0, "-", BS_CONTROLE[[#This Row],[Coluna8]])</f>
        <v>-</v>
      </c>
      <c r="AL570" s="171" t="str">
        <f>IF(BS_CONTROLE[[#This Row],[Coluna9]]=0, "-", BS_CONTROLE[[#This Row],[Coluna9]])</f>
        <v>-</v>
      </c>
      <c r="AM570" s="171" t="str">
        <f>IF(BS_CONTROLE[[#This Row],[Coluna13]]=0, "-", BS_CONTROLE[[#This Row],[Coluna13]])</f>
        <v>-</v>
      </c>
      <c r="AN570" s="171" t="str">
        <f>IF(BS_CONTROLE[[#This Row],[Coluna14]]=0, "-", BS_CONTROLE[[#This Row],[Coluna14]])</f>
        <v>-</v>
      </c>
      <c r="AO570" s="172" t="str">
        <f>IF(BS_CONTROLE[[#This Row],[Coluna10]]=0, "-", BS_CONTROLE[[#This Row],[Coluna10]])</f>
        <v>-</v>
      </c>
      <c r="AP570" s="173" t="str">
        <f>IF(BS_CONTROLE[[#This Row],[Coluna11]]=0, "-", BS_CONTROLE[[#This Row],[Coluna11]])</f>
        <v>-</v>
      </c>
      <c r="AQ570" s="173" t="str">
        <f>IF(BS_CONTROLE[[#This Row],[Coluna12]]=0, "-", BS_CONTROLE[[#This Row],[Coluna12]])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0" s="59" t="str" cm="1">
        <f t="array" ref="BD5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Row],[Coluna22]]=0, "-", BS_CONTROLE[[#This Row],[Coluna22]])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Row],[Coluna2]]="","",WEEKNUM(BS_CONTROLE[[#This Row],[Coluna2]]))</f>
        <v/>
      </c>
      <c r="D571" s="45"/>
      <c r="E571" s="181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1" s="148" t="str" cm="1">
        <f t="array" ref="N5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1" s="176" t="str" cm="1">
        <f t="array" ref="T5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Row],[Coluna6]]=0, "-", BS_CONTROLE[[#This Row],[Coluna6]])</f>
        <v>-</v>
      </c>
      <c r="AJ571" s="8" t="str">
        <f>IF(D571="","*",VLOOKUP(AI571,BS_ATIVIDADE[#Data],3,FALSE))</f>
        <v>*</v>
      </c>
      <c r="AK571" s="171" t="str">
        <f>IF(BS_CONTROLE[[#This Row],[Coluna8]]=0, "-", BS_CONTROLE[[#This Row],[Coluna8]])</f>
        <v>-</v>
      </c>
      <c r="AL571" s="171" t="str">
        <f>IF(BS_CONTROLE[[#This Row],[Coluna9]]=0, "-", BS_CONTROLE[[#This Row],[Coluna9]])</f>
        <v>-</v>
      </c>
      <c r="AM571" s="171" t="str">
        <f>IF(BS_CONTROLE[[#This Row],[Coluna13]]=0, "-", BS_CONTROLE[[#This Row],[Coluna13]])</f>
        <v>-</v>
      </c>
      <c r="AN571" s="171" t="str">
        <f>IF(BS_CONTROLE[[#This Row],[Coluna14]]=0, "-", BS_CONTROLE[[#This Row],[Coluna14]])</f>
        <v>-</v>
      </c>
      <c r="AO571" s="172" t="str">
        <f>IF(BS_CONTROLE[[#This Row],[Coluna10]]=0, "-", BS_CONTROLE[[#This Row],[Coluna10]])</f>
        <v>-</v>
      </c>
      <c r="AP571" s="173" t="str">
        <f>IF(BS_CONTROLE[[#This Row],[Coluna11]]=0, "-", BS_CONTROLE[[#This Row],[Coluna11]])</f>
        <v>-</v>
      </c>
      <c r="AQ571" s="173" t="str">
        <f>IF(BS_CONTROLE[[#This Row],[Coluna12]]=0, "-", BS_CONTROLE[[#This Row],[Coluna12]])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1" s="59" t="str" cm="1">
        <f t="array" ref="BD5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Row],[Coluna22]]=0, "-", BS_CONTROLE[[#This Row],[Coluna22]])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Row],[Coluna2]]="","",WEEKNUM(BS_CONTROLE[[#This Row],[Coluna2]]))</f>
        <v/>
      </c>
      <c r="D572" s="45"/>
      <c r="E572" s="181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2" s="148" t="str" cm="1">
        <f t="array" ref="N5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2" s="176" t="str" cm="1">
        <f t="array" ref="T5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Row],[Coluna6]]=0, "-", BS_CONTROLE[[#This Row],[Coluna6]])</f>
        <v>-</v>
      </c>
      <c r="AJ572" s="8" t="str">
        <f>IF(D572="","*",VLOOKUP(AI572,BS_ATIVIDADE[#Data],3,FALSE))</f>
        <v>*</v>
      </c>
      <c r="AK572" s="171" t="str">
        <f>IF(BS_CONTROLE[[#This Row],[Coluna8]]=0, "-", BS_CONTROLE[[#This Row],[Coluna8]])</f>
        <v>-</v>
      </c>
      <c r="AL572" s="171" t="str">
        <f>IF(BS_CONTROLE[[#This Row],[Coluna9]]=0, "-", BS_CONTROLE[[#This Row],[Coluna9]])</f>
        <v>-</v>
      </c>
      <c r="AM572" s="171" t="str">
        <f>IF(BS_CONTROLE[[#This Row],[Coluna13]]=0, "-", BS_CONTROLE[[#This Row],[Coluna13]])</f>
        <v>-</v>
      </c>
      <c r="AN572" s="171" t="str">
        <f>IF(BS_CONTROLE[[#This Row],[Coluna14]]=0, "-", BS_CONTROLE[[#This Row],[Coluna14]])</f>
        <v>-</v>
      </c>
      <c r="AO572" s="172" t="str">
        <f>IF(BS_CONTROLE[[#This Row],[Coluna10]]=0, "-", BS_CONTROLE[[#This Row],[Coluna10]])</f>
        <v>-</v>
      </c>
      <c r="AP572" s="173" t="str">
        <f>IF(BS_CONTROLE[[#This Row],[Coluna11]]=0, "-", BS_CONTROLE[[#This Row],[Coluna11]])</f>
        <v>-</v>
      </c>
      <c r="AQ572" s="173" t="str">
        <f>IF(BS_CONTROLE[[#This Row],[Coluna12]]=0, "-", BS_CONTROLE[[#This Row],[Coluna12]])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2" s="59" t="str" cm="1">
        <f t="array" ref="BD5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Row],[Coluna22]]=0, "-", BS_CONTROLE[[#This Row],[Coluna22]])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Row],[Coluna2]]="","",WEEKNUM(BS_CONTROLE[[#This Row],[Coluna2]]))</f>
        <v/>
      </c>
      <c r="D573" s="45"/>
      <c r="E573" s="181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3" s="148" t="str" cm="1">
        <f t="array" ref="N5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3" s="176" t="str" cm="1">
        <f t="array" ref="T5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Row],[Coluna6]]=0, "-", BS_CONTROLE[[#This Row],[Coluna6]])</f>
        <v>-</v>
      </c>
      <c r="AJ573" s="8" t="str">
        <f>IF(D573="","*",VLOOKUP(AI573,BS_ATIVIDADE[#Data],3,FALSE))</f>
        <v>*</v>
      </c>
      <c r="AK573" s="171" t="str">
        <f>IF(BS_CONTROLE[[#This Row],[Coluna8]]=0, "-", BS_CONTROLE[[#This Row],[Coluna8]])</f>
        <v>-</v>
      </c>
      <c r="AL573" s="171" t="str">
        <f>IF(BS_CONTROLE[[#This Row],[Coluna9]]=0, "-", BS_CONTROLE[[#This Row],[Coluna9]])</f>
        <v>-</v>
      </c>
      <c r="AM573" s="171" t="str">
        <f>IF(BS_CONTROLE[[#This Row],[Coluna13]]=0, "-", BS_CONTROLE[[#This Row],[Coluna13]])</f>
        <v>-</v>
      </c>
      <c r="AN573" s="171" t="str">
        <f>IF(BS_CONTROLE[[#This Row],[Coluna14]]=0, "-", BS_CONTROLE[[#This Row],[Coluna14]])</f>
        <v>-</v>
      </c>
      <c r="AO573" s="172" t="str">
        <f>IF(BS_CONTROLE[[#This Row],[Coluna10]]=0, "-", BS_CONTROLE[[#This Row],[Coluna10]])</f>
        <v>-</v>
      </c>
      <c r="AP573" s="173" t="str">
        <f>IF(BS_CONTROLE[[#This Row],[Coluna11]]=0, "-", BS_CONTROLE[[#This Row],[Coluna11]])</f>
        <v>-</v>
      </c>
      <c r="AQ573" s="173" t="str">
        <f>IF(BS_CONTROLE[[#This Row],[Coluna12]]=0, "-", BS_CONTROLE[[#This Row],[Coluna12]])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3" s="59" t="str" cm="1">
        <f t="array" ref="BD5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Row],[Coluna22]]=0, "-", BS_CONTROLE[[#This Row],[Coluna22]])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Row],[Coluna2]]="","",WEEKNUM(BS_CONTROLE[[#This Row],[Coluna2]]))</f>
        <v/>
      </c>
      <c r="D574" s="45"/>
      <c r="E574" s="181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4" s="148" t="str" cm="1">
        <f t="array" ref="N5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4" s="176" t="str" cm="1">
        <f t="array" ref="T5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Row],[Coluna6]]=0, "-", BS_CONTROLE[[#This Row],[Coluna6]])</f>
        <v>-</v>
      </c>
      <c r="AJ574" s="8" t="str">
        <f>IF(D574="","*",VLOOKUP(AI574,BS_ATIVIDADE[#Data],3,FALSE))</f>
        <v>*</v>
      </c>
      <c r="AK574" s="171" t="str">
        <f>IF(BS_CONTROLE[[#This Row],[Coluna8]]=0, "-", BS_CONTROLE[[#This Row],[Coluna8]])</f>
        <v>-</v>
      </c>
      <c r="AL574" s="171" t="str">
        <f>IF(BS_CONTROLE[[#This Row],[Coluna9]]=0, "-", BS_CONTROLE[[#This Row],[Coluna9]])</f>
        <v>-</v>
      </c>
      <c r="AM574" s="171" t="str">
        <f>IF(BS_CONTROLE[[#This Row],[Coluna13]]=0, "-", BS_CONTROLE[[#This Row],[Coluna13]])</f>
        <v>-</v>
      </c>
      <c r="AN574" s="171" t="str">
        <f>IF(BS_CONTROLE[[#This Row],[Coluna14]]=0, "-", BS_CONTROLE[[#This Row],[Coluna14]])</f>
        <v>-</v>
      </c>
      <c r="AO574" s="172" t="str">
        <f>IF(BS_CONTROLE[[#This Row],[Coluna10]]=0, "-", BS_CONTROLE[[#This Row],[Coluna10]])</f>
        <v>-</v>
      </c>
      <c r="AP574" s="173" t="str">
        <f>IF(BS_CONTROLE[[#This Row],[Coluna11]]=0, "-", BS_CONTROLE[[#This Row],[Coluna11]])</f>
        <v>-</v>
      </c>
      <c r="AQ574" s="173" t="str">
        <f>IF(BS_CONTROLE[[#This Row],[Coluna12]]=0, "-", BS_CONTROLE[[#This Row],[Coluna12]])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4" s="59" t="str" cm="1">
        <f t="array" ref="BD5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Row],[Coluna22]]=0, "-", BS_CONTROLE[[#This Row],[Coluna22]])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Row],[Coluna2]]="","",WEEKNUM(BS_CONTROLE[[#This Row],[Coluna2]]))</f>
        <v/>
      </c>
      <c r="D575" s="45"/>
      <c r="E575" s="181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5" s="148" t="str" cm="1">
        <f t="array" ref="N5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5" s="176" t="str" cm="1">
        <f t="array" ref="T5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Row],[Coluna6]]=0, "-", BS_CONTROLE[[#This Row],[Coluna6]])</f>
        <v>-</v>
      </c>
      <c r="AJ575" s="8" t="str">
        <f>IF(D575="","*",VLOOKUP(AI575,BS_ATIVIDADE[#Data],3,FALSE))</f>
        <v>*</v>
      </c>
      <c r="AK575" s="171" t="str">
        <f>IF(BS_CONTROLE[[#This Row],[Coluna8]]=0, "-", BS_CONTROLE[[#This Row],[Coluna8]])</f>
        <v>-</v>
      </c>
      <c r="AL575" s="171" t="str">
        <f>IF(BS_CONTROLE[[#This Row],[Coluna9]]=0, "-", BS_CONTROLE[[#This Row],[Coluna9]])</f>
        <v>-</v>
      </c>
      <c r="AM575" s="171" t="str">
        <f>IF(BS_CONTROLE[[#This Row],[Coluna13]]=0, "-", BS_CONTROLE[[#This Row],[Coluna13]])</f>
        <v>-</v>
      </c>
      <c r="AN575" s="171" t="str">
        <f>IF(BS_CONTROLE[[#This Row],[Coluna14]]=0, "-", BS_CONTROLE[[#This Row],[Coluna14]])</f>
        <v>-</v>
      </c>
      <c r="AO575" s="172" t="str">
        <f>IF(BS_CONTROLE[[#This Row],[Coluna10]]=0, "-", BS_CONTROLE[[#This Row],[Coluna10]])</f>
        <v>-</v>
      </c>
      <c r="AP575" s="173" t="str">
        <f>IF(BS_CONTROLE[[#This Row],[Coluna11]]=0, "-", BS_CONTROLE[[#This Row],[Coluna11]])</f>
        <v>-</v>
      </c>
      <c r="AQ575" s="173" t="str">
        <f>IF(BS_CONTROLE[[#This Row],[Coluna12]]=0, "-", BS_CONTROLE[[#This Row],[Coluna12]])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5" s="59" t="str" cm="1">
        <f t="array" ref="BD5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Row],[Coluna22]]=0, "-", BS_CONTROLE[[#This Row],[Coluna22]])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Row],[Coluna2]]="","",WEEKNUM(BS_CONTROLE[[#This Row],[Coluna2]]))</f>
        <v/>
      </c>
      <c r="D576" s="45"/>
      <c r="E576" s="181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6" s="148" t="str" cm="1">
        <f t="array" ref="N5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6" s="176" t="str" cm="1">
        <f t="array" ref="T5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Row],[Coluna6]]=0, "-", BS_CONTROLE[[#This Row],[Coluna6]])</f>
        <v>-</v>
      </c>
      <c r="AJ576" s="8" t="str">
        <f>IF(D576="","*",VLOOKUP(AI576,BS_ATIVIDADE[#Data],3,FALSE))</f>
        <v>*</v>
      </c>
      <c r="AK576" s="171" t="str">
        <f>IF(BS_CONTROLE[[#This Row],[Coluna8]]=0, "-", BS_CONTROLE[[#This Row],[Coluna8]])</f>
        <v>-</v>
      </c>
      <c r="AL576" s="171" t="str">
        <f>IF(BS_CONTROLE[[#This Row],[Coluna9]]=0, "-", BS_CONTROLE[[#This Row],[Coluna9]])</f>
        <v>-</v>
      </c>
      <c r="AM576" s="171" t="str">
        <f>IF(BS_CONTROLE[[#This Row],[Coluna13]]=0, "-", BS_CONTROLE[[#This Row],[Coluna13]])</f>
        <v>-</v>
      </c>
      <c r="AN576" s="171" t="str">
        <f>IF(BS_CONTROLE[[#This Row],[Coluna14]]=0, "-", BS_CONTROLE[[#This Row],[Coluna14]])</f>
        <v>-</v>
      </c>
      <c r="AO576" s="172" t="str">
        <f>IF(BS_CONTROLE[[#This Row],[Coluna10]]=0, "-", BS_CONTROLE[[#This Row],[Coluna10]])</f>
        <v>-</v>
      </c>
      <c r="AP576" s="173" t="str">
        <f>IF(BS_CONTROLE[[#This Row],[Coluna11]]=0, "-", BS_CONTROLE[[#This Row],[Coluna11]])</f>
        <v>-</v>
      </c>
      <c r="AQ576" s="173" t="str">
        <f>IF(BS_CONTROLE[[#This Row],[Coluna12]]=0, "-", BS_CONTROLE[[#This Row],[Coluna12]])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6" s="59" t="str" cm="1">
        <f t="array" ref="BD5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Row],[Coluna22]]=0, "-", BS_CONTROLE[[#This Row],[Coluna22]])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Row],[Coluna2]]="","",WEEKNUM(BS_CONTROLE[[#This Row],[Coluna2]]))</f>
        <v/>
      </c>
      <c r="D577" s="45"/>
      <c r="E577" s="181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7" s="148" t="str" cm="1">
        <f t="array" ref="N5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7" s="176" t="str" cm="1">
        <f t="array" ref="T5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Row],[Coluna6]]=0, "-", BS_CONTROLE[[#This Row],[Coluna6]])</f>
        <v>-</v>
      </c>
      <c r="AJ577" s="8" t="str">
        <f>IF(D577="","*",VLOOKUP(AI577,BS_ATIVIDADE[#Data],3,FALSE))</f>
        <v>*</v>
      </c>
      <c r="AK577" s="171" t="str">
        <f>IF(BS_CONTROLE[[#This Row],[Coluna8]]=0, "-", BS_CONTROLE[[#This Row],[Coluna8]])</f>
        <v>-</v>
      </c>
      <c r="AL577" s="171" t="str">
        <f>IF(BS_CONTROLE[[#This Row],[Coluna9]]=0, "-", BS_CONTROLE[[#This Row],[Coluna9]])</f>
        <v>-</v>
      </c>
      <c r="AM577" s="171" t="str">
        <f>IF(BS_CONTROLE[[#This Row],[Coluna13]]=0, "-", BS_CONTROLE[[#This Row],[Coluna13]])</f>
        <v>-</v>
      </c>
      <c r="AN577" s="171" t="str">
        <f>IF(BS_CONTROLE[[#This Row],[Coluna14]]=0, "-", BS_CONTROLE[[#This Row],[Coluna14]])</f>
        <v>-</v>
      </c>
      <c r="AO577" s="172" t="str">
        <f>IF(BS_CONTROLE[[#This Row],[Coluna10]]=0, "-", BS_CONTROLE[[#This Row],[Coluna10]])</f>
        <v>-</v>
      </c>
      <c r="AP577" s="173" t="str">
        <f>IF(BS_CONTROLE[[#This Row],[Coluna11]]=0, "-", BS_CONTROLE[[#This Row],[Coluna11]])</f>
        <v>-</v>
      </c>
      <c r="AQ577" s="173" t="str">
        <f>IF(BS_CONTROLE[[#This Row],[Coluna12]]=0, "-", BS_CONTROLE[[#This Row],[Coluna12]])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7" s="59" t="str" cm="1">
        <f t="array" ref="BD5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Row],[Coluna22]]=0, "-", BS_CONTROLE[[#This Row],[Coluna22]])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Row],[Coluna2]]="","",WEEKNUM(BS_CONTROLE[[#This Row],[Coluna2]]))</f>
        <v/>
      </c>
      <c r="D578" s="45"/>
      <c r="E578" s="181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8" s="148" t="str" cm="1">
        <f t="array" ref="N5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8" s="176" t="str" cm="1">
        <f t="array" ref="T5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Row],[Coluna6]]=0, "-", BS_CONTROLE[[#This Row],[Coluna6]])</f>
        <v>-</v>
      </c>
      <c r="AJ578" s="8" t="str">
        <f>IF(D578="","*",VLOOKUP(AI578,BS_ATIVIDADE[#Data],3,FALSE))</f>
        <v>*</v>
      </c>
      <c r="AK578" s="171" t="str">
        <f>IF(BS_CONTROLE[[#This Row],[Coluna8]]=0, "-", BS_CONTROLE[[#This Row],[Coluna8]])</f>
        <v>-</v>
      </c>
      <c r="AL578" s="171" t="str">
        <f>IF(BS_CONTROLE[[#This Row],[Coluna9]]=0, "-", BS_CONTROLE[[#This Row],[Coluna9]])</f>
        <v>-</v>
      </c>
      <c r="AM578" s="171" t="str">
        <f>IF(BS_CONTROLE[[#This Row],[Coluna13]]=0, "-", BS_CONTROLE[[#This Row],[Coluna13]])</f>
        <v>-</v>
      </c>
      <c r="AN578" s="171" t="str">
        <f>IF(BS_CONTROLE[[#This Row],[Coluna14]]=0, "-", BS_CONTROLE[[#This Row],[Coluna14]])</f>
        <v>-</v>
      </c>
      <c r="AO578" s="172" t="str">
        <f>IF(BS_CONTROLE[[#This Row],[Coluna10]]=0, "-", BS_CONTROLE[[#This Row],[Coluna10]])</f>
        <v>-</v>
      </c>
      <c r="AP578" s="173" t="str">
        <f>IF(BS_CONTROLE[[#This Row],[Coluna11]]=0, "-", BS_CONTROLE[[#This Row],[Coluna11]])</f>
        <v>-</v>
      </c>
      <c r="AQ578" s="173" t="str">
        <f>IF(BS_CONTROLE[[#This Row],[Coluna12]]=0, "-", BS_CONTROLE[[#This Row],[Coluna12]])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8" s="59" t="str" cm="1">
        <f t="array" ref="BD5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Row],[Coluna22]]=0, "-", BS_CONTROLE[[#This Row],[Coluna22]])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Row],[Coluna2]]="","",WEEKNUM(BS_CONTROLE[[#This Row],[Coluna2]]))</f>
        <v/>
      </c>
      <c r="D579" s="45"/>
      <c r="E579" s="181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9" s="148" t="str" cm="1">
        <f t="array" ref="N5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9" s="176" t="str" cm="1">
        <f t="array" ref="T5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Row],[Coluna6]]=0, "-", BS_CONTROLE[[#This Row],[Coluna6]])</f>
        <v>-</v>
      </c>
      <c r="AJ579" s="8" t="str">
        <f>IF(D579="","*",VLOOKUP(AI579,BS_ATIVIDADE[#Data],3,FALSE))</f>
        <v>*</v>
      </c>
      <c r="AK579" s="171" t="str">
        <f>IF(BS_CONTROLE[[#This Row],[Coluna8]]=0, "-", BS_CONTROLE[[#This Row],[Coluna8]])</f>
        <v>-</v>
      </c>
      <c r="AL579" s="171" t="str">
        <f>IF(BS_CONTROLE[[#This Row],[Coluna9]]=0, "-", BS_CONTROLE[[#This Row],[Coluna9]])</f>
        <v>-</v>
      </c>
      <c r="AM579" s="171" t="str">
        <f>IF(BS_CONTROLE[[#This Row],[Coluna13]]=0, "-", BS_CONTROLE[[#This Row],[Coluna13]])</f>
        <v>-</v>
      </c>
      <c r="AN579" s="171" t="str">
        <f>IF(BS_CONTROLE[[#This Row],[Coluna14]]=0, "-", BS_CONTROLE[[#This Row],[Coluna14]])</f>
        <v>-</v>
      </c>
      <c r="AO579" s="172" t="str">
        <f>IF(BS_CONTROLE[[#This Row],[Coluna10]]=0, "-", BS_CONTROLE[[#This Row],[Coluna10]])</f>
        <v>-</v>
      </c>
      <c r="AP579" s="173" t="str">
        <f>IF(BS_CONTROLE[[#This Row],[Coluna11]]=0, "-", BS_CONTROLE[[#This Row],[Coluna11]])</f>
        <v>-</v>
      </c>
      <c r="AQ579" s="173" t="str">
        <f>IF(BS_CONTROLE[[#This Row],[Coluna12]]=0, "-", BS_CONTROLE[[#This Row],[Coluna12]])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9" s="59" t="str" cm="1">
        <f t="array" ref="BD5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Row],[Coluna22]]=0, "-", BS_CONTROLE[[#This Row],[Coluna22]])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Row],[Coluna2]]="","",WEEKNUM(BS_CONTROLE[[#This Row],[Coluna2]]))</f>
        <v/>
      </c>
      <c r="D580" s="45"/>
      <c r="E580" s="181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0" s="148" t="str" cm="1">
        <f t="array" ref="N5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0" s="176" t="str" cm="1">
        <f t="array" ref="T5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Row],[Coluna6]]=0, "-", BS_CONTROLE[[#This Row],[Coluna6]])</f>
        <v>-</v>
      </c>
      <c r="AJ580" s="8" t="str">
        <f>IF(D580="","*",VLOOKUP(AI580,BS_ATIVIDADE[#Data],3,FALSE))</f>
        <v>*</v>
      </c>
      <c r="AK580" s="171" t="str">
        <f>IF(BS_CONTROLE[[#This Row],[Coluna8]]=0, "-", BS_CONTROLE[[#This Row],[Coluna8]])</f>
        <v>-</v>
      </c>
      <c r="AL580" s="171" t="str">
        <f>IF(BS_CONTROLE[[#This Row],[Coluna9]]=0, "-", BS_CONTROLE[[#This Row],[Coluna9]])</f>
        <v>-</v>
      </c>
      <c r="AM580" s="171" t="str">
        <f>IF(BS_CONTROLE[[#This Row],[Coluna13]]=0, "-", BS_CONTROLE[[#This Row],[Coluna13]])</f>
        <v>-</v>
      </c>
      <c r="AN580" s="171" t="str">
        <f>IF(BS_CONTROLE[[#This Row],[Coluna14]]=0, "-", BS_CONTROLE[[#This Row],[Coluna14]])</f>
        <v>-</v>
      </c>
      <c r="AO580" s="172" t="str">
        <f>IF(BS_CONTROLE[[#This Row],[Coluna10]]=0, "-", BS_CONTROLE[[#This Row],[Coluna10]])</f>
        <v>-</v>
      </c>
      <c r="AP580" s="173" t="str">
        <f>IF(BS_CONTROLE[[#This Row],[Coluna11]]=0, "-", BS_CONTROLE[[#This Row],[Coluna11]])</f>
        <v>-</v>
      </c>
      <c r="AQ580" s="173" t="str">
        <f>IF(BS_CONTROLE[[#This Row],[Coluna12]]=0, "-", BS_CONTROLE[[#This Row],[Coluna12]])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0" s="59" t="str" cm="1">
        <f t="array" ref="BD5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Row],[Coluna22]]=0, "-", BS_CONTROLE[[#This Row],[Coluna22]])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Row],[Coluna2]]="","",WEEKNUM(BS_CONTROLE[[#This Row],[Coluna2]]))</f>
        <v/>
      </c>
      <c r="D581" s="45"/>
      <c r="E581" s="181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1" s="148" t="str" cm="1">
        <f t="array" ref="N5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1" s="176" t="str" cm="1">
        <f t="array" ref="T5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Row],[Coluna6]]=0, "-", BS_CONTROLE[[#This Row],[Coluna6]])</f>
        <v>-</v>
      </c>
      <c r="AJ581" s="8" t="str">
        <f>IF(D581="","*",VLOOKUP(AI581,BS_ATIVIDADE[#Data],3,FALSE))</f>
        <v>*</v>
      </c>
      <c r="AK581" s="171" t="str">
        <f>IF(BS_CONTROLE[[#This Row],[Coluna8]]=0, "-", BS_CONTROLE[[#This Row],[Coluna8]])</f>
        <v>-</v>
      </c>
      <c r="AL581" s="171" t="str">
        <f>IF(BS_CONTROLE[[#This Row],[Coluna9]]=0, "-", BS_CONTROLE[[#This Row],[Coluna9]])</f>
        <v>-</v>
      </c>
      <c r="AM581" s="171" t="str">
        <f>IF(BS_CONTROLE[[#This Row],[Coluna13]]=0, "-", BS_CONTROLE[[#This Row],[Coluna13]])</f>
        <v>-</v>
      </c>
      <c r="AN581" s="171" t="str">
        <f>IF(BS_CONTROLE[[#This Row],[Coluna14]]=0, "-", BS_CONTROLE[[#This Row],[Coluna14]])</f>
        <v>-</v>
      </c>
      <c r="AO581" s="172" t="str">
        <f>IF(BS_CONTROLE[[#This Row],[Coluna10]]=0, "-", BS_CONTROLE[[#This Row],[Coluna10]])</f>
        <v>-</v>
      </c>
      <c r="AP581" s="173" t="str">
        <f>IF(BS_CONTROLE[[#This Row],[Coluna11]]=0, "-", BS_CONTROLE[[#This Row],[Coluna11]])</f>
        <v>-</v>
      </c>
      <c r="AQ581" s="173" t="str">
        <f>IF(BS_CONTROLE[[#This Row],[Coluna12]]=0, "-", BS_CONTROLE[[#This Row],[Coluna12]])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1" s="59" t="str" cm="1">
        <f t="array" ref="BD5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Row],[Coluna22]]=0, "-", BS_CONTROLE[[#This Row],[Coluna22]])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Row],[Coluna2]]="","",WEEKNUM(BS_CONTROLE[[#This Row],[Coluna2]]))</f>
        <v/>
      </c>
      <c r="D582" s="45"/>
      <c r="E582" s="181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2" s="148" t="str" cm="1">
        <f t="array" ref="N5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2" s="176" t="str" cm="1">
        <f t="array" ref="T5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Row],[Coluna6]]=0, "-", BS_CONTROLE[[#This Row],[Coluna6]])</f>
        <v>-</v>
      </c>
      <c r="AJ582" s="8" t="str">
        <f>IF(D582="","*",VLOOKUP(AI582,BS_ATIVIDADE[#Data],3,FALSE))</f>
        <v>*</v>
      </c>
      <c r="AK582" s="171" t="str">
        <f>IF(BS_CONTROLE[[#This Row],[Coluna8]]=0, "-", BS_CONTROLE[[#This Row],[Coluna8]])</f>
        <v>-</v>
      </c>
      <c r="AL582" s="171" t="str">
        <f>IF(BS_CONTROLE[[#This Row],[Coluna9]]=0, "-", BS_CONTROLE[[#This Row],[Coluna9]])</f>
        <v>-</v>
      </c>
      <c r="AM582" s="171" t="str">
        <f>IF(BS_CONTROLE[[#This Row],[Coluna13]]=0, "-", BS_CONTROLE[[#This Row],[Coluna13]])</f>
        <v>-</v>
      </c>
      <c r="AN582" s="171" t="str">
        <f>IF(BS_CONTROLE[[#This Row],[Coluna14]]=0, "-", BS_CONTROLE[[#This Row],[Coluna14]])</f>
        <v>-</v>
      </c>
      <c r="AO582" s="172" t="str">
        <f>IF(BS_CONTROLE[[#This Row],[Coluna10]]=0, "-", BS_CONTROLE[[#This Row],[Coluna10]])</f>
        <v>-</v>
      </c>
      <c r="AP582" s="173" t="str">
        <f>IF(BS_CONTROLE[[#This Row],[Coluna11]]=0, "-", BS_CONTROLE[[#This Row],[Coluna11]])</f>
        <v>-</v>
      </c>
      <c r="AQ582" s="173" t="str">
        <f>IF(BS_CONTROLE[[#This Row],[Coluna12]]=0, "-", BS_CONTROLE[[#This Row],[Coluna12]])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2" s="59" t="str" cm="1">
        <f t="array" ref="BD5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Row],[Coluna22]]=0, "-", BS_CONTROLE[[#This Row],[Coluna22]])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Row],[Coluna2]]="","",WEEKNUM(BS_CONTROLE[[#This Row],[Coluna2]]))</f>
        <v/>
      </c>
      <c r="D583" s="45"/>
      <c r="E583" s="181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3" s="148" t="str" cm="1">
        <f t="array" ref="N5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3" s="176" t="str" cm="1">
        <f t="array" ref="T5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Row],[Coluna6]]=0, "-", BS_CONTROLE[[#This Row],[Coluna6]])</f>
        <v>-</v>
      </c>
      <c r="AJ583" s="8" t="str">
        <f>IF(D583="","*",VLOOKUP(AI583,BS_ATIVIDADE[#Data],3,FALSE))</f>
        <v>*</v>
      </c>
      <c r="AK583" s="171" t="str">
        <f>IF(BS_CONTROLE[[#This Row],[Coluna8]]=0, "-", BS_CONTROLE[[#This Row],[Coluna8]])</f>
        <v>-</v>
      </c>
      <c r="AL583" s="171" t="str">
        <f>IF(BS_CONTROLE[[#This Row],[Coluna9]]=0, "-", BS_CONTROLE[[#This Row],[Coluna9]])</f>
        <v>-</v>
      </c>
      <c r="AM583" s="171" t="str">
        <f>IF(BS_CONTROLE[[#This Row],[Coluna13]]=0, "-", BS_CONTROLE[[#This Row],[Coluna13]])</f>
        <v>-</v>
      </c>
      <c r="AN583" s="171" t="str">
        <f>IF(BS_CONTROLE[[#This Row],[Coluna14]]=0, "-", BS_CONTROLE[[#This Row],[Coluna14]])</f>
        <v>-</v>
      </c>
      <c r="AO583" s="172" t="str">
        <f>IF(BS_CONTROLE[[#This Row],[Coluna10]]=0, "-", BS_CONTROLE[[#This Row],[Coluna10]])</f>
        <v>-</v>
      </c>
      <c r="AP583" s="173" t="str">
        <f>IF(BS_CONTROLE[[#This Row],[Coluna11]]=0, "-", BS_CONTROLE[[#This Row],[Coluna11]])</f>
        <v>-</v>
      </c>
      <c r="AQ583" s="173" t="str">
        <f>IF(BS_CONTROLE[[#This Row],[Coluna12]]=0, "-", BS_CONTROLE[[#This Row],[Coluna12]])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3" s="59" t="str" cm="1">
        <f t="array" ref="BD5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Row],[Coluna22]]=0, "-", BS_CONTROLE[[#This Row],[Coluna22]])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Row],[Coluna2]]="","",WEEKNUM(BS_CONTROLE[[#This Row],[Coluna2]]))</f>
        <v/>
      </c>
      <c r="D584" s="45"/>
      <c r="E584" s="181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4" s="148" t="str" cm="1">
        <f t="array" ref="N5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4" s="176" t="str" cm="1">
        <f t="array" ref="T5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Row],[Coluna6]]=0, "-", BS_CONTROLE[[#This Row],[Coluna6]])</f>
        <v>-</v>
      </c>
      <c r="AJ584" s="8" t="str">
        <f>IF(D584="","*",VLOOKUP(AI584,BS_ATIVIDADE[#Data],3,FALSE))</f>
        <v>*</v>
      </c>
      <c r="AK584" s="171" t="str">
        <f>IF(BS_CONTROLE[[#This Row],[Coluna8]]=0, "-", BS_CONTROLE[[#This Row],[Coluna8]])</f>
        <v>-</v>
      </c>
      <c r="AL584" s="171" t="str">
        <f>IF(BS_CONTROLE[[#This Row],[Coluna9]]=0, "-", BS_CONTROLE[[#This Row],[Coluna9]])</f>
        <v>-</v>
      </c>
      <c r="AM584" s="171" t="str">
        <f>IF(BS_CONTROLE[[#This Row],[Coluna13]]=0, "-", BS_CONTROLE[[#This Row],[Coluna13]])</f>
        <v>-</v>
      </c>
      <c r="AN584" s="171" t="str">
        <f>IF(BS_CONTROLE[[#This Row],[Coluna14]]=0, "-", BS_CONTROLE[[#This Row],[Coluna14]])</f>
        <v>-</v>
      </c>
      <c r="AO584" s="172" t="str">
        <f>IF(BS_CONTROLE[[#This Row],[Coluna10]]=0, "-", BS_CONTROLE[[#This Row],[Coluna10]])</f>
        <v>-</v>
      </c>
      <c r="AP584" s="173" t="str">
        <f>IF(BS_CONTROLE[[#This Row],[Coluna11]]=0, "-", BS_CONTROLE[[#This Row],[Coluna11]])</f>
        <v>-</v>
      </c>
      <c r="AQ584" s="173" t="str">
        <f>IF(BS_CONTROLE[[#This Row],[Coluna12]]=0, "-", BS_CONTROLE[[#This Row],[Coluna12]])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4" s="59" t="str" cm="1">
        <f t="array" ref="BD5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Row],[Coluna22]]=0, "-", BS_CONTROLE[[#This Row],[Coluna22]])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Row],[Coluna2]]="","",WEEKNUM(BS_CONTROLE[[#This Row],[Coluna2]]))</f>
        <v/>
      </c>
      <c r="D585" s="45"/>
      <c r="E585" s="181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5" s="148" t="str" cm="1">
        <f t="array" ref="N5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5" s="176" t="str" cm="1">
        <f t="array" ref="T5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Row],[Coluna6]]=0, "-", BS_CONTROLE[[#This Row],[Coluna6]])</f>
        <v>-</v>
      </c>
      <c r="AJ585" s="8" t="str">
        <f>IF(D585="","*",VLOOKUP(AI585,BS_ATIVIDADE[#Data],3,FALSE))</f>
        <v>*</v>
      </c>
      <c r="AK585" s="171" t="str">
        <f>IF(BS_CONTROLE[[#This Row],[Coluna8]]=0, "-", BS_CONTROLE[[#This Row],[Coluna8]])</f>
        <v>-</v>
      </c>
      <c r="AL585" s="171" t="str">
        <f>IF(BS_CONTROLE[[#This Row],[Coluna9]]=0, "-", BS_CONTROLE[[#This Row],[Coluna9]])</f>
        <v>-</v>
      </c>
      <c r="AM585" s="171" t="str">
        <f>IF(BS_CONTROLE[[#This Row],[Coluna13]]=0, "-", BS_CONTROLE[[#This Row],[Coluna13]])</f>
        <v>-</v>
      </c>
      <c r="AN585" s="171" t="str">
        <f>IF(BS_CONTROLE[[#This Row],[Coluna14]]=0, "-", BS_CONTROLE[[#This Row],[Coluna14]])</f>
        <v>-</v>
      </c>
      <c r="AO585" s="172" t="str">
        <f>IF(BS_CONTROLE[[#This Row],[Coluna10]]=0, "-", BS_CONTROLE[[#This Row],[Coluna10]])</f>
        <v>-</v>
      </c>
      <c r="AP585" s="173" t="str">
        <f>IF(BS_CONTROLE[[#This Row],[Coluna11]]=0, "-", BS_CONTROLE[[#This Row],[Coluna11]])</f>
        <v>-</v>
      </c>
      <c r="AQ585" s="173" t="str">
        <f>IF(BS_CONTROLE[[#This Row],[Coluna12]]=0, "-", BS_CONTROLE[[#This Row],[Coluna12]])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5" s="59" t="str" cm="1">
        <f t="array" ref="BD5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Row],[Coluna22]]=0, "-", BS_CONTROLE[[#This Row],[Coluna22]])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Row],[Coluna2]]="","",WEEKNUM(BS_CONTROLE[[#This Row],[Coluna2]]))</f>
        <v/>
      </c>
      <c r="D586" s="45"/>
      <c r="E586" s="181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6" s="148" t="str" cm="1">
        <f t="array" ref="N5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6" s="176" t="str" cm="1">
        <f t="array" ref="T5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Row],[Coluna6]]=0, "-", BS_CONTROLE[[#This Row],[Coluna6]])</f>
        <v>-</v>
      </c>
      <c r="AJ586" s="8" t="str">
        <f>IF(D586="","*",VLOOKUP(AI586,BS_ATIVIDADE[#Data],3,FALSE))</f>
        <v>*</v>
      </c>
      <c r="AK586" s="171" t="str">
        <f>IF(BS_CONTROLE[[#This Row],[Coluna8]]=0, "-", BS_CONTROLE[[#This Row],[Coluna8]])</f>
        <v>-</v>
      </c>
      <c r="AL586" s="171" t="str">
        <f>IF(BS_CONTROLE[[#This Row],[Coluna9]]=0, "-", BS_CONTROLE[[#This Row],[Coluna9]])</f>
        <v>-</v>
      </c>
      <c r="AM586" s="171" t="str">
        <f>IF(BS_CONTROLE[[#This Row],[Coluna13]]=0, "-", BS_CONTROLE[[#This Row],[Coluna13]])</f>
        <v>-</v>
      </c>
      <c r="AN586" s="171" t="str">
        <f>IF(BS_CONTROLE[[#This Row],[Coluna14]]=0, "-", BS_CONTROLE[[#This Row],[Coluna14]])</f>
        <v>-</v>
      </c>
      <c r="AO586" s="172" t="str">
        <f>IF(BS_CONTROLE[[#This Row],[Coluna10]]=0, "-", BS_CONTROLE[[#This Row],[Coluna10]])</f>
        <v>-</v>
      </c>
      <c r="AP586" s="173" t="str">
        <f>IF(BS_CONTROLE[[#This Row],[Coluna11]]=0, "-", BS_CONTROLE[[#This Row],[Coluna11]])</f>
        <v>-</v>
      </c>
      <c r="AQ586" s="173" t="str">
        <f>IF(BS_CONTROLE[[#This Row],[Coluna12]]=0, "-", BS_CONTROLE[[#This Row],[Coluna12]])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6" s="59" t="str" cm="1">
        <f t="array" ref="BD5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Row],[Coluna22]]=0, "-", BS_CONTROLE[[#This Row],[Coluna22]])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Row],[Coluna2]]="","",WEEKNUM(BS_CONTROLE[[#This Row],[Coluna2]]))</f>
        <v/>
      </c>
      <c r="D587" s="45"/>
      <c r="E587" s="181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7" s="148" t="str" cm="1">
        <f t="array" ref="N5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7" s="176" t="str" cm="1">
        <f t="array" ref="T5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Row],[Coluna6]]=0, "-", BS_CONTROLE[[#This Row],[Coluna6]])</f>
        <v>-</v>
      </c>
      <c r="AJ587" s="8" t="str">
        <f>IF(D587="","*",VLOOKUP(AI587,BS_ATIVIDADE[#Data],3,FALSE))</f>
        <v>*</v>
      </c>
      <c r="AK587" s="171" t="str">
        <f>IF(BS_CONTROLE[[#This Row],[Coluna8]]=0, "-", BS_CONTROLE[[#This Row],[Coluna8]])</f>
        <v>-</v>
      </c>
      <c r="AL587" s="171" t="str">
        <f>IF(BS_CONTROLE[[#This Row],[Coluna9]]=0, "-", BS_CONTROLE[[#This Row],[Coluna9]])</f>
        <v>-</v>
      </c>
      <c r="AM587" s="171" t="str">
        <f>IF(BS_CONTROLE[[#This Row],[Coluna13]]=0, "-", BS_CONTROLE[[#This Row],[Coluna13]])</f>
        <v>-</v>
      </c>
      <c r="AN587" s="171" t="str">
        <f>IF(BS_CONTROLE[[#This Row],[Coluna14]]=0, "-", BS_CONTROLE[[#This Row],[Coluna14]])</f>
        <v>-</v>
      </c>
      <c r="AO587" s="172" t="str">
        <f>IF(BS_CONTROLE[[#This Row],[Coluna10]]=0, "-", BS_CONTROLE[[#This Row],[Coluna10]])</f>
        <v>-</v>
      </c>
      <c r="AP587" s="173" t="str">
        <f>IF(BS_CONTROLE[[#This Row],[Coluna11]]=0, "-", BS_CONTROLE[[#This Row],[Coluna11]])</f>
        <v>-</v>
      </c>
      <c r="AQ587" s="173" t="str">
        <f>IF(BS_CONTROLE[[#This Row],[Coluna12]]=0, "-", BS_CONTROLE[[#This Row],[Coluna12]])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7" s="59" t="str" cm="1">
        <f t="array" ref="BD5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Row],[Coluna22]]=0, "-", BS_CONTROLE[[#This Row],[Coluna22]])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Row],[Coluna2]]="","",WEEKNUM(BS_CONTROLE[[#This Row],[Coluna2]]))</f>
        <v/>
      </c>
      <c r="D588" s="45"/>
      <c r="E588" s="181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8" s="148" t="str" cm="1">
        <f t="array" ref="N5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8" s="176" t="str" cm="1">
        <f t="array" ref="T5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Row],[Coluna6]]=0, "-", BS_CONTROLE[[#This Row],[Coluna6]])</f>
        <v>-</v>
      </c>
      <c r="AJ588" s="8" t="str">
        <f>IF(D588="","*",VLOOKUP(AI588,BS_ATIVIDADE[#Data],3,FALSE))</f>
        <v>*</v>
      </c>
      <c r="AK588" s="171" t="str">
        <f>IF(BS_CONTROLE[[#This Row],[Coluna8]]=0, "-", BS_CONTROLE[[#This Row],[Coluna8]])</f>
        <v>-</v>
      </c>
      <c r="AL588" s="171" t="str">
        <f>IF(BS_CONTROLE[[#This Row],[Coluna9]]=0, "-", BS_CONTROLE[[#This Row],[Coluna9]])</f>
        <v>-</v>
      </c>
      <c r="AM588" s="171" t="str">
        <f>IF(BS_CONTROLE[[#This Row],[Coluna13]]=0, "-", BS_CONTROLE[[#This Row],[Coluna13]])</f>
        <v>-</v>
      </c>
      <c r="AN588" s="171" t="str">
        <f>IF(BS_CONTROLE[[#This Row],[Coluna14]]=0, "-", BS_CONTROLE[[#This Row],[Coluna14]])</f>
        <v>-</v>
      </c>
      <c r="AO588" s="172" t="str">
        <f>IF(BS_CONTROLE[[#This Row],[Coluna10]]=0, "-", BS_CONTROLE[[#This Row],[Coluna10]])</f>
        <v>-</v>
      </c>
      <c r="AP588" s="173" t="str">
        <f>IF(BS_CONTROLE[[#This Row],[Coluna11]]=0, "-", BS_CONTROLE[[#This Row],[Coluna11]])</f>
        <v>-</v>
      </c>
      <c r="AQ588" s="173" t="str">
        <f>IF(BS_CONTROLE[[#This Row],[Coluna12]]=0, "-", BS_CONTROLE[[#This Row],[Coluna12]])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8" s="59" t="str" cm="1">
        <f t="array" ref="BD5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Row],[Coluna22]]=0, "-", BS_CONTROLE[[#This Row],[Coluna22]])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Row],[Coluna2]]="","",WEEKNUM(BS_CONTROLE[[#This Row],[Coluna2]]))</f>
        <v/>
      </c>
      <c r="D589" s="45"/>
      <c r="E589" s="181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9" s="148" t="str" cm="1">
        <f t="array" ref="N5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9" s="176" t="str" cm="1">
        <f t="array" ref="T5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Row],[Coluna6]]=0, "-", BS_CONTROLE[[#This Row],[Coluna6]])</f>
        <v>-</v>
      </c>
      <c r="AJ589" s="8" t="str">
        <f>IF(D589="","*",VLOOKUP(AI589,BS_ATIVIDADE[#Data],3,FALSE))</f>
        <v>*</v>
      </c>
      <c r="AK589" s="171" t="str">
        <f>IF(BS_CONTROLE[[#This Row],[Coluna8]]=0, "-", BS_CONTROLE[[#This Row],[Coluna8]])</f>
        <v>-</v>
      </c>
      <c r="AL589" s="171" t="str">
        <f>IF(BS_CONTROLE[[#This Row],[Coluna9]]=0, "-", BS_CONTROLE[[#This Row],[Coluna9]])</f>
        <v>-</v>
      </c>
      <c r="AM589" s="171" t="str">
        <f>IF(BS_CONTROLE[[#This Row],[Coluna13]]=0, "-", BS_CONTROLE[[#This Row],[Coluna13]])</f>
        <v>-</v>
      </c>
      <c r="AN589" s="171" t="str">
        <f>IF(BS_CONTROLE[[#This Row],[Coluna14]]=0, "-", BS_CONTROLE[[#This Row],[Coluna14]])</f>
        <v>-</v>
      </c>
      <c r="AO589" s="172" t="str">
        <f>IF(BS_CONTROLE[[#This Row],[Coluna10]]=0, "-", BS_CONTROLE[[#This Row],[Coluna10]])</f>
        <v>-</v>
      </c>
      <c r="AP589" s="173" t="str">
        <f>IF(BS_CONTROLE[[#This Row],[Coluna11]]=0, "-", BS_CONTROLE[[#This Row],[Coluna11]])</f>
        <v>-</v>
      </c>
      <c r="AQ589" s="173" t="str">
        <f>IF(BS_CONTROLE[[#This Row],[Coluna12]]=0, "-", BS_CONTROLE[[#This Row],[Coluna12]])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9" s="59" t="str" cm="1">
        <f t="array" ref="BD5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Row],[Coluna22]]=0, "-", BS_CONTROLE[[#This Row],[Coluna22]])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Row],[Coluna2]]="","",WEEKNUM(BS_CONTROLE[[#This Row],[Coluna2]]))</f>
        <v/>
      </c>
      <c r="D590" s="45"/>
      <c r="E590" s="181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0" s="148" t="str" cm="1">
        <f t="array" ref="N5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0" s="176" t="str" cm="1">
        <f t="array" ref="T5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Row],[Coluna6]]=0, "-", BS_CONTROLE[[#This Row],[Coluna6]])</f>
        <v>-</v>
      </c>
      <c r="AJ590" s="8" t="str">
        <f>IF(D590="","*",VLOOKUP(AI590,BS_ATIVIDADE[#Data],3,FALSE))</f>
        <v>*</v>
      </c>
      <c r="AK590" s="171" t="str">
        <f>IF(BS_CONTROLE[[#This Row],[Coluna8]]=0, "-", BS_CONTROLE[[#This Row],[Coluna8]])</f>
        <v>-</v>
      </c>
      <c r="AL590" s="171" t="str">
        <f>IF(BS_CONTROLE[[#This Row],[Coluna9]]=0, "-", BS_CONTROLE[[#This Row],[Coluna9]])</f>
        <v>-</v>
      </c>
      <c r="AM590" s="171" t="str">
        <f>IF(BS_CONTROLE[[#This Row],[Coluna13]]=0, "-", BS_CONTROLE[[#This Row],[Coluna13]])</f>
        <v>-</v>
      </c>
      <c r="AN590" s="171" t="str">
        <f>IF(BS_CONTROLE[[#This Row],[Coluna14]]=0, "-", BS_CONTROLE[[#This Row],[Coluna14]])</f>
        <v>-</v>
      </c>
      <c r="AO590" s="172" t="str">
        <f>IF(BS_CONTROLE[[#This Row],[Coluna10]]=0, "-", BS_CONTROLE[[#This Row],[Coluna10]])</f>
        <v>-</v>
      </c>
      <c r="AP590" s="173" t="str">
        <f>IF(BS_CONTROLE[[#This Row],[Coluna11]]=0, "-", BS_CONTROLE[[#This Row],[Coluna11]])</f>
        <v>-</v>
      </c>
      <c r="AQ590" s="173" t="str">
        <f>IF(BS_CONTROLE[[#This Row],[Coluna12]]=0, "-", BS_CONTROLE[[#This Row],[Coluna12]])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0" s="59" t="str" cm="1">
        <f t="array" ref="BD5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Row],[Coluna22]]=0, "-", BS_CONTROLE[[#This Row],[Coluna22]])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Row],[Coluna2]]="","",WEEKNUM(BS_CONTROLE[[#This Row],[Coluna2]]))</f>
        <v/>
      </c>
      <c r="D591" s="45"/>
      <c r="E591" s="181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1" s="148" t="str" cm="1">
        <f t="array" ref="N5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1" s="176" t="str" cm="1">
        <f t="array" ref="T5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Row],[Coluna6]]=0, "-", BS_CONTROLE[[#This Row],[Coluna6]])</f>
        <v>-</v>
      </c>
      <c r="AJ591" s="8" t="str">
        <f>IF(D591="","*",VLOOKUP(AI591,BS_ATIVIDADE[#Data],3,FALSE))</f>
        <v>*</v>
      </c>
      <c r="AK591" s="171" t="str">
        <f>IF(BS_CONTROLE[[#This Row],[Coluna8]]=0, "-", BS_CONTROLE[[#This Row],[Coluna8]])</f>
        <v>-</v>
      </c>
      <c r="AL591" s="171" t="str">
        <f>IF(BS_CONTROLE[[#This Row],[Coluna9]]=0, "-", BS_CONTROLE[[#This Row],[Coluna9]])</f>
        <v>-</v>
      </c>
      <c r="AM591" s="171" t="str">
        <f>IF(BS_CONTROLE[[#This Row],[Coluna13]]=0, "-", BS_CONTROLE[[#This Row],[Coluna13]])</f>
        <v>-</v>
      </c>
      <c r="AN591" s="171" t="str">
        <f>IF(BS_CONTROLE[[#This Row],[Coluna14]]=0, "-", BS_CONTROLE[[#This Row],[Coluna14]])</f>
        <v>-</v>
      </c>
      <c r="AO591" s="172" t="str">
        <f>IF(BS_CONTROLE[[#This Row],[Coluna10]]=0, "-", BS_CONTROLE[[#This Row],[Coluna10]])</f>
        <v>-</v>
      </c>
      <c r="AP591" s="173" t="str">
        <f>IF(BS_CONTROLE[[#This Row],[Coluna11]]=0, "-", BS_CONTROLE[[#This Row],[Coluna11]])</f>
        <v>-</v>
      </c>
      <c r="AQ591" s="173" t="str">
        <f>IF(BS_CONTROLE[[#This Row],[Coluna12]]=0, "-", BS_CONTROLE[[#This Row],[Coluna12]])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1" s="59" t="str" cm="1">
        <f t="array" ref="BD5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Row],[Coluna22]]=0, "-", BS_CONTROLE[[#This Row],[Coluna22]])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Row],[Coluna2]]="","",WEEKNUM(BS_CONTROLE[[#This Row],[Coluna2]]))</f>
        <v/>
      </c>
      <c r="D592" s="45"/>
      <c r="E592" s="181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2" s="148" t="str" cm="1">
        <f t="array" ref="N5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2" s="176" t="str" cm="1">
        <f t="array" ref="T5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Row],[Coluna6]]=0, "-", BS_CONTROLE[[#This Row],[Coluna6]])</f>
        <v>-</v>
      </c>
      <c r="AJ592" s="8" t="str">
        <f>IF(D592="","*",VLOOKUP(AI592,BS_ATIVIDADE[#Data],3,FALSE))</f>
        <v>*</v>
      </c>
      <c r="AK592" s="171" t="str">
        <f>IF(BS_CONTROLE[[#This Row],[Coluna8]]=0, "-", BS_CONTROLE[[#This Row],[Coluna8]])</f>
        <v>-</v>
      </c>
      <c r="AL592" s="171" t="str">
        <f>IF(BS_CONTROLE[[#This Row],[Coluna9]]=0, "-", BS_CONTROLE[[#This Row],[Coluna9]])</f>
        <v>-</v>
      </c>
      <c r="AM592" s="171" t="str">
        <f>IF(BS_CONTROLE[[#This Row],[Coluna13]]=0, "-", BS_CONTROLE[[#This Row],[Coluna13]])</f>
        <v>-</v>
      </c>
      <c r="AN592" s="171" t="str">
        <f>IF(BS_CONTROLE[[#This Row],[Coluna14]]=0, "-", BS_CONTROLE[[#This Row],[Coluna14]])</f>
        <v>-</v>
      </c>
      <c r="AO592" s="172" t="str">
        <f>IF(BS_CONTROLE[[#This Row],[Coluna10]]=0, "-", BS_CONTROLE[[#This Row],[Coluna10]])</f>
        <v>-</v>
      </c>
      <c r="AP592" s="173" t="str">
        <f>IF(BS_CONTROLE[[#This Row],[Coluna11]]=0, "-", BS_CONTROLE[[#This Row],[Coluna11]])</f>
        <v>-</v>
      </c>
      <c r="AQ592" s="173" t="str">
        <f>IF(BS_CONTROLE[[#This Row],[Coluna12]]=0, "-", BS_CONTROLE[[#This Row],[Coluna12]])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2" s="59" t="str" cm="1">
        <f t="array" ref="BD5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Row],[Coluna22]]=0, "-", BS_CONTROLE[[#This Row],[Coluna22]])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Row],[Coluna2]]="","",WEEKNUM(BS_CONTROLE[[#This Row],[Coluna2]]))</f>
        <v/>
      </c>
      <c r="D593" s="45"/>
      <c r="E593" s="181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3" s="148" t="str" cm="1">
        <f t="array" ref="N5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3" s="176" t="str" cm="1">
        <f t="array" ref="T5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Row],[Coluna6]]=0, "-", BS_CONTROLE[[#This Row],[Coluna6]])</f>
        <v>-</v>
      </c>
      <c r="AJ593" s="8" t="str">
        <f>IF(D593="","*",VLOOKUP(AI593,BS_ATIVIDADE[#Data],3,FALSE))</f>
        <v>*</v>
      </c>
      <c r="AK593" s="171" t="str">
        <f>IF(BS_CONTROLE[[#This Row],[Coluna8]]=0, "-", BS_CONTROLE[[#This Row],[Coluna8]])</f>
        <v>-</v>
      </c>
      <c r="AL593" s="171" t="str">
        <f>IF(BS_CONTROLE[[#This Row],[Coluna9]]=0, "-", BS_CONTROLE[[#This Row],[Coluna9]])</f>
        <v>-</v>
      </c>
      <c r="AM593" s="171" t="str">
        <f>IF(BS_CONTROLE[[#This Row],[Coluna13]]=0, "-", BS_CONTROLE[[#This Row],[Coluna13]])</f>
        <v>-</v>
      </c>
      <c r="AN593" s="171" t="str">
        <f>IF(BS_CONTROLE[[#This Row],[Coluna14]]=0, "-", BS_CONTROLE[[#This Row],[Coluna14]])</f>
        <v>-</v>
      </c>
      <c r="AO593" s="172" t="str">
        <f>IF(BS_CONTROLE[[#This Row],[Coluna10]]=0, "-", BS_CONTROLE[[#This Row],[Coluna10]])</f>
        <v>-</v>
      </c>
      <c r="AP593" s="173" t="str">
        <f>IF(BS_CONTROLE[[#This Row],[Coluna11]]=0, "-", BS_CONTROLE[[#This Row],[Coluna11]])</f>
        <v>-</v>
      </c>
      <c r="AQ593" s="173" t="str">
        <f>IF(BS_CONTROLE[[#This Row],[Coluna12]]=0, "-", BS_CONTROLE[[#This Row],[Coluna12]])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3" s="59" t="str" cm="1">
        <f t="array" ref="BD5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Row],[Coluna22]]=0, "-", BS_CONTROLE[[#This Row],[Coluna22]])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Row],[Coluna2]]="","",WEEKNUM(BS_CONTROLE[[#This Row],[Coluna2]]))</f>
        <v/>
      </c>
      <c r="D594" s="45"/>
      <c r="E594" s="181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4" s="148" t="str" cm="1">
        <f t="array" ref="N5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4" s="176" t="str" cm="1">
        <f t="array" ref="T5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Row],[Coluna6]]=0, "-", BS_CONTROLE[[#This Row],[Coluna6]])</f>
        <v>-</v>
      </c>
      <c r="AJ594" s="8" t="str">
        <f>IF(D594="","*",VLOOKUP(AI594,BS_ATIVIDADE[#Data],3,FALSE))</f>
        <v>*</v>
      </c>
      <c r="AK594" s="171" t="str">
        <f>IF(BS_CONTROLE[[#This Row],[Coluna8]]=0, "-", BS_CONTROLE[[#This Row],[Coluna8]])</f>
        <v>-</v>
      </c>
      <c r="AL594" s="171" t="str">
        <f>IF(BS_CONTROLE[[#This Row],[Coluna9]]=0, "-", BS_CONTROLE[[#This Row],[Coluna9]])</f>
        <v>-</v>
      </c>
      <c r="AM594" s="171" t="str">
        <f>IF(BS_CONTROLE[[#This Row],[Coluna13]]=0, "-", BS_CONTROLE[[#This Row],[Coluna13]])</f>
        <v>-</v>
      </c>
      <c r="AN594" s="171" t="str">
        <f>IF(BS_CONTROLE[[#This Row],[Coluna14]]=0, "-", BS_CONTROLE[[#This Row],[Coluna14]])</f>
        <v>-</v>
      </c>
      <c r="AO594" s="172" t="str">
        <f>IF(BS_CONTROLE[[#This Row],[Coluna10]]=0, "-", BS_CONTROLE[[#This Row],[Coluna10]])</f>
        <v>-</v>
      </c>
      <c r="AP594" s="173" t="str">
        <f>IF(BS_CONTROLE[[#This Row],[Coluna11]]=0, "-", BS_CONTROLE[[#This Row],[Coluna11]])</f>
        <v>-</v>
      </c>
      <c r="AQ594" s="173" t="str">
        <f>IF(BS_CONTROLE[[#This Row],[Coluna12]]=0, "-", BS_CONTROLE[[#This Row],[Coluna12]])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4" s="59" t="str" cm="1">
        <f t="array" ref="BD5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Row],[Coluna22]]=0, "-", BS_CONTROLE[[#This Row],[Coluna22]])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Row],[Coluna2]]="","",WEEKNUM(BS_CONTROLE[[#This Row],[Coluna2]]))</f>
        <v/>
      </c>
      <c r="D595" s="45"/>
      <c r="E595" s="181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5" s="148" t="str" cm="1">
        <f t="array" ref="N5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5" s="176" t="str" cm="1">
        <f t="array" ref="T5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Row],[Coluna6]]=0, "-", BS_CONTROLE[[#This Row],[Coluna6]])</f>
        <v>-</v>
      </c>
      <c r="AJ595" s="8" t="str">
        <f>IF(D595="","*",VLOOKUP(AI595,BS_ATIVIDADE[#Data],3,FALSE))</f>
        <v>*</v>
      </c>
      <c r="AK595" s="171" t="str">
        <f>IF(BS_CONTROLE[[#This Row],[Coluna8]]=0, "-", BS_CONTROLE[[#This Row],[Coluna8]])</f>
        <v>-</v>
      </c>
      <c r="AL595" s="171" t="str">
        <f>IF(BS_CONTROLE[[#This Row],[Coluna9]]=0, "-", BS_CONTROLE[[#This Row],[Coluna9]])</f>
        <v>-</v>
      </c>
      <c r="AM595" s="171" t="str">
        <f>IF(BS_CONTROLE[[#This Row],[Coluna13]]=0, "-", BS_CONTROLE[[#This Row],[Coluna13]])</f>
        <v>-</v>
      </c>
      <c r="AN595" s="171" t="str">
        <f>IF(BS_CONTROLE[[#This Row],[Coluna14]]=0, "-", BS_CONTROLE[[#This Row],[Coluna14]])</f>
        <v>-</v>
      </c>
      <c r="AO595" s="172" t="str">
        <f>IF(BS_CONTROLE[[#This Row],[Coluna10]]=0, "-", BS_CONTROLE[[#This Row],[Coluna10]])</f>
        <v>-</v>
      </c>
      <c r="AP595" s="173" t="str">
        <f>IF(BS_CONTROLE[[#This Row],[Coluna11]]=0, "-", BS_CONTROLE[[#This Row],[Coluna11]])</f>
        <v>-</v>
      </c>
      <c r="AQ595" s="173" t="str">
        <f>IF(BS_CONTROLE[[#This Row],[Coluna12]]=0, "-", BS_CONTROLE[[#This Row],[Coluna12]])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5" s="59" t="str" cm="1">
        <f t="array" ref="BD5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Row],[Coluna22]]=0, "-", BS_CONTROLE[[#This Row],[Coluna22]])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Row],[Coluna2]]="","",WEEKNUM(BS_CONTROLE[[#This Row],[Coluna2]]))</f>
        <v/>
      </c>
      <c r="D596" s="45"/>
      <c r="E596" s="181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6" s="148" t="str" cm="1">
        <f t="array" ref="N5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6" s="176" t="str" cm="1">
        <f t="array" ref="T5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Row],[Coluna6]]=0, "-", BS_CONTROLE[[#This Row],[Coluna6]])</f>
        <v>-</v>
      </c>
      <c r="AJ596" s="8" t="str">
        <f>IF(D596="","*",VLOOKUP(AI596,BS_ATIVIDADE[#Data],3,FALSE))</f>
        <v>*</v>
      </c>
      <c r="AK596" s="171" t="str">
        <f>IF(BS_CONTROLE[[#This Row],[Coluna8]]=0, "-", BS_CONTROLE[[#This Row],[Coluna8]])</f>
        <v>-</v>
      </c>
      <c r="AL596" s="171" t="str">
        <f>IF(BS_CONTROLE[[#This Row],[Coluna9]]=0, "-", BS_CONTROLE[[#This Row],[Coluna9]])</f>
        <v>-</v>
      </c>
      <c r="AM596" s="171" t="str">
        <f>IF(BS_CONTROLE[[#This Row],[Coluna13]]=0, "-", BS_CONTROLE[[#This Row],[Coluna13]])</f>
        <v>-</v>
      </c>
      <c r="AN596" s="171" t="str">
        <f>IF(BS_CONTROLE[[#This Row],[Coluna14]]=0, "-", BS_CONTROLE[[#This Row],[Coluna14]])</f>
        <v>-</v>
      </c>
      <c r="AO596" s="172" t="str">
        <f>IF(BS_CONTROLE[[#This Row],[Coluna10]]=0, "-", BS_CONTROLE[[#This Row],[Coluna10]])</f>
        <v>-</v>
      </c>
      <c r="AP596" s="173" t="str">
        <f>IF(BS_CONTROLE[[#This Row],[Coluna11]]=0, "-", BS_CONTROLE[[#This Row],[Coluna11]])</f>
        <v>-</v>
      </c>
      <c r="AQ596" s="173" t="str">
        <f>IF(BS_CONTROLE[[#This Row],[Coluna12]]=0, "-", BS_CONTROLE[[#This Row],[Coluna12]])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6" s="59" t="str" cm="1">
        <f t="array" ref="BD5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Row],[Coluna22]]=0, "-", BS_CONTROLE[[#This Row],[Coluna22]])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Row],[Coluna2]]="","",WEEKNUM(BS_CONTROLE[[#This Row],[Coluna2]]))</f>
        <v/>
      </c>
      <c r="D597" s="45"/>
      <c r="E597" s="181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7" s="148" t="str" cm="1">
        <f t="array" ref="N5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7" s="176" t="str" cm="1">
        <f t="array" ref="T5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Row],[Coluna6]]=0, "-", BS_CONTROLE[[#This Row],[Coluna6]])</f>
        <v>-</v>
      </c>
      <c r="AJ597" s="8" t="str">
        <f>IF(D597="","*",VLOOKUP(AI597,BS_ATIVIDADE[#Data],3,FALSE))</f>
        <v>*</v>
      </c>
      <c r="AK597" s="171" t="str">
        <f>IF(BS_CONTROLE[[#This Row],[Coluna8]]=0, "-", BS_CONTROLE[[#This Row],[Coluna8]])</f>
        <v>-</v>
      </c>
      <c r="AL597" s="171" t="str">
        <f>IF(BS_CONTROLE[[#This Row],[Coluna9]]=0, "-", BS_CONTROLE[[#This Row],[Coluna9]])</f>
        <v>-</v>
      </c>
      <c r="AM597" s="171" t="str">
        <f>IF(BS_CONTROLE[[#This Row],[Coluna13]]=0, "-", BS_CONTROLE[[#This Row],[Coluna13]])</f>
        <v>-</v>
      </c>
      <c r="AN597" s="171" t="str">
        <f>IF(BS_CONTROLE[[#This Row],[Coluna14]]=0, "-", BS_CONTROLE[[#This Row],[Coluna14]])</f>
        <v>-</v>
      </c>
      <c r="AO597" s="172" t="str">
        <f>IF(BS_CONTROLE[[#This Row],[Coluna10]]=0, "-", BS_CONTROLE[[#This Row],[Coluna10]])</f>
        <v>-</v>
      </c>
      <c r="AP597" s="173" t="str">
        <f>IF(BS_CONTROLE[[#This Row],[Coluna11]]=0, "-", BS_CONTROLE[[#This Row],[Coluna11]])</f>
        <v>-</v>
      </c>
      <c r="AQ597" s="173" t="str">
        <f>IF(BS_CONTROLE[[#This Row],[Coluna12]]=0, "-", BS_CONTROLE[[#This Row],[Coluna12]])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7" s="59" t="str" cm="1">
        <f t="array" ref="BD5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Row],[Coluna22]]=0, "-", BS_CONTROLE[[#This Row],[Coluna22]])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Row],[Coluna2]]="","",WEEKNUM(BS_CONTROLE[[#This Row],[Coluna2]]))</f>
        <v/>
      </c>
      <c r="D598" s="45"/>
      <c r="E598" s="181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8" s="148" t="str" cm="1">
        <f t="array" ref="N5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8" s="176" t="str" cm="1">
        <f t="array" ref="T5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Row],[Coluna6]]=0, "-", BS_CONTROLE[[#This Row],[Coluna6]])</f>
        <v>-</v>
      </c>
      <c r="AJ598" s="8" t="str">
        <f>IF(D598="","*",VLOOKUP(AI598,BS_ATIVIDADE[#Data],3,FALSE))</f>
        <v>*</v>
      </c>
      <c r="AK598" s="171" t="str">
        <f>IF(BS_CONTROLE[[#This Row],[Coluna8]]=0, "-", BS_CONTROLE[[#This Row],[Coluna8]])</f>
        <v>-</v>
      </c>
      <c r="AL598" s="171" t="str">
        <f>IF(BS_CONTROLE[[#This Row],[Coluna9]]=0, "-", BS_CONTROLE[[#This Row],[Coluna9]])</f>
        <v>-</v>
      </c>
      <c r="AM598" s="171" t="str">
        <f>IF(BS_CONTROLE[[#This Row],[Coluna13]]=0, "-", BS_CONTROLE[[#This Row],[Coluna13]])</f>
        <v>-</v>
      </c>
      <c r="AN598" s="171" t="str">
        <f>IF(BS_CONTROLE[[#This Row],[Coluna14]]=0, "-", BS_CONTROLE[[#This Row],[Coluna14]])</f>
        <v>-</v>
      </c>
      <c r="AO598" s="172" t="str">
        <f>IF(BS_CONTROLE[[#This Row],[Coluna10]]=0, "-", BS_CONTROLE[[#This Row],[Coluna10]])</f>
        <v>-</v>
      </c>
      <c r="AP598" s="173" t="str">
        <f>IF(BS_CONTROLE[[#This Row],[Coluna11]]=0, "-", BS_CONTROLE[[#This Row],[Coluna11]])</f>
        <v>-</v>
      </c>
      <c r="AQ598" s="173" t="str">
        <f>IF(BS_CONTROLE[[#This Row],[Coluna12]]=0, "-", BS_CONTROLE[[#This Row],[Coluna12]])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8" s="59" t="str" cm="1">
        <f t="array" ref="BD5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Row],[Coluna22]]=0, "-", BS_CONTROLE[[#This Row],[Coluna22]])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Row],[Coluna2]]="","",WEEKNUM(BS_CONTROLE[[#This Row],[Coluna2]]))</f>
        <v/>
      </c>
      <c r="D599" s="45"/>
      <c r="E599" s="181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9" s="148" t="str" cm="1">
        <f t="array" ref="N5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9" s="176" t="str" cm="1">
        <f t="array" ref="T5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Row],[Coluna6]]=0, "-", BS_CONTROLE[[#This Row],[Coluna6]])</f>
        <v>-</v>
      </c>
      <c r="AJ599" s="8" t="str">
        <f>IF(D599="","*",VLOOKUP(AI599,BS_ATIVIDADE[#Data],3,FALSE))</f>
        <v>*</v>
      </c>
      <c r="AK599" s="171" t="str">
        <f>IF(BS_CONTROLE[[#This Row],[Coluna8]]=0, "-", BS_CONTROLE[[#This Row],[Coluna8]])</f>
        <v>-</v>
      </c>
      <c r="AL599" s="171" t="str">
        <f>IF(BS_CONTROLE[[#This Row],[Coluna9]]=0, "-", BS_CONTROLE[[#This Row],[Coluna9]])</f>
        <v>-</v>
      </c>
      <c r="AM599" s="171" t="str">
        <f>IF(BS_CONTROLE[[#This Row],[Coluna13]]=0, "-", BS_CONTROLE[[#This Row],[Coluna13]])</f>
        <v>-</v>
      </c>
      <c r="AN599" s="171" t="str">
        <f>IF(BS_CONTROLE[[#This Row],[Coluna14]]=0, "-", BS_CONTROLE[[#This Row],[Coluna14]])</f>
        <v>-</v>
      </c>
      <c r="AO599" s="172" t="str">
        <f>IF(BS_CONTROLE[[#This Row],[Coluna10]]=0, "-", BS_CONTROLE[[#This Row],[Coluna10]])</f>
        <v>-</v>
      </c>
      <c r="AP599" s="173" t="str">
        <f>IF(BS_CONTROLE[[#This Row],[Coluna11]]=0, "-", BS_CONTROLE[[#This Row],[Coluna11]])</f>
        <v>-</v>
      </c>
      <c r="AQ599" s="173" t="str">
        <f>IF(BS_CONTROLE[[#This Row],[Coluna12]]=0, "-", BS_CONTROLE[[#This Row],[Coluna12]])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9" s="59" t="str" cm="1">
        <f t="array" ref="BD5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Row],[Coluna22]]=0, "-", BS_CONTROLE[[#This Row],[Coluna22]])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Row],[Coluna2]]="","",WEEKNUM(BS_CONTROLE[[#This Row],[Coluna2]]))</f>
        <v/>
      </c>
      <c r="D600" s="45"/>
      <c r="E600" s="181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0" s="148" t="str" cm="1">
        <f t="array" ref="N6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0" s="176" t="str" cm="1">
        <f t="array" ref="T6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Row],[Coluna6]]=0, "-", BS_CONTROLE[[#This Row],[Coluna6]])</f>
        <v>-</v>
      </c>
      <c r="AJ600" s="8" t="str">
        <f>IF(D600="","*",VLOOKUP(AI600,BS_ATIVIDADE[#Data],3,FALSE))</f>
        <v>*</v>
      </c>
      <c r="AK600" s="171" t="str">
        <f>IF(BS_CONTROLE[[#This Row],[Coluna8]]=0, "-", BS_CONTROLE[[#This Row],[Coluna8]])</f>
        <v>-</v>
      </c>
      <c r="AL600" s="171" t="str">
        <f>IF(BS_CONTROLE[[#This Row],[Coluna9]]=0, "-", BS_CONTROLE[[#This Row],[Coluna9]])</f>
        <v>-</v>
      </c>
      <c r="AM600" s="171" t="str">
        <f>IF(BS_CONTROLE[[#This Row],[Coluna13]]=0, "-", BS_CONTROLE[[#This Row],[Coluna13]])</f>
        <v>-</v>
      </c>
      <c r="AN600" s="171" t="str">
        <f>IF(BS_CONTROLE[[#This Row],[Coluna14]]=0, "-", BS_CONTROLE[[#This Row],[Coluna14]])</f>
        <v>-</v>
      </c>
      <c r="AO600" s="172" t="str">
        <f>IF(BS_CONTROLE[[#This Row],[Coluna10]]=0, "-", BS_CONTROLE[[#This Row],[Coluna10]])</f>
        <v>-</v>
      </c>
      <c r="AP600" s="173" t="str">
        <f>IF(BS_CONTROLE[[#This Row],[Coluna11]]=0, "-", BS_CONTROLE[[#This Row],[Coluna11]])</f>
        <v>-</v>
      </c>
      <c r="AQ600" s="173" t="str">
        <f>IF(BS_CONTROLE[[#This Row],[Coluna12]]=0, "-", BS_CONTROLE[[#This Row],[Coluna12]])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0" s="59" t="str" cm="1">
        <f t="array" ref="BD6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Row],[Coluna22]]=0, "-", BS_CONTROLE[[#This Row],[Coluna22]])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Row],[Coluna2]]="","",WEEKNUM(BS_CONTROLE[[#This Row],[Coluna2]]))</f>
        <v/>
      </c>
      <c r="D601" s="45"/>
      <c r="E601" s="181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1" s="148" t="str" cm="1">
        <f t="array" ref="N6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1" s="176" t="str" cm="1">
        <f t="array" ref="T6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Row],[Coluna6]]=0, "-", BS_CONTROLE[[#This Row],[Coluna6]])</f>
        <v>-</v>
      </c>
      <c r="AJ601" s="8" t="str">
        <f>IF(D601="","*",VLOOKUP(AI601,BS_ATIVIDADE[#Data],3,FALSE))</f>
        <v>*</v>
      </c>
      <c r="AK601" s="171" t="str">
        <f>IF(BS_CONTROLE[[#This Row],[Coluna8]]=0, "-", BS_CONTROLE[[#This Row],[Coluna8]])</f>
        <v>-</v>
      </c>
      <c r="AL601" s="171" t="str">
        <f>IF(BS_CONTROLE[[#This Row],[Coluna9]]=0, "-", BS_CONTROLE[[#This Row],[Coluna9]])</f>
        <v>-</v>
      </c>
      <c r="AM601" s="171" t="str">
        <f>IF(BS_CONTROLE[[#This Row],[Coluna13]]=0, "-", BS_CONTROLE[[#This Row],[Coluna13]])</f>
        <v>-</v>
      </c>
      <c r="AN601" s="171" t="str">
        <f>IF(BS_CONTROLE[[#This Row],[Coluna14]]=0, "-", BS_CONTROLE[[#This Row],[Coluna14]])</f>
        <v>-</v>
      </c>
      <c r="AO601" s="172" t="str">
        <f>IF(BS_CONTROLE[[#This Row],[Coluna10]]=0, "-", BS_CONTROLE[[#This Row],[Coluna10]])</f>
        <v>-</v>
      </c>
      <c r="AP601" s="173" t="str">
        <f>IF(BS_CONTROLE[[#This Row],[Coluna11]]=0, "-", BS_CONTROLE[[#This Row],[Coluna11]])</f>
        <v>-</v>
      </c>
      <c r="AQ601" s="173" t="str">
        <f>IF(BS_CONTROLE[[#This Row],[Coluna12]]=0, "-", BS_CONTROLE[[#This Row],[Coluna12]])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1" s="59" t="str" cm="1">
        <f t="array" ref="BD6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Row],[Coluna22]]=0, "-", BS_CONTROLE[[#This Row],[Coluna22]])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Row],[Coluna2]]="","",WEEKNUM(BS_CONTROLE[[#This Row],[Coluna2]]))</f>
        <v/>
      </c>
      <c r="D602" s="45"/>
      <c r="E602" s="181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2" s="148" t="str" cm="1">
        <f t="array" ref="N6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2" s="176" t="str" cm="1">
        <f t="array" ref="T6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Row],[Coluna6]]=0, "-", BS_CONTROLE[[#This Row],[Coluna6]])</f>
        <v>-</v>
      </c>
      <c r="AJ602" s="8" t="str">
        <f>IF(D602="","*",VLOOKUP(AI602,BS_ATIVIDADE[#Data],3,FALSE))</f>
        <v>*</v>
      </c>
      <c r="AK602" s="171" t="str">
        <f>IF(BS_CONTROLE[[#This Row],[Coluna8]]=0, "-", BS_CONTROLE[[#This Row],[Coluna8]])</f>
        <v>-</v>
      </c>
      <c r="AL602" s="171" t="str">
        <f>IF(BS_CONTROLE[[#This Row],[Coluna9]]=0, "-", BS_CONTROLE[[#This Row],[Coluna9]])</f>
        <v>-</v>
      </c>
      <c r="AM602" s="171" t="str">
        <f>IF(BS_CONTROLE[[#This Row],[Coluna13]]=0, "-", BS_CONTROLE[[#This Row],[Coluna13]])</f>
        <v>-</v>
      </c>
      <c r="AN602" s="171" t="str">
        <f>IF(BS_CONTROLE[[#This Row],[Coluna14]]=0, "-", BS_CONTROLE[[#This Row],[Coluna14]])</f>
        <v>-</v>
      </c>
      <c r="AO602" s="172" t="str">
        <f>IF(BS_CONTROLE[[#This Row],[Coluna10]]=0, "-", BS_CONTROLE[[#This Row],[Coluna10]])</f>
        <v>-</v>
      </c>
      <c r="AP602" s="173" t="str">
        <f>IF(BS_CONTROLE[[#This Row],[Coluna11]]=0, "-", BS_CONTROLE[[#This Row],[Coluna11]])</f>
        <v>-</v>
      </c>
      <c r="AQ602" s="173" t="str">
        <f>IF(BS_CONTROLE[[#This Row],[Coluna12]]=0, "-", BS_CONTROLE[[#This Row],[Coluna12]])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2" s="59" t="str" cm="1">
        <f t="array" ref="BD6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Row],[Coluna22]]=0, "-", BS_CONTROLE[[#This Row],[Coluna22]])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Row],[Coluna2]]="","",WEEKNUM(BS_CONTROLE[[#This Row],[Coluna2]]))</f>
        <v/>
      </c>
      <c r="D603" s="45"/>
      <c r="E603" s="181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3" s="148" t="str" cm="1">
        <f t="array" ref="N6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3" s="176" t="str" cm="1">
        <f t="array" ref="T6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Row],[Coluna6]]=0, "-", BS_CONTROLE[[#This Row],[Coluna6]])</f>
        <v>-</v>
      </c>
      <c r="AJ603" s="8" t="str">
        <f>IF(D603="","*",VLOOKUP(AI603,BS_ATIVIDADE[#Data],3,FALSE))</f>
        <v>*</v>
      </c>
      <c r="AK603" s="171" t="str">
        <f>IF(BS_CONTROLE[[#This Row],[Coluna8]]=0, "-", BS_CONTROLE[[#This Row],[Coluna8]])</f>
        <v>-</v>
      </c>
      <c r="AL603" s="171" t="str">
        <f>IF(BS_CONTROLE[[#This Row],[Coluna9]]=0, "-", BS_CONTROLE[[#This Row],[Coluna9]])</f>
        <v>-</v>
      </c>
      <c r="AM603" s="171" t="str">
        <f>IF(BS_CONTROLE[[#This Row],[Coluna13]]=0, "-", BS_CONTROLE[[#This Row],[Coluna13]])</f>
        <v>-</v>
      </c>
      <c r="AN603" s="171" t="str">
        <f>IF(BS_CONTROLE[[#This Row],[Coluna14]]=0, "-", BS_CONTROLE[[#This Row],[Coluna14]])</f>
        <v>-</v>
      </c>
      <c r="AO603" s="172" t="str">
        <f>IF(BS_CONTROLE[[#This Row],[Coluna10]]=0, "-", BS_CONTROLE[[#This Row],[Coluna10]])</f>
        <v>-</v>
      </c>
      <c r="AP603" s="173" t="str">
        <f>IF(BS_CONTROLE[[#This Row],[Coluna11]]=0, "-", BS_CONTROLE[[#This Row],[Coluna11]])</f>
        <v>-</v>
      </c>
      <c r="AQ603" s="173" t="str">
        <f>IF(BS_CONTROLE[[#This Row],[Coluna12]]=0, "-", BS_CONTROLE[[#This Row],[Coluna12]])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3" s="59" t="str" cm="1">
        <f t="array" ref="BD6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Row],[Coluna22]]=0, "-", BS_CONTROLE[[#This Row],[Coluna22]])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Row],[Coluna2]]="","",WEEKNUM(BS_CONTROLE[[#This Row],[Coluna2]]))</f>
        <v/>
      </c>
      <c r="D604" s="45"/>
      <c r="E604" s="181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4" s="148" t="str" cm="1">
        <f t="array" ref="N6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4" s="176" t="str" cm="1">
        <f t="array" ref="T6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Row],[Coluna6]]=0, "-", BS_CONTROLE[[#This Row],[Coluna6]])</f>
        <v>-</v>
      </c>
      <c r="AJ604" s="8" t="str">
        <f>IF(D604="","*",VLOOKUP(AI604,BS_ATIVIDADE[#Data],3,FALSE))</f>
        <v>*</v>
      </c>
      <c r="AK604" s="171" t="str">
        <f>IF(BS_CONTROLE[[#This Row],[Coluna8]]=0, "-", BS_CONTROLE[[#This Row],[Coluna8]])</f>
        <v>-</v>
      </c>
      <c r="AL604" s="171" t="str">
        <f>IF(BS_CONTROLE[[#This Row],[Coluna9]]=0, "-", BS_CONTROLE[[#This Row],[Coluna9]])</f>
        <v>-</v>
      </c>
      <c r="AM604" s="171" t="str">
        <f>IF(BS_CONTROLE[[#This Row],[Coluna13]]=0, "-", BS_CONTROLE[[#This Row],[Coluna13]])</f>
        <v>-</v>
      </c>
      <c r="AN604" s="171" t="str">
        <f>IF(BS_CONTROLE[[#This Row],[Coluna14]]=0, "-", BS_CONTROLE[[#This Row],[Coluna14]])</f>
        <v>-</v>
      </c>
      <c r="AO604" s="172" t="str">
        <f>IF(BS_CONTROLE[[#This Row],[Coluna10]]=0, "-", BS_CONTROLE[[#This Row],[Coluna10]])</f>
        <v>-</v>
      </c>
      <c r="AP604" s="173" t="str">
        <f>IF(BS_CONTROLE[[#This Row],[Coluna11]]=0, "-", BS_CONTROLE[[#This Row],[Coluna11]])</f>
        <v>-</v>
      </c>
      <c r="AQ604" s="173" t="str">
        <f>IF(BS_CONTROLE[[#This Row],[Coluna12]]=0, "-", BS_CONTROLE[[#This Row],[Coluna12]])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4" s="59" t="str" cm="1">
        <f t="array" ref="BD6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Row],[Coluna22]]=0, "-", BS_CONTROLE[[#This Row],[Coluna22]])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Row],[Coluna2]]="","",WEEKNUM(BS_CONTROLE[[#This Row],[Coluna2]]))</f>
        <v/>
      </c>
      <c r="D605" s="45"/>
      <c r="E605" s="181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5" s="148" t="str" cm="1">
        <f t="array" ref="N6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5" s="176" t="str" cm="1">
        <f t="array" ref="T6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Row],[Coluna6]]=0, "-", BS_CONTROLE[[#This Row],[Coluna6]])</f>
        <v>-</v>
      </c>
      <c r="AJ605" s="8" t="str">
        <f>IF(D605="","*",VLOOKUP(AI605,BS_ATIVIDADE[#Data],3,FALSE))</f>
        <v>*</v>
      </c>
      <c r="AK605" s="171" t="str">
        <f>IF(BS_CONTROLE[[#This Row],[Coluna8]]=0, "-", BS_CONTROLE[[#This Row],[Coluna8]])</f>
        <v>-</v>
      </c>
      <c r="AL605" s="171" t="str">
        <f>IF(BS_CONTROLE[[#This Row],[Coluna9]]=0, "-", BS_CONTROLE[[#This Row],[Coluna9]])</f>
        <v>-</v>
      </c>
      <c r="AM605" s="171" t="str">
        <f>IF(BS_CONTROLE[[#This Row],[Coluna13]]=0, "-", BS_CONTROLE[[#This Row],[Coluna13]])</f>
        <v>-</v>
      </c>
      <c r="AN605" s="171" t="str">
        <f>IF(BS_CONTROLE[[#This Row],[Coluna14]]=0, "-", BS_CONTROLE[[#This Row],[Coluna14]])</f>
        <v>-</v>
      </c>
      <c r="AO605" s="172" t="str">
        <f>IF(BS_CONTROLE[[#This Row],[Coluna10]]=0, "-", BS_CONTROLE[[#This Row],[Coluna10]])</f>
        <v>-</v>
      </c>
      <c r="AP605" s="173" t="str">
        <f>IF(BS_CONTROLE[[#This Row],[Coluna11]]=0, "-", BS_CONTROLE[[#This Row],[Coluna11]])</f>
        <v>-</v>
      </c>
      <c r="AQ605" s="173" t="str">
        <f>IF(BS_CONTROLE[[#This Row],[Coluna12]]=0, "-", BS_CONTROLE[[#This Row],[Coluna12]])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5" s="59" t="str" cm="1">
        <f t="array" ref="BD6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Row],[Coluna22]]=0, "-", BS_CONTROLE[[#This Row],[Coluna22]])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Row],[Coluna2]]="","",WEEKNUM(BS_CONTROLE[[#This Row],[Coluna2]]))</f>
        <v/>
      </c>
      <c r="D606" s="45"/>
      <c r="E606" s="181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6" s="148" t="str" cm="1">
        <f t="array" ref="N6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6" s="176" t="str" cm="1">
        <f t="array" ref="T6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Row],[Coluna6]]=0, "-", BS_CONTROLE[[#This Row],[Coluna6]])</f>
        <v>-</v>
      </c>
      <c r="AJ606" s="8" t="str">
        <f>IF(D606="","*",VLOOKUP(AI606,BS_ATIVIDADE[#Data],3,FALSE))</f>
        <v>*</v>
      </c>
      <c r="AK606" s="171" t="str">
        <f>IF(BS_CONTROLE[[#This Row],[Coluna8]]=0, "-", BS_CONTROLE[[#This Row],[Coluna8]])</f>
        <v>-</v>
      </c>
      <c r="AL606" s="171" t="str">
        <f>IF(BS_CONTROLE[[#This Row],[Coluna9]]=0, "-", BS_CONTROLE[[#This Row],[Coluna9]])</f>
        <v>-</v>
      </c>
      <c r="AM606" s="171" t="str">
        <f>IF(BS_CONTROLE[[#This Row],[Coluna13]]=0, "-", BS_CONTROLE[[#This Row],[Coluna13]])</f>
        <v>-</v>
      </c>
      <c r="AN606" s="171" t="str">
        <f>IF(BS_CONTROLE[[#This Row],[Coluna14]]=0, "-", BS_CONTROLE[[#This Row],[Coluna14]])</f>
        <v>-</v>
      </c>
      <c r="AO606" s="172" t="str">
        <f>IF(BS_CONTROLE[[#This Row],[Coluna10]]=0, "-", BS_CONTROLE[[#This Row],[Coluna10]])</f>
        <v>-</v>
      </c>
      <c r="AP606" s="173" t="str">
        <f>IF(BS_CONTROLE[[#This Row],[Coluna11]]=0, "-", BS_CONTROLE[[#This Row],[Coluna11]])</f>
        <v>-</v>
      </c>
      <c r="AQ606" s="173" t="str">
        <f>IF(BS_CONTROLE[[#This Row],[Coluna12]]=0, "-", BS_CONTROLE[[#This Row],[Coluna12]])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6" s="59" t="str" cm="1">
        <f t="array" ref="BD6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Row],[Coluna22]]=0, "-", BS_CONTROLE[[#This Row],[Coluna22]])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Row],[Coluna2]]="","",WEEKNUM(BS_CONTROLE[[#This Row],[Coluna2]]))</f>
        <v/>
      </c>
      <c r="D607" s="45"/>
      <c r="E607" s="181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7" s="148" t="str" cm="1">
        <f t="array" ref="N6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7" s="176" t="str" cm="1">
        <f t="array" ref="T6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Row],[Coluna6]]=0, "-", BS_CONTROLE[[#This Row],[Coluna6]])</f>
        <v>-</v>
      </c>
      <c r="AJ607" s="8" t="str">
        <f>IF(D607="","*",VLOOKUP(AI607,BS_ATIVIDADE[#Data],3,FALSE))</f>
        <v>*</v>
      </c>
      <c r="AK607" s="171" t="str">
        <f>IF(BS_CONTROLE[[#This Row],[Coluna8]]=0, "-", BS_CONTROLE[[#This Row],[Coluna8]])</f>
        <v>-</v>
      </c>
      <c r="AL607" s="171" t="str">
        <f>IF(BS_CONTROLE[[#This Row],[Coluna9]]=0, "-", BS_CONTROLE[[#This Row],[Coluna9]])</f>
        <v>-</v>
      </c>
      <c r="AM607" s="171" t="str">
        <f>IF(BS_CONTROLE[[#This Row],[Coluna13]]=0, "-", BS_CONTROLE[[#This Row],[Coluna13]])</f>
        <v>-</v>
      </c>
      <c r="AN607" s="171" t="str">
        <f>IF(BS_CONTROLE[[#This Row],[Coluna14]]=0, "-", BS_CONTROLE[[#This Row],[Coluna14]])</f>
        <v>-</v>
      </c>
      <c r="AO607" s="172" t="str">
        <f>IF(BS_CONTROLE[[#This Row],[Coluna10]]=0, "-", BS_CONTROLE[[#This Row],[Coluna10]])</f>
        <v>-</v>
      </c>
      <c r="AP607" s="173" t="str">
        <f>IF(BS_CONTROLE[[#This Row],[Coluna11]]=0, "-", BS_CONTROLE[[#This Row],[Coluna11]])</f>
        <v>-</v>
      </c>
      <c r="AQ607" s="173" t="str">
        <f>IF(BS_CONTROLE[[#This Row],[Coluna12]]=0, "-", BS_CONTROLE[[#This Row],[Coluna12]])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7" s="59" t="str" cm="1">
        <f t="array" ref="BD6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Row],[Coluna22]]=0, "-", BS_CONTROLE[[#This Row],[Coluna22]])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Row],[Coluna2]]="","",WEEKNUM(BS_CONTROLE[[#This Row],[Coluna2]]))</f>
        <v/>
      </c>
      <c r="D608" s="45"/>
      <c r="E608" s="181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8" s="148" t="str" cm="1">
        <f t="array" ref="N6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8" s="176" t="str" cm="1">
        <f t="array" ref="T6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Row],[Coluna6]]=0, "-", BS_CONTROLE[[#This Row],[Coluna6]])</f>
        <v>-</v>
      </c>
      <c r="AJ608" s="8" t="str">
        <f>IF(D608="","*",VLOOKUP(AI608,BS_ATIVIDADE[#Data],3,FALSE))</f>
        <v>*</v>
      </c>
      <c r="AK608" s="171" t="str">
        <f>IF(BS_CONTROLE[[#This Row],[Coluna8]]=0, "-", BS_CONTROLE[[#This Row],[Coluna8]])</f>
        <v>-</v>
      </c>
      <c r="AL608" s="171" t="str">
        <f>IF(BS_CONTROLE[[#This Row],[Coluna9]]=0, "-", BS_CONTROLE[[#This Row],[Coluna9]])</f>
        <v>-</v>
      </c>
      <c r="AM608" s="171" t="str">
        <f>IF(BS_CONTROLE[[#This Row],[Coluna13]]=0, "-", BS_CONTROLE[[#This Row],[Coluna13]])</f>
        <v>-</v>
      </c>
      <c r="AN608" s="171" t="str">
        <f>IF(BS_CONTROLE[[#This Row],[Coluna14]]=0, "-", BS_CONTROLE[[#This Row],[Coluna14]])</f>
        <v>-</v>
      </c>
      <c r="AO608" s="172" t="str">
        <f>IF(BS_CONTROLE[[#This Row],[Coluna10]]=0, "-", BS_CONTROLE[[#This Row],[Coluna10]])</f>
        <v>-</v>
      </c>
      <c r="AP608" s="173" t="str">
        <f>IF(BS_CONTROLE[[#This Row],[Coluna11]]=0, "-", BS_CONTROLE[[#This Row],[Coluna11]])</f>
        <v>-</v>
      </c>
      <c r="AQ608" s="173" t="str">
        <f>IF(BS_CONTROLE[[#This Row],[Coluna12]]=0, "-", BS_CONTROLE[[#This Row],[Coluna12]])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8" s="59" t="str" cm="1">
        <f t="array" ref="BD6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Row],[Coluna22]]=0, "-", BS_CONTROLE[[#This Row],[Coluna22]])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Row],[Coluna2]]="","",WEEKNUM(BS_CONTROLE[[#This Row],[Coluna2]]))</f>
        <v/>
      </c>
      <c r="D609" s="45"/>
      <c r="E609" s="181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9" s="148" t="str" cm="1">
        <f t="array" ref="N6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9" s="176" t="str" cm="1">
        <f t="array" ref="T6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Row],[Coluna6]]=0, "-", BS_CONTROLE[[#This Row],[Coluna6]])</f>
        <v>-</v>
      </c>
      <c r="AJ609" s="8" t="str">
        <f>IF(D609="","*",VLOOKUP(AI609,BS_ATIVIDADE[#Data],3,FALSE))</f>
        <v>*</v>
      </c>
      <c r="AK609" s="171" t="str">
        <f>IF(BS_CONTROLE[[#This Row],[Coluna8]]=0, "-", BS_CONTROLE[[#This Row],[Coluna8]])</f>
        <v>-</v>
      </c>
      <c r="AL609" s="171" t="str">
        <f>IF(BS_CONTROLE[[#This Row],[Coluna9]]=0, "-", BS_CONTROLE[[#This Row],[Coluna9]])</f>
        <v>-</v>
      </c>
      <c r="AM609" s="171" t="str">
        <f>IF(BS_CONTROLE[[#This Row],[Coluna13]]=0, "-", BS_CONTROLE[[#This Row],[Coluna13]])</f>
        <v>-</v>
      </c>
      <c r="AN609" s="171" t="str">
        <f>IF(BS_CONTROLE[[#This Row],[Coluna14]]=0, "-", BS_CONTROLE[[#This Row],[Coluna14]])</f>
        <v>-</v>
      </c>
      <c r="AO609" s="172" t="str">
        <f>IF(BS_CONTROLE[[#This Row],[Coluna10]]=0, "-", BS_CONTROLE[[#This Row],[Coluna10]])</f>
        <v>-</v>
      </c>
      <c r="AP609" s="173" t="str">
        <f>IF(BS_CONTROLE[[#This Row],[Coluna11]]=0, "-", BS_CONTROLE[[#This Row],[Coluna11]])</f>
        <v>-</v>
      </c>
      <c r="AQ609" s="173" t="str">
        <f>IF(BS_CONTROLE[[#This Row],[Coluna12]]=0, "-", BS_CONTROLE[[#This Row],[Coluna12]])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9" s="59" t="str" cm="1">
        <f t="array" ref="BD6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Row],[Coluna22]]=0, "-", BS_CONTROLE[[#This Row],[Coluna22]])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Row],[Coluna2]]="","",WEEKNUM(BS_CONTROLE[[#This Row],[Coluna2]]))</f>
        <v/>
      </c>
      <c r="D610" s="45"/>
      <c r="E610" s="181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0" s="148" t="str" cm="1">
        <f t="array" ref="N6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0" s="176" t="str" cm="1">
        <f t="array" ref="T6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Row],[Coluna6]]=0, "-", BS_CONTROLE[[#This Row],[Coluna6]])</f>
        <v>-</v>
      </c>
      <c r="AJ610" s="8" t="str">
        <f>IF(D610="","*",VLOOKUP(AI610,BS_ATIVIDADE[#Data],3,FALSE))</f>
        <v>*</v>
      </c>
      <c r="AK610" s="171" t="str">
        <f>IF(BS_CONTROLE[[#This Row],[Coluna8]]=0, "-", BS_CONTROLE[[#This Row],[Coluna8]])</f>
        <v>-</v>
      </c>
      <c r="AL610" s="171" t="str">
        <f>IF(BS_CONTROLE[[#This Row],[Coluna9]]=0, "-", BS_CONTROLE[[#This Row],[Coluna9]])</f>
        <v>-</v>
      </c>
      <c r="AM610" s="171" t="str">
        <f>IF(BS_CONTROLE[[#This Row],[Coluna13]]=0, "-", BS_CONTROLE[[#This Row],[Coluna13]])</f>
        <v>-</v>
      </c>
      <c r="AN610" s="171" t="str">
        <f>IF(BS_CONTROLE[[#This Row],[Coluna14]]=0, "-", BS_CONTROLE[[#This Row],[Coluna14]])</f>
        <v>-</v>
      </c>
      <c r="AO610" s="172" t="str">
        <f>IF(BS_CONTROLE[[#This Row],[Coluna10]]=0, "-", BS_CONTROLE[[#This Row],[Coluna10]])</f>
        <v>-</v>
      </c>
      <c r="AP610" s="173" t="str">
        <f>IF(BS_CONTROLE[[#This Row],[Coluna11]]=0, "-", BS_CONTROLE[[#This Row],[Coluna11]])</f>
        <v>-</v>
      </c>
      <c r="AQ610" s="173" t="str">
        <f>IF(BS_CONTROLE[[#This Row],[Coluna12]]=0, "-", BS_CONTROLE[[#This Row],[Coluna12]])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0" s="59" t="str" cm="1">
        <f t="array" ref="BD6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Row],[Coluna22]]=0, "-", BS_CONTROLE[[#This Row],[Coluna22]])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Row],[Coluna2]]="","",WEEKNUM(BS_CONTROLE[[#This Row],[Coluna2]]))</f>
        <v/>
      </c>
      <c r="D611" s="45"/>
      <c r="E611" s="181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1" s="148" t="str" cm="1">
        <f t="array" ref="N6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1" s="176" t="str" cm="1">
        <f t="array" ref="T6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Row],[Coluna6]]=0, "-", BS_CONTROLE[[#This Row],[Coluna6]])</f>
        <v>-</v>
      </c>
      <c r="AJ611" s="8" t="str">
        <f>IF(D611="","*",VLOOKUP(AI611,BS_ATIVIDADE[#Data],3,FALSE))</f>
        <v>*</v>
      </c>
      <c r="AK611" s="171" t="str">
        <f>IF(BS_CONTROLE[[#This Row],[Coluna8]]=0, "-", BS_CONTROLE[[#This Row],[Coluna8]])</f>
        <v>-</v>
      </c>
      <c r="AL611" s="171" t="str">
        <f>IF(BS_CONTROLE[[#This Row],[Coluna9]]=0, "-", BS_CONTROLE[[#This Row],[Coluna9]])</f>
        <v>-</v>
      </c>
      <c r="AM611" s="171" t="str">
        <f>IF(BS_CONTROLE[[#This Row],[Coluna13]]=0, "-", BS_CONTROLE[[#This Row],[Coluna13]])</f>
        <v>-</v>
      </c>
      <c r="AN611" s="171" t="str">
        <f>IF(BS_CONTROLE[[#This Row],[Coluna14]]=0, "-", BS_CONTROLE[[#This Row],[Coluna14]])</f>
        <v>-</v>
      </c>
      <c r="AO611" s="172" t="str">
        <f>IF(BS_CONTROLE[[#This Row],[Coluna10]]=0, "-", BS_CONTROLE[[#This Row],[Coluna10]])</f>
        <v>-</v>
      </c>
      <c r="AP611" s="173" t="str">
        <f>IF(BS_CONTROLE[[#This Row],[Coluna11]]=0, "-", BS_CONTROLE[[#This Row],[Coluna11]])</f>
        <v>-</v>
      </c>
      <c r="AQ611" s="173" t="str">
        <f>IF(BS_CONTROLE[[#This Row],[Coluna12]]=0, "-", BS_CONTROLE[[#This Row],[Coluna12]])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1" s="59" t="str" cm="1">
        <f t="array" ref="BD6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Row],[Coluna22]]=0, "-", BS_CONTROLE[[#This Row],[Coluna22]])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Row],[Coluna2]]="","",WEEKNUM(BS_CONTROLE[[#This Row],[Coluna2]]))</f>
        <v/>
      </c>
      <c r="D612" s="45"/>
      <c r="E612" s="181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2" s="148" t="str" cm="1">
        <f t="array" ref="N6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2" s="176" t="str" cm="1">
        <f t="array" ref="T6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Row],[Coluna6]]=0, "-", BS_CONTROLE[[#This Row],[Coluna6]])</f>
        <v>-</v>
      </c>
      <c r="AJ612" s="8" t="str">
        <f>IF(D612="","*",VLOOKUP(AI612,BS_ATIVIDADE[#Data],3,FALSE))</f>
        <v>*</v>
      </c>
      <c r="AK612" s="171" t="str">
        <f>IF(BS_CONTROLE[[#This Row],[Coluna8]]=0, "-", BS_CONTROLE[[#This Row],[Coluna8]])</f>
        <v>-</v>
      </c>
      <c r="AL612" s="171" t="str">
        <f>IF(BS_CONTROLE[[#This Row],[Coluna9]]=0, "-", BS_CONTROLE[[#This Row],[Coluna9]])</f>
        <v>-</v>
      </c>
      <c r="AM612" s="171" t="str">
        <f>IF(BS_CONTROLE[[#This Row],[Coluna13]]=0, "-", BS_CONTROLE[[#This Row],[Coluna13]])</f>
        <v>-</v>
      </c>
      <c r="AN612" s="171" t="str">
        <f>IF(BS_CONTROLE[[#This Row],[Coluna14]]=0, "-", BS_CONTROLE[[#This Row],[Coluna14]])</f>
        <v>-</v>
      </c>
      <c r="AO612" s="172" t="str">
        <f>IF(BS_CONTROLE[[#This Row],[Coluna10]]=0, "-", BS_CONTROLE[[#This Row],[Coluna10]])</f>
        <v>-</v>
      </c>
      <c r="AP612" s="173" t="str">
        <f>IF(BS_CONTROLE[[#This Row],[Coluna11]]=0, "-", BS_CONTROLE[[#This Row],[Coluna11]])</f>
        <v>-</v>
      </c>
      <c r="AQ612" s="173" t="str">
        <f>IF(BS_CONTROLE[[#This Row],[Coluna12]]=0, "-", BS_CONTROLE[[#This Row],[Coluna12]])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2" s="59" t="str" cm="1">
        <f t="array" ref="BD6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Row],[Coluna22]]=0, "-", BS_CONTROLE[[#This Row],[Coluna22]])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Row],[Coluna2]]="","",WEEKNUM(BS_CONTROLE[[#This Row],[Coluna2]]))</f>
        <v/>
      </c>
      <c r="D613" s="45"/>
      <c r="E613" s="181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3" s="148" t="str" cm="1">
        <f t="array" ref="N6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3" s="176" t="str" cm="1">
        <f t="array" ref="T6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Row],[Coluna6]]=0, "-", BS_CONTROLE[[#This Row],[Coluna6]])</f>
        <v>-</v>
      </c>
      <c r="AJ613" s="8" t="str">
        <f>IF(D613="","*",VLOOKUP(AI613,BS_ATIVIDADE[#Data],3,FALSE))</f>
        <v>*</v>
      </c>
      <c r="AK613" s="171" t="str">
        <f>IF(BS_CONTROLE[[#This Row],[Coluna8]]=0, "-", BS_CONTROLE[[#This Row],[Coluna8]])</f>
        <v>-</v>
      </c>
      <c r="AL613" s="171" t="str">
        <f>IF(BS_CONTROLE[[#This Row],[Coluna9]]=0, "-", BS_CONTROLE[[#This Row],[Coluna9]])</f>
        <v>-</v>
      </c>
      <c r="AM613" s="171" t="str">
        <f>IF(BS_CONTROLE[[#This Row],[Coluna13]]=0, "-", BS_CONTROLE[[#This Row],[Coluna13]])</f>
        <v>-</v>
      </c>
      <c r="AN613" s="171" t="str">
        <f>IF(BS_CONTROLE[[#This Row],[Coluna14]]=0, "-", BS_CONTROLE[[#This Row],[Coluna14]])</f>
        <v>-</v>
      </c>
      <c r="AO613" s="172" t="str">
        <f>IF(BS_CONTROLE[[#This Row],[Coluna10]]=0, "-", BS_CONTROLE[[#This Row],[Coluna10]])</f>
        <v>-</v>
      </c>
      <c r="AP613" s="173" t="str">
        <f>IF(BS_CONTROLE[[#This Row],[Coluna11]]=0, "-", BS_CONTROLE[[#This Row],[Coluna11]])</f>
        <v>-</v>
      </c>
      <c r="AQ613" s="173" t="str">
        <f>IF(BS_CONTROLE[[#This Row],[Coluna12]]=0, "-", BS_CONTROLE[[#This Row],[Coluna12]])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3" s="59" t="str" cm="1">
        <f t="array" ref="BD6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Row],[Coluna22]]=0, "-", BS_CONTROLE[[#This Row],[Coluna22]])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Row],[Coluna2]]="","",WEEKNUM(BS_CONTROLE[[#This Row],[Coluna2]]))</f>
        <v/>
      </c>
      <c r="D614" s="45"/>
      <c r="E614" s="181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4" s="148" t="str" cm="1">
        <f t="array" ref="N6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4" s="176" t="str" cm="1">
        <f t="array" ref="T6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Row],[Coluna6]]=0, "-", BS_CONTROLE[[#This Row],[Coluna6]])</f>
        <v>-</v>
      </c>
      <c r="AJ614" s="8" t="str">
        <f>IF(D614="","*",VLOOKUP(AI614,BS_ATIVIDADE[#Data],3,FALSE))</f>
        <v>*</v>
      </c>
      <c r="AK614" s="171" t="str">
        <f>IF(BS_CONTROLE[[#This Row],[Coluna8]]=0, "-", BS_CONTROLE[[#This Row],[Coluna8]])</f>
        <v>-</v>
      </c>
      <c r="AL614" s="171" t="str">
        <f>IF(BS_CONTROLE[[#This Row],[Coluna9]]=0, "-", BS_CONTROLE[[#This Row],[Coluna9]])</f>
        <v>-</v>
      </c>
      <c r="AM614" s="171" t="str">
        <f>IF(BS_CONTROLE[[#This Row],[Coluna13]]=0, "-", BS_CONTROLE[[#This Row],[Coluna13]])</f>
        <v>-</v>
      </c>
      <c r="AN614" s="171" t="str">
        <f>IF(BS_CONTROLE[[#This Row],[Coluna14]]=0, "-", BS_CONTROLE[[#This Row],[Coluna14]])</f>
        <v>-</v>
      </c>
      <c r="AO614" s="172" t="str">
        <f>IF(BS_CONTROLE[[#This Row],[Coluna10]]=0, "-", BS_CONTROLE[[#This Row],[Coluna10]])</f>
        <v>-</v>
      </c>
      <c r="AP614" s="173" t="str">
        <f>IF(BS_CONTROLE[[#This Row],[Coluna11]]=0, "-", BS_CONTROLE[[#This Row],[Coluna11]])</f>
        <v>-</v>
      </c>
      <c r="AQ614" s="173" t="str">
        <f>IF(BS_CONTROLE[[#This Row],[Coluna12]]=0, "-", BS_CONTROLE[[#This Row],[Coluna12]])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4" s="59" t="str" cm="1">
        <f t="array" ref="BD6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Row],[Coluna22]]=0, "-", BS_CONTROLE[[#This Row],[Coluna22]])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Row],[Coluna2]]="","",WEEKNUM(BS_CONTROLE[[#This Row],[Coluna2]]))</f>
        <v/>
      </c>
      <c r="D615" s="45"/>
      <c r="E615" s="181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5" s="148" t="str" cm="1">
        <f t="array" ref="N6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5" s="176" t="str" cm="1">
        <f t="array" ref="T6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Row],[Coluna6]]=0, "-", BS_CONTROLE[[#This Row],[Coluna6]])</f>
        <v>-</v>
      </c>
      <c r="AJ615" s="8" t="str">
        <f>IF(D615="","*",VLOOKUP(AI615,BS_ATIVIDADE[#Data],3,FALSE))</f>
        <v>*</v>
      </c>
      <c r="AK615" s="171" t="str">
        <f>IF(BS_CONTROLE[[#This Row],[Coluna8]]=0, "-", BS_CONTROLE[[#This Row],[Coluna8]])</f>
        <v>-</v>
      </c>
      <c r="AL615" s="171" t="str">
        <f>IF(BS_CONTROLE[[#This Row],[Coluna9]]=0, "-", BS_CONTROLE[[#This Row],[Coluna9]])</f>
        <v>-</v>
      </c>
      <c r="AM615" s="171" t="str">
        <f>IF(BS_CONTROLE[[#This Row],[Coluna13]]=0, "-", BS_CONTROLE[[#This Row],[Coluna13]])</f>
        <v>-</v>
      </c>
      <c r="AN615" s="171" t="str">
        <f>IF(BS_CONTROLE[[#This Row],[Coluna14]]=0, "-", BS_CONTROLE[[#This Row],[Coluna14]])</f>
        <v>-</v>
      </c>
      <c r="AO615" s="172" t="str">
        <f>IF(BS_CONTROLE[[#This Row],[Coluna10]]=0, "-", BS_CONTROLE[[#This Row],[Coluna10]])</f>
        <v>-</v>
      </c>
      <c r="AP615" s="173" t="str">
        <f>IF(BS_CONTROLE[[#This Row],[Coluna11]]=0, "-", BS_CONTROLE[[#This Row],[Coluna11]])</f>
        <v>-</v>
      </c>
      <c r="AQ615" s="173" t="str">
        <f>IF(BS_CONTROLE[[#This Row],[Coluna12]]=0, "-", BS_CONTROLE[[#This Row],[Coluna12]])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5" s="59" t="str" cm="1">
        <f t="array" ref="BD6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Row],[Coluna22]]=0, "-", BS_CONTROLE[[#This Row],[Coluna22]])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Row],[Coluna2]]="","",WEEKNUM(BS_CONTROLE[[#This Row],[Coluna2]]))</f>
        <v/>
      </c>
      <c r="D616" s="45"/>
      <c r="E616" s="181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6" s="148" t="str" cm="1">
        <f t="array" ref="N6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6" s="176" t="str" cm="1">
        <f t="array" ref="T6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Row],[Coluna6]]=0, "-", BS_CONTROLE[[#This Row],[Coluna6]])</f>
        <v>-</v>
      </c>
      <c r="AJ616" s="8" t="str">
        <f>IF(D616="","*",VLOOKUP(AI616,BS_ATIVIDADE[#Data],3,FALSE))</f>
        <v>*</v>
      </c>
      <c r="AK616" s="171" t="str">
        <f>IF(BS_CONTROLE[[#This Row],[Coluna8]]=0, "-", BS_CONTROLE[[#This Row],[Coluna8]])</f>
        <v>-</v>
      </c>
      <c r="AL616" s="171" t="str">
        <f>IF(BS_CONTROLE[[#This Row],[Coluna9]]=0, "-", BS_CONTROLE[[#This Row],[Coluna9]])</f>
        <v>-</v>
      </c>
      <c r="AM616" s="171" t="str">
        <f>IF(BS_CONTROLE[[#This Row],[Coluna13]]=0, "-", BS_CONTROLE[[#This Row],[Coluna13]])</f>
        <v>-</v>
      </c>
      <c r="AN616" s="171" t="str">
        <f>IF(BS_CONTROLE[[#This Row],[Coluna14]]=0, "-", BS_CONTROLE[[#This Row],[Coluna14]])</f>
        <v>-</v>
      </c>
      <c r="AO616" s="172" t="str">
        <f>IF(BS_CONTROLE[[#This Row],[Coluna10]]=0, "-", BS_CONTROLE[[#This Row],[Coluna10]])</f>
        <v>-</v>
      </c>
      <c r="AP616" s="173" t="str">
        <f>IF(BS_CONTROLE[[#This Row],[Coluna11]]=0, "-", BS_CONTROLE[[#This Row],[Coluna11]])</f>
        <v>-</v>
      </c>
      <c r="AQ616" s="173" t="str">
        <f>IF(BS_CONTROLE[[#This Row],[Coluna12]]=0, "-", BS_CONTROLE[[#This Row],[Coluna12]])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6" s="59" t="str" cm="1">
        <f t="array" ref="BD6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Row],[Coluna22]]=0, "-", BS_CONTROLE[[#This Row],[Coluna22]])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Row],[Coluna2]]="","",WEEKNUM(BS_CONTROLE[[#This Row],[Coluna2]]))</f>
        <v/>
      </c>
      <c r="D617" s="45"/>
      <c r="E617" s="181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7" s="148" t="str" cm="1">
        <f t="array" ref="N6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7" s="176" t="str" cm="1">
        <f t="array" ref="T6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Row],[Coluna6]]=0, "-", BS_CONTROLE[[#This Row],[Coluna6]])</f>
        <v>-</v>
      </c>
      <c r="AJ617" s="8" t="str">
        <f>IF(D617="","*",VLOOKUP(AI617,BS_ATIVIDADE[#Data],3,FALSE))</f>
        <v>*</v>
      </c>
      <c r="AK617" s="171" t="str">
        <f>IF(BS_CONTROLE[[#This Row],[Coluna8]]=0, "-", BS_CONTROLE[[#This Row],[Coluna8]])</f>
        <v>-</v>
      </c>
      <c r="AL617" s="171" t="str">
        <f>IF(BS_CONTROLE[[#This Row],[Coluna9]]=0, "-", BS_CONTROLE[[#This Row],[Coluna9]])</f>
        <v>-</v>
      </c>
      <c r="AM617" s="171" t="str">
        <f>IF(BS_CONTROLE[[#This Row],[Coluna13]]=0, "-", BS_CONTROLE[[#This Row],[Coluna13]])</f>
        <v>-</v>
      </c>
      <c r="AN617" s="171" t="str">
        <f>IF(BS_CONTROLE[[#This Row],[Coluna14]]=0, "-", BS_CONTROLE[[#This Row],[Coluna14]])</f>
        <v>-</v>
      </c>
      <c r="AO617" s="172" t="str">
        <f>IF(BS_CONTROLE[[#This Row],[Coluna10]]=0, "-", BS_CONTROLE[[#This Row],[Coluna10]])</f>
        <v>-</v>
      </c>
      <c r="AP617" s="173" t="str">
        <f>IF(BS_CONTROLE[[#This Row],[Coluna11]]=0, "-", BS_CONTROLE[[#This Row],[Coluna11]])</f>
        <v>-</v>
      </c>
      <c r="AQ617" s="173" t="str">
        <f>IF(BS_CONTROLE[[#This Row],[Coluna12]]=0, "-", BS_CONTROLE[[#This Row],[Coluna12]])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7" s="59" t="str" cm="1">
        <f t="array" ref="BD6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Row],[Coluna22]]=0, "-", BS_CONTROLE[[#This Row],[Coluna22]])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Row],[Coluna2]]="","",WEEKNUM(BS_CONTROLE[[#This Row],[Coluna2]]))</f>
        <v/>
      </c>
      <c r="D618" s="45"/>
      <c r="E618" s="181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8" s="148" t="str" cm="1">
        <f t="array" ref="N6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8" s="176" t="str" cm="1">
        <f t="array" ref="T6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Row],[Coluna6]]=0, "-", BS_CONTROLE[[#This Row],[Coluna6]])</f>
        <v>-</v>
      </c>
      <c r="AJ618" s="8" t="str">
        <f>IF(D618="","*",VLOOKUP(AI618,BS_ATIVIDADE[#Data],3,FALSE))</f>
        <v>*</v>
      </c>
      <c r="AK618" s="171" t="str">
        <f>IF(BS_CONTROLE[[#This Row],[Coluna8]]=0, "-", BS_CONTROLE[[#This Row],[Coluna8]])</f>
        <v>-</v>
      </c>
      <c r="AL618" s="171" t="str">
        <f>IF(BS_CONTROLE[[#This Row],[Coluna9]]=0, "-", BS_CONTROLE[[#This Row],[Coluna9]])</f>
        <v>-</v>
      </c>
      <c r="AM618" s="171" t="str">
        <f>IF(BS_CONTROLE[[#This Row],[Coluna13]]=0, "-", BS_CONTROLE[[#This Row],[Coluna13]])</f>
        <v>-</v>
      </c>
      <c r="AN618" s="171" t="str">
        <f>IF(BS_CONTROLE[[#This Row],[Coluna14]]=0, "-", BS_CONTROLE[[#This Row],[Coluna14]])</f>
        <v>-</v>
      </c>
      <c r="AO618" s="172" t="str">
        <f>IF(BS_CONTROLE[[#This Row],[Coluna10]]=0, "-", BS_CONTROLE[[#This Row],[Coluna10]])</f>
        <v>-</v>
      </c>
      <c r="AP618" s="173" t="str">
        <f>IF(BS_CONTROLE[[#This Row],[Coluna11]]=0, "-", BS_CONTROLE[[#This Row],[Coluna11]])</f>
        <v>-</v>
      </c>
      <c r="AQ618" s="173" t="str">
        <f>IF(BS_CONTROLE[[#This Row],[Coluna12]]=0, "-", BS_CONTROLE[[#This Row],[Coluna12]])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8" s="59" t="str" cm="1">
        <f t="array" ref="BD6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Row],[Coluna22]]=0, "-", BS_CONTROLE[[#This Row],[Coluna22]])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Row],[Coluna2]]="","",WEEKNUM(BS_CONTROLE[[#This Row],[Coluna2]]))</f>
        <v/>
      </c>
      <c r="D619" s="45"/>
      <c r="E619" s="181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9" s="148" t="str" cm="1">
        <f t="array" ref="N6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9" s="176" t="str" cm="1">
        <f t="array" ref="T6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Row],[Coluna6]]=0, "-", BS_CONTROLE[[#This Row],[Coluna6]])</f>
        <v>-</v>
      </c>
      <c r="AJ619" s="8" t="str">
        <f>IF(D619="","*",VLOOKUP(AI619,BS_ATIVIDADE[#Data],3,FALSE))</f>
        <v>*</v>
      </c>
      <c r="AK619" s="171" t="str">
        <f>IF(BS_CONTROLE[[#This Row],[Coluna8]]=0, "-", BS_CONTROLE[[#This Row],[Coluna8]])</f>
        <v>-</v>
      </c>
      <c r="AL619" s="171" t="str">
        <f>IF(BS_CONTROLE[[#This Row],[Coluna9]]=0, "-", BS_CONTROLE[[#This Row],[Coluna9]])</f>
        <v>-</v>
      </c>
      <c r="AM619" s="171" t="str">
        <f>IF(BS_CONTROLE[[#This Row],[Coluna13]]=0, "-", BS_CONTROLE[[#This Row],[Coluna13]])</f>
        <v>-</v>
      </c>
      <c r="AN619" s="171" t="str">
        <f>IF(BS_CONTROLE[[#This Row],[Coluna14]]=0, "-", BS_CONTROLE[[#This Row],[Coluna14]])</f>
        <v>-</v>
      </c>
      <c r="AO619" s="172" t="str">
        <f>IF(BS_CONTROLE[[#This Row],[Coluna10]]=0, "-", BS_CONTROLE[[#This Row],[Coluna10]])</f>
        <v>-</v>
      </c>
      <c r="AP619" s="173" t="str">
        <f>IF(BS_CONTROLE[[#This Row],[Coluna11]]=0, "-", BS_CONTROLE[[#This Row],[Coluna11]])</f>
        <v>-</v>
      </c>
      <c r="AQ619" s="173" t="str">
        <f>IF(BS_CONTROLE[[#This Row],[Coluna12]]=0, "-", BS_CONTROLE[[#This Row],[Coluna12]])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9" s="59" t="str" cm="1">
        <f t="array" ref="BD6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Row],[Coluna22]]=0, "-", BS_CONTROLE[[#This Row],[Coluna22]])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8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Row],[Coluna2]]="","",WEEKNUM(BS_CONTROLE[[#This Row],[Coluna2]]))</f>
        <v/>
      </c>
      <c r="D620" s="45"/>
      <c r="E620" s="181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0" s="148" t="str" cm="1">
        <f t="array" ref="N6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0" s="176" t="str" cm="1">
        <f t="array" ref="T6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Row],[Coluna6]]=0, "-", BS_CONTROLE[[#This Row],[Coluna6]])</f>
        <v>-</v>
      </c>
      <c r="AJ620" s="8" t="str">
        <f>IF(D620="","*",VLOOKUP(AI620,BS_ATIVIDADE[#Data],3,FALSE))</f>
        <v>*</v>
      </c>
      <c r="AK620" s="171" t="str">
        <f>IF(BS_CONTROLE[[#This Row],[Coluna8]]=0, "-", BS_CONTROLE[[#This Row],[Coluna8]])</f>
        <v>-</v>
      </c>
      <c r="AL620" s="171" t="str">
        <f>IF(BS_CONTROLE[[#This Row],[Coluna9]]=0, "-", BS_CONTROLE[[#This Row],[Coluna9]])</f>
        <v>-</v>
      </c>
      <c r="AM620" s="171" t="str">
        <f>IF(BS_CONTROLE[[#This Row],[Coluna13]]=0, "-", BS_CONTROLE[[#This Row],[Coluna13]])</f>
        <v>-</v>
      </c>
      <c r="AN620" s="171" t="str">
        <f>IF(BS_CONTROLE[[#This Row],[Coluna14]]=0, "-", BS_CONTROLE[[#This Row],[Coluna14]])</f>
        <v>-</v>
      </c>
      <c r="AO620" s="172" t="str">
        <f>IF(BS_CONTROLE[[#This Row],[Coluna10]]=0, "-", BS_CONTROLE[[#This Row],[Coluna10]])</f>
        <v>-</v>
      </c>
      <c r="AP620" s="173" t="str">
        <f>IF(BS_CONTROLE[[#This Row],[Coluna11]]=0, "-", BS_CONTROLE[[#This Row],[Coluna11]])</f>
        <v>-</v>
      </c>
      <c r="AQ620" s="173" t="str">
        <f>IF(BS_CONTROLE[[#This Row],[Coluna12]]=0, "-", BS_CONTROLE[[#This Row],[Coluna12]])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0" s="59" t="str" cm="1">
        <f t="array" ref="BD6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Row],[Coluna22]]=0, "-", BS_CONTROLE[[#This Row],[Coluna22]])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8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Row],[Coluna2]]="","",WEEKNUM(BS_CONTROLE[[#This Row],[Coluna2]]))</f>
        <v/>
      </c>
      <c r="D621" s="45"/>
      <c r="E621" s="181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1" s="148" t="str" cm="1">
        <f t="array" ref="N6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1" s="176" t="str" cm="1">
        <f t="array" ref="T6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Row],[Coluna6]]=0, "-", BS_CONTROLE[[#This Row],[Coluna6]])</f>
        <v>-</v>
      </c>
      <c r="AJ621" s="8" t="str">
        <f>IF(D621="","*",VLOOKUP(AI621,BS_ATIVIDADE[#Data],3,FALSE))</f>
        <v>*</v>
      </c>
      <c r="AK621" s="171" t="str">
        <f>IF(BS_CONTROLE[[#This Row],[Coluna8]]=0, "-", BS_CONTROLE[[#This Row],[Coluna8]])</f>
        <v>-</v>
      </c>
      <c r="AL621" s="171" t="str">
        <f>IF(BS_CONTROLE[[#This Row],[Coluna9]]=0, "-", BS_CONTROLE[[#This Row],[Coluna9]])</f>
        <v>-</v>
      </c>
      <c r="AM621" s="171" t="str">
        <f>IF(BS_CONTROLE[[#This Row],[Coluna13]]=0, "-", BS_CONTROLE[[#This Row],[Coluna13]])</f>
        <v>-</v>
      </c>
      <c r="AN621" s="171" t="str">
        <f>IF(BS_CONTROLE[[#This Row],[Coluna14]]=0, "-", BS_CONTROLE[[#This Row],[Coluna14]])</f>
        <v>-</v>
      </c>
      <c r="AO621" s="172" t="str">
        <f>IF(BS_CONTROLE[[#This Row],[Coluna10]]=0, "-", BS_CONTROLE[[#This Row],[Coluna10]])</f>
        <v>-</v>
      </c>
      <c r="AP621" s="173" t="str">
        <f>IF(BS_CONTROLE[[#This Row],[Coluna11]]=0, "-", BS_CONTROLE[[#This Row],[Coluna11]])</f>
        <v>-</v>
      </c>
      <c r="AQ621" s="173" t="str">
        <f>IF(BS_CONTROLE[[#This Row],[Coluna12]]=0, "-", BS_CONTROLE[[#This Row],[Coluna12]])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1" s="59" t="str" cm="1">
        <f t="array" ref="BD6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Row],[Coluna22]]=0, "-", BS_CONTROLE[[#This Row],[Coluna22]])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8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Row],[Coluna2]]="","",WEEKNUM(BS_CONTROLE[[#This Row],[Coluna2]]))</f>
        <v/>
      </c>
      <c r="D622" s="45"/>
      <c r="E622" s="181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2" s="148" t="str" cm="1">
        <f t="array" ref="N6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2" s="176" t="str" cm="1">
        <f t="array" ref="T6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Row],[Coluna6]]=0, "-", BS_CONTROLE[[#This Row],[Coluna6]])</f>
        <v>-</v>
      </c>
      <c r="AJ622" s="8" t="str">
        <f>IF(D622="","*",VLOOKUP(AI622,BS_ATIVIDADE[#Data],3,FALSE))</f>
        <v>*</v>
      </c>
      <c r="AK622" s="171" t="str">
        <f>IF(BS_CONTROLE[[#This Row],[Coluna8]]=0, "-", BS_CONTROLE[[#This Row],[Coluna8]])</f>
        <v>-</v>
      </c>
      <c r="AL622" s="171" t="str">
        <f>IF(BS_CONTROLE[[#This Row],[Coluna9]]=0, "-", BS_CONTROLE[[#This Row],[Coluna9]])</f>
        <v>-</v>
      </c>
      <c r="AM622" s="171" t="str">
        <f>IF(BS_CONTROLE[[#This Row],[Coluna13]]=0, "-", BS_CONTROLE[[#This Row],[Coluna13]])</f>
        <v>-</v>
      </c>
      <c r="AN622" s="171" t="str">
        <f>IF(BS_CONTROLE[[#This Row],[Coluna14]]=0, "-", BS_CONTROLE[[#This Row],[Coluna14]])</f>
        <v>-</v>
      </c>
      <c r="AO622" s="172" t="str">
        <f>IF(BS_CONTROLE[[#This Row],[Coluna10]]=0, "-", BS_CONTROLE[[#This Row],[Coluna10]])</f>
        <v>-</v>
      </c>
      <c r="AP622" s="173" t="str">
        <f>IF(BS_CONTROLE[[#This Row],[Coluna11]]=0, "-", BS_CONTROLE[[#This Row],[Coluna11]])</f>
        <v>-</v>
      </c>
      <c r="AQ622" s="173" t="str">
        <f>IF(BS_CONTROLE[[#This Row],[Coluna12]]=0, "-", BS_CONTROLE[[#This Row],[Coluna12]])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2" s="59" t="str" cm="1">
        <f t="array" ref="BD6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Row],[Coluna22]]=0, "-", BS_CONTROLE[[#This Row],[Coluna22]])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Row],[Coluna2]]="","",WEEKNUM(BS_CONTROLE[[#This Row],[Coluna2]]))</f>
        <v/>
      </c>
      <c r="D623" s="45"/>
      <c r="E623" s="181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3" s="148" t="str" cm="1">
        <f t="array" ref="N6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3" s="176" t="str" cm="1">
        <f t="array" ref="T6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Row],[Coluna6]]=0, "-", BS_CONTROLE[[#This Row],[Coluna6]])</f>
        <v>-</v>
      </c>
      <c r="AJ623" s="8" t="str">
        <f>IF(D623="","*",VLOOKUP(AI623,BS_ATIVIDADE[#Data],3,FALSE))</f>
        <v>*</v>
      </c>
      <c r="AK623" s="171" t="str">
        <f>IF(BS_CONTROLE[[#This Row],[Coluna8]]=0, "-", BS_CONTROLE[[#This Row],[Coluna8]])</f>
        <v>-</v>
      </c>
      <c r="AL623" s="171" t="str">
        <f>IF(BS_CONTROLE[[#This Row],[Coluna9]]=0, "-", BS_CONTROLE[[#This Row],[Coluna9]])</f>
        <v>-</v>
      </c>
      <c r="AM623" s="171" t="str">
        <f>IF(BS_CONTROLE[[#This Row],[Coluna13]]=0, "-", BS_CONTROLE[[#This Row],[Coluna13]])</f>
        <v>-</v>
      </c>
      <c r="AN623" s="171" t="str">
        <f>IF(BS_CONTROLE[[#This Row],[Coluna14]]=0, "-", BS_CONTROLE[[#This Row],[Coluna14]])</f>
        <v>-</v>
      </c>
      <c r="AO623" s="172" t="str">
        <f>IF(BS_CONTROLE[[#This Row],[Coluna10]]=0, "-", BS_CONTROLE[[#This Row],[Coluna10]])</f>
        <v>-</v>
      </c>
      <c r="AP623" s="173" t="str">
        <f>IF(BS_CONTROLE[[#This Row],[Coluna11]]=0, "-", BS_CONTROLE[[#This Row],[Coluna11]])</f>
        <v>-</v>
      </c>
      <c r="AQ623" s="173" t="str">
        <f>IF(BS_CONTROLE[[#This Row],[Coluna12]]=0, "-", BS_CONTROLE[[#This Row],[Coluna12]])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3" s="59" t="str" cm="1">
        <f t="array" ref="BD6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Row],[Coluna22]]=0, "-", BS_CONTROLE[[#This Row],[Coluna22]])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Row],[Coluna2]]="","",WEEKNUM(BS_CONTROLE[[#This Row],[Coluna2]]))</f>
        <v/>
      </c>
      <c r="D624" s="45"/>
      <c r="E624" s="181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4" s="148" t="str" cm="1">
        <f t="array" ref="N6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4" s="176" t="str" cm="1">
        <f t="array" ref="T6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Row],[Coluna6]]=0, "-", BS_CONTROLE[[#This Row],[Coluna6]])</f>
        <v>-</v>
      </c>
      <c r="AJ624" s="8" t="str">
        <f>IF(D624="","*",VLOOKUP(AI624,BS_ATIVIDADE[#Data],3,FALSE))</f>
        <v>*</v>
      </c>
      <c r="AK624" s="171" t="str">
        <f>IF(BS_CONTROLE[[#This Row],[Coluna8]]=0, "-", BS_CONTROLE[[#This Row],[Coluna8]])</f>
        <v>-</v>
      </c>
      <c r="AL624" s="171" t="str">
        <f>IF(BS_CONTROLE[[#This Row],[Coluna9]]=0, "-", BS_CONTROLE[[#This Row],[Coluna9]])</f>
        <v>-</v>
      </c>
      <c r="AM624" s="171" t="str">
        <f>IF(BS_CONTROLE[[#This Row],[Coluna13]]=0, "-", BS_CONTROLE[[#This Row],[Coluna13]])</f>
        <v>-</v>
      </c>
      <c r="AN624" s="171" t="str">
        <f>IF(BS_CONTROLE[[#This Row],[Coluna14]]=0, "-", BS_CONTROLE[[#This Row],[Coluna14]])</f>
        <v>-</v>
      </c>
      <c r="AO624" s="172" t="str">
        <f>IF(BS_CONTROLE[[#This Row],[Coluna10]]=0, "-", BS_CONTROLE[[#This Row],[Coluna10]])</f>
        <v>-</v>
      </c>
      <c r="AP624" s="173" t="str">
        <f>IF(BS_CONTROLE[[#This Row],[Coluna11]]=0, "-", BS_CONTROLE[[#This Row],[Coluna11]])</f>
        <v>-</v>
      </c>
      <c r="AQ624" s="173" t="str">
        <f>IF(BS_CONTROLE[[#This Row],[Coluna12]]=0, "-", BS_CONTROLE[[#This Row],[Coluna12]])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4" s="59" t="str" cm="1">
        <f t="array" ref="BD6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Row],[Coluna22]]=0, "-", BS_CONTROLE[[#This Row],[Coluna22]])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Row],[Coluna2]]="","",WEEKNUM(BS_CONTROLE[[#This Row],[Coluna2]]))</f>
        <v/>
      </c>
      <c r="D625" s="45"/>
      <c r="E625" s="181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5" s="148" t="str" cm="1">
        <f t="array" ref="N6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5" s="176" t="str" cm="1">
        <f t="array" ref="T6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Row],[Coluna6]]=0, "-", BS_CONTROLE[[#This Row],[Coluna6]])</f>
        <v>-</v>
      </c>
      <c r="AJ625" s="8" t="str">
        <f>IF(D625="","*",VLOOKUP(AI625,BS_ATIVIDADE[#Data],3,FALSE))</f>
        <v>*</v>
      </c>
      <c r="AK625" s="171" t="str">
        <f>IF(BS_CONTROLE[[#This Row],[Coluna8]]=0, "-", BS_CONTROLE[[#This Row],[Coluna8]])</f>
        <v>-</v>
      </c>
      <c r="AL625" s="171" t="str">
        <f>IF(BS_CONTROLE[[#This Row],[Coluna9]]=0, "-", BS_CONTROLE[[#This Row],[Coluna9]])</f>
        <v>-</v>
      </c>
      <c r="AM625" s="171" t="str">
        <f>IF(BS_CONTROLE[[#This Row],[Coluna13]]=0, "-", BS_CONTROLE[[#This Row],[Coluna13]])</f>
        <v>-</v>
      </c>
      <c r="AN625" s="171" t="str">
        <f>IF(BS_CONTROLE[[#This Row],[Coluna14]]=0, "-", BS_CONTROLE[[#This Row],[Coluna14]])</f>
        <v>-</v>
      </c>
      <c r="AO625" s="172" t="str">
        <f>IF(BS_CONTROLE[[#This Row],[Coluna10]]=0, "-", BS_CONTROLE[[#This Row],[Coluna10]])</f>
        <v>-</v>
      </c>
      <c r="AP625" s="173" t="str">
        <f>IF(BS_CONTROLE[[#This Row],[Coluna11]]=0, "-", BS_CONTROLE[[#This Row],[Coluna11]])</f>
        <v>-</v>
      </c>
      <c r="AQ625" s="173" t="str">
        <f>IF(BS_CONTROLE[[#This Row],[Coluna12]]=0, "-", BS_CONTROLE[[#This Row],[Coluna12]])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5" s="59" t="str" cm="1">
        <f t="array" ref="BD6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Row],[Coluna22]]=0, "-", BS_CONTROLE[[#This Row],[Coluna22]])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Row],[Coluna2]]="","",WEEKNUM(BS_CONTROLE[[#This Row],[Coluna2]]))</f>
        <v/>
      </c>
      <c r="D626" s="45"/>
      <c r="E626" s="181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6" s="148" t="str" cm="1">
        <f t="array" ref="N6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6" s="176" t="str" cm="1">
        <f t="array" ref="T6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Row],[Coluna6]]=0, "-", BS_CONTROLE[[#This Row],[Coluna6]])</f>
        <v>-</v>
      </c>
      <c r="AJ626" s="8" t="str">
        <f>IF(D626="","*",VLOOKUP(AI626,BS_ATIVIDADE[#Data],3,FALSE))</f>
        <v>*</v>
      </c>
      <c r="AK626" s="171" t="str">
        <f>IF(BS_CONTROLE[[#This Row],[Coluna8]]=0, "-", BS_CONTROLE[[#This Row],[Coluna8]])</f>
        <v>-</v>
      </c>
      <c r="AL626" s="171" t="str">
        <f>IF(BS_CONTROLE[[#This Row],[Coluna9]]=0, "-", BS_CONTROLE[[#This Row],[Coluna9]])</f>
        <v>-</v>
      </c>
      <c r="AM626" s="171" t="str">
        <f>IF(BS_CONTROLE[[#This Row],[Coluna13]]=0, "-", BS_CONTROLE[[#This Row],[Coluna13]])</f>
        <v>-</v>
      </c>
      <c r="AN626" s="171" t="str">
        <f>IF(BS_CONTROLE[[#This Row],[Coluna14]]=0, "-", BS_CONTROLE[[#This Row],[Coluna14]])</f>
        <v>-</v>
      </c>
      <c r="AO626" s="172" t="str">
        <f>IF(BS_CONTROLE[[#This Row],[Coluna10]]=0, "-", BS_CONTROLE[[#This Row],[Coluna10]])</f>
        <v>-</v>
      </c>
      <c r="AP626" s="173" t="str">
        <f>IF(BS_CONTROLE[[#This Row],[Coluna11]]=0, "-", BS_CONTROLE[[#This Row],[Coluna11]])</f>
        <v>-</v>
      </c>
      <c r="AQ626" s="173" t="str">
        <f>IF(BS_CONTROLE[[#This Row],[Coluna12]]=0, "-", BS_CONTROLE[[#This Row],[Coluna12]])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6" s="59" t="str" cm="1">
        <f t="array" ref="BD6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Row],[Coluna22]]=0, "-", BS_CONTROLE[[#This Row],[Coluna22]])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Row],[Coluna2]]="","",WEEKNUM(BS_CONTROLE[[#This Row],[Coluna2]]))</f>
        <v/>
      </c>
      <c r="D627" s="45"/>
      <c r="E627" s="181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7" s="148" t="str" cm="1">
        <f t="array" ref="N6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7" s="176" t="str" cm="1">
        <f t="array" ref="T6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Row],[Coluna6]]=0, "-", BS_CONTROLE[[#This Row],[Coluna6]])</f>
        <v>-</v>
      </c>
      <c r="AJ627" s="8" t="str">
        <f>IF(D627="","*",VLOOKUP(AI627,BS_ATIVIDADE[#Data],3,FALSE))</f>
        <v>*</v>
      </c>
      <c r="AK627" s="171" t="str">
        <f>IF(BS_CONTROLE[[#This Row],[Coluna8]]=0, "-", BS_CONTROLE[[#This Row],[Coluna8]])</f>
        <v>-</v>
      </c>
      <c r="AL627" s="171" t="str">
        <f>IF(BS_CONTROLE[[#This Row],[Coluna9]]=0, "-", BS_CONTROLE[[#This Row],[Coluna9]])</f>
        <v>-</v>
      </c>
      <c r="AM627" s="171" t="str">
        <f>IF(BS_CONTROLE[[#This Row],[Coluna13]]=0, "-", BS_CONTROLE[[#This Row],[Coluna13]])</f>
        <v>-</v>
      </c>
      <c r="AN627" s="171" t="str">
        <f>IF(BS_CONTROLE[[#This Row],[Coluna14]]=0, "-", BS_CONTROLE[[#This Row],[Coluna14]])</f>
        <v>-</v>
      </c>
      <c r="AO627" s="172" t="str">
        <f>IF(BS_CONTROLE[[#This Row],[Coluna10]]=0, "-", BS_CONTROLE[[#This Row],[Coluna10]])</f>
        <v>-</v>
      </c>
      <c r="AP627" s="173" t="str">
        <f>IF(BS_CONTROLE[[#This Row],[Coluna11]]=0, "-", BS_CONTROLE[[#This Row],[Coluna11]])</f>
        <v>-</v>
      </c>
      <c r="AQ627" s="173" t="str">
        <f>IF(BS_CONTROLE[[#This Row],[Coluna12]]=0, "-", BS_CONTROLE[[#This Row],[Coluna12]])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7" s="59" t="str" cm="1">
        <f t="array" ref="BD6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Row],[Coluna22]]=0, "-", BS_CONTROLE[[#This Row],[Coluna22]])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Row],[Coluna2]]="","",WEEKNUM(BS_CONTROLE[[#This Row],[Coluna2]]))</f>
        <v/>
      </c>
      <c r="D628" s="45"/>
      <c r="E628" s="181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8" s="148" t="str" cm="1">
        <f t="array" ref="N6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8" s="176" t="str" cm="1">
        <f t="array" ref="T6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Row],[Coluna6]]=0, "-", BS_CONTROLE[[#This Row],[Coluna6]])</f>
        <v>-</v>
      </c>
      <c r="AJ628" s="8" t="str">
        <f>IF(D628="","*",VLOOKUP(AI628,BS_ATIVIDADE[#Data],3,FALSE))</f>
        <v>*</v>
      </c>
      <c r="AK628" s="171" t="str">
        <f>IF(BS_CONTROLE[[#This Row],[Coluna8]]=0, "-", BS_CONTROLE[[#This Row],[Coluna8]])</f>
        <v>-</v>
      </c>
      <c r="AL628" s="171" t="str">
        <f>IF(BS_CONTROLE[[#This Row],[Coluna9]]=0, "-", BS_CONTROLE[[#This Row],[Coluna9]])</f>
        <v>-</v>
      </c>
      <c r="AM628" s="171" t="str">
        <f>IF(BS_CONTROLE[[#This Row],[Coluna13]]=0, "-", BS_CONTROLE[[#This Row],[Coluna13]])</f>
        <v>-</v>
      </c>
      <c r="AN628" s="171" t="str">
        <f>IF(BS_CONTROLE[[#This Row],[Coluna14]]=0, "-", BS_CONTROLE[[#This Row],[Coluna14]])</f>
        <v>-</v>
      </c>
      <c r="AO628" s="172" t="str">
        <f>IF(BS_CONTROLE[[#This Row],[Coluna10]]=0, "-", BS_CONTROLE[[#This Row],[Coluna10]])</f>
        <v>-</v>
      </c>
      <c r="AP628" s="173" t="str">
        <f>IF(BS_CONTROLE[[#This Row],[Coluna11]]=0, "-", BS_CONTROLE[[#This Row],[Coluna11]])</f>
        <v>-</v>
      </c>
      <c r="AQ628" s="173" t="str">
        <f>IF(BS_CONTROLE[[#This Row],[Coluna12]]=0, "-", BS_CONTROLE[[#This Row],[Coluna12]])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8" s="59" t="str" cm="1">
        <f t="array" ref="BD6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Row],[Coluna22]]=0, "-", BS_CONTROLE[[#This Row],[Coluna22]])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Row],[Coluna2]]="","",WEEKNUM(BS_CONTROLE[[#This Row],[Coluna2]]))</f>
        <v/>
      </c>
      <c r="D629" s="45"/>
      <c r="E629" s="181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9" s="148" t="str" cm="1">
        <f t="array" ref="N6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9" s="176" t="str" cm="1">
        <f t="array" ref="T6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Row],[Coluna6]]=0, "-", BS_CONTROLE[[#This Row],[Coluna6]])</f>
        <v>-</v>
      </c>
      <c r="AJ629" s="8" t="str">
        <f>IF(D629="","*",VLOOKUP(AI629,BS_ATIVIDADE[#Data],3,FALSE))</f>
        <v>*</v>
      </c>
      <c r="AK629" s="171" t="str">
        <f>IF(BS_CONTROLE[[#This Row],[Coluna8]]=0, "-", BS_CONTROLE[[#This Row],[Coluna8]])</f>
        <v>-</v>
      </c>
      <c r="AL629" s="171" t="str">
        <f>IF(BS_CONTROLE[[#This Row],[Coluna9]]=0, "-", BS_CONTROLE[[#This Row],[Coluna9]])</f>
        <v>-</v>
      </c>
      <c r="AM629" s="171" t="str">
        <f>IF(BS_CONTROLE[[#This Row],[Coluna13]]=0, "-", BS_CONTROLE[[#This Row],[Coluna13]])</f>
        <v>-</v>
      </c>
      <c r="AN629" s="171" t="str">
        <f>IF(BS_CONTROLE[[#This Row],[Coluna14]]=0, "-", BS_CONTROLE[[#This Row],[Coluna14]])</f>
        <v>-</v>
      </c>
      <c r="AO629" s="172" t="str">
        <f>IF(BS_CONTROLE[[#This Row],[Coluna10]]=0, "-", BS_CONTROLE[[#This Row],[Coluna10]])</f>
        <v>-</v>
      </c>
      <c r="AP629" s="173" t="str">
        <f>IF(BS_CONTROLE[[#This Row],[Coluna11]]=0, "-", BS_CONTROLE[[#This Row],[Coluna11]])</f>
        <v>-</v>
      </c>
      <c r="AQ629" s="173" t="str">
        <f>IF(BS_CONTROLE[[#This Row],[Coluna12]]=0, "-", BS_CONTROLE[[#This Row],[Coluna12]])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9" s="59" t="str" cm="1">
        <f t="array" ref="BD6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Row],[Coluna22]]=0, "-", BS_CONTROLE[[#This Row],[Coluna22]])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Row],[Coluna2]]="","",WEEKNUM(BS_CONTROLE[[#This Row],[Coluna2]]))</f>
        <v/>
      </c>
      <c r="D630" s="45"/>
      <c r="E630" s="181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0" s="148" t="str" cm="1">
        <f t="array" ref="N6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0" s="176" t="str" cm="1">
        <f t="array" ref="T6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Row],[Coluna6]]=0, "-", BS_CONTROLE[[#This Row],[Coluna6]])</f>
        <v>-</v>
      </c>
      <c r="AJ630" s="8" t="str">
        <f>IF(D630="","*",VLOOKUP(AI630,BS_ATIVIDADE[#Data],3,FALSE))</f>
        <v>*</v>
      </c>
      <c r="AK630" s="171" t="str">
        <f>IF(BS_CONTROLE[[#This Row],[Coluna8]]=0, "-", BS_CONTROLE[[#This Row],[Coluna8]])</f>
        <v>-</v>
      </c>
      <c r="AL630" s="171" t="str">
        <f>IF(BS_CONTROLE[[#This Row],[Coluna9]]=0, "-", BS_CONTROLE[[#This Row],[Coluna9]])</f>
        <v>-</v>
      </c>
      <c r="AM630" s="171" t="str">
        <f>IF(BS_CONTROLE[[#This Row],[Coluna13]]=0, "-", BS_CONTROLE[[#This Row],[Coluna13]])</f>
        <v>-</v>
      </c>
      <c r="AN630" s="171" t="str">
        <f>IF(BS_CONTROLE[[#This Row],[Coluna14]]=0, "-", BS_CONTROLE[[#This Row],[Coluna14]])</f>
        <v>-</v>
      </c>
      <c r="AO630" s="172" t="str">
        <f>IF(BS_CONTROLE[[#This Row],[Coluna10]]=0, "-", BS_CONTROLE[[#This Row],[Coluna10]])</f>
        <v>-</v>
      </c>
      <c r="AP630" s="173" t="str">
        <f>IF(BS_CONTROLE[[#This Row],[Coluna11]]=0, "-", BS_CONTROLE[[#This Row],[Coluna11]])</f>
        <v>-</v>
      </c>
      <c r="AQ630" s="173" t="str">
        <f>IF(BS_CONTROLE[[#This Row],[Coluna12]]=0, "-", BS_CONTROLE[[#This Row],[Coluna12]])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0" s="59" t="str" cm="1">
        <f t="array" ref="BD6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Row],[Coluna22]]=0, "-", BS_CONTROLE[[#This Row],[Coluna22]])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Row],[Coluna2]]="","",WEEKNUM(BS_CONTROLE[[#This Row],[Coluna2]]))</f>
        <v/>
      </c>
      <c r="D631" s="45"/>
      <c r="E631" s="181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1" s="148" t="str" cm="1">
        <f t="array" ref="N6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1" s="176" t="str" cm="1">
        <f t="array" ref="T6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Row],[Coluna6]]=0, "-", BS_CONTROLE[[#This Row],[Coluna6]])</f>
        <v>-</v>
      </c>
      <c r="AJ631" s="8" t="str">
        <f>IF(D631="","*",VLOOKUP(AI631,BS_ATIVIDADE[#Data],3,FALSE))</f>
        <v>*</v>
      </c>
      <c r="AK631" s="171" t="str">
        <f>IF(BS_CONTROLE[[#This Row],[Coluna8]]=0, "-", BS_CONTROLE[[#This Row],[Coluna8]])</f>
        <v>-</v>
      </c>
      <c r="AL631" s="171" t="str">
        <f>IF(BS_CONTROLE[[#This Row],[Coluna9]]=0, "-", BS_CONTROLE[[#This Row],[Coluna9]])</f>
        <v>-</v>
      </c>
      <c r="AM631" s="171" t="str">
        <f>IF(BS_CONTROLE[[#This Row],[Coluna13]]=0, "-", BS_CONTROLE[[#This Row],[Coluna13]])</f>
        <v>-</v>
      </c>
      <c r="AN631" s="171" t="str">
        <f>IF(BS_CONTROLE[[#This Row],[Coluna14]]=0, "-", BS_CONTROLE[[#This Row],[Coluna14]])</f>
        <v>-</v>
      </c>
      <c r="AO631" s="172" t="str">
        <f>IF(BS_CONTROLE[[#This Row],[Coluna10]]=0, "-", BS_CONTROLE[[#This Row],[Coluna10]])</f>
        <v>-</v>
      </c>
      <c r="AP631" s="173" t="str">
        <f>IF(BS_CONTROLE[[#This Row],[Coluna11]]=0, "-", BS_CONTROLE[[#This Row],[Coluna11]])</f>
        <v>-</v>
      </c>
      <c r="AQ631" s="173" t="str">
        <f>IF(BS_CONTROLE[[#This Row],[Coluna12]]=0, "-", BS_CONTROLE[[#This Row],[Coluna12]])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1" s="59" t="str" cm="1">
        <f t="array" ref="BD6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Row],[Coluna22]]=0, "-", BS_CONTROLE[[#This Row],[Coluna22]])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Row],[Coluna2]]="","",WEEKNUM(BS_CONTROLE[[#This Row],[Coluna2]]))</f>
        <v/>
      </c>
      <c r="D632" s="45"/>
      <c r="E632" s="181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2" s="148" t="str" cm="1">
        <f t="array" ref="N6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2" s="176" t="str" cm="1">
        <f t="array" ref="T6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Row],[Coluna6]]=0, "-", BS_CONTROLE[[#This Row],[Coluna6]])</f>
        <v>-</v>
      </c>
      <c r="AJ632" s="8" t="str">
        <f>IF(D632="","*",VLOOKUP(AI632,BS_ATIVIDADE[#Data],3,FALSE))</f>
        <v>*</v>
      </c>
      <c r="AK632" s="171" t="str">
        <f>IF(BS_CONTROLE[[#This Row],[Coluna8]]=0, "-", BS_CONTROLE[[#This Row],[Coluna8]])</f>
        <v>-</v>
      </c>
      <c r="AL632" s="171" t="str">
        <f>IF(BS_CONTROLE[[#This Row],[Coluna9]]=0, "-", BS_CONTROLE[[#This Row],[Coluna9]])</f>
        <v>-</v>
      </c>
      <c r="AM632" s="171" t="str">
        <f>IF(BS_CONTROLE[[#This Row],[Coluna13]]=0, "-", BS_CONTROLE[[#This Row],[Coluna13]])</f>
        <v>-</v>
      </c>
      <c r="AN632" s="171" t="str">
        <f>IF(BS_CONTROLE[[#This Row],[Coluna14]]=0, "-", BS_CONTROLE[[#This Row],[Coluna14]])</f>
        <v>-</v>
      </c>
      <c r="AO632" s="172" t="str">
        <f>IF(BS_CONTROLE[[#This Row],[Coluna10]]=0, "-", BS_CONTROLE[[#This Row],[Coluna10]])</f>
        <v>-</v>
      </c>
      <c r="AP632" s="173" t="str">
        <f>IF(BS_CONTROLE[[#This Row],[Coluna11]]=0, "-", BS_CONTROLE[[#This Row],[Coluna11]])</f>
        <v>-</v>
      </c>
      <c r="AQ632" s="173" t="str">
        <f>IF(BS_CONTROLE[[#This Row],[Coluna12]]=0, "-", BS_CONTROLE[[#This Row],[Coluna12]])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2" s="59" t="str" cm="1">
        <f t="array" ref="BD6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Row],[Coluna22]]=0, "-", BS_CONTROLE[[#This Row],[Coluna22]])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Row],[Coluna2]]="","",WEEKNUM(BS_CONTROLE[[#This Row],[Coluna2]]))</f>
        <v/>
      </c>
      <c r="D633" s="45"/>
      <c r="E633" s="181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3" s="148" t="str" cm="1">
        <f t="array" ref="N6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3" s="176" t="str" cm="1">
        <f t="array" ref="T6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Row],[Coluna6]]=0, "-", BS_CONTROLE[[#This Row],[Coluna6]])</f>
        <v>-</v>
      </c>
      <c r="AJ633" s="8" t="str">
        <f>IF(D633="","*",VLOOKUP(AI633,BS_ATIVIDADE[#Data],3,FALSE))</f>
        <v>*</v>
      </c>
      <c r="AK633" s="171" t="str">
        <f>IF(BS_CONTROLE[[#This Row],[Coluna8]]=0, "-", BS_CONTROLE[[#This Row],[Coluna8]])</f>
        <v>-</v>
      </c>
      <c r="AL633" s="171" t="str">
        <f>IF(BS_CONTROLE[[#This Row],[Coluna9]]=0, "-", BS_CONTROLE[[#This Row],[Coluna9]])</f>
        <v>-</v>
      </c>
      <c r="AM633" s="171" t="str">
        <f>IF(BS_CONTROLE[[#This Row],[Coluna13]]=0, "-", BS_CONTROLE[[#This Row],[Coluna13]])</f>
        <v>-</v>
      </c>
      <c r="AN633" s="171" t="str">
        <f>IF(BS_CONTROLE[[#This Row],[Coluna14]]=0, "-", BS_CONTROLE[[#This Row],[Coluna14]])</f>
        <v>-</v>
      </c>
      <c r="AO633" s="172" t="str">
        <f>IF(BS_CONTROLE[[#This Row],[Coluna10]]=0, "-", BS_CONTROLE[[#This Row],[Coluna10]])</f>
        <v>-</v>
      </c>
      <c r="AP633" s="173" t="str">
        <f>IF(BS_CONTROLE[[#This Row],[Coluna11]]=0, "-", BS_CONTROLE[[#This Row],[Coluna11]])</f>
        <v>-</v>
      </c>
      <c r="AQ633" s="173" t="str">
        <f>IF(BS_CONTROLE[[#This Row],[Coluna12]]=0, "-", BS_CONTROLE[[#This Row],[Coluna12]])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3" s="59" t="str" cm="1">
        <f t="array" ref="BD6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Row],[Coluna22]]=0, "-", BS_CONTROLE[[#This Row],[Coluna22]])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Row],[Coluna2]]="","",WEEKNUM(BS_CONTROLE[[#This Row],[Coluna2]]))</f>
        <v/>
      </c>
      <c r="D634" s="45"/>
      <c r="E634" s="181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4" s="148" t="str" cm="1">
        <f t="array" ref="N6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4" s="176" t="str" cm="1">
        <f t="array" ref="T6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Row],[Coluna6]]=0, "-", BS_CONTROLE[[#This Row],[Coluna6]])</f>
        <v>-</v>
      </c>
      <c r="AJ634" s="8" t="str">
        <f>IF(D634="","*",VLOOKUP(AI634,BS_ATIVIDADE[#Data],3,FALSE))</f>
        <v>*</v>
      </c>
      <c r="AK634" s="171" t="str">
        <f>IF(BS_CONTROLE[[#This Row],[Coluna8]]=0, "-", BS_CONTROLE[[#This Row],[Coluna8]])</f>
        <v>-</v>
      </c>
      <c r="AL634" s="171" t="str">
        <f>IF(BS_CONTROLE[[#This Row],[Coluna9]]=0, "-", BS_CONTROLE[[#This Row],[Coluna9]])</f>
        <v>-</v>
      </c>
      <c r="AM634" s="171" t="str">
        <f>IF(BS_CONTROLE[[#This Row],[Coluna13]]=0, "-", BS_CONTROLE[[#This Row],[Coluna13]])</f>
        <v>-</v>
      </c>
      <c r="AN634" s="171" t="str">
        <f>IF(BS_CONTROLE[[#This Row],[Coluna14]]=0, "-", BS_CONTROLE[[#This Row],[Coluna14]])</f>
        <v>-</v>
      </c>
      <c r="AO634" s="172" t="str">
        <f>IF(BS_CONTROLE[[#This Row],[Coluna10]]=0, "-", BS_CONTROLE[[#This Row],[Coluna10]])</f>
        <v>-</v>
      </c>
      <c r="AP634" s="173" t="str">
        <f>IF(BS_CONTROLE[[#This Row],[Coluna11]]=0, "-", BS_CONTROLE[[#This Row],[Coluna11]])</f>
        <v>-</v>
      </c>
      <c r="AQ634" s="173" t="str">
        <f>IF(BS_CONTROLE[[#This Row],[Coluna12]]=0, "-", BS_CONTROLE[[#This Row],[Coluna12]])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4" s="59" t="str" cm="1">
        <f t="array" ref="BD6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Row],[Coluna22]]=0, "-", BS_CONTROLE[[#This Row],[Coluna22]])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Row],[Coluna2]]="","",WEEKNUM(BS_CONTROLE[[#This Row],[Coluna2]]))</f>
        <v/>
      </c>
      <c r="D635" s="45"/>
      <c r="E635" s="181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5" s="148" t="str" cm="1">
        <f t="array" ref="N6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5" s="176" t="str" cm="1">
        <f t="array" ref="T6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Row],[Coluna6]]=0, "-", BS_CONTROLE[[#This Row],[Coluna6]])</f>
        <v>-</v>
      </c>
      <c r="AJ635" s="8" t="str">
        <f>IF(D635="","*",VLOOKUP(AI635,BS_ATIVIDADE[#Data],3,FALSE))</f>
        <v>*</v>
      </c>
      <c r="AK635" s="171" t="str">
        <f>IF(BS_CONTROLE[[#This Row],[Coluna8]]=0, "-", BS_CONTROLE[[#This Row],[Coluna8]])</f>
        <v>-</v>
      </c>
      <c r="AL635" s="171" t="str">
        <f>IF(BS_CONTROLE[[#This Row],[Coluna9]]=0, "-", BS_CONTROLE[[#This Row],[Coluna9]])</f>
        <v>-</v>
      </c>
      <c r="AM635" s="171" t="str">
        <f>IF(BS_CONTROLE[[#This Row],[Coluna13]]=0, "-", BS_CONTROLE[[#This Row],[Coluna13]])</f>
        <v>-</v>
      </c>
      <c r="AN635" s="171" t="str">
        <f>IF(BS_CONTROLE[[#This Row],[Coluna14]]=0, "-", BS_CONTROLE[[#This Row],[Coluna14]])</f>
        <v>-</v>
      </c>
      <c r="AO635" s="172" t="str">
        <f>IF(BS_CONTROLE[[#This Row],[Coluna10]]=0, "-", BS_CONTROLE[[#This Row],[Coluna10]])</f>
        <v>-</v>
      </c>
      <c r="AP635" s="173" t="str">
        <f>IF(BS_CONTROLE[[#This Row],[Coluna11]]=0, "-", BS_CONTROLE[[#This Row],[Coluna11]])</f>
        <v>-</v>
      </c>
      <c r="AQ635" s="173" t="str">
        <f>IF(BS_CONTROLE[[#This Row],[Coluna12]]=0, "-", BS_CONTROLE[[#This Row],[Coluna12]])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5" s="59" t="str" cm="1">
        <f t="array" ref="BD6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Row],[Coluna22]]=0, "-", BS_CONTROLE[[#This Row],[Coluna22]])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Row],[Coluna2]]="","",WEEKNUM(BS_CONTROLE[[#This Row],[Coluna2]]))</f>
        <v/>
      </c>
      <c r="D636" s="45"/>
      <c r="E636" s="181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6" s="148" t="str" cm="1">
        <f t="array" ref="N6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6" s="176" t="str" cm="1">
        <f t="array" ref="T6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Row],[Coluna6]]=0, "-", BS_CONTROLE[[#This Row],[Coluna6]])</f>
        <v>-</v>
      </c>
      <c r="AJ636" s="8" t="str">
        <f>IF(D636="","*",VLOOKUP(AI636,BS_ATIVIDADE[#Data],3,FALSE))</f>
        <v>*</v>
      </c>
      <c r="AK636" s="171" t="str">
        <f>IF(BS_CONTROLE[[#This Row],[Coluna8]]=0, "-", BS_CONTROLE[[#This Row],[Coluna8]])</f>
        <v>-</v>
      </c>
      <c r="AL636" s="171" t="str">
        <f>IF(BS_CONTROLE[[#This Row],[Coluna9]]=0, "-", BS_CONTROLE[[#This Row],[Coluna9]])</f>
        <v>-</v>
      </c>
      <c r="AM636" s="171" t="str">
        <f>IF(BS_CONTROLE[[#This Row],[Coluna13]]=0, "-", BS_CONTROLE[[#This Row],[Coluna13]])</f>
        <v>-</v>
      </c>
      <c r="AN636" s="171" t="str">
        <f>IF(BS_CONTROLE[[#This Row],[Coluna14]]=0, "-", BS_CONTROLE[[#This Row],[Coluna14]])</f>
        <v>-</v>
      </c>
      <c r="AO636" s="172" t="str">
        <f>IF(BS_CONTROLE[[#This Row],[Coluna10]]=0, "-", BS_CONTROLE[[#This Row],[Coluna10]])</f>
        <v>-</v>
      </c>
      <c r="AP636" s="173" t="str">
        <f>IF(BS_CONTROLE[[#This Row],[Coluna11]]=0, "-", BS_CONTROLE[[#This Row],[Coluna11]])</f>
        <v>-</v>
      </c>
      <c r="AQ636" s="173" t="str">
        <f>IF(BS_CONTROLE[[#This Row],[Coluna12]]=0, "-", BS_CONTROLE[[#This Row],[Coluna12]])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6" s="59" t="str" cm="1">
        <f t="array" ref="BD6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Row],[Coluna22]]=0, "-", BS_CONTROLE[[#This Row],[Coluna22]])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Row],[Coluna2]]="","",WEEKNUM(BS_CONTROLE[[#This Row],[Coluna2]]))</f>
        <v/>
      </c>
      <c r="D637" s="45"/>
      <c r="E637" s="181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7" s="148" t="str" cm="1">
        <f t="array" ref="N6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7" s="176" t="str" cm="1">
        <f t="array" ref="T6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Row],[Coluna6]]=0, "-", BS_CONTROLE[[#This Row],[Coluna6]])</f>
        <v>-</v>
      </c>
      <c r="AJ637" s="8" t="str">
        <f>IF(D637="","*",VLOOKUP(AI637,BS_ATIVIDADE[#Data],3,FALSE))</f>
        <v>*</v>
      </c>
      <c r="AK637" s="171" t="str">
        <f>IF(BS_CONTROLE[[#This Row],[Coluna8]]=0, "-", BS_CONTROLE[[#This Row],[Coluna8]])</f>
        <v>-</v>
      </c>
      <c r="AL637" s="171" t="str">
        <f>IF(BS_CONTROLE[[#This Row],[Coluna9]]=0, "-", BS_CONTROLE[[#This Row],[Coluna9]])</f>
        <v>-</v>
      </c>
      <c r="AM637" s="171" t="str">
        <f>IF(BS_CONTROLE[[#This Row],[Coluna13]]=0, "-", BS_CONTROLE[[#This Row],[Coluna13]])</f>
        <v>-</v>
      </c>
      <c r="AN637" s="171" t="str">
        <f>IF(BS_CONTROLE[[#This Row],[Coluna14]]=0, "-", BS_CONTROLE[[#This Row],[Coluna14]])</f>
        <v>-</v>
      </c>
      <c r="AO637" s="172" t="str">
        <f>IF(BS_CONTROLE[[#This Row],[Coluna10]]=0, "-", BS_CONTROLE[[#This Row],[Coluna10]])</f>
        <v>-</v>
      </c>
      <c r="AP637" s="173" t="str">
        <f>IF(BS_CONTROLE[[#This Row],[Coluna11]]=0, "-", BS_CONTROLE[[#This Row],[Coluna11]])</f>
        <v>-</v>
      </c>
      <c r="AQ637" s="173" t="str">
        <f>IF(BS_CONTROLE[[#This Row],[Coluna12]]=0, "-", BS_CONTROLE[[#This Row],[Coluna12]])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7" s="59" t="str" cm="1">
        <f t="array" ref="BD6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Row],[Coluna22]]=0, "-", BS_CONTROLE[[#This Row],[Coluna22]])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Row],[Coluna2]]="","",WEEKNUM(BS_CONTROLE[[#This Row],[Coluna2]]))</f>
        <v/>
      </c>
      <c r="D638" s="45"/>
      <c r="E638" s="181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8" s="148" t="str" cm="1">
        <f t="array" ref="N6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8" s="176" t="str" cm="1">
        <f t="array" ref="T6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Row],[Coluna6]]=0, "-", BS_CONTROLE[[#This Row],[Coluna6]])</f>
        <v>-</v>
      </c>
      <c r="AJ638" s="8" t="str">
        <f>IF(D638="","*",VLOOKUP(AI638,BS_ATIVIDADE[#Data],3,FALSE))</f>
        <v>*</v>
      </c>
      <c r="AK638" s="171" t="str">
        <f>IF(BS_CONTROLE[[#This Row],[Coluna8]]=0, "-", BS_CONTROLE[[#This Row],[Coluna8]])</f>
        <v>-</v>
      </c>
      <c r="AL638" s="171" t="str">
        <f>IF(BS_CONTROLE[[#This Row],[Coluna9]]=0, "-", BS_CONTROLE[[#This Row],[Coluna9]])</f>
        <v>-</v>
      </c>
      <c r="AM638" s="171" t="str">
        <f>IF(BS_CONTROLE[[#This Row],[Coluna13]]=0, "-", BS_CONTROLE[[#This Row],[Coluna13]])</f>
        <v>-</v>
      </c>
      <c r="AN638" s="171" t="str">
        <f>IF(BS_CONTROLE[[#This Row],[Coluna14]]=0, "-", BS_CONTROLE[[#This Row],[Coluna14]])</f>
        <v>-</v>
      </c>
      <c r="AO638" s="172" t="str">
        <f>IF(BS_CONTROLE[[#This Row],[Coluna10]]=0, "-", BS_CONTROLE[[#This Row],[Coluna10]])</f>
        <v>-</v>
      </c>
      <c r="AP638" s="173" t="str">
        <f>IF(BS_CONTROLE[[#This Row],[Coluna11]]=0, "-", BS_CONTROLE[[#This Row],[Coluna11]])</f>
        <v>-</v>
      </c>
      <c r="AQ638" s="173" t="str">
        <f>IF(BS_CONTROLE[[#This Row],[Coluna12]]=0, "-", BS_CONTROLE[[#This Row],[Coluna12]])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8" s="59" t="str" cm="1">
        <f t="array" ref="BD6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Row],[Coluna22]]=0, "-", BS_CONTROLE[[#This Row],[Coluna22]])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Row],[Coluna2]]="","",WEEKNUM(BS_CONTROLE[[#This Row],[Coluna2]]))</f>
        <v/>
      </c>
      <c r="D639" s="45"/>
      <c r="E639" s="181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9" s="148" t="str" cm="1">
        <f t="array" ref="N6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9" s="176" t="str" cm="1">
        <f t="array" ref="T6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Row],[Coluna6]]=0, "-", BS_CONTROLE[[#This Row],[Coluna6]])</f>
        <v>-</v>
      </c>
      <c r="AJ639" s="8" t="str">
        <f>IF(D639="","*",VLOOKUP(AI639,BS_ATIVIDADE[#Data],3,FALSE))</f>
        <v>*</v>
      </c>
      <c r="AK639" s="171" t="str">
        <f>IF(BS_CONTROLE[[#This Row],[Coluna8]]=0, "-", BS_CONTROLE[[#This Row],[Coluna8]])</f>
        <v>-</v>
      </c>
      <c r="AL639" s="171" t="str">
        <f>IF(BS_CONTROLE[[#This Row],[Coluna9]]=0, "-", BS_CONTROLE[[#This Row],[Coluna9]])</f>
        <v>-</v>
      </c>
      <c r="AM639" s="171" t="str">
        <f>IF(BS_CONTROLE[[#This Row],[Coluna13]]=0, "-", BS_CONTROLE[[#This Row],[Coluna13]])</f>
        <v>-</v>
      </c>
      <c r="AN639" s="171" t="str">
        <f>IF(BS_CONTROLE[[#This Row],[Coluna14]]=0, "-", BS_CONTROLE[[#This Row],[Coluna14]])</f>
        <v>-</v>
      </c>
      <c r="AO639" s="172" t="str">
        <f>IF(BS_CONTROLE[[#This Row],[Coluna10]]=0, "-", BS_CONTROLE[[#This Row],[Coluna10]])</f>
        <v>-</v>
      </c>
      <c r="AP639" s="173" t="str">
        <f>IF(BS_CONTROLE[[#This Row],[Coluna11]]=0, "-", BS_CONTROLE[[#This Row],[Coluna11]])</f>
        <v>-</v>
      </c>
      <c r="AQ639" s="173" t="str">
        <f>IF(BS_CONTROLE[[#This Row],[Coluna12]]=0, "-", BS_CONTROLE[[#This Row],[Coluna12]])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9" s="59" t="str" cm="1">
        <f t="array" ref="BD6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Row],[Coluna22]]=0, "-", BS_CONTROLE[[#This Row],[Coluna22]])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Row],[Coluna2]]="","",WEEKNUM(BS_CONTROLE[[#This Row],[Coluna2]]))</f>
        <v/>
      </c>
      <c r="D640" s="45"/>
      <c r="E640" s="181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0" s="148" t="str" cm="1">
        <f t="array" ref="N6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0" s="176" t="str" cm="1">
        <f t="array" ref="T6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Row],[Coluna6]]=0, "-", BS_CONTROLE[[#This Row],[Coluna6]])</f>
        <v>-</v>
      </c>
      <c r="AJ640" s="8" t="str">
        <f>IF(D640="","*",VLOOKUP(AI640,BS_ATIVIDADE[#Data],3,FALSE))</f>
        <v>*</v>
      </c>
      <c r="AK640" s="171" t="str">
        <f>IF(BS_CONTROLE[[#This Row],[Coluna8]]=0, "-", BS_CONTROLE[[#This Row],[Coluna8]])</f>
        <v>-</v>
      </c>
      <c r="AL640" s="171" t="str">
        <f>IF(BS_CONTROLE[[#This Row],[Coluna9]]=0, "-", BS_CONTROLE[[#This Row],[Coluna9]])</f>
        <v>-</v>
      </c>
      <c r="AM640" s="171" t="str">
        <f>IF(BS_CONTROLE[[#This Row],[Coluna13]]=0, "-", BS_CONTROLE[[#This Row],[Coluna13]])</f>
        <v>-</v>
      </c>
      <c r="AN640" s="171" t="str">
        <f>IF(BS_CONTROLE[[#This Row],[Coluna14]]=0, "-", BS_CONTROLE[[#This Row],[Coluna14]])</f>
        <v>-</v>
      </c>
      <c r="AO640" s="172" t="str">
        <f>IF(BS_CONTROLE[[#This Row],[Coluna10]]=0, "-", BS_CONTROLE[[#This Row],[Coluna10]])</f>
        <v>-</v>
      </c>
      <c r="AP640" s="173" t="str">
        <f>IF(BS_CONTROLE[[#This Row],[Coluna11]]=0, "-", BS_CONTROLE[[#This Row],[Coluna11]])</f>
        <v>-</v>
      </c>
      <c r="AQ640" s="173" t="str">
        <f>IF(BS_CONTROLE[[#This Row],[Coluna12]]=0, "-", BS_CONTROLE[[#This Row],[Coluna12]])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0" s="59" t="str" cm="1">
        <f t="array" ref="BD6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Row],[Coluna22]]=0, "-", BS_CONTROLE[[#This Row],[Coluna22]])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Row],[Coluna2]]="","",WEEKNUM(BS_CONTROLE[[#This Row],[Coluna2]]))</f>
        <v/>
      </c>
      <c r="D641" s="45"/>
      <c r="E641" s="181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1" s="148" t="str" cm="1">
        <f t="array" ref="N6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1" s="176" t="str" cm="1">
        <f t="array" ref="T6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Row],[Coluna6]]=0, "-", BS_CONTROLE[[#This Row],[Coluna6]])</f>
        <v>-</v>
      </c>
      <c r="AJ641" s="8" t="str">
        <f>IF(D641="","*",VLOOKUP(AI641,BS_ATIVIDADE[#Data],3,FALSE))</f>
        <v>*</v>
      </c>
      <c r="AK641" s="171" t="str">
        <f>IF(BS_CONTROLE[[#This Row],[Coluna8]]=0, "-", BS_CONTROLE[[#This Row],[Coluna8]])</f>
        <v>-</v>
      </c>
      <c r="AL641" s="171" t="str">
        <f>IF(BS_CONTROLE[[#This Row],[Coluna9]]=0, "-", BS_CONTROLE[[#This Row],[Coluna9]])</f>
        <v>-</v>
      </c>
      <c r="AM641" s="171" t="str">
        <f>IF(BS_CONTROLE[[#This Row],[Coluna13]]=0, "-", BS_CONTROLE[[#This Row],[Coluna13]])</f>
        <v>-</v>
      </c>
      <c r="AN641" s="171" t="str">
        <f>IF(BS_CONTROLE[[#This Row],[Coluna14]]=0, "-", BS_CONTROLE[[#This Row],[Coluna14]])</f>
        <v>-</v>
      </c>
      <c r="AO641" s="172" t="str">
        <f>IF(BS_CONTROLE[[#This Row],[Coluna10]]=0, "-", BS_CONTROLE[[#This Row],[Coluna10]])</f>
        <v>-</v>
      </c>
      <c r="AP641" s="173" t="str">
        <f>IF(BS_CONTROLE[[#This Row],[Coluna11]]=0, "-", BS_CONTROLE[[#This Row],[Coluna11]])</f>
        <v>-</v>
      </c>
      <c r="AQ641" s="173" t="str">
        <f>IF(BS_CONTROLE[[#This Row],[Coluna12]]=0, "-", BS_CONTROLE[[#This Row],[Coluna12]])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1" s="59" t="str" cm="1">
        <f t="array" ref="BD6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Row],[Coluna22]]=0, "-", BS_CONTROLE[[#This Row],[Coluna22]])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Row],[Coluna2]]="","",WEEKNUM(BS_CONTROLE[[#This Row],[Coluna2]]))</f>
        <v/>
      </c>
      <c r="D642" s="45"/>
      <c r="E642" s="181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2" s="148" t="str" cm="1">
        <f t="array" ref="N6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2" s="176" t="str" cm="1">
        <f t="array" ref="T6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Row],[Coluna6]]=0, "-", BS_CONTROLE[[#This Row],[Coluna6]])</f>
        <v>-</v>
      </c>
      <c r="AJ642" s="8" t="str">
        <f>IF(D642="","*",VLOOKUP(AI642,BS_ATIVIDADE[#Data],3,FALSE))</f>
        <v>*</v>
      </c>
      <c r="AK642" s="171" t="str">
        <f>IF(BS_CONTROLE[[#This Row],[Coluna8]]=0, "-", BS_CONTROLE[[#This Row],[Coluna8]])</f>
        <v>-</v>
      </c>
      <c r="AL642" s="171" t="str">
        <f>IF(BS_CONTROLE[[#This Row],[Coluna9]]=0, "-", BS_CONTROLE[[#This Row],[Coluna9]])</f>
        <v>-</v>
      </c>
      <c r="AM642" s="171" t="str">
        <f>IF(BS_CONTROLE[[#This Row],[Coluna13]]=0, "-", BS_CONTROLE[[#This Row],[Coluna13]])</f>
        <v>-</v>
      </c>
      <c r="AN642" s="171" t="str">
        <f>IF(BS_CONTROLE[[#This Row],[Coluna14]]=0, "-", BS_CONTROLE[[#This Row],[Coluna14]])</f>
        <v>-</v>
      </c>
      <c r="AO642" s="172" t="str">
        <f>IF(BS_CONTROLE[[#This Row],[Coluna10]]=0, "-", BS_CONTROLE[[#This Row],[Coluna10]])</f>
        <v>-</v>
      </c>
      <c r="AP642" s="173" t="str">
        <f>IF(BS_CONTROLE[[#This Row],[Coluna11]]=0, "-", BS_CONTROLE[[#This Row],[Coluna11]])</f>
        <v>-</v>
      </c>
      <c r="AQ642" s="173" t="str">
        <f>IF(BS_CONTROLE[[#This Row],[Coluna12]]=0, "-", BS_CONTROLE[[#This Row],[Coluna12]])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2" s="59" t="str" cm="1">
        <f t="array" ref="BD6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Row],[Coluna22]]=0, "-", BS_CONTROLE[[#This Row],[Coluna22]])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Row],[Coluna2]]="","",WEEKNUM(BS_CONTROLE[[#This Row],[Coluna2]]))</f>
        <v/>
      </c>
      <c r="D643" s="45"/>
      <c r="E643" s="181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3" s="148" t="str" cm="1">
        <f t="array" ref="N6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3" s="176" t="str" cm="1">
        <f t="array" ref="T6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Row],[Coluna6]]=0, "-", BS_CONTROLE[[#This Row],[Coluna6]])</f>
        <v>-</v>
      </c>
      <c r="AJ643" s="8" t="str">
        <f>IF(D643="","*",VLOOKUP(AI643,BS_ATIVIDADE[#Data],3,FALSE))</f>
        <v>*</v>
      </c>
      <c r="AK643" s="171" t="str">
        <f>IF(BS_CONTROLE[[#This Row],[Coluna8]]=0, "-", BS_CONTROLE[[#This Row],[Coluna8]])</f>
        <v>-</v>
      </c>
      <c r="AL643" s="171" t="str">
        <f>IF(BS_CONTROLE[[#This Row],[Coluna9]]=0, "-", BS_CONTROLE[[#This Row],[Coluna9]])</f>
        <v>-</v>
      </c>
      <c r="AM643" s="171" t="str">
        <f>IF(BS_CONTROLE[[#This Row],[Coluna13]]=0, "-", BS_CONTROLE[[#This Row],[Coluna13]])</f>
        <v>-</v>
      </c>
      <c r="AN643" s="171" t="str">
        <f>IF(BS_CONTROLE[[#This Row],[Coluna14]]=0, "-", BS_CONTROLE[[#This Row],[Coluna14]])</f>
        <v>-</v>
      </c>
      <c r="AO643" s="172" t="str">
        <f>IF(BS_CONTROLE[[#This Row],[Coluna10]]=0, "-", BS_CONTROLE[[#This Row],[Coluna10]])</f>
        <v>-</v>
      </c>
      <c r="AP643" s="173" t="str">
        <f>IF(BS_CONTROLE[[#This Row],[Coluna11]]=0, "-", BS_CONTROLE[[#This Row],[Coluna11]])</f>
        <v>-</v>
      </c>
      <c r="AQ643" s="173" t="str">
        <f>IF(BS_CONTROLE[[#This Row],[Coluna12]]=0, "-", BS_CONTROLE[[#This Row],[Coluna12]])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3" s="59" t="str" cm="1">
        <f t="array" ref="BD6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Row],[Coluna22]]=0, "-", BS_CONTROLE[[#This Row],[Coluna22]])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Row],[Coluna2]]="","",WEEKNUM(BS_CONTROLE[[#This Row],[Coluna2]]))</f>
        <v/>
      </c>
      <c r="D644" s="45"/>
      <c r="E644" s="181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4" s="148" t="str" cm="1">
        <f t="array" ref="N6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4" s="176" t="str" cm="1">
        <f t="array" ref="T6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Row],[Coluna6]]=0, "-", BS_CONTROLE[[#This Row],[Coluna6]])</f>
        <v>-</v>
      </c>
      <c r="AJ644" s="8" t="str">
        <f>IF(D644="","*",VLOOKUP(AI644,BS_ATIVIDADE[#Data],3,FALSE))</f>
        <v>*</v>
      </c>
      <c r="AK644" s="171" t="str">
        <f>IF(BS_CONTROLE[[#This Row],[Coluna8]]=0, "-", BS_CONTROLE[[#This Row],[Coluna8]])</f>
        <v>-</v>
      </c>
      <c r="AL644" s="171" t="str">
        <f>IF(BS_CONTROLE[[#This Row],[Coluna9]]=0, "-", BS_CONTROLE[[#This Row],[Coluna9]])</f>
        <v>-</v>
      </c>
      <c r="AM644" s="171" t="str">
        <f>IF(BS_CONTROLE[[#This Row],[Coluna13]]=0, "-", BS_CONTROLE[[#This Row],[Coluna13]])</f>
        <v>-</v>
      </c>
      <c r="AN644" s="171" t="str">
        <f>IF(BS_CONTROLE[[#This Row],[Coluna14]]=0, "-", BS_CONTROLE[[#This Row],[Coluna14]])</f>
        <v>-</v>
      </c>
      <c r="AO644" s="172" t="str">
        <f>IF(BS_CONTROLE[[#This Row],[Coluna10]]=0, "-", BS_CONTROLE[[#This Row],[Coluna10]])</f>
        <v>-</v>
      </c>
      <c r="AP644" s="173" t="str">
        <f>IF(BS_CONTROLE[[#This Row],[Coluna11]]=0, "-", BS_CONTROLE[[#This Row],[Coluna11]])</f>
        <v>-</v>
      </c>
      <c r="AQ644" s="173" t="str">
        <f>IF(BS_CONTROLE[[#This Row],[Coluna12]]=0, "-", BS_CONTROLE[[#This Row],[Coluna12]])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4" s="59" t="str" cm="1">
        <f t="array" ref="BD6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Row],[Coluna22]]=0, "-", BS_CONTROLE[[#This Row],[Coluna22]])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Row],[Coluna2]]="","",WEEKNUM(BS_CONTROLE[[#This Row],[Coluna2]]))</f>
        <v/>
      </c>
      <c r="D645" s="45"/>
      <c r="E645" s="181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5" s="148" t="str" cm="1">
        <f t="array" ref="N6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5" s="176" t="str" cm="1">
        <f t="array" ref="T6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Row],[Coluna6]]=0, "-", BS_CONTROLE[[#This Row],[Coluna6]])</f>
        <v>-</v>
      </c>
      <c r="AJ645" s="8" t="str">
        <f>IF(D645="","*",VLOOKUP(AI645,BS_ATIVIDADE[#Data],3,FALSE))</f>
        <v>*</v>
      </c>
      <c r="AK645" s="171" t="str">
        <f>IF(BS_CONTROLE[[#This Row],[Coluna8]]=0, "-", BS_CONTROLE[[#This Row],[Coluna8]])</f>
        <v>-</v>
      </c>
      <c r="AL645" s="171" t="str">
        <f>IF(BS_CONTROLE[[#This Row],[Coluna9]]=0, "-", BS_CONTROLE[[#This Row],[Coluna9]])</f>
        <v>-</v>
      </c>
      <c r="AM645" s="171" t="str">
        <f>IF(BS_CONTROLE[[#This Row],[Coluna13]]=0, "-", BS_CONTROLE[[#This Row],[Coluna13]])</f>
        <v>-</v>
      </c>
      <c r="AN645" s="171" t="str">
        <f>IF(BS_CONTROLE[[#This Row],[Coluna14]]=0, "-", BS_CONTROLE[[#This Row],[Coluna14]])</f>
        <v>-</v>
      </c>
      <c r="AO645" s="172" t="str">
        <f>IF(BS_CONTROLE[[#This Row],[Coluna10]]=0, "-", BS_CONTROLE[[#This Row],[Coluna10]])</f>
        <v>-</v>
      </c>
      <c r="AP645" s="173" t="str">
        <f>IF(BS_CONTROLE[[#This Row],[Coluna11]]=0, "-", BS_CONTROLE[[#This Row],[Coluna11]])</f>
        <v>-</v>
      </c>
      <c r="AQ645" s="173" t="str">
        <f>IF(BS_CONTROLE[[#This Row],[Coluna12]]=0, "-", BS_CONTROLE[[#This Row],[Coluna12]])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5" s="59" t="str" cm="1">
        <f t="array" ref="BD6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Row],[Coluna22]]=0, "-", BS_CONTROLE[[#This Row],[Coluna22]])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Row],[Coluna2]]="","",WEEKNUM(BS_CONTROLE[[#This Row],[Coluna2]]))</f>
        <v/>
      </c>
      <c r="D646" s="45"/>
      <c r="E646" s="181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6" s="148" t="str" cm="1">
        <f t="array" ref="N6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6" s="176" t="str" cm="1">
        <f t="array" ref="T6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Row],[Coluna6]]=0, "-", BS_CONTROLE[[#This Row],[Coluna6]])</f>
        <v>-</v>
      </c>
      <c r="AJ646" s="8" t="str">
        <f>IF(D646="","*",VLOOKUP(AI646,BS_ATIVIDADE[#Data],3,FALSE))</f>
        <v>*</v>
      </c>
      <c r="AK646" s="171" t="str">
        <f>IF(BS_CONTROLE[[#This Row],[Coluna8]]=0, "-", BS_CONTROLE[[#This Row],[Coluna8]])</f>
        <v>-</v>
      </c>
      <c r="AL646" s="171" t="str">
        <f>IF(BS_CONTROLE[[#This Row],[Coluna9]]=0, "-", BS_CONTROLE[[#This Row],[Coluna9]])</f>
        <v>-</v>
      </c>
      <c r="AM646" s="171" t="str">
        <f>IF(BS_CONTROLE[[#This Row],[Coluna13]]=0, "-", BS_CONTROLE[[#This Row],[Coluna13]])</f>
        <v>-</v>
      </c>
      <c r="AN646" s="171" t="str">
        <f>IF(BS_CONTROLE[[#This Row],[Coluna14]]=0, "-", BS_CONTROLE[[#This Row],[Coluna14]])</f>
        <v>-</v>
      </c>
      <c r="AO646" s="172" t="str">
        <f>IF(BS_CONTROLE[[#This Row],[Coluna10]]=0, "-", BS_CONTROLE[[#This Row],[Coluna10]])</f>
        <v>-</v>
      </c>
      <c r="AP646" s="173" t="str">
        <f>IF(BS_CONTROLE[[#This Row],[Coluna11]]=0, "-", BS_CONTROLE[[#This Row],[Coluna11]])</f>
        <v>-</v>
      </c>
      <c r="AQ646" s="173" t="str">
        <f>IF(BS_CONTROLE[[#This Row],[Coluna12]]=0, "-", BS_CONTROLE[[#This Row],[Coluna12]])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6" s="59" t="str" cm="1">
        <f t="array" ref="BD6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Row],[Coluna22]]=0, "-", BS_CONTROLE[[#This Row],[Coluna22]])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Row],[Coluna2]]="","",WEEKNUM(BS_CONTROLE[[#This Row],[Coluna2]]))</f>
        <v/>
      </c>
      <c r="D647" s="45"/>
      <c r="E647" s="181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7" s="148" t="str" cm="1">
        <f t="array" ref="N6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7" s="176" t="str" cm="1">
        <f t="array" ref="T6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Row],[Coluna6]]=0, "-", BS_CONTROLE[[#This Row],[Coluna6]])</f>
        <v>-</v>
      </c>
      <c r="AJ647" s="8" t="str">
        <f>IF(D647="","*",VLOOKUP(AI647,BS_ATIVIDADE[#Data],3,FALSE))</f>
        <v>*</v>
      </c>
      <c r="AK647" s="171" t="str">
        <f>IF(BS_CONTROLE[[#This Row],[Coluna8]]=0, "-", BS_CONTROLE[[#This Row],[Coluna8]])</f>
        <v>-</v>
      </c>
      <c r="AL647" s="171" t="str">
        <f>IF(BS_CONTROLE[[#This Row],[Coluna9]]=0, "-", BS_CONTROLE[[#This Row],[Coluna9]])</f>
        <v>-</v>
      </c>
      <c r="AM647" s="171" t="str">
        <f>IF(BS_CONTROLE[[#This Row],[Coluna13]]=0, "-", BS_CONTROLE[[#This Row],[Coluna13]])</f>
        <v>-</v>
      </c>
      <c r="AN647" s="171" t="str">
        <f>IF(BS_CONTROLE[[#This Row],[Coluna14]]=0, "-", BS_CONTROLE[[#This Row],[Coluna14]])</f>
        <v>-</v>
      </c>
      <c r="AO647" s="172" t="str">
        <f>IF(BS_CONTROLE[[#This Row],[Coluna10]]=0, "-", BS_CONTROLE[[#This Row],[Coluna10]])</f>
        <v>-</v>
      </c>
      <c r="AP647" s="173" t="str">
        <f>IF(BS_CONTROLE[[#This Row],[Coluna11]]=0, "-", BS_CONTROLE[[#This Row],[Coluna11]])</f>
        <v>-</v>
      </c>
      <c r="AQ647" s="173" t="str">
        <f>IF(BS_CONTROLE[[#This Row],[Coluna12]]=0, "-", BS_CONTROLE[[#This Row],[Coluna12]])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7" s="59" t="str" cm="1">
        <f t="array" ref="BD6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Row],[Coluna22]]=0, "-", BS_CONTROLE[[#This Row],[Coluna22]])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Row],[Coluna2]]="","",WEEKNUM(BS_CONTROLE[[#This Row],[Coluna2]]))</f>
        <v/>
      </c>
      <c r="D648" s="45"/>
      <c r="E648" s="181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8" s="148" t="str" cm="1">
        <f t="array" ref="N6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8" s="176" t="str" cm="1">
        <f t="array" ref="T6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Row],[Coluna6]]=0, "-", BS_CONTROLE[[#This Row],[Coluna6]])</f>
        <v>-</v>
      </c>
      <c r="AJ648" s="8" t="str">
        <f>IF(D648="","*",VLOOKUP(AI648,BS_ATIVIDADE[#Data],3,FALSE))</f>
        <v>*</v>
      </c>
      <c r="AK648" s="171" t="str">
        <f>IF(BS_CONTROLE[[#This Row],[Coluna8]]=0, "-", BS_CONTROLE[[#This Row],[Coluna8]])</f>
        <v>-</v>
      </c>
      <c r="AL648" s="171" t="str">
        <f>IF(BS_CONTROLE[[#This Row],[Coluna9]]=0, "-", BS_CONTROLE[[#This Row],[Coluna9]])</f>
        <v>-</v>
      </c>
      <c r="AM648" s="171" t="str">
        <f>IF(BS_CONTROLE[[#This Row],[Coluna13]]=0, "-", BS_CONTROLE[[#This Row],[Coluna13]])</f>
        <v>-</v>
      </c>
      <c r="AN648" s="171" t="str">
        <f>IF(BS_CONTROLE[[#This Row],[Coluna14]]=0, "-", BS_CONTROLE[[#This Row],[Coluna14]])</f>
        <v>-</v>
      </c>
      <c r="AO648" s="172" t="str">
        <f>IF(BS_CONTROLE[[#This Row],[Coluna10]]=0, "-", BS_CONTROLE[[#This Row],[Coluna10]])</f>
        <v>-</v>
      </c>
      <c r="AP648" s="173" t="str">
        <f>IF(BS_CONTROLE[[#This Row],[Coluna11]]=0, "-", BS_CONTROLE[[#This Row],[Coluna11]])</f>
        <v>-</v>
      </c>
      <c r="AQ648" s="173" t="str">
        <f>IF(BS_CONTROLE[[#This Row],[Coluna12]]=0, "-", BS_CONTROLE[[#This Row],[Coluna12]])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8" s="59" t="str" cm="1">
        <f t="array" ref="BD6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Row],[Coluna22]]=0, "-", BS_CONTROLE[[#This Row],[Coluna22]])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Row],[Coluna2]]="","",WEEKNUM(BS_CONTROLE[[#This Row],[Coluna2]]))</f>
        <v/>
      </c>
      <c r="D649" s="45"/>
      <c r="E649" s="181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9" s="148" t="str" cm="1">
        <f t="array" ref="N6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9" s="176" t="str" cm="1">
        <f t="array" ref="T6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Row],[Coluna6]]=0, "-", BS_CONTROLE[[#This Row],[Coluna6]])</f>
        <v>-</v>
      </c>
      <c r="AJ649" s="8" t="str">
        <f>IF(D649="","*",VLOOKUP(AI649,BS_ATIVIDADE[#Data],3,FALSE))</f>
        <v>*</v>
      </c>
      <c r="AK649" s="171" t="str">
        <f>IF(BS_CONTROLE[[#This Row],[Coluna8]]=0, "-", BS_CONTROLE[[#This Row],[Coluna8]])</f>
        <v>-</v>
      </c>
      <c r="AL649" s="171" t="str">
        <f>IF(BS_CONTROLE[[#This Row],[Coluna9]]=0, "-", BS_CONTROLE[[#This Row],[Coluna9]])</f>
        <v>-</v>
      </c>
      <c r="AM649" s="171" t="str">
        <f>IF(BS_CONTROLE[[#This Row],[Coluna13]]=0, "-", BS_CONTROLE[[#This Row],[Coluna13]])</f>
        <v>-</v>
      </c>
      <c r="AN649" s="171" t="str">
        <f>IF(BS_CONTROLE[[#This Row],[Coluna14]]=0, "-", BS_CONTROLE[[#This Row],[Coluna14]])</f>
        <v>-</v>
      </c>
      <c r="AO649" s="172" t="str">
        <f>IF(BS_CONTROLE[[#This Row],[Coluna10]]=0, "-", BS_CONTROLE[[#This Row],[Coluna10]])</f>
        <v>-</v>
      </c>
      <c r="AP649" s="173" t="str">
        <f>IF(BS_CONTROLE[[#This Row],[Coluna11]]=0, "-", BS_CONTROLE[[#This Row],[Coluna11]])</f>
        <v>-</v>
      </c>
      <c r="AQ649" s="173" t="str">
        <f>IF(BS_CONTROLE[[#This Row],[Coluna12]]=0, "-", BS_CONTROLE[[#This Row],[Coluna12]])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9" s="59" t="str" cm="1">
        <f t="array" ref="BD6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Row],[Coluna22]]=0, "-", BS_CONTROLE[[#This Row],[Coluna22]])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Row],[Coluna2]]="","",WEEKNUM(BS_CONTROLE[[#This Row],[Coluna2]]))</f>
        <v/>
      </c>
      <c r="D650" s="45"/>
      <c r="E650" s="181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0" s="148" t="str" cm="1">
        <f t="array" ref="N6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0" s="176" t="str" cm="1">
        <f t="array" ref="T6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Row],[Coluna6]]=0, "-", BS_CONTROLE[[#This Row],[Coluna6]])</f>
        <v>-</v>
      </c>
      <c r="AJ650" s="8" t="str">
        <f>IF(D650="","*",VLOOKUP(AI650,BS_ATIVIDADE[#Data],3,FALSE))</f>
        <v>*</v>
      </c>
      <c r="AK650" s="171" t="str">
        <f>IF(BS_CONTROLE[[#This Row],[Coluna8]]=0, "-", BS_CONTROLE[[#This Row],[Coluna8]])</f>
        <v>-</v>
      </c>
      <c r="AL650" s="171" t="str">
        <f>IF(BS_CONTROLE[[#This Row],[Coluna9]]=0, "-", BS_CONTROLE[[#This Row],[Coluna9]])</f>
        <v>-</v>
      </c>
      <c r="AM650" s="171" t="str">
        <f>IF(BS_CONTROLE[[#This Row],[Coluna13]]=0, "-", BS_CONTROLE[[#This Row],[Coluna13]])</f>
        <v>-</v>
      </c>
      <c r="AN650" s="171" t="str">
        <f>IF(BS_CONTROLE[[#This Row],[Coluna14]]=0, "-", BS_CONTROLE[[#This Row],[Coluna14]])</f>
        <v>-</v>
      </c>
      <c r="AO650" s="172" t="str">
        <f>IF(BS_CONTROLE[[#This Row],[Coluna10]]=0, "-", BS_CONTROLE[[#This Row],[Coluna10]])</f>
        <v>-</v>
      </c>
      <c r="AP650" s="173" t="str">
        <f>IF(BS_CONTROLE[[#This Row],[Coluna11]]=0, "-", BS_CONTROLE[[#This Row],[Coluna11]])</f>
        <v>-</v>
      </c>
      <c r="AQ650" s="173" t="str">
        <f>IF(BS_CONTROLE[[#This Row],[Coluna12]]=0, "-", BS_CONTROLE[[#This Row],[Coluna12]])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0" s="59" t="str" cm="1">
        <f t="array" ref="BD6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Row],[Coluna22]]=0, "-", BS_CONTROLE[[#This Row],[Coluna22]])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Row],[Coluna2]]="","",WEEKNUM(BS_CONTROLE[[#This Row],[Coluna2]]))</f>
        <v/>
      </c>
      <c r="D651" s="45"/>
      <c r="E651" s="181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1" s="148" t="str" cm="1">
        <f t="array" ref="N6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1" s="176" t="str" cm="1">
        <f t="array" ref="T6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Row],[Coluna6]]=0, "-", BS_CONTROLE[[#This Row],[Coluna6]])</f>
        <v>-</v>
      </c>
      <c r="AJ651" s="8" t="str">
        <f>IF(D651="","*",VLOOKUP(AI651,BS_ATIVIDADE[#Data],3,FALSE))</f>
        <v>*</v>
      </c>
      <c r="AK651" s="171" t="str">
        <f>IF(BS_CONTROLE[[#This Row],[Coluna8]]=0, "-", BS_CONTROLE[[#This Row],[Coluna8]])</f>
        <v>-</v>
      </c>
      <c r="AL651" s="171" t="str">
        <f>IF(BS_CONTROLE[[#This Row],[Coluna9]]=0, "-", BS_CONTROLE[[#This Row],[Coluna9]])</f>
        <v>-</v>
      </c>
      <c r="AM651" s="171" t="str">
        <f>IF(BS_CONTROLE[[#This Row],[Coluna13]]=0, "-", BS_CONTROLE[[#This Row],[Coluna13]])</f>
        <v>-</v>
      </c>
      <c r="AN651" s="171" t="str">
        <f>IF(BS_CONTROLE[[#This Row],[Coluna14]]=0, "-", BS_CONTROLE[[#This Row],[Coluna14]])</f>
        <v>-</v>
      </c>
      <c r="AO651" s="172" t="str">
        <f>IF(BS_CONTROLE[[#This Row],[Coluna10]]=0, "-", BS_CONTROLE[[#This Row],[Coluna10]])</f>
        <v>-</v>
      </c>
      <c r="AP651" s="173" t="str">
        <f>IF(BS_CONTROLE[[#This Row],[Coluna11]]=0, "-", BS_CONTROLE[[#This Row],[Coluna11]])</f>
        <v>-</v>
      </c>
      <c r="AQ651" s="173" t="str">
        <f>IF(BS_CONTROLE[[#This Row],[Coluna12]]=0, "-", BS_CONTROLE[[#This Row],[Coluna12]])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1" s="59" t="str" cm="1">
        <f t="array" ref="BD6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Row],[Coluna22]]=0, "-", BS_CONTROLE[[#This Row],[Coluna22]])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Row],[Coluna2]]="","",WEEKNUM(BS_CONTROLE[[#This Row],[Coluna2]]))</f>
        <v/>
      </c>
      <c r="D652" s="45"/>
      <c r="E652" s="181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2" s="148" t="str" cm="1">
        <f t="array" ref="N6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2" s="176" t="str" cm="1">
        <f t="array" ref="T6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Row],[Coluna6]]=0, "-", BS_CONTROLE[[#This Row],[Coluna6]])</f>
        <v>-</v>
      </c>
      <c r="AJ652" s="8" t="str">
        <f>IF(D652="","*",VLOOKUP(AI652,BS_ATIVIDADE[#Data],3,FALSE))</f>
        <v>*</v>
      </c>
      <c r="AK652" s="171" t="str">
        <f>IF(BS_CONTROLE[[#This Row],[Coluna8]]=0, "-", BS_CONTROLE[[#This Row],[Coluna8]])</f>
        <v>-</v>
      </c>
      <c r="AL652" s="171" t="str">
        <f>IF(BS_CONTROLE[[#This Row],[Coluna9]]=0, "-", BS_CONTROLE[[#This Row],[Coluna9]])</f>
        <v>-</v>
      </c>
      <c r="AM652" s="171" t="str">
        <f>IF(BS_CONTROLE[[#This Row],[Coluna13]]=0, "-", BS_CONTROLE[[#This Row],[Coluna13]])</f>
        <v>-</v>
      </c>
      <c r="AN652" s="171" t="str">
        <f>IF(BS_CONTROLE[[#This Row],[Coluna14]]=0, "-", BS_CONTROLE[[#This Row],[Coluna14]])</f>
        <v>-</v>
      </c>
      <c r="AO652" s="172" t="str">
        <f>IF(BS_CONTROLE[[#This Row],[Coluna10]]=0, "-", BS_CONTROLE[[#This Row],[Coluna10]])</f>
        <v>-</v>
      </c>
      <c r="AP652" s="173" t="str">
        <f>IF(BS_CONTROLE[[#This Row],[Coluna11]]=0, "-", BS_CONTROLE[[#This Row],[Coluna11]])</f>
        <v>-</v>
      </c>
      <c r="AQ652" s="173" t="str">
        <f>IF(BS_CONTROLE[[#This Row],[Coluna12]]=0, "-", BS_CONTROLE[[#This Row],[Coluna12]])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2" s="59" t="str" cm="1">
        <f t="array" ref="BD6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Row],[Coluna22]]=0, "-", BS_CONTROLE[[#This Row],[Coluna22]])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Row],[Coluna2]]="","",WEEKNUM(BS_CONTROLE[[#This Row],[Coluna2]]))</f>
        <v/>
      </c>
      <c r="D653" s="45"/>
      <c r="E653" s="181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3" s="148" t="str" cm="1">
        <f t="array" ref="N6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3" s="176" t="str" cm="1">
        <f t="array" ref="T6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Row],[Coluna6]]=0, "-", BS_CONTROLE[[#This Row],[Coluna6]])</f>
        <v>-</v>
      </c>
      <c r="AJ653" s="8" t="str">
        <f>IF(D653="","*",VLOOKUP(AI653,BS_ATIVIDADE[#Data],3,FALSE))</f>
        <v>*</v>
      </c>
      <c r="AK653" s="171" t="str">
        <f>IF(BS_CONTROLE[[#This Row],[Coluna8]]=0, "-", BS_CONTROLE[[#This Row],[Coluna8]])</f>
        <v>-</v>
      </c>
      <c r="AL653" s="171" t="str">
        <f>IF(BS_CONTROLE[[#This Row],[Coluna9]]=0, "-", BS_CONTROLE[[#This Row],[Coluna9]])</f>
        <v>-</v>
      </c>
      <c r="AM653" s="171" t="str">
        <f>IF(BS_CONTROLE[[#This Row],[Coluna13]]=0, "-", BS_CONTROLE[[#This Row],[Coluna13]])</f>
        <v>-</v>
      </c>
      <c r="AN653" s="171" t="str">
        <f>IF(BS_CONTROLE[[#This Row],[Coluna14]]=0, "-", BS_CONTROLE[[#This Row],[Coluna14]])</f>
        <v>-</v>
      </c>
      <c r="AO653" s="172" t="str">
        <f>IF(BS_CONTROLE[[#This Row],[Coluna10]]=0, "-", BS_CONTROLE[[#This Row],[Coluna10]])</f>
        <v>-</v>
      </c>
      <c r="AP653" s="173" t="str">
        <f>IF(BS_CONTROLE[[#This Row],[Coluna11]]=0, "-", BS_CONTROLE[[#This Row],[Coluna11]])</f>
        <v>-</v>
      </c>
      <c r="AQ653" s="173" t="str">
        <f>IF(BS_CONTROLE[[#This Row],[Coluna12]]=0, "-", BS_CONTROLE[[#This Row],[Coluna12]])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3" s="59" t="str" cm="1">
        <f t="array" ref="BD6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Row],[Coluna22]]=0, "-", BS_CONTROLE[[#This Row],[Coluna22]])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Row],[Coluna2]]="","",WEEKNUM(BS_CONTROLE[[#This Row],[Coluna2]]))</f>
        <v/>
      </c>
      <c r="D654" s="45"/>
      <c r="E654" s="181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4" s="148" t="str" cm="1">
        <f t="array" ref="N6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4" s="176" t="str" cm="1">
        <f t="array" ref="T6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Row],[Coluna6]]=0, "-", BS_CONTROLE[[#This Row],[Coluna6]])</f>
        <v>-</v>
      </c>
      <c r="AJ654" s="8" t="str">
        <f>IF(D654="","*",VLOOKUP(AI654,BS_ATIVIDADE[#Data],3,FALSE))</f>
        <v>*</v>
      </c>
      <c r="AK654" s="171" t="str">
        <f>IF(BS_CONTROLE[[#This Row],[Coluna8]]=0, "-", BS_CONTROLE[[#This Row],[Coluna8]])</f>
        <v>-</v>
      </c>
      <c r="AL654" s="171" t="str">
        <f>IF(BS_CONTROLE[[#This Row],[Coluna9]]=0, "-", BS_CONTROLE[[#This Row],[Coluna9]])</f>
        <v>-</v>
      </c>
      <c r="AM654" s="171" t="str">
        <f>IF(BS_CONTROLE[[#This Row],[Coluna13]]=0, "-", BS_CONTROLE[[#This Row],[Coluna13]])</f>
        <v>-</v>
      </c>
      <c r="AN654" s="171" t="str">
        <f>IF(BS_CONTROLE[[#This Row],[Coluna14]]=0, "-", BS_CONTROLE[[#This Row],[Coluna14]])</f>
        <v>-</v>
      </c>
      <c r="AO654" s="172" t="str">
        <f>IF(BS_CONTROLE[[#This Row],[Coluna10]]=0, "-", BS_CONTROLE[[#This Row],[Coluna10]])</f>
        <v>-</v>
      </c>
      <c r="AP654" s="173" t="str">
        <f>IF(BS_CONTROLE[[#This Row],[Coluna11]]=0, "-", BS_CONTROLE[[#This Row],[Coluna11]])</f>
        <v>-</v>
      </c>
      <c r="AQ654" s="173" t="str">
        <f>IF(BS_CONTROLE[[#This Row],[Coluna12]]=0, "-", BS_CONTROLE[[#This Row],[Coluna12]])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4" s="59" t="str" cm="1">
        <f t="array" ref="BD6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Row],[Coluna22]]=0, "-", BS_CONTROLE[[#This Row],[Coluna22]])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Row],[Coluna2]]="","",WEEKNUM(BS_CONTROLE[[#This Row],[Coluna2]]))</f>
        <v/>
      </c>
      <c r="D655" s="45"/>
      <c r="E655" s="181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5" s="148" t="str" cm="1">
        <f t="array" ref="N6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5" s="176" t="str" cm="1">
        <f t="array" ref="T6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Row],[Coluna6]]=0, "-", BS_CONTROLE[[#This Row],[Coluna6]])</f>
        <v>-</v>
      </c>
      <c r="AJ655" s="8" t="str">
        <f>IF(D655="","*",VLOOKUP(AI655,BS_ATIVIDADE[#Data],3,FALSE))</f>
        <v>*</v>
      </c>
      <c r="AK655" s="171" t="str">
        <f>IF(BS_CONTROLE[[#This Row],[Coluna8]]=0, "-", BS_CONTROLE[[#This Row],[Coluna8]])</f>
        <v>-</v>
      </c>
      <c r="AL655" s="171" t="str">
        <f>IF(BS_CONTROLE[[#This Row],[Coluna9]]=0, "-", BS_CONTROLE[[#This Row],[Coluna9]])</f>
        <v>-</v>
      </c>
      <c r="AM655" s="171" t="str">
        <f>IF(BS_CONTROLE[[#This Row],[Coluna13]]=0, "-", BS_CONTROLE[[#This Row],[Coluna13]])</f>
        <v>-</v>
      </c>
      <c r="AN655" s="171" t="str">
        <f>IF(BS_CONTROLE[[#This Row],[Coluna14]]=0, "-", BS_CONTROLE[[#This Row],[Coluna14]])</f>
        <v>-</v>
      </c>
      <c r="AO655" s="172" t="str">
        <f>IF(BS_CONTROLE[[#This Row],[Coluna10]]=0, "-", BS_CONTROLE[[#This Row],[Coluna10]])</f>
        <v>-</v>
      </c>
      <c r="AP655" s="173" t="str">
        <f>IF(BS_CONTROLE[[#This Row],[Coluna11]]=0, "-", BS_CONTROLE[[#This Row],[Coluna11]])</f>
        <v>-</v>
      </c>
      <c r="AQ655" s="173" t="str">
        <f>IF(BS_CONTROLE[[#This Row],[Coluna12]]=0, "-", BS_CONTROLE[[#This Row],[Coluna12]])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5" s="59" t="str" cm="1">
        <f t="array" ref="BD6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Row],[Coluna22]]=0, "-", BS_CONTROLE[[#This Row],[Coluna22]])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Row],[Coluna2]]="","",WEEKNUM(BS_CONTROLE[[#This Row],[Coluna2]]))</f>
        <v/>
      </c>
      <c r="D656" s="45"/>
      <c r="E656" s="181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6" s="148" t="str" cm="1">
        <f t="array" ref="N6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6" s="176" t="str" cm="1">
        <f t="array" ref="T6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Row],[Coluna6]]=0, "-", BS_CONTROLE[[#This Row],[Coluna6]])</f>
        <v>-</v>
      </c>
      <c r="AJ656" s="8" t="str">
        <f>IF(D656="","*",VLOOKUP(AI656,BS_ATIVIDADE[#Data],3,FALSE))</f>
        <v>*</v>
      </c>
      <c r="AK656" s="171" t="str">
        <f>IF(BS_CONTROLE[[#This Row],[Coluna8]]=0, "-", BS_CONTROLE[[#This Row],[Coluna8]])</f>
        <v>-</v>
      </c>
      <c r="AL656" s="171" t="str">
        <f>IF(BS_CONTROLE[[#This Row],[Coluna9]]=0, "-", BS_CONTROLE[[#This Row],[Coluna9]])</f>
        <v>-</v>
      </c>
      <c r="AM656" s="171" t="str">
        <f>IF(BS_CONTROLE[[#This Row],[Coluna13]]=0, "-", BS_CONTROLE[[#This Row],[Coluna13]])</f>
        <v>-</v>
      </c>
      <c r="AN656" s="171" t="str">
        <f>IF(BS_CONTROLE[[#This Row],[Coluna14]]=0, "-", BS_CONTROLE[[#This Row],[Coluna14]])</f>
        <v>-</v>
      </c>
      <c r="AO656" s="172" t="str">
        <f>IF(BS_CONTROLE[[#This Row],[Coluna10]]=0, "-", BS_CONTROLE[[#This Row],[Coluna10]])</f>
        <v>-</v>
      </c>
      <c r="AP656" s="173" t="str">
        <f>IF(BS_CONTROLE[[#This Row],[Coluna11]]=0, "-", BS_CONTROLE[[#This Row],[Coluna11]])</f>
        <v>-</v>
      </c>
      <c r="AQ656" s="173" t="str">
        <f>IF(BS_CONTROLE[[#This Row],[Coluna12]]=0, "-", BS_CONTROLE[[#This Row],[Coluna12]])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6" s="59" t="str" cm="1">
        <f t="array" ref="BD6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Row],[Coluna22]]=0, "-", BS_CONTROLE[[#This Row],[Coluna22]])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Row],[Coluna2]]="","",WEEKNUM(BS_CONTROLE[[#This Row],[Coluna2]]))</f>
        <v/>
      </c>
      <c r="D657" s="45"/>
      <c r="E657" s="181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7" s="148" t="str" cm="1">
        <f t="array" ref="N6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7" s="176" t="str" cm="1">
        <f t="array" ref="T6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Row],[Coluna6]]=0, "-", BS_CONTROLE[[#This Row],[Coluna6]])</f>
        <v>-</v>
      </c>
      <c r="AJ657" s="8" t="str">
        <f>IF(D657="","*",VLOOKUP(AI657,BS_ATIVIDADE[#Data],3,FALSE))</f>
        <v>*</v>
      </c>
      <c r="AK657" s="171" t="str">
        <f>IF(BS_CONTROLE[[#This Row],[Coluna8]]=0, "-", BS_CONTROLE[[#This Row],[Coluna8]])</f>
        <v>-</v>
      </c>
      <c r="AL657" s="171" t="str">
        <f>IF(BS_CONTROLE[[#This Row],[Coluna9]]=0, "-", BS_CONTROLE[[#This Row],[Coluna9]])</f>
        <v>-</v>
      </c>
      <c r="AM657" s="171" t="str">
        <f>IF(BS_CONTROLE[[#This Row],[Coluna13]]=0, "-", BS_CONTROLE[[#This Row],[Coluna13]])</f>
        <v>-</v>
      </c>
      <c r="AN657" s="171" t="str">
        <f>IF(BS_CONTROLE[[#This Row],[Coluna14]]=0, "-", BS_CONTROLE[[#This Row],[Coluna14]])</f>
        <v>-</v>
      </c>
      <c r="AO657" s="172" t="str">
        <f>IF(BS_CONTROLE[[#This Row],[Coluna10]]=0, "-", BS_CONTROLE[[#This Row],[Coluna10]])</f>
        <v>-</v>
      </c>
      <c r="AP657" s="173" t="str">
        <f>IF(BS_CONTROLE[[#This Row],[Coluna11]]=0, "-", BS_CONTROLE[[#This Row],[Coluna11]])</f>
        <v>-</v>
      </c>
      <c r="AQ657" s="173" t="str">
        <f>IF(BS_CONTROLE[[#This Row],[Coluna12]]=0, "-", BS_CONTROLE[[#This Row],[Coluna12]])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7" s="59" t="str" cm="1">
        <f t="array" ref="BD6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Row],[Coluna22]]=0, "-", BS_CONTROLE[[#This Row],[Coluna22]])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Row],[Coluna2]]="","",WEEKNUM(BS_CONTROLE[[#This Row],[Coluna2]]))</f>
        <v/>
      </c>
      <c r="D658" s="45"/>
      <c r="E658" s="181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8" s="148" t="str" cm="1">
        <f t="array" ref="N6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8" s="176" t="str" cm="1">
        <f t="array" ref="T6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Row],[Coluna6]]=0, "-", BS_CONTROLE[[#This Row],[Coluna6]])</f>
        <v>-</v>
      </c>
      <c r="AJ658" s="8" t="str">
        <f>IF(D658="","*",VLOOKUP(AI658,BS_ATIVIDADE[#Data],3,FALSE))</f>
        <v>*</v>
      </c>
      <c r="AK658" s="171" t="str">
        <f>IF(BS_CONTROLE[[#This Row],[Coluna8]]=0, "-", BS_CONTROLE[[#This Row],[Coluna8]])</f>
        <v>-</v>
      </c>
      <c r="AL658" s="171" t="str">
        <f>IF(BS_CONTROLE[[#This Row],[Coluna9]]=0, "-", BS_CONTROLE[[#This Row],[Coluna9]])</f>
        <v>-</v>
      </c>
      <c r="AM658" s="171" t="str">
        <f>IF(BS_CONTROLE[[#This Row],[Coluna13]]=0, "-", BS_CONTROLE[[#This Row],[Coluna13]])</f>
        <v>-</v>
      </c>
      <c r="AN658" s="171" t="str">
        <f>IF(BS_CONTROLE[[#This Row],[Coluna14]]=0, "-", BS_CONTROLE[[#This Row],[Coluna14]])</f>
        <v>-</v>
      </c>
      <c r="AO658" s="172" t="str">
        <f>IF(BS_CONTROLE[[#This Row],[Coluna10]]=0, "-", BS_CONTROLE[[#This Row],[Coluna10]])</f>
        <v>-</v>
      </c>
      <c r="AP658" s="173" t="str">
        <f>IF(BS_CONTROLE[[#This Row],[Coluna11]]=0, "-", BS_CONTROLE[[#This Row],[Coluna11]])</f>
        <v>-</v>
      </c>
      <c r="AQ658" s="173" t="str">
        <f>IF(BS_CONTROLE[[#This Row],[Coluna12]]=0, "-", BS_CONTROLE[[#This Row],[Coluna12]])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8" s="59" t="str" cm="1">
        <f t="array" ref="BD6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Row],[Coluna22]]=0, "-", BS_CONTROLE[[#This Row],[Coluna22]])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Row],[Coluna2]]="","",WEEKNUM(BS_CONTROLE[[#This Row],[Coluna2]]))</f>
        <v/>
      </c>
      <c r="D659" s="45"/>
      <c r="E659" s="181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9" s="148" t="str" cm="1">
        <f t="array" ref="N6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9" s="176" t="str" cm="1">
        <f t="array" ref="T6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Row],[Coluna6]]=0, "-", BS_CONTROLE[[#This Row],[Coluna6]])</f>
        <v>-</v>
      </c>
      <c r="AJ659" s="8" t="str">
        <f>IF(D659="","*",VLOOKUP(AI659,BS_ATIVIDADE[#Data],3,FALSE))</f>
        <v>*</v>
      </c>
      <c r="AK659" s="171" t="str">
        <f>IF(BS_CONTROLE[[#This Row],[Coluna8]]=0, "-", BS_CONTROLE[[#This Row],[Coluna8]])</f>
        <v>-</v>
      </c>
      <c r="AL659" s="171" t="str">
        <f>IF(BS_CONTROLE[[#This Row],[Coluna9]]=0, "-", BS_CONTROLE[[#This Row],[Coluna9]])</f>
        <v>-</v>
      </c>
      <c r="AM659" s="171" t="str">
        <f>IF(BS_CONTROLE[[#This Row],[Coluna13]]=0, "-", BS_CONTROLE[[#This Row],[Coluna13]])</f>
        <v>-</v>
      </c>
      <c r="AN659" s="171" t="str">
        <f>IF(BS_CONTROLE[[#This Row],[Coluna14]]=0, "-", BS_CONTROLE[[#This Row],[Coluna14]])</f>
        <v>-</v>
      </c>
      <c r="AO659" s="172" t="str">
        <f>IF(BS_CONTROLE[[#This Row],[Coluna10]]=0, "-", BS_CONTROLE[[#This Row],[Coluna10]])</f>
        <v>-</v>
      </c>
      <c r="AP659" s="173" t="str">
        <f>IF(BS_CONTROLE[[#This Row],[Coluna11]]=0, "-", BS_CONTROLE[[#This Row],[Coluna11]])</f>
        <v>-</v>
      </c>
      <c r="AQ659" s="173" t="str">
        <f>IF(BS_CONTROLE[[#This Row],[Coluna12]]=0, "-", BS_CONTROLE[[#This Row],[Coluna12]])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9" s="59" t="str" cm="1">
        <f t="array" ref="BD6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Row],[Coluna22]]=0, "-", BS_CONTROLE[[#This Row],[Coluna22]])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Row],[Coluna2]]="","",WEEKNUM(BS_CONTROLE[[#This Row],[Coluna2]]))</f>
        <v/>
      </c>
      <c r="D660" s="45"/>
      <c r="E660" s="181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0" s="148" t="str" cm="1">
        <f t="array" ref="N6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0" s="176" t="str" cm="1">
        <f t="array" ref="T6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Row],[Coluna6]]=0, "-", BS_CONTROLE[[#This Row],[Coluna6]])</f>
        <v>-</v>
      </c>
      <c r="AJ660" s="8" t="str">
        <f>IF(D660="","*",VLOOKUP(AI660,BS_ATIVIDADE[#Data],3,FALSE))</f>
        <v>*</v>
      </c>
      <c r="AK660" s="171" t="str">
        <f>IF(BS_CONTROLE[[#This Row],[Coluna8]]=0, "-", BS_CONTROLE[[#This Row],[Coluna8]])</f>
        <v>-</v>
      </c>
      <c r="AL660" s="171" t="str">
        <f>IF(BS_CONTROLE[[#This Row],[Coluna9]]=0, "-", BS_CONTROLE[[#This Row],[Coluna9]])</f>
        <v>-</v>
      </c>
      <c r="AM660" s="171" t="str">
        <f>IF(BS_CONTROLE[[#This Row],[Coluna13]]=0, "-", BS_CONTROLE[[#This Row],[Coluna13]])</f>
        <v>-</v>
      </c>
      <c r="AN660" s="171" t="str">
        <f>IF(BS_CONTROLE[[#This Row],[Coluna14]]=0, "-", BS_CONTROLE[[#This Row],[Coluna14]])</f>
        <v>-</v>
      </c>
      <c r="AO660" s="172" t="str">
        <f>IF(BS_CONTROLE[[#This Row],[Coluna10]]=0, "-", BS_CONTROLE[[#This Row],[Coluna10]])</f>
        <v>-</v>
      </c>
      <c r="AP660" s="173" t="str">
        <f>IF(BS_CONTROLE[[#This Row],[Coluna11]]=0, "-", BS_CONTROLE[[#This Row],[Coluna11]])</f>
        <v>-</v>
      </c>
      <c r="AQ660" s="173" t="str">
        <f>IF(BS_CONTROLE[[#This Row],[Coluna12]]=0, "-", BS_CONTROLE[[#This Row],[Coluna12]])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0" s="59" t="str" cm="1">
        <f t="array" ref="BD6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Row],[Coluna22]]=0, "-", BS_CONTROLE[[#This Row],[Coluna22]])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Row],[Coluna2]]="","",WEEKNUM(BS_CONTROLE[[#This Row],[Coluna2]]))</f>
        <v/>
      </c>
      <c r="D661" s="45"/>
      <c r="E661" s="181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1" s="148" t="str" cm="1">
        <f t="array" ref="N6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1" s="176" t="str" cm="1">
        <f t="array" ref="T6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Row],[Coluna6]]=0, "-", BS_CONTROLE[[#This Row],[Coluna6]])</f>
        <v>-</v>
      </c>
      <c r="AJ661" s="8" t="str">
        <f>IF(D661="","*",VLOOKUP(AI661,BS_ATIVIDADE[#Data],3,FALSE))</f>
        <v>*</v>
      </c>
      <c r="AK661" s="171" t="str">
        <f>IF(BS_CONTROLE[[#This Row],[Coluna8]]=0, "-", BS_CONTROLE[[#This Row],[Coluna8]])</f>
        <v>-</v>
      </c>
      <c r="AL661" s="171" t="str">
        <f>IF(BS_CONTROLE[[#This Row],[Coluna9]]=0, "-", BS_CONTROLE[[#This Row],[Coluna9]])</f>
        <v>-</v>
      </c>
      <c r="AM661" s="171" t="str">
        <f>IF(BS_CONTROLE[[#This Row],[Coluna13]]=0, "-", BS_CONTROLE[[#This Row],[Coluna13]])</f>
        <v>-</v>
      </c>
      <c r="AN661" s="171" t="str">
        <f>IF(BS_CONTROLE[[#This Row],[Coluna14]]=0, "-", BS_CONTROLE[[#This Row],[Coluna14]])</f>
        <v>-</v>
      </c>
      <c r="AO661" s="172" t="str">
        <f>IF(BS_CONTROLE[[#This Row],[Coluna10]]=0, "-", BS_CONTROLE[[#This Row],[Coluna10]])</f>
        <v>-</v>
      </c>
      <c r="AP661" s="173" t="str">
        <f>IF(BS_CONTROLE[[#This Row],[Coluna11]]=0, "-", BS_CONTROLE[[#This Row],[Coluna11]])</f>
        <v>-</v>
      </c>
      <c r="AQ661" s="173" t="str">
        <f>IF(BS_CONTROLE[[#This Row],[Coluna12]]=0, "-", BS_CONTROLE[[#This Row],[Coluna12]])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1" s="59" t="str" cm="1">
        <f t="array" ref="BD6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Row],[Coluna22]]=0, "-", BS_CONTROLE[[#This Row],[Coluna22]])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Row],[Coluna2]]="","",WEEKNUM(BS_CONTROLE[[#This Row],[Coluna2]]))</f>
        <v/>
      </c>
      <c r="D662" s="45"/>
      <c r="E662" s="181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2" s="148" t="str" cm="1">
        <f t="array" ref="N6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2" s="176" t="str" cm="1">
        <f t="array" ref="T6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Row],[Coluna6]]=0, "-", BS_CONTROLE[[#This Row],[Coluna6]])</f>
        <v>-</v>
      </c>
      <c r="AJ662" s="8" t="str">
        <f>IF(D662="","*",VLOOKUP(AI662,BS_ATIVIDADE[#Data],3,FALSE))</f>
        <v>*</v>
      </c>
      <c r="AK662" s="171" t="str">
        <f>IF(BS_CONTROLE[[#This Row],[Coluna8]]=0, "-", BS_CONTROLE[[#This Row],[Coluna8]])</f>
        <v>-</v>
      </c>
      <c r="AL662" s="171" t="str">
        <f>IF(BS_CONTROLE[[#This Row],[Coluna9]]=0, "-", BS_CONTROLE[[#This Row],[Coluna9]])</f>
        <v>-</v>
      </c>
      <c r="AM662" s="171" t="str">
        <f>IF(BS_CONTROLE[[#This Row],[Coluna13]]=0, "-", BS_CONTROLE[[#This Row],[Coluna13]])</f>
        <v>-</v>
      </c>
      <c r="AN662" s="171" t="str">
        <f>IF(BS_CONTROLE[[#This Row],[Coluna14]]=0, "-", BS_CONTROLE[[#This Row],[Coluna14]])</f>
        <v>-</v>
      </c>
      <c r="AO662" s="172" t="str">
        <f>IF(BS_CONTROLE[[#This Row],[Coluna10]]=0, "-", BS_CONTROLE[[#This Row],[Coluna10]])</f>
        <v>-</v>
      </c>
      <c r="AP662" s="173" t="str">
        <f>IF(BS_CONTROLE[[#This Row],[Coluna11]]=0, "-", BS_CONTROLE[[#This Row],[Coluna11]])</f>
        <v>-</v>
      </c>
      <c r="AQ662" s="173" t="str">
        <f>IF(BS_CONTROLE[[#This Row],[Coluna12]]=0, "-", BS_CONTROLE[[#This Row],[Coluna12]])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2" s="59" t="str" cm="1">
        <f t="array" ref="BD6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Row],[Coluna22]]=0, "-", BS_CONTROLE[[#This Row],[Coluna22]])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Row],[Coluna2]]="","",WEEKNUM(BS_CONTROLE[[#This Row],[Coluna2]]))</f>
        <v/>
      </c>
      <c r="D663" s="45"/>
      <c r="E663" s="181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3" s="148" t="str" cm="1">
        <f t="array" ref="N6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3" s="176" t="str" cm="1">
        <f t="array" ref="T6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Row],[Coluna6]]=0, "-", BS_CONTROLE[[#This Row],[Coluna6]])</f>
        <v>-</v>
      </c>
      <c r="AJ663" s="8" t="str">
        <f>IF(D663="","*",VLOOKUP(AI663,BS_ATIVIDADE[#Data],3,FALSE))</f>
        <v>*</v>
      </c>
      <c r="AK663" s="171" t="str">
        <f>IF(BS_CONTROLE[[#This Row],[Coluna8]]=0, "-", BS_CONTROLE[[#This Row],[Coluna8]])</f>
        <v>-</v>
      </c>
      <c r="AL663" s="171" t="str">
        <f>IF(BS_CONTROLE[[#This Row],[Coluna9]]=0, "-", BS_CONTROLE[[#This Row],[Coluna9]])</f>
        <v>-</v>
      </c>
      <c r="AM663" s="171" t="str">
        <f>IF(BS_CONTROLE[[#This Row],[Coluna13]]=0, "-", BS_CONTROLE[[#This Row],[Coluna13]])</f>
        <v>-</v>
      </c>
      <c r="AN663" s="171" t="str">
        <f>IF(BS_CONTROLE[[#This Row],[Coluna14]]=0, "-", BS_CONTROLE[[#This Row],[Coluna14]])</f>
        <v>-</v>
      </c>
      <c r="AO663" s="172" t="str">
        <f>IF(BS_CONTROLE[[#This Row],[Coluna10]]=0, "-", BS_CONTROLE[[#This Row],[Coluna10]])</f>
        <v>-</v>
      </c>
      <c r="AP663" s="173" t="str">
        <f>IF(BS_CONTROLE[[#This Row],[Coluna11]]=0, "-", BS_CONTROLE[[#This Row],[Coluna11]])</f>
        <v>-</v>
      </c>
      <c r="AQ663" s="173" t="str">
        <f>IF(BS_CONTROLE[[#This Row],[Coluna12]]=0, "-", BS_CONTROLE[[#This Row],[Coluna12]])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3" s="59" t="str" cm="1">
        <f t="array" ref="BD6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Row],[Coluna22]]=0, "-", BS_CONTROLE[[#This Row],[Coluna22]])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Row],[Coluna2]]="","",WEEKNUM(BS_CONTROLE[[#This Row],[Coluna2]]))</f>
        <v/>
      </c>
      <c r="D664" s="45"/>
      <c r="E664" s="181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4" s="148" t="str" cm="1">
        <f t="array" ref="N6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4" s="176" t="str" cm="1">
        <f t="array" ref="T6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Row],[Coluna6]]=0, "-", BS_CONTROLE[[#This Row],[Coluna6]])</f>
        <v>-</v>
      </c>
      <c r="AJ664" s="8" t="str">
        <f>IF(D664="","*",VLOOKUP(AI664,BS_ATIVIDADE[#Data],3,FALSE))</f>
        <v>*</v>
      </c>
      <c r="AK664" s="171" t="str">
        <f>IF(BS_CONTROLE[[#This Row],[Coluna8]]=0, "-", BS_CONTROLE[[#This Row],[Coluna8]])</f>
        <v>-</v>
      </c>
      <c r="AL664" s="171" t="str">
        <f>IF(BS_CONTROLE[[#This Row],[Coluna9]]=0, "-", BS_CONTROLE[[#This Row],[Coluna9]])</f>
        <v>-</v>
      </c>
      <c r="AM664" s="171" t="str">
        <f>IF(BS_CONTROLE[[#This Row],[Coluna13]]=0, "-", BS_CONTROLE[[#This Row],[Coluna13]])</f>
        <v>-</v>
      </c>
      <c r="AN664" s="171" t="str">
        <f>IF(BS_CONTROLE[[#This Row],[Coluna14]]=0, "-", BS_CONTROLE[[#This Row],[Coluna14]])</f>
        <v>-</v>
      </c>
      <c r="AO664" s="172" t="str">
        <f>IF(BS_CONTROLE[[#This Row],[Coluna10]]=0, "-", BS_CONTROLE[[#This Row],[Coluna10]])</f>
        <v>-</v>
      </c>
      <c r="AP664" s="173" t="str">
        <f>IF(BS_CONTROLE[[#This Row],[Coluna11]]=0, "-", BS_CONTROLE[[#This Row],[Coluna11]])</f>
        <v>-</v>
      </c>
      <c r="AQ664" s="173" t="str">
        <f>IF(BS_CONTROLE[[#This Row],[Coluna12]]=0, "-", BS_CONTROLE[[#This Row],[Coluna12]])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4" s="59" t="str" cm="1">
        <f t="array" ref="BD6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Row],[Coluna22]]=0, "-", BS_CONTROLE[[#This Row],[Coluna22]])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Row],[Coluna2]]="","",WEEKNUM(BS_CONTROLE[[#This Row],[Coluna2]]))</f>
        <v/>
      </c>
      <c r="D665" s="45"/>
      <c r="E665" s="181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5" s="148" t="str" cm="1">
        <f t="array" ref="N6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5" s="176" t="str" cm="1">
        <f t="array" ref="T6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Row],[Coluna6]]=0, "-", BS_CONTROLE[[#This Row],[Coluna6]])</f>
        <v>-</v>
      </c>
      <c r="AJ665" s="8" t="str">
        <f>IF(D665="","*",VLOOKUP(AI665,BS_ATIVIDADE[#Data],3,FALSE))</f>
        <v>*</v>
      </c>
      <c r="AK665" s="171" t="str">
        <f>IF(BS_CONTROLE[[#This Row],[Coluna8]]=0, "-", BS_CONTROLE[[#This Row],[Coluna8]])</f>
        <v>-</v>
      </c>
      <c r="AL665" s="171" t="str">
        <f>IF(BS_CONTROLE[[#This Row],[Coluna9]]=0, "-", BS_CONTROLE[[#This Row],[Coluna9]])</f>
        <v>-</v>
      </c>
      <c r="AM665" s="171" t="str">
        <f>IF(BS_CONTROLE[[#This Row],[Coluna13]]=0, "-", BS_CONTROLE[[#This Row],[Coluna13]])</f>
        <v>-</v>
      </c>
      <c r="AN665" s="171" t="str">
        <f>IF(BS_CONTROLE[[#This Row],[Coluna14]]=0, "-", BS_CONTROLE[[#This Row],[Coluna14]])</f>
        <v>-</v>
      </c>
      <c r="AO665" s="172" t="str">
        <f>IF(BS_CONTROLE[[#This Row],[Coluna10]]=0, "-", BS_CONTROLE[[#This Row],[Coluna10]])</f>
        <v>-</v>
      </c>
      <c r="AP665" s="173" t="str">
        <f>IF(BS_CONTROLE[[#This Row],[Coluna11]]=0, "-", BS_CONTROLE[[#This Row],[Coluna11]])</f>
        <v>-</v>
      </c>
      <c r="AQ665" s="173" t="str">
        <f>IF(BS_CONTROLE[[#This Row],[Coluna12]]=0, "-", BS_CONTROLE[[#This Row],[Coluna12]])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5" s="59" t="str" cm="1">
        <f t="array" ref="BD6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Row],[Coluna22]]=0, "-", BS_CONTROLE[[#This Row],[Coluna22]])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Row],[Coluna2]]="","",WEEKNUM(BS_CONTROLE[[#This Row],[Coluna2]]))</f>
        <v/>
      </c>
      <c r="D666" s="45"/>
      <c r="E666" s="181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6" s="148" t="str" cm="1">
        <f t="array" ref="N6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6" s="176" t="str" cm="1">
        <f t="array" ref="T6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Row],[Coluna6]]=0, "-", BS_CONTROLE[[#This Row],[Coluna6]])</f>
        <v>-</v>
      </c>
      <c r="AJ666" s="8" t="str">
        <f>IF(D666="","*",VLOOKUP(AI666,BS_ATIVIDADE[#Data],3,FALSE))</f>
        <v>*</v>
      </c>
      <c r="AK666" s="171" t="str">
        <f>IF(BS_CONTROLE[[#This Row],[Coluna8]]=0, "-", BS_CONTROLE[[#This Row],[Coluna8]])</f>
        <v>-</v>
      </c>
      <c r="AL666" s="171" t="str">
        <f>IF(BS_CONTROLE[[#This Row],[Coluna9]]=0, "-", BS_CONTROLE[[#This Row],[Coluna9]])</f>
        <v>-</v>
      </c>
      <c r="AM666" s="171" t="str">
        <f>IF(BS_CONTROLE[[#This Row],[Coluna13]]=0, "-", BS_CONTROLE[[#This Row],[Coluna13]])</f>
        <v>-</v>
      </c>
      <c r="AN666" s="171" t="str">
        <f>IF(BS_CONTROLE[[#This Row],[Coluna14]]=0, "-", BS_CONTROLE[[#This Row],[Coluna14]])</f>
        <v>-</v>
      </c>
      <c r="AO666" s="172" t="str">
        <f>IF(BS_CONTROLE[[#This Row],[Coluna10]]=0, "-", BS_CONTROLE[[#This Row],[Coluna10]])</f>
        <v>-</v>
      </c>
      <c r="AP666" s="173" t="str">
        <f>IF(BS_CONTROLE[[#This Row],[Coluna11]]=0, "-", BS_CONTROLE[[#This Row],[Coluna11]])</f>
        <v>-</v>
      </c>
      <c r="AQ666" s="173" t="str">
        <f>IF(BS_CONTROLE[[#This Row],[Coluna12]]=0, "-", BS_CONTROLE[[#This Row],[Coluna12]])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6" s="59" t="str" cm="1">
        <f t="array" ref="BD6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Row],[Coluna22]]=0, "-", BS_CONTROLE[[#This Row],[Coluna22]])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Row],[Coluna2]]="","",WEEKNUM(BS_CONTROLE[[#This Row],[Coluna2]]))</f>
        <v/>
      </c>
      <c r="D667" s="45"/>
      <c r="E667" s="181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7" s="148" t="str" cm="1">
        <f t="array" ref="N6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7" s="176" t="str" cm="1">
        <f t="array" ref="T6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Row],[Coluna6]]=0, "-", BS_CONTROLE[[#This Row],[Coluna6]])</f>
        <v>-</v>
      </c>
      <c r="AJ667" s="8" t="str">
        <f>IF(D667="","*",VLOOKUP(AI667,BS_ATIVIDADE[#Data],3,FALSE))</f>
        <v>*</v>
      </c>
      <c r="AK667" s="171" t="str">
        <f>IF(BS_CONTROLE[[#This Row],[Coluna8]]=0, "-", BS_CONTROLE[[#This Row],[Coluna8]])</f>
        <v>-</v>
      </c>
      <c r="AL667" s="171" t="str">
        <f>IF(BS_CONTROLE[[#This Row],[Coluna9]]=0, "-", BS_CONTROLE[[#This Row],[Coluna9]])</f>
        <v>-</v>
      </c>
      <c r="AM667" s="171" t="str">
        <f>IF(BS_CONTROLE[[#This Row],[Coluna13]]=0, "-", BS_CONTROLE[[#This Row],[Coluna13]])</f>
        <v>-</v>
      </c>
      <c r="AN667" s="171" t="str">
        <f>IF(BS_CONTROLE[[#This Row],[Coluna14]]=0, "-", BS_CONTROLE[[#This Row],[Coluna14]])</f>
        <v>-</v>
      </c>
      <c r="AO667" s="172" t="str">
        <f>IF(BS_CONTROLE[[#This Row],[Coluna10]]=0, "-", BS_CONTROLE[[#This Row],[Coluna10]])</f>
        <v>-</v>
      </c>
      <c r="AP667" s="173" t="str">
        <f>IF(BS_CONTROLE[[#This Row],[Coluna11]]=0, "-", BS_CONTROLE[[#This Row],[Coluna11]])</f>
        <v>-</v>
      </c>
      <c r="AQ667" s="173" t="str">
        <f>IF(BS_CONTROLE[[#This Row],[Coluna12]]=0, "-", BS_CONTROLE[[#This Row],[Coluna12]])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7" s="59" t="str" cm="1">
        <f t="array" ref="BD6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Row],[Coluna22]]=0, "-", BS_CONTROLE[[#This Row],[Coluna22]])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Row],[Coluna2]]="","",WEEKNUM(BS_CONTROLE[[#This Row],[Coluna2]]))</f>
        <v/>
      </c>
      <c r="D668" s="45"/>
      <c r="E668" s="181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8" s="148" t="str" cm="1">
        <f t="array" ref="N6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8" s="176" t="str" cm="1">
        <f t="array" ref="T6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Row],[Coluna6]]=0, "-", BS_CONTROLE[[#This Row],[Coluna6]])</f>
        <v>-</v>
      </c>
      <c r="AJ668" s="8" t="str">
        <f>IF(D668="","*",VLOOKUP(AI668,BS_ATIVIDADE[#Data],3,FALSE))</f>
        <v>*</v>
      </c>
      <c r="AK668" s="171" t="str">
        <f>IF(BS_CONTROLE[[#This Row],[Coluna8]]=0, "-", BS_CONTROLE[[#This Row],[Coluna8]])</f>
        <v>-</v>
      </c>
      <c r="AL668" s="171" t="str">
        <f>IF(BS_CONTROLE[[#This Row],[Coluna9]]=0, "-", BS_CONTROLE[[#This Row],[Coluna9]])</f>
        <v>-</v>
      </c>
      <c r="AM668" s="171" t="str">
        <f>IF(BS_CONTROLE[[#This Row],[Coluna13]]=0, "-", BS_CONTROLE[[#This Row],[Coluna13]])</f>
        <v>-</v>
      </c>
      <c r="AN668" s="171" t="str">
        <f>IF(BS_CONTROLE[[#This Row],[Coluna14]]=0, "-", BS_CONTROLE[[#This Row],[Coluna14]])</f>
        <v>-</v>
      </c>
      <c r="AO668" s="172" t="str">
        <f>IF(BS_CONTROLE[[#This Row],[Coluna10]]=0, "-", BS_CONTROLE[[#This Row],[Coluna10]])</f>
        <v>-</v>
      </c>
      <c r="AP668" s="173" t="str">
        <f>IF(BS_CONTROLE[[#This Row],[Coluna11]]=0, "-", BS_CONTROLE[[#This Row],[Coluna11]])</f>
        <v>-</v>
      </c>
      <c r="AQ668" s="173" t="str">
        <f>IF(BS_CONTROLE[[#This Row],[Coluna12]]=0, "-", BS_CONTROLE[[#This Row],[Coluna12]])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8" s="59" t="str" cm="1">
        <f t="array" ref="BD6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Row],[Coluna22]]=0, "-", BS_CONTROLE[[#This Row],[Coluna22]])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Row],[Coluna2]]="","",WEEKNUM(BS_CONTROLE[[#This Row],[Coluna2]]))</f>
        <v/>
      </c>
      <c r="D669" s="45"/>
      <c r="E669" s="181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9" s="148" t="str" cm="1">
        <f t="array" ref="N6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9" s="176" t="str" cm="1">
        <f t="array" ref="T6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Row],[Coluna6]]=0, "-", BS_CONTROLE[[#This Row],[Coluna6]])</f>
        <v>-</v>
      </c>
      <c r="AJ669" s="8" t="str">
        <f>IF(D669="","*",VLOOKUP(AI669,BS_ATIVIDADE[#Data],3,FALSE))</f>
        <v>*</v>
      </c>
      <c r="AK669" s="171" t="str">
        <f>IF(BS_CONTROLE[[#This Row],[Coluna8]]=0, "-", BS_CONTROLE[[#This Row],[Coluna8]])</f>
        <v>-</v>
      </c>
      <c r="AL669" s="171" t="str">
        <f>IF(BS_CONTROLE[[#This Row],[Coluna9]]=0, "-", BS_CONTROLE[[#This Row],[Coluna9]])</f>
        <v>-</v>
      </c>
      <c r="AM669" s="171" t="str">
        <f>IF(BS_CONTROLE[[#This Row],[Coluna13]]=0, "-", BS_CONTROLE[[#This Row],[Coluna13]])</f>
        <v>-</v>
      </c>
      <c r="AN669" s="171" t="str">
        <f>IF(BS_CONTROLE[[#This Row],[Coluna14]]=0, "-", BS_CONTROLE[[#This Row],[Coluna14]])</f>
        <v>-</v>
      </c>
      <c r="AO669" s="172" t="str">
        <f>IF(BS_CONTROLE[[#This Row],[Coluna10]]=0, "-", BS_CONTROLE[[#This Row],[Coluna10]])</f>
        <v>-</v>
      </c>
      <c r="AP669" s="173" t="str">
        <f>IF(BS_CONTROLE[[#This Row],[Coluna11]]=0, "-", BS_CONTROLE[[#This Row],[Coluna11]])</f>
        <v>-</v>
      </c>
      <c r="AQ669" s="173" t="str">
        <f>IF(BS_CONTROLE[[#This Row],[Coluna12]]=0, "-", BS_CONTROLE[[#This Row],[Coluna12]])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9" s="59" t="str" cm="1">
        <f t="array" ref="BD6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Row],[Coluna22]]=0, "-", BS_CONTROLE[[#This Row],[Coluna22]])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Row],[Coluna2]]="","",WEEKNUM(BS_CONTROLE[[#This Row],[Coluna2]]))</f>
        <v/>
      </c>
      <c r="D670" s="45"/>
      <c r="E670" s="181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0" s="148" t="str" cm="1">
        <f t="array" ref="N6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0" s="176" t="str" cm="1">
        <f t="array" ref="T6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Row],[Coluna6]]=0, "-", BS_CONTROLE[[#This Row],[Coluna6]])</f>
        <v>-</v>
      </c>
      <c r="AJ670" s="8" t="str">
        <f>IF(D670="","*",VLOOKUP(AI670,BS_ATIVIDADE[#Data],3,FALSE))</f>
        <v>*</v>
      </c>
      <c r="AK670" s="171" t="str">
        <f>IF(BS_CONTROLE[[#This Row],[Coluna8]]=0, "-", BS_CONTROLE[[#This Row],[Coluna8]])</f>
        <v>-</v>
      </c>
      <c r="AL670" s="171" t="str">
        <f>IF(BS_CONTROLE[[#This Row],[Coluna9]]=0, "-", BS_CONTROLE[[#This Row],[Coluna9]])</f>
        <v>-</v>
      </c>
      <c r="AM670" s="171" t="str">
        <f>IF(BS_CONTROLE[[#This Row],[Coluna13]]=0, "-", BS_CONTROLE[[#This Row],[Coluna13]])</f>
        <v>-</v>
      </c>
      <c r="AN670" s="171" t="str">
        <f>IF(BS_CONTROLE[[#This Row],[Coluna14]]=0, "-", BS_CONTROLE[[#This Row],[Coluna14]])</f>
        <v>-</v>
      </c>
      <c r="AO670" s="172" t="str">
        <f>IF(BS_CONTROLE[[#This Row],[Coluna10]]=0, "-", BS_CONTROLE[[#This Row],[Coluna10]])</f>
        <v>-</v>
      </c>
      <c r="AP670" s="173" t="str">
        <f>IF(BS_CONTROLE[[#This Row],[Coluna11]]=0, "-", BS_CONTROLE[[#This Row],[Coluna11]])</f>
        <v>-</v>
      </c>
      <c r="AQ670" s="173" t="str">
        <f>IF(BS_CONTROLE[[#This Row],[Coluna12]]=0, "-", BS_CONTROLE[[#This Row],[Coluna12]])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0" s="59" t="str" cm="1">
        <f t="array" ref="BD6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Row],[Coluna22]]=0, "-", BS_CONTROLE[[#This Row],[Coluna22]])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Row],[Coluna2]]="","",WEEKNUM(BS_CONTROLE[[#This Row],[Coluna2]]))</f>
        <v/>
      </c>
      <c r="D671" s="45"/>
      <c r="E671" s="181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1" s="148" t="str" cm="1">
        <f t="array" ref="N6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1" s="176" t="str" cm="1">
        <f t="array" ref="T6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Row],[Coluna6]]=0, "-", BS_CONTROLE[[#This Row],[Coluna6]])</f>
        <v>-</v>
      </c>
      <c r="AJ671" s="8" t="str">
        <f>IF(D671="","*",VLOOKUP(AI671,BS_ATIVIDADE[#Data],3,FALSE))</f>
        <v>*</v>
      </c>
      <c r="AK671" s="171" t="str">
        <f>IF(BS_CONTROLE[[#This Row],[Coluna8]]=0, "-", BS_CONTROLE[[#This Row],[Coluna8]])</f>
        <v>-</v>
      </c>
      <c r="AL671" s="171" t="str">
        <f>IF(BS_CONTROLE[[#This Row],[Coluna9]]=0, "-", BS_CONTROLE[[#This Row],[Coluna9]])</f>
        <v>-</v>
      </c>
      <c r="AM671" s="171" t="str">
        <f>IF(BS_CONTROLE[[#This Row],[Coluna13]]=0, "-", BS_CONTROLE[[#This Row],[Coluna13]])</f>
        <v>-</v>
      </c>
      <c r="AN671" s="171" t="str">
        <f>IF(BS_CONTROLE[[#This Row],[Coluna14]]=0, "-", BS_CONTROLE[[#This Row],[Coluna14]])</f>
        <v>-</v>
      </c>
      <c r="AO671" s="172" t="str">
        <f>IF(BS_CONTROLE[[#This Row],[Coluna10]]=0, "-", BS_CONTROLE[[#This Row],[Coluna10]])</f>
        <v>-</v>
      </c>
      <c r="AP671" s="173" t="str">
        <f>IF(BS_CONTROLE[[#This Row],[Coluna11]]=0, "-", BS_CONTROLE[[#This Row],[Coluna11]])</f>
        <v>-</v>
      </c>
      <c r="AQ671" s="173" t="str">
        <f>IF(BS_CONTROLE[[#This Row],[Coluna12]]=0, "-", BS_CONTROLE[[#This Row],[Coluna12]])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1" s="59" t="str" cm="1">
        <f t="array" ref="BD6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Row],[Coluna22]]=0, "-", BS_CONTROLE[[#This Row],[Coluna22]])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Row],[Coluna2]]="","",WEEKNUM(BS_CONTROLE[[#This Row],[Coluna2]]))</f>
        <v/>
      </c>
      <c r="D672" s="45"/>
      <c r="E672" s="181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2" s="148" t="str" cm="1">
        <f t="array" ref="N6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2" s="176" t="str" cm="1">
        <f t="array" ref="T6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Row],[Coluna6]]=0, "-", BS_CONTROLE[[#This Row],[Coluna6]])</f>
        <v>-</v>
      </c>
      <c r="AJ672" s="8" t="str">
        <f>IF(D672="","*",VLOOKUP(AI672,BS_ATIVIDADE[#Data],3,FALSE))</f>
        <v>*</v>
      </c>
      <c r="AK672" s="171" t="str">
        <f>IF(BS_CONTROLE[[#This Row],[Coluna8]]=0, "-", BS_CONTROLE[[#This Row],[Coluna8]])</f>
        <v>-</v>
      </c>
      <c r="AL672" s="171" t="str">
        <f>IF(BS_CONTROLE[[#This Row],[Coluna9]]=0, "-", BS_CONTROLE[[#This Row],[Coluna9]])</f>
        <v>-</v>
      </c>
      <c r="AM672" s="171" t="str">
        <f>IF(BS_CONTROLE[[#This Row],[Coluna13]]=0, "-", BS_CONTROLE[[#This Row],[Coluna13]])</f>
        <v>-</v>
      </c>
      <c r="AN672" s="171" t="str">
        <f>IF(BS_CONTROLE[[#This Row],[Coluna14]]=0, "-", BS_CONTROLE[[#This Row],[Coluna14]])</f>
        <v>-</v>
      </c>
      <c r="AO672" s="172" t="str">
        <f>IF(BS_CONTROLE[[#This Row],[Coluna10]]=0, "-", BS_CONTROLE[[#This Row],[Coluna10]])</f>
        <v>-</v>
      </c>
      <c r="AP672" s="173" t="str">
        <f>IF(BS_CONTROLE[[#This Row],[Coluna11]]=0, "-", BS_CONTROLE[[#This Row],[Coluna11]])</f>
        <v>-</v>
      </c>
      <c r="AQ672" s="173" t="str">
        <f>IF(BS_CONTROLE[[#This Row],[Coluna12]]=0, "-", BS_CONTROLE[[#This Row],[Coluna12]])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2" s="59" t="str" cm="1">
        <f t="array" ref="BD6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Row],[Coluna22]]=0, "-", BS_CONTROLE[[#This Row],[Coluna22]])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Row],[Coluna2]]="","",WEEKNUM(BS_CONTROLE[[#This Row],[Coluna2]]))</f>
        <v/>
      </c>
      <c r="D673" s="45"/>
      <c r="E673" s="181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3" s="148" t="str" cm="1">
        <f t="array" ref="N6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3" s="176" t="str" cm="1">
        <f t="array" ref="T6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Row],[Coluna6]]=0, "-", BS_CONTROLE[[#This Row],[Coluna6]])</f>
        <v>-</v>
      </c>
      <c r="AJ673" s="8" t="str">
        <f>IF(D673="","*",VLOOKUP(AI673,BS_ATIVIDADE[#Data],3,FALSE))</f>
        <v>*</v>
      </c>
      <c r="AK673" s="171" t="str">
        <f>IF(BS_CONTROLE[[#This Row],[Coluna8]]=0, "-", BS_CONTROLE[[#This Row],[Coluna8]])</f>
        <v>-</v>
      </c>
      <c r="AL673" s="171" t="str">
        <f>IF(BS_CONTROLE[[#This Row],[Coluna9]]=0, "-", BS_CONTROLE[[#This Row],[Coluna9]])</f>
        <v>-</v>
      </c>
      <c r="AM673" s="171" t="str">
        <f>IF(BS_CONTROLE[[#This Row],[Coluna13]]=0, "-", BS_CONTROLE[[#This Row],[Coluna13]])</f>
        <v>-</v>
      </c>
      <c r="AN673" s="171" t="str">
        <f>IF(BS_CONTROLE[[#This Row],[Coluna14]]=0, "-", BS_CONTROLE[[#This Row],[Coluna14]])</f>
        <v>-</v>
      </c>
      <c r="AO673" s="172" t="str">
        <f>IF(BS_CONTROLE[[#This Row],[Coluna10]]=0, "-", BS_CONTROLE[[#This Row],[Coluna10]])</f>
        <v>-</v>
      </c>
      <c r="AP673" s="173" t="str">
        <f>IF(BS_CONTROLE[[#This Row],[Coluna11]]=0, "-", BS_CONTROLE[[#This Row],[Coluna11]])</f>
        <v>-</v>
      </c>
      <c r="AQ673" s="173" t="str">
        <f>IF(BS_CONTROLE[[#This Row],[Coluna12]]=0, "-", BS_CONTROLE[[#This Row],[Coluna12]])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3" s="59" t="str" cm="1">
        <f t="array" ref="BD6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Row],[Coluna22]]=0, "-", BS_CONTROLE[[#This Row],[Coluna22]])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Row],[Coluna2]]="","",WEEKNUM(BS_CONTROLE[[#This Row],[Coluna2]]))</f>
        <v/>
      </c>
      <c r="D674" s="45"/>
      <c r="E674" s="181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4" s="148" t="str" cm="1">
        <f t="array" ref="N6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4" s="176" t="str" cm="1">
        <f t="array" ref="T6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Row],[Coluna6]]=0, "-", BS_CONTROLE[[#This Row],[Coluna6]])</f>
        <v>-</v>
      </c>
      <c r="AJ674" s="8" t="str">
        <f>IF(D674="","*",VLOOKUP(AI674,BS_ATIVIDADE[#Data],3,FALSE))</f>
        <v>*</v>
      </c>
      <c r="AK674" s="171" t="str">
        <f>IF(BS_CONTROLE[[#This Row],[Coluna8]]=0, "-", BS_CONTROLE[[#This Row],[Coluna8]])</f>
        <v>-</v>
      </c>
      <c r="AL674" s="171" t="str">
        <f>IF(BS_CONTROLE[[#This Row],[Coluna9]]=0, "-", BS_CONTROLE[[#This Row],[Coluna9]])</f>
        <v>-</v>
      </c>
      <c r="AM674" s="171" t="str">
        <f>IF(BS_CONTROLE[[#This Row],[Coluna13]]=0, "-", BS_CONTROLE[[#This Row],[Coluna13]])</f>
        <v>-</v>
      </c>
      <c r="AN674" s="171" t="str">
        <f>IF(BS_CONTROLE[[#This Row],[Coluna14]]=0, "-", BS_CONTROLE[[#This Row],[Coluna14]])</f>
        <v>-</v>
      </c>
      <c r="AO674" s="172" t="str">
        <f>IF(BS_CONTROLE[[#This Row],[Coluna10]]=0, "-", BS_CONTROLE[[#This Row],[Coluna10]])</f>
        <v>-</v>
      </c>
      <c r="AP674" s="173" t="str">
        <f>IF(BS_CONTROLE[[#This Row],[Coluna11]]=0, "-", BS_CONTROLE[[#This Row],[Coluna11]])</f>
        <v>-</v>
      </c>
      <c r="AQ674" s="173" t="str">
        <f>IF(BS_CONTROLE[[#This Row],[Coluna12]]=0, "-", BS_CONTROLE[[#This Row],[Coluna12]])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4" s="59" t="str" cm="1">
        <f t="array" ref="BD6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Row],[Coluna22]]=0, "-", BS_CONTROLE[[#This Row],[Coluna22]])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Row],[Coluna2]]="","",WEEKNUM(BS_CONTROLE[[#This Row],[Coluna2]]))</f>
        <v/>
      </c>
      <c r="D675" s="45"/>
      <c r="E675" s="181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5" s="148" t="str" cm="1">
        <f t="array" ref="N6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5" s="176" t="str" cm="1">
        <f t="array" ref="T6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Row],[Coluna6]]=0, "-", BS_CONTROLE[[#This Row],[Coluna6]])</f>
        <v>-</v>
      </c>
      <c r="AJ675" s="8" t="str">
        <f>IF(D675="","*",VLOOKUP(AI675,BS_ATIVIDADE[#Data],3,FALSE))</f>
        <v>*</v>
      </c>
      <c r="AK675" s="171" t="str">
        <f>IF(BS_CONTROLE[[#This Row],[Coluna8]]=0, "-", BS_CONTROLE[[#This Row],[Coluna8]])</f>
        <v>-</v>
      </c>
      <c r="AL675" s="171" t="str">
        <f>IF(BS_CONTROLE[[#This Row],[Coluna9]]=0, "-", BS_CONTROLE[[#This Row],[Coluna9]])</f>
        <v>-</v>
      </c>
      <c r="AM675" s="171" t="str">
        <f>IF(BS_CONTROLE[[#This Row],[Coluna13]]=0, "-", BS_CONTROLE[[#This Row],[Coluna13]])</f>
        <v>-</v>
      </c>
      <c r="AN675" s="171" t="str">
        <f>IF(BS_CONTROLE[[#This Row],[Coluna14]]=0, "-", BS_CONTROLE[[#This Row],[Coluna14]])</f>
        <v>-</v>
      </c>
      <c r="AO675" s="172" t="str">
        <f>IF(BS_CONTROLE[[#This Row],[Coluna10]]=0, "-", BS_CONTROLE[[#This Row],[Coluna10]])</f>
        <v>-</v>
      </c>
      <c r="AP675" s="173" t="str">
        <f>IF(BS_CONTROLE[[#This Row],[Coluna11]]=0, "-", BS_CONTROLE[[#This Row],[Coluna11]])</f>
        <v>-</v>
      </c>
      <c r="AQ675" s="173" t="str">
        <f>IF(BS_CONTROLE[[#This Row],[Coluna12]]=0, "-", BS_CONTROLE[[#This Row],[Coluna12]])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5" s="59" t="str" cm="1">
        <f t="array" ref="BD6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Row],[Coluna22]]=0, "-", BS_CONTROLE[[#This Row],[Coluna22]])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Row],[Coluna2]]="","",WEEKNUM(BS_CONTROLE[[#This Row],[Coluna2]]))</f>
        <v/>
      </c>
      <c r="D676" s="45"/>
      <c r="E676" s="181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6" s="148" t="str" cm="1">
        <f t="array" ref="N6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6" s="176" t="str" cm="1">
        <f t="array" ref="T6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Row],[Coluna6]]=0, "-", BS_CONTROLE[[#This Row],[Coluna6]])</f>
        <v>-</v>
      </c>
      <c r="AJ676" s="8" t="str">
        <f>IF(D676="","*",VLOOKUP(AI676,BS_ATIVIDADE[#Data],3,FALSE))</f>
        <v>*</v>
      </c>
      <c r="AK676" s="171" t="str">
        <f>IF(BS_CONTROLE[[#This Row],[Coluna8]]=0, "-", BS_CONTROLE[[#This Row],[Coluna8]])</f>
        <v>-</v>
      </c>
      <c r="AL676" s="171" t="str">
        <f>IF(BS_CONTROLE[[#This Row],[Coluna9]]=0, "-", BS_CONTROLE[[#This Row],[Coluna9]])</f>
        <v>-</v>
      </c>
      <c r="AM676" s="171" t="str">
        <f>IF(BS_CONTROLE[[#This Row],[Coluna13]]=0, "-", BS_CONTROLE[[#This Row],[Coluna13]])</f>
        <v>-</v>
      </c>
      <c r="AN676" s="171" t="str">
        <f>IF(BS_CONTROLE[[#This Row],[Coluna14]]=0, "-", BS_CONTROLE[[#This Row],[Coluna14]])</f>
        <v>-</v>
      </c>
      <c r="AO676" s="172" t="str">
        <f>IF(BS_CONTROLE[[#This Row],[Coluna10]]=0, "-", BS_CONTROLE[[#This Row],[Coluna10]])</f>
        <v>-</v>
      </c>
      <c r="AP676" s="173" t="str">
        <f>IF(BS_CONTROLE[[#This Row],[Coluna11]]=0, "-", BS_CONTROLE[[#This Row],[Coluna11]])</f>
        <v>-</v>
      </c>
      <c r="AQ676" s="173" t="str">
        <f>IF(BS_CONTROLE[[#This Row],[Coluna12]]=0, "-", BS_CONTROLE[[#This Row],[Coluna12]])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6" s="59" t="str" cm="1">
        <f t="array" ref="BD6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Row],[Coluna22]]=0, "-", BS_CONTROLE[[#This Row],[Coluna22]])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Row],[Coluna2]]="","",WEEKNUM(BS_CONTROLE[[#This Row],[Coluna2]]))</f>
        <v/>
      </c>
      <c r="D677" s="45"/>
      <c r="E677" s="181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7" s="148" t="str" cm="1">
        <f t="array" ref="N6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7" s="176" t="str" cm="1">
        <f t="array" ref="T6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Row],[Coluna6]]=0, "-", BS_CONTROLE[[#This Row],[Coluna6]])</f>
        <v>-</v>
      </c>
      <c r="AJ677" s="8" t="str">
        <f>IF(D677="","*",VLOOKUP(AI677,BS_ATIVIDADE[#Data],3,FALSE))</f>
        <v>*</v>
      </c>
      <c r="AK677" s="171" t="str">
        <f>IF(BS_CONTROLE[[#This Row],[Coluna8]]=0, "-", BS_CONTROLE[[#This Row],[Coluna8]])</f>
        <v>-</v>
      </c>
      <c r="AL677" s="171" t="str">
        <f>IF(BS_CONTROLE[[#This Row],[Coluna9]]=0, "-", BS_CONTROLE[[#This Row],[Coluna9]])</f>
        <v>-</v>
      </c>
      <c r="AM677" s="171" t="str">
        <f>IF(BS_CONTROLE[[#This Row],[Coluna13]]=0, "-", BS_CONTROLE[[#This Row],[Coluna13]])</f>
        <v>-</v>
      </c>
      <c r="AN677" s="171" t="str">
        <f>IF(BS_CONTROLE[[#This Row],[Coluna14]]=0, "-", BS_CONTROLE[[#This Row],[Coluna14]])</f>
        <v>-</v>
      </c>
      <c r="AO677" s="172" t="str">
        <f>IF(BS_CONTROLE[[#This Row],[Coluna10]]=0, "-", BS_CONTROLE[[#This Row],[Coluna10]])</f>
        <v>-</v>
      </c>
      <c r="AP677" s="173" t="str">
        <f>IF(BS_CONTROLE[[#This Row],[Coluna11]]=0, "-", BS_CONTROLE[[#This Row],[Coluna11]])</f>
        <v>-</v>
      </c>
      <c r="AQ677" s="173" t="str">
        <f>IF(BS_CONTROLE[[#This Row],[Coluna12]]=0, "-", BS_CONTROLE[[#This Row],[Coluna12]])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7" s="59" t="str" cm="1">
        <f t="array" ref="BD6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Row],[Coluna22]]=0, "-", BS_CONTROLE[[#This Row],[Coluna22]])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Row],[Coluna2]]="","",WEEKNUM(BS_CONTROLE[[#This Row],[Coluna2]]))</f>
        <v/>
      </c>
      <c r="D678" s="45"/>
      <c r="E678" s="181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8" s="148" t="str" cm="1">
        <f t="array" ref="N6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8" s="176" t="str" cm="1">
        <f t="array" ref="T6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Row],[Coluna6]]=0, "-", BS_CONTROLE[[#This Row],[Coluna6]])</f>
        <v>-</v>
      </c>
      <c r="AJ678" s="8" t="str">
        <f>IF(D678="","*",VLOOKUP(AI678,BS_ATIVIDADE[#Data],3,FALSE))</f>
        <v>*</v>
      </c>
      <c r="AK678" s="171" t="str">
        <f>IF(BS_CONTROLE[[#This Row],[Coluna8]]=0, "-", BS_CONTROLE[[#This Row],[Coluna8]])</f>
        <v>-</v>
      </c>
      <c r="AL678" s="171" t="str">
        <f>IF(BS_CONTROLE[[#This Row],[Coluna9]]=0, "-", BS_CONTROLE[[#This Row],[Coluna9]])</f>
        <v>-</v>
      </c>
      <c r="AM678" s="171" t="str">
        <f>IF(BS_CONTROLE[[#This Row],[Coluna13]]=0, "-", BS_CONTROLE[[#This Row],[Coluna13]])</f>
        <v>-</v>
      </c>
      <c r="AN678" s="171" t="str">
        <f>IF(BS_CONTROLE[[#This Row],[Coluna14]]=0, "-", BS_CONTROLE[[#This Row],[Coluna14]])</f>
        <v>-</v>
      </c>
      <c r="AO678" s="172" t="str">
        <f>IF(BS_CONTROLE[[#This Row],[Coluna10]]=0, "-", BS_CONTROLE[[#This Row],[Coluna10]])</f>
        <v>-</v>
      </c>
      <c r="AP678" s="173" t="str">
        <f>IF(BS_CONTROLE[[#This Row],[Coluna11]]=0, "-", BS_CONTROLE[[#This Row],[Coluna11]])</f>
        <v>-</v>
      </c>
      <c r="AQ678" s="173" t="str">
        <f>IF(BS_CONTROLE[[#This Row],[Coluna12]]=0, "-", BS_CONTROLE[[#This Row],[Coluna12]])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8" s="59" t="str" cm="1">
        <f t="array" ref="BD6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Row],[Coluna22]]=0, "-", BS_CONTROLE[[#This Row],[Coluna22]])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Row],[Coluna2]]="","",WEEKNUM(BS_CONTROLE[[#This Row],[Coluna2]]))</f>
        <v/>
      </c>
      <c r="D679" s="45"/>
      <c r="E679" s="181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9" s="148" t="str" cm="1">
        <f t="array" ref="N6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9" s="176" t="str" cm="1">
        <f t="array" ref="T6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Row],[Coluna6]]=0, "-", BS_CONTROLE[[#This Row],[Coluna6]])</f>
        <v>-</v>
      </c>
      <c r="AJ679" s="8" t="str">
        <f>IF(D679="","*",VLOOKUP(AI679,BS_ATIVIDADE[#Data],3,FALSE))</f>
        <v>*</v>
      </c>
      <c r="AK679" s="171" t="str">
        <f>IF(BS_CONTROLE[[#This Row],[Coluna8]]=0, "-", BS_CONTROLE[[#This Row],[Coluna8]])</f>
        <v>-</v>
      </c>
      <c r="AL679" s="171" t="str">
        <f>IF(BS_CONTROLE[[#This Row],[Coluna9]]=0, "-", BS_CONTROLE[[#This Row],[Coluna9]])</f>
        <v>-</v>
      </c>
      <c r="AM679" s="171" t="str">
        <f>IF(BS_CONTROLE[[#This Row],[Coluna13]]=0, "-", BS_CONTROLE[[#This Row],[Coluna13]])</f>
        <v>-</v>
      </c>
      <c r="AN679" s="171" t="str">
        <f>IF(BS_CONTROLE[[#This Row],[Coluna14]]=0, "-", BS_CONTROLE[[#This Row],[Coluna14]])</f>
        <v>-</v>
      </c>
      <c r="AO679" s="172" t="str">
        <f>IF(BS_CONTROLE[[#This Row],[Coluna10]]=0, "-", BS_CONTROLE[[#This Row],[Coluna10]])</f>
        <v>-</v>
      </c>
      <c r="AP679" s="173" t="str">
        <f>IF(BS_CONTROLE[[#This Row],[Coluna11]]=0, "-", BS_CONTROLE[[#This Row],[Coluna11]])</f>
        <v>-</v>
      </c>
      <c r="AQ679" s="173" t="str">
        <f>IF(BS_CONTROLE[[#This Row],[Coluna12]]=0, "-", BS_CONTROLE[[#This Row],[Coluna12]])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9" s="59" t="str" cm="1">
        <f t="array" ref="BD6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Row],[Coluna22]]=0, "-", BS_CONTROLE[[#This Row],[Coluna22]])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Row],[Coluna2]]="","",WEEKNUM(BS_CONTROLE[[#This Row],[Coluna2]]))</f>
        <v/>
      </c>
      <c r="D680" s="45"/>
      <c r="E680" s="181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0" s="148" t="str" cm="1">
        <f t="array" ref="N6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0" s="176" t="str" cm="1">
        <f t="array" ref="T6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Row],[Coluna6]]=0, "-", BS_CONTROLE[[#This Row],[Coluna6]])</f>
        <v>-</v>
      </c>
      <c r="AJ680" s="8" t="str">
        <f>IF(D680="","*",VLOOKUP(AI680,BS_ATIVIDADE[#Data],3,FALSE))</f>
        <v>*</v>
      </c>
      <c r="AK680" s="171" t="str">
        <f>IF(BS_CONTROLE[[#This Row],[Coluna8]]=0, "-", BS_CONTROLE[[#This Row],[Coluna8]])</f>
        <v>-</v>
      </c>
      <c r="AL680" s="171" t="str">
        <f>IF(BS_CONTROLE[[#This Row],[Coluna9]]=0, "-", BS_CONTROLE[[#This Row],[Coluna9]])</f>
        <v>-</v>
      </c>
      <c r="AM680" s="171" t="str">
        <f>IF(BS_CONTROLE[[#This Row],[Coluna13]]=0, "-", BS_CONTROLE[[#This Row],[Coluna13]])</f>
        <v>-</v>
      </c>
      <c r="AN680" s="171" t="str">
        <f>IF(BS_CONTROLE[[#This Row],[Coluna14]]=0, "-", BS_CONTROLE[[#This Row],[Coluna14]])</f>
        <v>-</v>
      </c>
      <c r="AO680" s="172" t="str">
        <f>IF(BS_CONTROLE[[#This Row],[Coluna10]]=0, "-", BS_CONTROLE[[#This Row],[Coluna10]])</f>
        <v>-</v>
      </c>
      <c r="AP680" s="173" t="str">
        <f>IF(BS_CONTROLE[[#This Row],[Coluna11]]=0, "-", BS_CONTROLE[[#This Row],[Coluna11]])</f>
        <v>-</v>
      </c>
      <c r="AQ680" s="173" t="str">
        <f>IF(BS_CONTROLE[[#This Row],[Coluna12]]=0, "-", BS_CONTROLE[[#This Row],[Coluna12]])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0" s="59" t="str" cm="1">
        <f t="array" ref="BD6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Row],[Coluna22]]=0, "-", BS_CONTROLE[[#This Row],[Coluna22]])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Row],[Coluna2]]="","",WEEKNUM(BS_CONTROLE[[#This Row],[Coluna2]]))</f>
        <v/>
      </c>
      <c r="D681" s="45"/>
      <c r="E681" s="181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1" s="148" t="str" cm="1">
        <f t="array" ref="N6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1" s="176" t="str" cm="1">
        <f t="array" ref="T6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Row],[Coluna6]]=0, "-", BS_CONTROLE[[#This Row],[Coluna6]])</f>
        <v>-</v>
      </c>
      <c r="AJ681" s="8" t="str">
        <f>IF(D681="","*",VLOOKUP(AI681,BS_ATIVIDADE[#Data],3,FALSE))</f>
        <v>*</v>
      </c>
      <c r="AK681" s="171" t="str">
        <f>IF(BS_CONTROLE[[#This Row],[Coluna8]]=0, "-", BS_CONTROLE[[#This Row],[Coluna8]])</f>
        <v>-</v>
      </c>
      <c r="AL681" s="171" t="str">
        <f>IF(BS_CONTROLE[[#This Row],[Coluna9]]=0, "-", BS_CONTROLE[[#This Row],[Coluna9]])</f>
        <v>-</v>
      </c>
      <c r="AM681" s="171" t="str">
        <f>IF(BS_CONTROLE[[#This Row],[Coluna13]]=0, "-", BS_CONTROLE[[#This Row],[Coluna13]])</f>
        <v>-</v>
      </c>
      <c r="AN681" s="171" t="str">
        <f>IF(BS_CONTROLE[[#This Row],[Coluna14]]=0, "-", BS_CONTROLE[[#This Row],[Coluna14]])</f>
        <v>-</v>
      </c>
      <c r="AO681" s="172" t="str">
        <f>IF(BS_CONTROLE[[#This Row],[Coluna10]]=0, "-", BS_CONTROLE[[#This Row],[Coluna10]])</f>
        <v>-</v>
      </c>
      <c r="AP681" s="173" t="str">
        <f>IF(BS_CONTROLE[[#This Row],[Coluna11]]=0, "-", BS_CONTROLE[[#This Row],[Coluna11]])</f>
        <v>-</v>
      </c>
      <c r="AQ681" s="173" t="str">
        <f>IF(BS_CONTROLE[[#This Row],[Coluna12]]=0, "-", BS_CONTROLE[[#This Row],[Coluna12]])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1" s="59" t="str" cm="1">
        <f t="array" ref="BD6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Row],[Coluna22]]=0, "-", BS_CONTROLE[[#This Row],[Coluna22]])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Row],[Coluna2]]="","",WEEKNUM(BS_CONTROLE[[#This Row],[Coluna2]]))</f>
        <v/>
      </c>
      <c r="D682" s="45"/>
      <c r="E682" s="181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2" s="148" t="str" cm="1">
        <f t="array" ref="N6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2" s="176" t="str" cm="1">
        <f t="array" ref="T6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Row],[Coluna6]]=0, "-", BS_CONTROLE[[#This Row],[Coluna6]])</f>
        <v>-</v>
      </c>
      <c r="AJ682" s="8" t="str">
        <f>IF(D682="","*",VLOOKUP(AI682,BS_ATIVIDADE[#Data],3,FALSE))</f>
        <v>*</v>
      </c>
      <c r="AK682" s="171" t="str">
        <f>IF(BS_CONTROLE[[#This Row],[Coluna8]]=0, "-", BS_CONTROLE[[#This Row],[Coluna8]])</f>
        <v>-</v>
      </c>
      <c r="AL682" s="171" t="str">
        <f>IF(BS_CONTROLE[[#This Row],[Coluna9]]=0, "-", BS_CONTROLE[[#This Row],[Coluna9]])</f>
        <v>-</v>
      </c>
      <c r="AM682" s="171" t="str">
        <f>IF(BS_CONTROLE[[#This Row],[Coluna13]]=0, "-", BS_CONTROLE[[#This Row],[Coluna13]])</f>
        <v>-</v>
      </c>
      <c r="AN682" s="171" t="str">
        <f>IF(BS_CONTROLE[[#This Row],[Coluna14]]=0, "-", BS_CONTROLE[[#This Row],[Coluna14]])</f>
        <v>-</v>
      </c>
      <c r="AO682" s="172" t="str">
        <f>IF(BS_CONTROLE[[#This Row],[Coluna10]]=0, "-", BS_CONTROLE[[#This Row],[Coluna10]])</f>
        <v>-</v>
      </c>
      <c r="AP682" s="173" t="str">
        <f>IF(BS_CONTROLE[[#This Row],[Coluna11]]=0, "-", BS_CONTROLE[[#This Row],[Coluna11]])</f>
        <v>-</v>
      </c>
      <c r="AQ682" s="173" t="str">
        <f>IF(BS_CONTROLE[[#This Row],[Coluna12]]=0, "-", BS_CONTROLE[[#This Row],[Coluna12]])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2" s="59" t="str" cm="1">
        <f t="array" ref="BD6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Row],[Coluna22]]=0, "-", BS_CONTROLE[[#This Row],[Coluna22]])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Row],[Coluna2]]="","",WEEKNUM(BS_CONTROLE[[#This Row],[Coluna2]]))</f>
        <v/>
      </c>
      <c r="D683" s="45"/>
      <c r="E683" s="181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3" s="148" t="str" cm="1">
        <f t="array" ref="N6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3" s="176" t="str" cm="1">
        <f t="array" ref="T6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Row],[Coluna6]]=0, "-", BS_CONTROLE[[#This Row],[Coluna6]])</f>
        <v>-</v>
      </c>
      <c r="AJ683" s="8" t="str">
        <f>IF(D683="","*",VLOOKUP(AI683,BS_ATIVIDADE[#Data],3,FALSE))</f>
        <v>*</v>
      </c>
      <c r="AK683" s="171" t="str">
        <f>IF(BS_CONTROLE[[#This Row],[Coluna8]]=0, "-", BS_CONTROLE[[#This Row],[Coluna8]])</f>
        <v>-</v>
      </c>
      <c r="AL683" s="171" t="str">
        <f>IF(BS_CONTROLE[[#This Row],[Coluna9]]=0, "-", BS_CONTROLE[[#This Row],[Coluna9]])</f>
        <v>-</v>
      </c>
      <c r="AM683" s="171" t="str">
        <f>IF(BS_CONTROLE[[#This Row],[Coluna13]]=0, "-", BS_CONTROLE[[#This Row],[Coluna13]])</f>
        <v>-</v>
      </c>
      <c r="AN683" s="171" t="str">
        <f>IF(BS_CONTROLE[[#This Row],[Coluna14]]=0, "-", BS_CONTROLE[[#This Row],[Coluna14]])</f>
        <v>-</v>
      </c>
      <c r="AO683" s="172" t="str">
        <f>IF(BS_CONTROLE[[#This Row],[Coluna10]]=0, "-", BS_CONTROLE[[#This Row],[Coluna10]])</f>
        <v>-</v>
      </c>
      <c r="AP683" s="173" t="str">
        <f>IF(BS_CONTROLE[[#This Row],[Coluna11]]=0, "-", BS_CONTROLE[[#This Row],[Coluna11]])</f>
        <v>-</v>
      </c>
      <c r="AQ683" s="173" t="str">
        <f>IF(BS_CONTROLE[[#This Row],[Coluna12]]=0, "-", BS_CONTROLE[[#This Row],[Coluna12]])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3" s="59" t="str" cm="1">
        <f t="array" ref="BD6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Row],[Coluna22]]=0, "-", BS_CONTROLE[[#This Row],[Coluna22]])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8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Row],[Coluna2]]="","",WEEKNUM(BS_CONTROLE[[#This Row],[Coluna2]]))</f>
        <v/>
      </c>
      <c r="D684" s="45"/>
      <c r="E684" s="181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4" s="148" t="str" cm="1">
        <f t="array" ref="N6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4" s="176" t="str" cm="1">
        <f t="array" ref="T6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Row],[Coluna6]]=0, "-", BS_CONTROLE[[#This Row],[Coluna6]])</f>
        <v>-</v>
      </c>
      <c r="AJ684" s="8" t="str">
        <f>IF(D684="","*",VLOOKUP(AI684,BS_ATIVIDADE[#Data],3,FALSE))</f>
        <v>*</v>
      </c>
      <c r="AK684" s="171" t="str">
        <f>IF(BS_CONTROLE[[#This Row],[Coluna8]]=0, "-", BS_CONTROLE[[#This Row],[Coluna8]])</f>
        <v>-</v>
      </c>
      <c r="AL684" s="171" t="str">
        <f>IF(BS_CONTROLE[[#This Row],[Coluna9]]=0, "-", BS_CONTROLE[[#This Row],[Coluna9]])</f>
        <v>-</v>
      </c>
      <c r="AM684" s="171" t="str">
        <f>IF(BS_CONTROLE[[#This Row],[Coluna13]]=0, "-", BS_CONTROLE[[#This Row],[Coluna13]])</f>
        <v>-</v>
      </c>
      <c r="AN684" s="171" t="str">
        <f>IF(BS_CONTROLE[[#This Row],[Coluna14]]=0, "-", BS_CONTROLE[[#This Row],[Coluna14]])</f>
        <v>-</v>
      </c>
      <c r="AO684" s="172" t="str">
        <f>IF(BS_CONTROLE[[#This Row],[Coluna10]]=0, "-", BS_CONTROLE[[#This Row],[Coluna10]])</f>
        <v>-</v>
      </c>
      <c r="AP684" s="173" t="str">
        <f>IF(BS_CONTROLE[[#This Row],[Coluna11]]=0, "-", BS_CONTROLE[[#This Row],[Coluna11]])</f>
        <v>-</v>
      </c>
      <c r="AQ684" s="173" t="str">
        <f>IF(BS_CONTROLE[[#This Row],[Coluna12]]=0, "-", BS_CONTROLE[[#This Row],[Coluna12]])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4" s="59" t="str" cm="1">
        <f t="array" ref="BD6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Row],[Coluna22]]=0, "-", BS_CONTROLE[[#This Row],[Coluna22]])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8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Row],[Coluna2]]="","",WEEKNUM(BS_CONTROLE[[#This Row],[Coluna2]]))</f>
        <v/>
      </c>
      <c r="D685" s="45"/>
      <c r="E685" s="181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5" s="148" t="str" cm="1">
        <f t="array" ref="N6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5" s="176" t="str" cm="1">
        <f t="array" ref="T6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Row],[Coluna6]]=0, "-", BS_CONTROLE[[#This Row],[Coluna6]])</f>
        <v>-</v>
      </c>
      <c r="AJ685" s="8" t="str">
        <f>IF(D685="","*",VLOOKUP(AI685,BS_ATIVIDADE[#Data],3,FALSE))</f>
        <v>*</v>
      </c>
      <c r="AK685" s="171" t="str">
        <f>IF(BS_CONTROLE[[#This Row],[Coluna8]]=0, "-", BS_CONTROLE[[#This Row],[Coluna8]])</f>
        <v>-</v>
      </c>
      <c r="AL685" s="171" t="str">
        <f>IF(BS_CONTROLE[[#This Row],[Coluna9]]=0, "-", BS_CONTROLE[[#This Row],[Coluna9]])</f>
        <v>-</v>
      </c>
      <c r="AM685" s="171" t="str">
        <f>IF(BS_CONTROLE[[#This Row],[Coluna13]]=0, "-", BS_CONTROLE[[#This Row],[Coluna13]])</f>
        <v>-</v>
      </c>
      <c r="AN685" s="171" t="str">
        <f>IF(BS_CONTROLE[[#This Row],[Coluna14]]=0, "-", BS_CONTROLE[[#This Row],[Coluna14]])</f>
        <v>-</v>
      </c>
      <c r="AO685" s="172" t="str">
        <f>IF(BS_CONTROLE[[#This Row],[Coluna10]]=0, "-", BS_CONTROLE[[#This Row],[Coluna10]])</f>
        <v>-</v>
      </c>
      <c r="AP685" s="173" t="str">
        <f>IF(BS_CONTROLE[[#This Row],[Coluna11]]=0, "-", BS_CONTROLE[[#This Row],[Coluna11]])</f>
        <v>-</v>
      </c>
      <c r="AQ685" s="173" t="str">
        <f>IF(BS_CONTROLE[[#This Row],[Coluna12]]=0, "-", BS_CONTROLE[[#This Row],[Coluna12]])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5" s="59" t="str" cm="1">
        <f t="array" ref="BD6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Row],[Coluna22]]=0, "-", BS_CONTROLE[[#This Row],[Coluna22]])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8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Row],[Coluna2]]="","",WEEKNUM(BS_CONTROLE[[#This Row],[Coluna2]]))</f>
        <v/>
      </c>
      <c r="D686" s="45"/>
      <c r="E686" s="181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6" s="148" t="str" cm="1">
        <f t="array" ref="N6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6" s="176" t="str" cm="1">
        <f t="array" ref="T6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Row],[Coluna6]]=0, "-", BS_CONTROLE[[#This Row],[Coluna6]])</f>
        <v>-</v>
      </c>
      <c r="AJ686" s="8" t="str">
        <f>IF(D686="","*",VLOOKUP(AI686,BS_ATIVIDADE[#Data],3,FALSE))</f>
        <v>*</v>
      </c>
      <c r="AK686" s="171" t="str">
        <f>IF(BS_CONTROLE[[#This Row],[Coluna8]]=0, "-", BS_CONTROLE[[#This Row],[Coluna8]])</f>
        <v>-</v>
      </c>
      <c r="AL686" s="171" t="str">
        <f>IF(BS_CONTROLE[[#This Row],[Coluna9]]=0, "-", BS_CONTROLE[[#This Row],[Coluna9]])</f>
        <v>-</v>
      </c>
      <c r="AM686" s="171" t="str">
        <f>IF(BS_CONTROLE[[#This Row],[Coluna13]]=0, "-", BS_CONTROLE[[#This Row],[Coluna13]])</f>
        <v>-</v>
      </c>
      <c r="AN686" s="171" t="str">
        <f>IF(BS_CONTROLE[[#This Row],[Coluna14]]=0, "-", BS_CONTROLE[[#This Row],[Coluna14]])</f>
        <v>-</v>
      </c>
      <c r="AO686" s="172" t="str">
        <f>IF(BS_CONTROLE[[#This Row],[Coluna10]]=0, "-", BS_CONTROLE[[#This Row],[Coluna10]])</f>
        <v>-</v>
      </c>
      <c r="AP686" s="173" t="str">
        <f>IF(BS_CONTROLE[[#This Row],[Coluna11]]=0, "-", BS_CONTROLE[[#This Row],[Coluna11]])</f>
        <v>-</v>
      </c>
      <c r="AQ686" s="173" t="str">
        <f>IF(BS_CONTROLE[[#This Row],[Coluna12]]=0, "-", BS_CONTROLE[[#This Row],[Coluna12]])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6" s="59" t="str" cm="1">
        <f t="array" ref="BD6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Row],[Coluna22]]=0, "-", BS_CONTROLE[[#This Row],[Coluna22]])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Row],[Coluna2]]="","",WEEKNUM(BS_CONTROLE[[#This Row],[Coluna2]]))</f>
        <v/>
      </c>
      <c r="D687" s="45"/>
      <c r="E687" s="181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7" s="148" t="str" cm="1">
        <f t="array" ref="N6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7" s="176" t="str" cm="1">
        <f t="array" ref="T6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Row],[Coluna6]]=0, "-", BS_CONTROLE[[#This Row],[Coluna6]])</f>
        <v>-</v>
      </c>
      <c r="AJ687" s="8" t="str">
        <f>IF(D687="","*",VLOOKUP(AI687,BS_ATIVIDADE[#Data],3,FALSE))</f>
        <v>*</v>
      </c>
      <c r="AK687" s="171" t="str">
        <f>IF(BS_CONTROLE[[#This Row],[Coluna8]]=0, "-", BS_CONTROLE[[#This Row],[Coluna8]])</f>
        <v>-</v>
      </c>
      <c r="AL687" s="171" t="str">
        <f>IF(BS_CONTROLE[[#This Row],[Coluna9]]=0, "-", BS_CONTROLE[[#This Row],[Coluna9]])</f>
        <v>-</v>
      </c>
      <c r="AM687" s="171" t="str">
        <f>IF(BS_CONTROLE[[#This Row],[Coluna13]]=0, "-", BS_CONTROLE[[#This Row],[Coluna13]])</f>
        <v>-</v>
      </c>
      <c r="AN687" s="171" t="str">
        <f>IF(BS_CONTROLE[[#This Row],[Coluna14]]=0, "-", BS_CONTROLE[[#This Row],[Coluna14]])</f>
        <v>-</v>
      </c>
      <c r="AO687" s="172" t="str">
        <f>IF(BS_CONTROLE[[#This Row],[Coluna10]]=0, "-", BS_CONTROLE[[#This Row],[Coluna10]])</f>
        <v>-</v>
      </c>
      <c r="AP687" s="173" t="str">
        <f>IF(BS_CONTROLE[[#This Row],[Coluna11]]=0, "-", BS_CONTROLE[[#This Row],[Coluna11]])</f>
        <v>-</v>
      </c>
      <c r="AQ687" s="173" t="str">
        <f>IF(BS_CONTROLE[[#This Row],[Coluna12]]=0, "-", BS_CONTROLE[[#This Row],[Coluna12]])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7" s="59" t="str" cm="1">
        <f t="array" ref="BD6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Row],[Coluna22]]=0, "-", BS_CONTROLE[[#This Row],[Coluna22]])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Row],[Coluna2]]="","",WEEKNUM(BS_CONTROLE[[#This Row],[Coluna2]]))</f>
        <v/>
      </c>
      <c r="D688" s="45"/>
      <c r="E688" s="181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8" s="148" t="str" cm="1">
        <f t="array" ref="N6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8" s="176" t="str" cm="1">
        <f t="array" ref="T6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Row],[Coluna6]]=0, "-", BS_CONTROLE[[#This Row],[Coluna6]])</f>
        <v>-</v>
      </c>
      <c r="AJ688" s="8" t="str">
        <f>IF(D688="","*",VLOOKUP(AI688,BS_ATIVIDADE[#Data],3,FALSE))</f>
        <v>*</v>
      </c>
      <c r="AK688" s="171" t="str">
        <f>IF(BS_CONTROLE[[#This Row],[Coluna8]]=0, "-", BS_CONTROLE[[#This Row],[Coluna8]])</f>
        <v>-</v>
      </c>
      <c r="AL688" s="171" t="str">
        <f>IF(BS_CONTROLE[[#This Row],[Coluna9]]=0, "-", BS_CONTROLE[[#This Row],[Coluna9]])</f>
        <v>-</v>
      </c>
      <c r="AM688" s="171" t="str">
        <f>IF(BS_CONTROLE[[#This Row],[Coluna13]]=0, "-", BS_CONTROLE[[#This Row],[Coluna13]])</f>
        <v>-</v>
      </c>
      <c r="AN688" s="171" t="str">
        <f>IF(BS_CONTROLE[[#This Row],[Coluna14]]=0, "-", BS_CONTROLE[[#This Row],[Coluna14]])</f>
        <v>-</v>
      </c>
      <c r="AO688" s="172" t="str">
        <f>IF(BS_CONTROLE[[#This Row],[Coluna10]]=0, "-", BS_CONTROLE[[#This Row],[Coluna10]])</f>
        <v>-</v>
      </c>
      <c r="AP688" s="173" t="str">
        <f>IF(BS_CONTROLE[[#This Row],[Coluna11]]=0, "-", BS_CONTROLE[[#This Row],[Coluna11]])</f>
        <v>-</v>
      </c>
      <c r="AQ688" s="173" t="str">
        <f>IF(BS_CONTROLE[[#This Row],[Coluna12]]=0, "-", BS_CONTROLE[[#This Row],[Coluna12]])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8" s="59" t="str" cm="1">
        <f t="array" ref="BD6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Row],[Coluna22]]=0, "-", BS_CONTROLE[[#This Row],[Coluna22]])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Row],[Coluna2]]="","",WEEKNUM(BS_CONTROLE[[#This Row],[Coluna2]]))</f>
        <v/>
      </c>
      <c r="D689" s="45"/>
      <c r="E689" s="181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9" s="148" t="str" cm="1">
        <f t="array" ref="N6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9" s="176" t="str" cm="1">
        <f t="array" ref="T6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Row],[Coluna6]]=0, "-", BS_CONTROLE[[#This Row],[Coluna6]])</f>
        <v>-</v>
      </c>
      <c r="AJ689" s="8" t="str">
        <f>IF(D689="","*",VLOOKUP(AI689,BS_ATIVIDADE[#Data],3,FALSE))</f>
        <v>*</v>
      </c>
      <c r="AK689" s="171" t="str">
        <f>IF(BS_CONTROLE[[#This Row],[Coluna8]]=0, "-", BS_CONTROLE[[#This Row],[Coluna8]])</f>
        <v>-</v>
      </c>
      <c r="AL689" s="171" t="str">
        <f>IF(BS_CONTROLE[[#This Row],[Coluna9]]=0, "-", BS_CONTROLE[[#This Row],[Coluna9]])</f>
        <v>-</v>
      </c>
      <c r="AM689" s="171" t="str">
        <f>IF(BS_CONTROLE[[#This Row],[Coluna13]]=0, "-", BS_CONTROLE[[#This Row],[Coluna13]])</f>
        <v>-</v>
      </c>
      <c r="AN689" s="171" t="str">
        <f>IF(BS_CONTROLE[[#This Row],[Coluna14]]=0, "-", BS_CONTROLE[[#This Row],[Coluna14]])</f>
        <v>-</v>
      </c>
      <c r="AO689" s="172" t="str">
        <f>IF(BS_CONTROLE[[#This Row],[Coluna10]]=0, "-", BS_CONTROLE[[#This Row],[Coluna10]])</f>
        <v>-</v>
      </c>
      <c r="AP689" s="173" t="str">
        <f>IF(BS_CONTROLE[[#This Row],[Coluna11]]=0, "-", BS_CONTROLE[[#This Row],[Coluna11]])</f>
        <v>-</v>
      </c>
      <c r="AQ689" s="173" t="str">
        <f>IF(BS_CONTROLE[[#This Row],[Coluna12]]=0, "-", BS_CONTROLE[[#This Row],[Coluna12]])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9" s="59" t="str" cm="1">
        <f t="array" ref="BD6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Row],[Coluna22]]=0, "-", BS_CONTROLE[[#This Row],[Coluna22]])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Row],[Coluna2]]="","",WEEKNUM(BS_CONTROLE[[#This Row],[Coluna2]]))</f>
        <v/>
      </c>
      <c r="D690" s="45"/>
      <c r="E690" s="181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0" s="148" t="str" cm="1">
        <f t="array" ref="N6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0" s="176" t="str" cm="1">
        <f t="array" ref="T6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Row],[Coluna6]]=0, "-", BS_CONTROLE[[#This Row],[Coluna6]])</f>
        <v>-</v>
      </c>
      <c r="AJ690" s="8" t="str">
        <f>IF(D690="","*",VLOOKUP(AI690,BS_ATIVIDADE[#Data],3,FALSE))</f>
        <v>*</v>
      </c>
      <c r="AK690" s="171" t="str">
        <f>IF(BS_CONTROLE[[#This Row],[Coluna8]]=0, "-", BS_CONTROLE[[#This Row],[Coluna8]])</f>
        <v>-</v>
      </c>
      <c r="AL690" s="171" t="str">
        <f>IF(BS_CONTROLE[[#This Row],[Coluna9]]=0, "-", BS_CONTROLE[[#This Row],[Coluna9]])</f>
        <v>-</v>
      </c>
      <c r="AM690" s="171" t="str">
        <f>IF(BS_CONTROLE[[#This Row],[Coluna13]]=0, "-", BS_CONTROLE[[#This Row],[Coluna13]])</f>
        <v>-</v>
      </c>
      <c r="AN690" s="171" t="str">
        <f>IF(BS_CONTROLE[[#This Row],[Coluna14]]=0, "-", BS_CONTROLE[[#This Row],[Coluna14]])</f>
        <v>-</v>
      </c>
      <c r="AO690" s="172" t="str">
        <f>IF(BS_CONTROLE[[#This Row],[Coluna10]]=0, "-", BS_CONTROLE[[#This Row],[Coluna10]])</f>
        <v>-</v>
      </c>
      <c r="AP690" s="173" t="str">
        <f>IF(BS_CONTROLE[[#This Row],[Coluna11]]=0, "-", BS_CONTROLE[[#This Row],[Coluna11]])</f>
        <v>-</v>
      </c>
      <c r="AQ690" s="173" t="str">
        <f>IF(BS_CONTROLE[[#This Row],[Coluna12]]=0, "-", BS_CONTROLE[[#This Row],[Coluna12]])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0" s="59" t="str" cm="1">
        <f t="array" ref="BD6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Row],[Coluna22]]=0, "-", BS_CONTROLE[[#This Row],[Coluna22]])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Row],[Coluna2]]="","",WEEKNUM(BS_CONTROLE[[#This Row],[Coluna2]]))</f>
        <v/>
      </c>
      <c r="D691" s="45"/>
      <c r="E691" s="181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1" s="148" t="str" cm="1">
        <f t="array" ref="N6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1" s="176" t="str" cm="1">
        <f t="array" ref="T6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Row],[Coluna6]]=0, "-", BS_CONTROLE[[#This Row],[Coluna6]])</f>
        <v>-</v>
      </c>
      <c r="AJ691" s="8" t="str">
        <f>IF(D691="","*",VLOOKUP(AI691,BS_ATIVIDADE[#Data],3,FALSE))</f>
        <v>*</v>
      </c>
      <c r="AK691" s="171" t="str">
        <f>IF(BS_CONTROLE[[#This Row],[Coluna8]]=0, "-", BS_CONTROLE[[#This Row],[Coluna8]])</f>
        <v>-</v>
      </c>
      <c r="AL691" s="171" t="str">
        <f>IF(BS_CONTROLE[[#This Row],[Coluna9]]=0, "-", BS_CONTROLE[[#This Row],[Coluna9]])</f>
        <v>-</v>
      </c>
      <c r="AM691" s="171" t="str">
        <f>IF(BS_CONTROLE[[#This Row],[Coluna13]]=0, "-", BS_CONTROLE[[#This Row],[Coluna13]])</f>
        <v>-</v>
      </c>
      <c r="AN691" s="171" t="str">
        <f>IF(BS_CONTROLE[[#This Row],[Coluna14]]=0, "-", BS_CONTROLE[[#This Row],[Coluna14]])</f>
        <v>-</v>
      </c>
      <c r="AO691" s="172" t="str">
        <f>IF(BS_CONTROLE[[#This Row],[Coluna10]]=0, "-", BS_CONTROLE[[#This Row],[Coluna10]])</f>
        <v>-</v>
      </c>
      <c r="AP691" s="173" t="str">
        <f>IF(BS_CONTROLE[[#This Row],[Coluna11]]=0, "-", BS_CONTROLE[[#This Row],[Coluna11]])</f>
        <v>-</v>
      </c>
      <c r="AQ691" s="173" t="str">
        <f>IF(BS_CONTROLE[[#This Row],[Coluna12]]=0, "-", BS_CONTROLE[[#This Row],[Coluna12]])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1" s="59" t="str" cm="1">
        <f t="array" ref="BD6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Row],[Coluna22]]=0, "-", BS_CONTROLE[[#This Row],[Coluna22]])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Row],[Coluna2]]="","",WEEKNUM(BS_CONTROLE[[#This Row],[Coluna2]]))</f>
        <v/>
      </c>
      <c r="D692" s="45"/>
      <c r="E692" s="181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2" s="148" t="str" cm="1">
        <f t="array" ref="N6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2" s="176" t="str" cm="1">
        <f t="array" ref="T6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Row],[Coluna6]]=0, "-", BS_CONTROLE[[#This Row],[Coluna6]])</f>
        <v>-</v>
      </c>
      <c r="AJ692" s="8" t="str">
        <f>IF(D692="","*",VLOOKUP(AI692,BS_ATIVIDADE[#Data],3,FALSE))</f>
        <v>*</v>
      </c>
      <c r="AK692" s="171" t="str">
        <f>IF(BS_CONTROLE[[#This Row],[Coluna8]]=0, "-", BS_CONTROLE[[#This Row],[Coluna8]])</f>
        <v>-</v>
      </c>
      <c r="AL692" s="171" t="str">
        <f>IF(BS_CONTROLE[[#This Row],[Coluna9]]=0, "-", BS_CONTROLE[[#This Row],[Coluna9]])</f>
        <v>-</v>
      </c>
      <c r="AM692" s="171" t="str">
        <f>IF(BS_CONTROLE[[#This Row],[Coluna13]]=0, "-", BS_CONTROLE[[#This Row],[Coluna13]])</f>
        <v>-</v>
      </c>
      <c r="AN692" s="171" t="str">
        <f>IF(BS_CONTROLE[[#This Row],[Coluna14]]=0, "-", BS_CONTROLE[[#This Row],[Coluna14]])</f>
        <v>-</v>
      </c>
      <c r="AO692" s="172" t="str">
        <f>IF(BS_CONTROLE[[#This Row],[Coluna10]]=0, "-", BS_CONTROLE[[#This Row],[Coluna10]])</f>
        <v>-</v>
      </c>
      <c r="AP692" s="173" t="str">
        <f>IF(BS_CONTROLE[[#This Row],[Coluna11]]=0, "-", BS_CONTROLE[[#This Row],[Coluna11]])</f>
        <v>-</v>
      </c>
      <c r="AQ692" s="173" t="str">
        <f>IF(BS_CONTROLE[[#This Row],[Coluna12]]=0, "-", BS_CONTROLE[[#This Row],[Coluna12]])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2" s="59" t="str" cm="1">
        <f t="array" ref="BD6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Row],[Coluna22]]=0, "-", BS_CONTROLE[[#This Row],[Coluna22]])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Row],[Coluna2]]="","",WEEKNUM(BS_CONTROLE[[#This Row],[Coluna2]]))</f>
        <v/>
      </c>
      <c r="D693" s="45"/>
      <c r="E693" s="181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3" s="148" t="str" cm="1">
        <f t="array" ref="N6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3" s="176" t="str" cm="1">
        <f t="array" ref="T6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Row],[Coluna6]]=0, "-", BS_CONTROLE[[#This Row],[Coluna6]])</f>
        <v>-</v>
      </c>
      <c r="AJ693" s="8" t="str">
        <f>IF(D693="","*",VLOOKUP(AI693,BS_ATIVIDADE[#Data],3,FALSE))</f>
        <v>*</v>
      </c>
      <c r="AK693" s="171" t="str">
        <f>IF(BS_CONTROLE[[#This Row],[Coluna8]]=0, "-", BS_CONTROLE[[#This Row],[Coluna8]])</f>
        <v>-</v>
      </c>
      <c r="AL693" s="171" t="str">
        <f>IF(BS_CONTROLE[[#This Row],[Coluna9]]=0, "-", BS_CONTROLE[[#This Row],[Coluna9]])</f>
        <v>-</v>
      </c>
      <c r="AM693" s="171" t="str">
        <f>IF(BS_CONTROLE[[#This Row],[Coluna13]]=0, "-", BS_CONTROLE[[#This Row],[Coluna13]])</f>
        <v>-</v>
      </c>
      <c r="AN693" s="171" t="str">
        <f>IF(BS_CONTROLE[[#This Row],[Coluna14]]=0, "-", BS_CONTROLE[[#This Row],[Coluna14]])</f>
        <v>-</v>
      </c>
      <c r="AO693" s="172" t="str">
        <f>IF(BS_CONTROLE[[#This Row],[Coluna10]]=0, "-", BS_CONTROLE[[#This Row],[Coluna10]])</f>
        <v>-</v>
      </c>
      <c r="AP693" s="173" t="str">
        <f>IF(BS_CONTROLE[[#This Row],[Coluna11]]=0, "-", BS_CONTROLE[[#This Row],[Coluna11]])</f>
        <v>-</v>
      </c>
      <c r="AQ693" s="173" t="str">
        <f>IF(BS_CONTROLE[[#This Row],[Coluna12]]=0, "-", BS_CONTROLE[[#This Row],[Coluna12]])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3" s="59" t="str" cm="1">
        <f t="array" ref="BD6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Row],[Coluna22]]=0, "-", BS_CONTROLE[[#This Row],[Coluna22]])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Row],[Coluna2]]="","",WEEKNUM(BS_CONTROLE[[#This Row],[Coluna2]]))</f>
        <v/>
      </c>
      <c r="D694" s="45"/>
      <c r="E694" s="181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4" s="148" t="str" cm="1">
        <f t="array" ref="N6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4" s="176" t="str" cm="1">
        <f t="array" ref="T6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Row],[Coluna6]]=0, "-", BS_CONTROLE[[#This Row],[Coluna6]])</f>
        <v>-</v>
      </c>
      <c r="AJ694" s="8" t="str">
        <f>IF(D694="","*",VLOOKUP(AI694,BS_ATIVIDADE[#Data],3,FALSE))</f>
        <v>*</v>
      </c>
      <c r="AK694" s="171" t="str">
        <f>IF(BS_CONTROLE[[#This Row],[Coluna8]]=0, "-", BS_CONTROLE[[#This Row],[Coluna8]])</f>
        <v>-</v>
      </c>
      <c r="AL694" s="171" t="str">
        <f>IF(BS_CONTROLE[[#This Row],[Coluna9]]=0, "-", BS_CONTROLE[[#This Row],[Coluna9]])</f>
        <v>-</v>
      </c>
      <c r="AM694" s="171" t="str">
        <f>IF(BS_CONTROLE[[#This Row],[Coluna13]]=0, "-", BS_CONTROLE[[#This Row],[Coluna13]])</f>
        <v>-</v>
      </c>
      <c r="AN694" s="171" t="str">
        <f>IF(BS_CONTROLE[[#This Row],[Coluna14]]=0, "-", BS_CONTROLE[[#This Row],[Coluna14]])</f>
        <v>-</v>
      </c>
      <c r="AO694" s="172" t="str">
        <f>IF(BS_CONTROLE[[#This Row],[Coluna10]]=0, "-", BS_CONTROLE[[#This Row],[Coluna10]])</f>
        <v>-</v>
      </c>
      <c r="AP694" s="173" t="str">
        <f>IF(BS_CONTROLE[[#This Row],[Coluna11]]=0, "-", BS_CONTROLE[[#This Row],[Coluna11]])</f>
        <v>-</v>
      </c>
      <c r="AQ694" s="173" t="str">
        <f>IF(BS_CONTROLE[[#This Row],[Coluna12]]=0, "-", BS_CONTROLE[[#This Row],[Coluna12]])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4" s="59" t="str" cm="1">
        <f t="array" ref="BD6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Row],[Coluna22]]=0, "-", BS_CONTROLE[[#This Row],[Coluna22]])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Row],[Coluna2]]="","",WEEKNUM(BS_CONTROLE[[#This Row],[Coluna2]]))</f>
        <v/>
      </c>
      <c r="D695" s="45"/>
      <c r="E695" s="181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5" s="148" t="str" cm="1">
        <f t="array" ref="N6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5" s="176" t="str" cm="1">
        <f t="array" ref="T6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Row],[Coluna6]]=0, "-", BS_CONTROLE[[#This Row],[Coluna6]])</f>
        <v>-</v>
      </c>
      <c r="AJ695" s="8" t="str">
        <f>IF(D695="","*",VLOOKUP(AI695,BS_ATIVIDADE[#Data],3,FALSE))</f>
        <v>*</v>
      </c>
      <c r="AK695" s="171" t="str">
        <f>IF(BS_CONTROLE[[#This Row],[Coluna8]]=0, "-", BS_CONTROLE[[#This Row],[Coluna8]])</f>
        <v>-</v>
      </c>
      <c r="AL695" s="171" t="str">
        <f>IF(BS_CONTROLE[[#This Row],[Coluna9]]=0, "-", BS_CONTROLE[[#This Row],[Coluna9]])</f>
        <v>-</v>
      </c>
      <c r="AM695" s="171" t="str">
        <f>IF(BS_CONTROLE[[#This Row],[Coluna13]]=0, "-", BS_CONTROLE[[#This Row],[Coluna13]])</f>
        <v>-</v>
      </c>
      <c r="AN695" s="171" t="str">
        <f>IF(BS_CONTROLE[[#This Row],[Coluna14]]=0, "-", BS_CONTROLE[[#This Row],[Coluna14]])</f>
        <v>-</v>
      </c>
      <c r="AO695" s="172" t="str">
        <f>IF(BS_CONTROLE[[#This Row],[Coluna10]]=0, "-", BS_CONTROLE[[#This Row],[Coluna10]])</f>
        <v>-</v>
      </c>
      <c r="AP695" s="173" t="str">
        <f>IF(BS_CONTROLE[[#This Row],[Coluna11]]=0, "-", BS_CONTROLE[[#This Row],[Coluna11]])</f>
        <v>-</v>
      </c>
      <c r="AQ695" s="173" t="str">
        <f>IF(BS_CONTROLE[[#This Row],[Coluna12]]=0, "-", BS_CONTROLE[[#This Row],[Coluna12]])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5" s="59" t="str" cm="1">
        <f t="array" ref="BD6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Row],[Coluna22]]=0, "-", BS_CONTROLE[[#This Row],[Coluna22]])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Row],[Coluna2]]="","",WEEKNUM(BS_CONTROLE[[#This Row],[Coluna2]]))</f>
        <v/>
      </c>
      <c r="D696" s="45"/>
      <c r="E696" s="181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6" s="148" t="str" cm="1">
        <f t="array" ref="N6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6" s="176" t="str" cm="1">
        <f t="array" ref="T6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Row],[Coluna6]]=0, "-", BS_CONTROLE[[#This Row],[Coluna6]])</f>
        <v>-</v>
      </c>
      <c r="AJ696" s="8" t="str">
        <f>IF(D696="","*",VLOOKUP(AI696,BS_ATIVIDADE[#Data],3,FALSE))</f>
        <v>*</v>
      </c>
      <c r="AK696" s="171" t="str">
        <f>IF(BS_CONTROLE[[#This Row],[Coluna8]]=0, "-", BS_CONTROLE[[#This Row],[Coluna8]])</f>
        <v>-</v>
      </c>
      <c r="AL696" s="171" t="str">
        <f>IF(BS_CONTROLE[[#This Row],[Coluna9]]=0, "-", BS_CONTROLE[[#This Row],[Coluna9]])</f>
        <v>-</v>
      </c>
      <c r="AM696" s="171" t="str">
        <f>IF(BS_CONTROLE[[#This Row],[Coluna13]]=0, "-", BS_CONTROLE[[#This Row],[Coluna13]])</f>
        <v>-</v>
      </c>
      <c r="AN696" s="171" t="str">
        <f>IF(BS_CONTROLE[[#This Row],[Coluna14]]=0, "-", BS_CONTROLE[[#This Row],[Coluna14]])</f>
        <v>-</v>
      </c>
      <c r="AO696" s="172" t="str">
        <f>IF(BS_CONTROLE[[#This Row],[Coluna10]]=0, "-", BS_CONTROLE[[#This Row],[Coluna10]])</f>
        <v>-</v>
      </c>
      <c r="AP696" s="173" t="str">
        <f>IF(BS_CONTROLE[[#This Row],[Coluna11]]=0, "-", BS_CONTROLE[[#This Row],[Coluna11]])</f>
        <v>-</v>
      </c>
      <c r="AQ696" s="173" t="str">
        <f>IF(BS_CONTROLE[[#This Row],[Coluna12]]=0, "-", BS_CONTROLE[[#This Row],[Coluna12]])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6" s="59" t="str" cm="1">
        <f t="array" ref="BD6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Row],[Coluna22]]=0, "-", BS_CONTROLE[[#This Row],[Coluna22]])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Row],[Coluna2]]="","",WEEKNUM(BS_CONTROLE[[#This Row],[Coluna2]]))</f>
        <v/>
      </c>
      <c r="D697" s="45"/>
      <c r="E697" s="181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7" s="148" t="str" cm="1">
        <f t="array" ref="N6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7" s="176" t="str" cm="1">
        <f t="array" ref="T6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Row],[Coluna6]]=0, "-", BS_CONTROLE[[#This Row],[Coluna6]])</f>
        <v>-</v>
      </c>
      <c r="AJ697" s="8" t="str">
        <f>IF(D697="","*",VLOOKUP(AI697,BS_ATIVIDADE[#Data],3,FALSE))</f>
        <v>*</v>
      </c>
      <c r="AK697" s="171" t="str">
        <f>IF(BS_CONTROLE[[#This Row],[Coluna8]]=0, "-", BS_CONTROLE[[#This Row],[Coluna8]])</f>
        <v>-</v>
      </c>
      <c r="AL697" s="171" t="str">
        <f>IF(BS_CONTROLE[[#This Row],[Coluna9]]=0, "-", BS_CONTROLE[[#This Row],[Coluna9]])</f>
        <v>-</v>
      </c>
      <c r="AM697" s="171" t="str">
        <f>IF(BS_CONTROLE[[#This Row],[Coluna13]]=0, "-", BS_CONTROLE[[#This Row],[Coluna13]])</f>
        <v>-</v>
      </c>
      <c r="AN697" s="171" t="str">
        <f>IF(BS_CONTROLE[[#This Row],[Coluna14]]=0, "-", BS_CONTROLE[[#This Row],[Coluna14]])</f>
        <v>-</v>
      </c>
      <c r="AO697" s="172" t="str">
        <f>IF(BS_CONTROLE[[#This Row],[Coluna10]]=0, "-", BS_CONTROLE[[#This Row],[Coluna10]])</f>
        <v>-</v>
      </c>
      <c r="AP697" s="173" t="str">
        <f>IF(BS_CONTROLE[[#This Row],[Coluna11]]=0, "-", BS_CONTROLE[[#This Row],[Coluna11]])</f>
        <v>-</v>
      </c>
      <c r="AQ697" s="173" t="str">
        <f>IF(BS_CONTROLE[[#This Row],[Coluna12]]=0, "-", BS_CONTROLE[[#This Row],[Coluna12]])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7" s="59" t="str" cm="1">
        <f t="array" ref="BD6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Row],[Coluna22]]=0, "-", BS_CONTROLE[[#This Row],[Coluna22]])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Row],[Coluna2]]="","",WEEKNUM(BS_CONTROLE[[#This Row],[Coluna2]]))</f>
        <v/>
      </c>
      <c r="D698" s="45"/>
      <c r="E698" s="181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8" s="148" t="str" cm="1">
        <f t="array" ref="N6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8" s="176" t="str" cm="1">
        <f t="array" ref="T6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Row],[Coluna6]]=0, "-", BS_CONTROLE[[#This Row],[Coluna6]])</f>
        <v>-</v>
      </c>
      <c r="AJ698" s="8" t="str">
        <f>IF(D698="","*",VLOOKUP(AI698,BS_ATIVIDADE[#Data],3,FALSE))</f>
        <v>*</v>
      </c>
      <c r="AK698" s="171" t="str">
        <f>IF(BS_CONTROLE[[#This Row],[Coluna8]]=0, "-", BS_CONTROLE[[#This Row],[Coluna8]])</f>
        <v>-</v>
      </c>
      <c r="AL698" s="171" t="str">
        <f>IF(BS_CONTROLE[[#This Row],[Coluna9]]=0, "-", BS_CONTROLE[[#This Row],[Coluna9]])</f>
        <v>-</v>
      </c>
      <c r="AM698" s="171" t="str">
        <f>IF(BS_CONTROLE[[#This Row],[Coluna13]]=0, "-", BS_CONTROLE[[#This Row],[Coluna13]])</f>
        <v>-</v>
      </c>
      <c r="AN698" s="171" t="str">
        <f>IF(BS_CONTROLE[[#This Row],[Coluna14]]=0, "-", BS_CONTROLE[[#This Row],[Coluna14]])</f>
        <v>-</v>
      </c>
      <c r="AO698" s="172" t="str">
        <f>IF(BS_CONTROLE[[#This Row],[Coluna10]]=0, "-", BS_CONTROLE[[#This Row],[Coluna10]])</f>
        <v>-</v>
      </c>
      <c r="AP698" s="173" t="str">
        <f>IF(BS_CONTROLE[[#This Row],[Coluna11]]=0, "-", BS_CONTROLE[[#This Row],[Coluna11]])</f>
        <v>-</v>
      </c>
      <c r="AQ698" s="173" t="str">
        <f>IF(BS_CONTROLE[[#This Row],[Coluna12]]=0, "-", BS_CONTROLE[[#This Row],[Coluna12]])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8" s="59" t="str" cm="1">
        <f t="array" ref="BD6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Row],[Coluna22]]=0, "-", BS_CONTROLE[[#This Row],[Coluna22]])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Row],[Coluna2]]="","",WEEKNUM(BS_CONTROLE[[#This Row],[Coluna2]]))</f>
        <v/>
      </c>
      <c r="D699" s="45"/>
      <c r="E699" s="181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9" s="148" t="str" cm="1">
        <f t="array" ref="N6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9" s="176" t="str" cm="1">
        <f t="array" ref="T6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Row],[Coluna6]]=0, "-", BS_CONTROLE[[#This Row],[Coluna6]])</f>
        <v>-</v>
      </c>
      <c r="AJ699" s="8" t="str">
        <f>IF(D699="","*",VLOOKUP(AI699,BS_ATIVIDADE[#Data],3,FALSE))</f>
        <v>*</v>
      </c>
      <c r="AK699" s="171" t="str">
        <f>IF(BS_CONTROLE[[#This Row],[Coluna8]]=0, "-", BS_CONTROLE[[#This Row],[Coluna8]])</f>
        <v>-</v>
      </c>
      <c r="AL699" s="171" t="str">
        <f>IF(BS_CONTROLE[[#This Row],[Coluna9]]=0, "-", BS_CONTROLE[[#This Row],[Coluna9]])</f>
        <v>-</v>
      </c>
      <c r="AM699" s="171" t="str">
        <f>IF(BS_CONTROLE[[#This Row],[Coluna13]]=0, "-", BS_CONTROLE[[#This Row],[Coluna13]])</f>
        <v>-</v>
      </c>
      <c r="AN699" s="171" t="str">
        <f>IF(BS_CONTROLE[[#This Row],[Coluna14]]=0, "-", BS_CONTROLE[[#This Row],[Coluna14]])</f>
        <v>-</v>
      </c>
      <c r="AO699" s="172" t="str">
        <f>IF(BS_CONTROLE[[#This Row],[Coluna10]]=0, "-", BS_CONTROLE[[#This Row],[Coluna10]])</f>
        <v>-</v>
      </c>
      <c r="AP699" s="173" t="str">
        <f>IF(BS_CONTROLE[[#This Row],[Coluna11]]=0, "-", BS_CONTROLE[[#This Row],[Coluna11]])</f>
        <v>-</v>
      </c>
      <c r="AQ699" s="173" t="str">
        <f>IF(BS_CONTROLE[[#This Row],[Coluna12]]=0, "-", BS_CONTROLE[[#This Row],[Coluna12]])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9" s="59" t="str" cm="1">
        <f t="array" ref="BD6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Row],[Coluna22]]=0, "-", BS_CONTROLE[[#This Row],[Coluna22]])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Row],[Coluna2]]="","",WEEKNUM(BS_CONTROLE[[#This Row],[Coluna2]]))</f>
        <v/>
      </c>
      <c r="D700" s="45"/>
      <c r="E700" s="181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0" s="148" t="str" cm="1">
        <f t="array" ref="N7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0" s="176" t="str" cm="1">
        <f t="array" ref="T7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Row],[Coluna6]]=0, "-", BS_CONTROLE[[#This Row],[Coluna6]])</f>
        <v>-</v>
      </c>
      <c r="AJ700" s="8" t="str">
        <f>IF(D700="","*",VLOOKUP(AI700,BS_ATIVIDADE[#Data],3,FALSE))</f>
        <v>*</v>
      </c>
      <c r="AK700" s="171" t="str">
        <f>IF(BS_CONTROLE[[#This Row],[Coluna8]]=0, "-", BS_CONTROLE[[#This Row],[Coluna8]])</f>
        <v>-</v>
      </c>
      <c r="AL700" s="171" t="str">
        <f>IF(BS_CONTROLE[[#This Row],[Coluna9]]=0, "-", BS_CONTROLE[[#This Row],[Coluna9]])</f>
        <v>-</v>
      </c>
      <c r="AM700" s="171" t="str">
        <f>IF(BS_CONTROLE[[#This Row],[Coluna13]]=0, "-", BS_CONTROLE[[#This Row],[Coluna13]])</f>
        <v>-</v>
      </c>
      <c r="AN700" s="171" t="str">
        <f>IF(BS_CONTROLE[[#This Row],[Coluna14]]=0, "-", BS_CONTROLE[[#This Row],[Coluna14]])</f>
        <v>-</v>
      </c>
      <c r="AO700" s="172" t="str">
        <f>IF(BS_CONTROLE[[#This Row],[Coluna10]]=0, "-", BS_CONTROLE[[#This Row],[Coluna10]])</f>
        <v>-</v>
      </c>
      <c r="AP700" s="173" t="str">
        <f>IF(BS_CONTROLE[[#This Row],[Coluna11]]=0, "-", BS_CONTROLE[[#This Row],[Coluna11]])</f>
        <v>-</v>
      </c>
      <c r="AQ700" s="173" t="str">
        <f>IF(BS_CONTROLE[[#This Row],[Coluna12]]=0, "-", BS_CONTROLE[[#This Row],[Coluna12]])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0" s="59" t="str" cm="1">
        <f t="array" ref="BD7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Row],[Coluna22]]=0, "-", BS_CONTROLE[[#This Row],[Coluna22]])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Row],[Coluna2]]="","",WEEKNUM(BS_CONTROLE[[#This Row],[Coluna2]]))</f>
        <v/>
      </c>
      <c r="D701" s="45"/>
      <c r="E701" s="181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1" s="148" t="str" cm="1">
        <f t="array" ref="N7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1" s="176" t="str" cm="1">
        <f t="array" ref="T7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Row],[Coluna6]]=0, "-", BS_CONTROLE[[#This Row],[Coluna6]])</f>
        <v>-</v>
      </c>
      <c r="AJ701" s="8" t="str">
        <f>IF(D701="","*",VLOOKUP(AI701,BS_ATIVIDADE[#Data],3,FALSE))</f>
        <v>*</v>
      </c>
      <c r="AK701" s="171" t="str">
        <f>IF(BS_CONTROLE[[#This Row],[Coluna8]]=0, "-", BS_CONTROLE[[#This Row],[Coluna8]])</f>
        <v>-</v>
      </c>
      <c r="AL701" s="171" t="str">
        <f>IF(BS_CONTROLE[[#This Row],[Coluna9]]=0, "-", BS_CONTROLE[[#This Row],[Coluna9]])</f>
        <v>-</v>
      </c>
      <c r="AM701" s="171" t="str">
        <f>IF(BS_CONTROLE[[#This Row],[Coluna13]]=0, "-", BS_CONTROLE[[#This Row],[Coluna13]])</f>
        <v>-</v>
      </c>
      <c r="AN701" s="171" t="str">
        <f>IF(BS_CONTROLE[[#This Row],[Coluna14]]=0, "-", BS_CONTROLE[[#This Row],[Coluna14]])</f>
        <v>-</v>
      </c>
      <c r="AO701" s="172" t="str">
        <f>IF(BS_CONTROLE[[#This Row],[Coluna10]]=0, "-", BS_CONTROLE[[#This Row],[Coluna10]])</f>
        <v>-</v>
      </c>
      <c r="AP701" s="173" t="str">
        <f>IF(BS_CONTROLE[[#This Row],[Coluna11]]=0, "-", BS_CONTROLE[[#This Row],[Coluna11]])</f>
        <v>-</v>
      </c>
      <c r="AQ701" s="173" t="str">
        <f>IF(BS_CONTROLE[[#This Row],[Coluna12]]=0, "-", BS_CONTROLE[[#This Row],[Coluna12]])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1" s="59" t="str" cm="1">
        <f t="array" ref="BD7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Row],[Coluna22]]=0, "-", BS_CONTROLE[[#This Row],[Coluna22]])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Row],[Coluna2]]="","",WEEKNUM(BS_CONTROLE[[#This Row],[Coluna2]]))</f>
        <v/>
      </c>
      <c r="D702" s="45"/>
      <c r="E702" s="181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2" s="148" t="str" cm="1">
        <f t="array" ref="N7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2" s="176" t="str" cm="1">
        <f t="array" ref="T7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Row],[Coluna6]]=0, "-", BS_CONTROLE[[#This Row],[Coluna6]])</f>
        <v>-</v>
      </c>
      <c r="AJ702" s="8" t="str">
        <f>IF(D702="","*",VLOOKUP(AI702,BS_ATIVIDADE[#Data],3,FALSE))</f>
        <v>*</v>
      </c>
      <c r="AK702" s="171" t="str">
        <f>IF(BS_CONTROLE[[#This Row],[Coluna8]]=0, "-", BS_CONTROLE[[#This Row],[Coluna8]])</f>
        <v>-</v>
      </c>
      <c r="AL702" s="171" t="str">
        <f>IF(BS_CONTROLE[[#This Row],[Coluna9]]=0, "-", BS_CONTROLE[[#This Row],[Coluna9]])</f>
        <v>-</v>
      </c>
      <c r="AM702" s="171" t="str">
        <f>IF(BS_CONTROLE[[#This Row],[Coluna13]]=0, "-", BS_CONTROLE[[#This Row],[Coluna13]])</f>
        <v>-</v>
      </c>
      <c r="AN702" s="171" t="str">
        <f>IF(BS_CONTROLE[[#This Row],[Coluna14]]=0, "-", BS_CONTROLE[[#This Row],[Coluna14]])</f>
        <v>-</v>
      </c>
      <c r="AO702" s="172" t="str">
        <f>IF(BS_CONTROLE[[#This Row],[Coluna10]]=0, "-", BS_CONTROLE[[#This Row],[Coluna10]])</f>
        <v>-</v>
      </c>
      <c r="AP702" s="173" t="str">
        <f>IF(BS_CONTROLE[[#This Row],[Coluna11]]=0, "-", BS_CONTROLE[[#This Row],[Coluna11]])</f>
        <v>-</v>
      </c>
      <c r="AQ702" s="173" t="str">
        <f>IF(BS_CONTROLE[[#This Row],[Coluna12]]=0, "-", BS_CONTROLE[[#This Row],[Coluna12]])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2" s="59" t="str" cm="1">
        <f t="array" ref="BD7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Row],[Coluna22]]=0, "-", BS_CONTROLE[[#This Row],[Coluna22]])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Row],[Coluna2]]="","",WEEKNUM(BS_CONTROLE[[#This Row],[Coluna2]]))</f>
        <v/>
      </c>
      <c r="D703" s="45"/>
      <c r="E703" s="181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3" s="148" t="str" cm="1">
        <f t="array" ref="N7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3" s="176" t="str" cm="1">
        <f t="array" ref="T7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Row],[Coluna6]]=0, "-", BS_CONTROLE[[#This Row],[Coluna6]])</f>
        <v>-</v>
      </c>
      <c r="AJ703" s="8" t="str">
        <f>IF(D703="","*",VLOOKUP(AI703,BS_ATIVIDADE[#Data],3,FALSE))</f>
        <v>*</v>
      </c>
      <c r="AK703" s="171" t="str">
        <f>IF(BS_CONTROLE[[#This Row],[Coluna8]]=0, "-", BS_CONTROLE[[#This Row],[Coluna8]])</f>
        <v>-</v>
      </c>
      <c r="AL703" s="171" t="str">
        <f>IF(BS_CONTROLE[[#This Row],[Coluna9]]=0, "-", BS_CONTROLE[[#This Row],[Coluna9]])</f>
        <v>-</v>
      </c>
      <c r="AM703" s="171" t="str">
        <f>IF(BS_CONTROLE[[#This Row],[Coluna13]]=0, "-", BS_CONTROLE[[#This Row],[Coluna13]])</f>
        <v>-</v>
      </c>
      <c r="AN703" s="171" t="str">
        <f>IF(BS_CONTROLE[[#This Row],[Coluna14]]=0, "-", BS_CONTROLE[[#This Row],[Coluna14]])</f>
        <v>-</v>
      </c>
      <c r="AO703" s="172" t="str">
        <f>IF(BS_CONTROLE[[#This Row],[Coluna10]]=0, "-", BS_CONTROLE[[#This Row],[Coluna10]])</f>
        <v>-</v>
      </c>
      <c r="AP703" s="173" t="str">
        <f>IF(BS_CONTROLE[[#This Row],[Coluna11]]=0, "-", BS_CONTROLE[[#This Row],[Coluna11]])</f>
        <v>-</v>
      </c>
      <c r="AQ703" s="173" t="str">
        <f>IF(BS_CONTROLE[[#This Row],[Coluna12]]=0, "-", BS_CONTROLE[[#This Row],[Coluna12]])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3" s="59" t="str" cm="1">
        <f t="array" ref="BD7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Row],[Coluna22]]=0, "-", BS_CONTROLE[[#This Row],[Coluna22]])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Row],[Coluna2]]="","",WEEKNUM(BS_CONTROLE[[#This Row],[Coluna2]]))</f>
        <v/>
      </c>
      <c r="D704" s="45"/>
      <c r="E704" s="181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4" s="148" t="str" cm="1">
        <f t="array" ref="N7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4" s="176" t="str" cm="1">
        <f t="array" ref="T7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Row],[Coluna6]]=0, "-", BS_CONTROLE[[#This Row],[Coluna6]])</f>
        <v>-</v>
      </c>
      <c r="AJ704" s="8" t="str">
        <f>IF(D704="","*",VLOOKUP(AI704,BS_ATIVIDADE[#Data],3,FALSE))</f>
        <v>*</v>
      </c>
      <c r="AK704" s="171" t="str">
        <f>IF(BS_CONTROLE[[#This Row],[Coluna8]]=0, "-", BS_CONTROLE[[#This Row],[Coluna8]])</f>
        <v>-</v>
      </c>
      <c r="AL704" s="171" t="str">
        <f>IF(BS_CONTROLE[[#This Row],[Coluna9]]=0, "-", BS_CONTROLE[[#This Row],[Coluna9]])</f>
        <v>-</v>
      </c>
      <c r="AM704" s="171" t="str">
        <f>IF(BS_CONTROLE[[#This Row],[Coluna13]]=0, "-", BS_CONTROLE[[#This Row],[Coluna13]])</f>
        <v>-</v>
      </c>
      <c r="AN704" s="171" t="str">
        <f>IF(BS_CONTROLE[[#This Row],[Coluna14]]=0, "-", BS_CONTROLE[[#This Row],[Coluna14]])</f>
        <v>-</v>
      </c>
      <c r="AO704" s="172" t="str">
        <f>IF(BS_CONTROLE[[#This Row],[Coluna10]]=0, "-", BS_CONTROLE[[#This Row],[Coluna10]])</f>
        <v>-</v>
      </c>
      <c r="AP704" s="173" t="str">
        <f>IF(BS_CONTROLE[[#This Row],[Coluna11]]=0, "-", BS_CONTROLE[[#This Row],[Coluna11]])</f>
        <v>-</v>
      </c>
      <c r="AQ704" s="173" t="str">
        <f>IF(BS_CONTROLE[[#This Row],[Coluna12]]=0, "-", BS_CONTROLE[[#This Row],[Coluna12]])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4" s="59" t="str" cm="1">
        <f t="array" ref="BD7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Row],[Coluna22]]=0, "-", BS_CONTROLE[[#This Row],[Coluna22]])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Row],[Coluna2]]="","",WEEKNUM(BS_CONTROLE[[#This Row],[Coluna2]]))</f>
        <v/>
      </c>
      <c r="D705" s="45"/>
      <c r="E705" s="181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5" s="148" t="str" cm="1">
        <f t="array" ref="N7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5" s="176" t="str" cm="1">
        <f t="array" ref="T7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Row],[Coluna6]]=0, "-", BS_CONTROLE[[#This Row],[Coluna6]])</f>
        <v>-</v>
      </c>
      <c r="AJ705" s="8" t="str">
        <f>IF(D705="","*",VLOOKUP(AI705,BS_ATIVIDADE[#Data],3,FALSE))</f>
        <v>*</v>
      </c>
      <c r="AK705" s="171" t="str">
        <f>IF(BS_CONTROLE[[#This Row],[Coluna8]]=0, "-", BS_CONTROLE[[#This Row],[Coluna8]])</f>
        <v>-</v>
      </c>
      <c r="AL705" s="171" t="str">
        <f>IF(BS_CONTROLE[[#This Row],[Coluna9]]=0, "-", BS_CONTROLE[[#This Row],[Coluna9]])</f>
        <v>-</v>
      </c>
      <c r="AM705" s="171" t="str">
        <f>IF(BS_CONTROLE[[#This Row],[Coluna13]]=0, "-", BS_CONTROLE[[#This Row],[Coluna13]])</f>
        <v>-</v>
      </c>
      <c r="AN705" s="171" t="str">
        <f>IF(BS_CONTROLE[[#This Row],[Coluna14]]=0, "-", BS_CONTROLE[[#This Row],[Coluna14]])</f>
        <v>-</v>
      </c>
      <c r="AO705" s="172" t="str">
        <f>IF(BS_CONTROLE[[#This Row],[Coluna10]]=0, "-", BS_CONTROLE[[#This Row],[Coluna10]])</f>
        <v>-</v>
      </c>
      <c r="AP705" s="173" t="str">
        <f>IF(BS_CONTROLE[[#This Row],[Coluna11]]=0, "-", BS_CONTROLE[[#This Row],[Coluna11]])</f>
        <v>-</v>
      </c>
      <c r="AQ705" s="173" t="str">
        <f>IF(BS_CONTROLE[[#This Row],[Coluna12]]=0, "-", BS_CONTROLE[[#This Row],[Coluna12]])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5" s="59" t="str" cm="1">
        <f t="array" ref="BD7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Row],[Coluna22]]=0, "-", BS_CONTROLE[[#This Row],[Coluna22]])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Row],[Coluna2]]="","",WEEKNUM(BS_CONTROLE[[#This Row],[Coluna2]]))</f>
        <v/>
      </c>
      <c r="D706" s="45"/>
      <c r="E706" s="181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6" s="148" t="str" cm="1">
        <f t="array" ref="N7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6" s="176" t="str" cm="1">
        <f t="array" ref="T7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Row],[Coluna6]]=0, "-", BS_CONTROLE[[#This Row],[Coluna6]])</f>
        <v>-</v>
      </c>
      <c r="AJ706" s="8" t="str">
        <f>IF(D706="","*",VLOOKUP(AI706,BS_ATIVIDADE[#Data],3,FALSE))</f>
        <v>*</v>
      </c>
      <c r="AK706" s="171" t="str">
        <f>IF(BS_CONTROLE[[#This Row],[Coluna8]]=0, "-", BS_CONTROLE[[#This Row],[Coluna8]])</f>
        <v>-</v>
      </c>
      <c r="AL706" s="171" t="str">
        <f>IF(BS_CONTROLE[[#This Row],[Coluna9]]=0, "-", BS_CONTROLE[[#This Row],[Coluna9]])</f>
        <v>-</v>
      </c>
      <c r="AM706" s="171" t="str">
        <f>IF(BS_CONTROLE[[#This Row],[Coluna13]]=0, "-", BS_CONTROLE[[#This Row],[Coluna13]])</f>
        <v>-</v>
      </c>
      <c r="AN706" s="171" t="str">
        <f>IF(BS_CONTROLE[[#This Row],[Coluna14]]=0, "-", BS_CONTROLE[[#This Row],[Coluna14]])</f>
        <v>-</v>
      </c>
      <c r="AO706" s="172" t="str">
        <f>IF(BS_CONTROLE[[#This Row],[Coluna10]]=0, "-", BS_CONTROLE[[#This Row],[Coluna10]])</f>
        <v>-</v>
      </c>
      <c r="AP706" s="173" t="str">
        <f>IF(BS_CONTROLE[[#This Row],[Coluna11]]=0, "-", BS_CONTROLE[[#This Row],[Coluna11]])</f>
        <v>-</v>
      </c>
      <c r="AQ706" s="173" t="str">
        <f>IF(BS_CONTROLE[[#This Row],[Coluna12]]=0, "-", BS_CONTROLE[[#This Row],[Coluna12]])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6" s="59" t="str" cm="1">
        <f t="array" ref="BD7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Row],[Coluna22]]=0, "-", BS_CONTROLE[[#This Row],[Coluna22]])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Row],[Coluna2]]="","",WEEKNUM(BS_CONTROLE[[#This Row],[Coluna2]]))</f>
        <v/>
      </c>
      <c r="D707" s="45"/>
      <c r="E707" s="181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7" s="148" t="str" cm="1">
        <f t="array" ref="N7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7" s="176" t="str" cm="1">
        <f t="array" ref="T7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Row],[Coluna6]]=0, "-", BS_CONTROLE[[#This Row],[Coluna6]])</f>
        <v>-</v>
      </c>
      <c r="AJ707" s="8" t="str">
        <f>IF(D707="","*",VLOOKUP(AI707,BS_ATIVIDADE[#Data],3,FALSE))</f>
        <v>*</v>
      </c>
      <c r="AK707" s="171" t="str">
        <f>IF(BS_CONTROLE[[#This Row],[Coluna8]]=0, "-", BS_CONTROLE[[#This Row],[Coluna8]])</f>
        <v>-</v>
      </c>
      <c r="AL707" s="171" t="str">
        <f>IF(BS_CONTROLE[[#This Row],[Coluna9]]=0, "-", BS_CONTROLE[[#This Row],[Coluna9]])</f>
        <v>-</v>
      </c>
      <c r="AM707" s="171" t="str">
        <f>IF(BS_CONTROLE[[#This Row],[Coluna13]]=0, "-", BS_CONTROLE[[#This Row],[Coluna13]])</f>
        <v>-</v>
      </c>
      <c r="AN707" s="171" t="str">
        <f>IF(BS_CONTROLE[[#This Row],[Coluna14]]=0, "-", BS_CONTROLE[[#This Row],[Coluna14]])</f>
        <v>-</v>
      </c>
      <c r="AO707" s="172" t="str">
        <f>IF(BS_CONTROLE[[#This Row],[Coluna10]]=0, "-", BS_CONTROLE[[#This Row],[Coluna10]])</f>
        <v>-</v>
      </c>
      <c r="AP707" s="173" t="str">
        <f>IF(BS_CONTROLE[[#This Row],[Coluna11]]=0, "-", BS_CONTROLE[[#This Row],[Coluna11]])</f>
        <v>-</v>
      </c>
      <c r="AQ707" s="173" t="str">
        <f>IF(BS_CONTROLE[[#This Row],[Coluna12]]=0, "-", BS_CONTROLE[[#This Row],[Coluna12]])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7" s="59" t="str" cm="1">
        <f t="array" ref="BD7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Row],[Coluna22]]=0, "-", BS_CONTROLE[[#This Row],[Coluna22]])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Row],[Coluna2]]="","",WEEKNUM(BS_CONTROLE[[#This Row],[Coluna2]]))</f>
        <v/>
      </c>
      <c r="D708" s="45"/>
      <c r="E708" s="181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8" s="148" t="str" cm="1">
        <f t="array" ref="N7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8" s="176" t="str" cm="1">
        <f t="array" ref="T7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Row],[Coluna6]]=0, "-", BS_CONTROLE[[#This Row],[Coluna6]])</f>
        <v>-</v>
      </c>
      <c r="AJ708" s="8" t="str">
        <f>IF(D708="","*",VLOOKUP(AI708,BS_ATIVIDADE[#Data],3,FALSE))</f>
        <v>*</v>
      </c>
      <c r="AK708" s="171" t="str">
        <f>IF(BS_CONTROLE[[#This Row],[Coluna8]]=0, "-", BS_CONTROLE[[#This Row],[Coluna8]])</f>
        <v>-</v>
      </c>
      <c r="AL708" s="171" t="str">
        <f>IF(BS_CONTROLE[[#This Row],[Coluna9]]=0, "-", BS_CONTROLE[[#This Row],[Coluna9]])</f>
        <v>-</v>
      </c>
      <c r="AM708" s="171" t="str">
        <f>IF(BS_CONTROLE[[#This Row],[Coluna13]]=0, "-", BS_CONTROLE[[#This Row],[Coluna13]])</f>
        <v>-</v>
      </c>
      <c r="AN708" s="171" t="str">
        <f>IF(BS_CONTROLE[[#This Row],[Coluna14]]=0, "-", BS_CONTROLE[[#This Row],[Coluna14]])</f>
        <v>-</v>
      </c>
      <c r="AO708" s="172" t="str">
        <f>IF(BS_CONTROLE[[#This Row],[Coluna10]]=0, "-", BS_CONTROLE[[#This Row],[Coluna10]])</f>
        <v>-</v>
      </c>
      <c r="AP708" s="173" t="str">
        <f>IF(BS_CONTROLE[[#This Row],[Coluna11]]=0, "-", BS_CONTROLE[[#This Row],[Coluna11]])</f>
        <v>-</v>
      </c>
      <c r="AQ708" s="173" t="str">
        <f>IF(BS_CONTROLE[[#This Row],[Coluna12]]=0, "-", BS_CONTROLE[[#This Row],[Coluna12]])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8" s="59" t="str" cm="1">
        <f t="array" ref="BD7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Row],[Coluna22]]=0, "-", BS_CONTROLE[[#This Row],[Coluna22]])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Row],[Coluna2]]="","",WEEKNUM(BS_CONTROLE[[#This Row],[Coluna2]]))</f>
        <v/>
      </c>
      <c r="D709" s="45"/>
      <c r="E709" s="181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9" s="148" t="str" cm="1">
        <f t="array" ref="N7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9" s="176" t="str" cm="1">
        <f t="array" ref="T7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Row],[Coluna6]]=0, "-", BS_CONTROLE[[#This Row],[Coluna6]])</f>
        <v>-</v>
      </c>
      <c r="AJ709" s="8" t="str">
        <f>IF(D709="","*",VLOOKUP(AI709,BS_ATIVIDADE[#Data],3,FALSE))</f>
        <v>*</v>
      </c>
      <c r="AK709" s="171" t="str">
        <f>IF(BS_CONTROLE[[#This Row],[Coluna8]]=0, "-", BS_CONTROLE[[#This Row],[Coluna8]])</f>
        <v>-</v>
      </c>
      <c r="AL709" s="171" t="str">
        <f>IF(BS_CONTROLE[[#This Row],[Coluna9]]=0, "-", BS_CONTROLE[[#This Row],[Coluna9]])</f>
        <v>-</v>
      </c>
      <c r="AM709" s="171" t="str">
        <f>IF(BS_CONTROLE[[#This Row],[Coluna13]]=0, "-", BS_CONTROLE[[#This Row],[Coluna13]])</f>
        <v>-</v>
      </c>
      <c r="AN709" s="171" t="str">
        <f>IF(BS_CONTROLE[[#This Row],[Coluna14]]=0, "-", BS_CONTROLE[[#This Row],[Coluna14]])</f>
        <v>-</v>
      </c>
      <c r="AO709" s="172" t="str">
        <f>IF(BS_CONTROLE[[#This Row],[Coluna10]]=0, "-", BS_CONTROLE[[#This Row],[Coluna10]])</f>
        <v>-</v>
      </c>
      <c r="AP709" s="173" t="str">
        <f>IF(BS_CONTROLE[[#This Row],[Coluna11]]=0, "-", BS_CONTROLE[[#This Row],[Coluna11]])</f>
        <v>-</v>
      </c>
      <c r="AQ709" s="173" t="str">
        <f>IF(BS_CONTROLE[[#This Row],[Coluna12]]=0, "-", BS_CONTROLE[[#This Row],[Coluna12]])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9" s="59" t="str" cm="1">
        <f t="array" ref="BD7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Row],[Coluna22]]=0, "-", BS_CONTROLE[[#This Row],[Coluna22]])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Row],[Coluna2]]="","",WEEKNUM(BS_CONTROLE[[#This Row],[Coluna2]]))</f>
        <v/>
      </c>
      <c r="D710" s="45"/>
      <c r="E710" s="181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0" s="148" t="str" cm="1">
        <f t="array" ref="N7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0" s="176" t="str" cm="1">
        <f t="array" ref="T7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Row],[Coluna6]]=0, "-", BS_CONTROLE[[#This Row],[Coluna6]])</f>
        <v>-</v>
      </c>
      <c r="AJ710" s="8" t="str">
        <f>IF(D710="","*",VLOOKUP(AI710,BS_ATIVIDADE[#Data],3,FALSE))</f>
        <v>*</v>
      </c>
      <c r="AK710" s="171" t="str">
        <f>IF(BS_CONTROLE[[#This Row],[Coluna8]]=0, "-", BS_CONTROLE[[#This Row],[Coluna8]])</f>
        <v>-</v>
      </c>
      <c r="AL710" s="171" t="str">
        <f>IF(BS_CONTROLE[[#This Row],[Coluna9]]=0, "-", BS_CONTROLE[[#This Row],[Coluna9]])</f>
        <v>-</v>
      </c>
      <c r="AM710" s="171" t="str">
        <f>IF(BS_CONTROLE[[#This Row],[Coluna13]]=0, "-", BS_CONTROLE[[#This Row],[Coluna13]])</f>
        <v>-</v>
      </c>
      <c r="AN710" s="171" t="str">
        <f>IF(BS_CONTROLE[[#This Row],[Coluna14]]=0, "-", BS_CONTROLE[[#This Row],[Coluna14]])</f>
        <v>-</v>
      </c>
      <c r="AO710" s="172" t="str">
        <f>IF(BS_CONTROLE[[#This Row],[Coluna10]]=0, "-", BS_CONTROLE[[#This Row],[Coluna10]])</f>
        <v>-</v>
      </c>
      <c r="AP710" s="173" t="str">
        <f>IF(BS_CONTROLE[[#This Row],[Coluna11]]=0, "-", BS_CONTROLE[[#This Row],[Coluna11]])</f>
        <v>-</v>
      </c>
      <c r="AQ710" s="173" t="str">
        <f>IF(BS_CONTROLE[[#This Row],[Coluna12]]=0, "-", BS_CONTROLE[[#This Row],[Coluna12]])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0" s="59" t="str" cm="1">
        <f t="array" ref="BD7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Row],[Coluna22]]=0, "-", BS_CONTROLE[[#This Row],[Coluna22]])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Row],[Coluna2]]="","",WEEKNUM(BS_CONTROLE[[#This Row],[Coluna2]]))</f>
        <v/>
      </c>
      <c r="D711" s="45"/>
      <c r="E711" s="181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1" s="148" t="str" cm="1">
        <f t="array" ref="N7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1" s="176" t="str" cm="1">
        <f t="array" ref="T7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Row],[Coluna6]]=0, "-", BS_CONTROLE[[#This Row],[Coluna6]])</f>
        <v>-</v>
      </c>
      <c r="AJ711" s="8" t="str">
        <f>IF(D711="","*",VLOOKUP(AI711,BS_ATIVIDADE[#Data],3,FALSE))</f>
        <v>*</v>
      </c>
      <c r="AK711" s="171" t="str">
        <f>IF(BS_CONTROLE[[#This Row],[Coluna8]]=0, "-", BS_CONTROLE[[#This Row],[Coluna8]])</f>
        <v>-</v>
      </c>
      <c r="AL711" s="171" t="str">
        <f>IF(BS_CONTROLE[[#This Row],[Coluna9]]=0, "-", BS_CONTROLE[[#This Row],[Coluna9]])</f>
        <v>-</v>
      </c>
      <c r="AM711" s="171" t="str">
        <f>IF(BS_CONTROLE[[#This Row],[Coluna13]]=0, "-", BS_CONTROLE[[#This Row],[Coluna13]])</f>
        <v>-</v>
      </c>
      <c r="AN711" s="171" t="str">
        <f>IF(BS_CONTROLE[[#This Row],[Coluna14]]=0, "-", BS_CONTROLE[[#This Row],[Coluna14]])</f>
        <v>-</v>
      </c>
      <c r="AO711" s="172" t="str">
        <f>IF(BS_CONTROLE[[#This Row],[Coluna10]]=0, "-", BS_CONTROLE[[#This Row],[Coluna10]])</f>
        <v>-</v>
      </c>
      <c r="AP711" s="173" t="str">
        <f>IF(BS_CONTROLE[[#This Row],[Coluna11]]=0, "-", BS_CONTROLE[[#This Row],[Coluna11]])</f>
        <v>-</v>
      </c>
      <c r="AQ711" s="173" t="str">
        <f>IF(BS_CONTROLE[[#This Row],[Coluna12]]=0, "-", BS_CONTROLE[[#This Row],[Coluna12]])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1" s="59" t="str" cm="1">
        <f t="array" ref="BD7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Row],[Coluna22]]=0, "-", BS_CONTROLE[[#This Row],[Coluna22]])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Row],[Coluna2]]="","",WEEKNUM(BS_CONTROLE[[#This Row],[Coluna2]]))</f>
        <v/>
      </c>
      <c r="D712" s="45"/>
      <c r="E712" s="181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2" s="148" t="str" cm="1">
        <f t="array" ref="N7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2" s="176" t="str" cm="1">
        <f t="array" ref="T7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Row],[Coluna6]]=0, "-", BS_CONTROLE[[#This Row],[Coluna6]])</f>
        <v>-</v>
      </c>
      <c r="AJ712" s="8" t="str">
        <f>IF(D712="","*",VLOOKUP(AI712,BS_ATIVIDADE[#Data],3,FALSE))</f>
        <v>*</v>
      </c>
      <c r="AK712" s="171" t="str">
        <f>IF(BS_CONTROLE[[#This Row],[Coluna8]]=0, "-", BS_CONTROLE[[#This Row],[Coluna8]])</f>
        <v>-</v>
      </c>
      <c r="AL712" s="171" t="str">
        <f>IF(BS_CONTROLE[[#This Row],[Coluna9]]=0, "-", BS_CONTROLE[[#This Row],[Coluna9]])</f>
        <v>-</v>
      </c>
      <c r="AM712" s="171" t="str">
        <f>IF(BS_CONTROLE[[#This Row],[Coluna13]]=0, "-", BS_CONTROLE[[#This Row],[Coluna13]])</f>
        <v>-</v>
      </c>
      <c r="AN712" s="171" t="str">
        <f>IF(BS_CONTROLE[[#This Row],[Coluna14]]=0, "-", BS_CONTROLE[[#This Row],[Coluna14]])</f>
        <v>-</v>
      </c>
      <c r="AO712" s="172" t="str">
        <f>IF(BS_CONTROLE[[#This Row],[Coluna10]]=0, "-", BS_CONTROLE[[#This Row],[Coluna10]])</f>
        <v>-</v>
      </c>
      <c r="AP712" s="173" t="str">
        <f>IF(BS_CONTROLE[[#This Row],[Coluna11]]=0, "-", BS_CONTROLE[[#This Row],[Coluna11]])</f>
        <v>-</v>
      </c>
      <c r="AQ712" s="173" t="str">
        <f>IF(BS_CONTROLE[[#This Row],[Coluna12]]=0, "-", BS_CONTROLE[[#This Row],[Coluna12]])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2" s="59" t="str" cm="1">
        <f t="array" ref="BD7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Row],[Coluna22]]=0, "-", BS_CONTROLE[[#This Row],[Coluna22]])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Row],[Coluna2]]="","",WEEKNUM(BS_CONTROLE[[#This Row],[Coluna2]]))</f>
        <v/>
      </c>
      <c r="D713" s="45"/>
      <c r="E713" s="181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3" s="148" t="str" cm="1">
        <f t="array" ref="N7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3" s="176" t="str" cm="1">
        <f t="array" ref="T7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Row],[Coluna6]]=0, "-", BS_CONTROLE[[#This Row],[Coluna6]])</f>
        <v>-</v>
      </c>
      <c r="AJ713" s="8" t="str">
        <f>IF(D713="","*",VLOOKUP(AI713,BS_ATIVIDADE[#Data],3,FALSE))</f>
        <v>*</v>
      </c>
      <c r="AK713" s="171" t="str">
        <f>IF(BS_CONTROLE[[#This Row],[Coluna8]]=0, "-", BS_CONTROLE[[#This Row],[Coluna8]])</f>
        <v>-</v>
      </c>
      <c r="AL713" s="171" t="str">
        <f>IF(BS_CONTROLE[[#This Row],[Coluna9]]=0, "-", BS_CONTROLE[[#This Row],[Coluna9]])</f>
        <v>-</v>
      </c>
      <c r="AM713" s="171" t="str">
        <f>IF(BS_CONTROLE[[#This Row],[Coluna13]]=0, "-", BS_CONTROLE[[#This Row],[Coluna13]])</f>
        <v>-</v>
      </c>
      <c r="AN713" s="171" t="str">
        <f>IF(BS_CONTROLE[[#This Row],[Coluna14]]=0, "-", BS_CONTROLE[[#This Row],[Coluna14]])</f>
        <v>-</v>
      </c>
      <c r="AO713" s="172" t="str">
        <f>IF(BS_CONTROLE[[#This Row],[Coluna10]]=0, "-", BS_CONTROLE[[#This Row],[Coluna10]])</f>
        <v>-</v>
      </c>
      <c r="AP713" s="173" t="str">
        <f>IF(BS_CONTROLE[[#This Row],[Coluna11]]=0, "-", BS_CONTROLE[[#This Row],[Coluna11]])</f>
        <v>-</v>
      </c>
      <c r="AQ713" s="173" t="str">
        <f>IF(BS_CONTROLE[[#This Row],[Coluna12]]=0, "-", BS_CONTROLE[[#This Row],[Coluna12]])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3" s="59" t="str" cm="1">
        <f t="array" ref="BD7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Row],[Coluna22]]=0, "-", BS_CONTROLE[[#This Row],[Coluna22]])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Row],[Coluna2]]="","",WEEKNUM(BS_CONTROLE[[#This Row],[Coluna2]]))</f>
        <v/>
      </c>
      <c r="D714" s="45"/>
      <c r="E714" s="181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4" s="148" t="str" cm="1">
        <f t="array" ref="N7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4" s="176" t="str" cm="1">
        <f t="array" ref="T7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Row],[Coluna6]]=0, "-", BS_CONTROLE[[#This Row],[Coluna6]])</f>
        <v>-</v>
      </c>
      <c r="AJ714" s="8" t="str">
        <f>IF(D714="","*",VLOOKUP(AI714,BS_ATIVIDADE[#Data],3,FALSE))</f>
        <v>*</v>
      </c>
      <c r="AK714" s="171" t="str">
        <f>IF(BS_CONTROLE[[#This Row],[Coluna8]]=0, "-", BS_CONTROLE[[#This Row],[Coluna8]])</f>
        <v>-</v>
      </c>
      <c r="AL714" s="171" t="str">
        <f>IF(BS_CONTROLE[[#This Row],[Coluna9]]=0, "-", BS_CONTROLE[[#This Row],[Coluna9]])</f>
        <v>-</v>
      </c>
      <c r="AM714" s="171" t="str">
        <f>IF(BS_CONTROLE[[#This Row],[Coluna13]]=0, "-", BS_CONTROLE[[#This Row],[Coluna13]])</f>
        <v>-</v>
      </c>
      <c r="AN714" s="171" t="str">
        <f>IF(BS_CONTROLE[[#This Row],[Coluna14]]=0, "-", BS_CONTROLE[[#This Row],[Coluna14]])</f>
        <v>-</v>
      </c>
      <c r="AO714" s="172" t="str">
        <f>IF(BS_CONTROLE[[#This Row],[Coluna10]]=0, "-", BS_CONTROLE[[#This Row],[Coluna10]])</f>
        <v>-</v>
      </c>
      <c r="AP714" s="173" t="str">
        <f>IF(BS_CONTROLE[[#This Row],[Coluna11]]=0, "-", BS_CONTROLE[[#This Row],[Coluna11]])</f>
        <v>-</v>
      </c>
      <c r="AQ714" s="173" t="str">
        <f>IF(BS_CONTROLE[[#This Row],[Coluna12]]=0, "-", BS_CONTROLE[[#This Row],[Coluna12]])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4" s="59" t="str" cm="1">
        <f t="array" ref="BD7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Row],[Coluna22]]=0, "-", BS_CONTROLE[[#This Row],[Coluna22]])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Row],[Coluna2]]="","",WEEKNUM(BS_CONTROLE[[#This Row],[Coluna2]]))</f>
        <v/>
      </c>
      <c r="D715" s="45"/>
      <c r="E715" s="181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5" s="148" t="str" cm="1">
        <f t="array" ref="N7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5" s="176" t="str" cm="1">
        <f t="array" ref="T7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Row],[Coluna6]]=0, "-", BS_CONTROLE[[#This Row],[Coluna6]])</f>
        <v>-</v>
      </c>
      <c r="AJ715" s="8" t="str">
        <f>IF(D715="","*",VLOOKUP(AI715,BS_ATIVIDADE[#Data],3,FALSE))</f>
        <v>*</v>
      </c>
      <c r="AK715" s="171" t="str">
        <f>IF(BS_CONTROLE[[#This Row],[Coluna8]]=0, "-", BS_CONTROLE[[#This Row],[Coluna8]])</f>
        <v>-</v>
      </c>
      <c r="AL715" s="171" t="str">
        <f>IF(BS_CONTROLE[[#This Row],[Coluna9]]=0, "-", BS_CONTROLE[[#This Row],[Coluna9]])</f>
        <v>-</v>
      </c>
      <c r="AM715" s="171" t="str">
        <f>IF(BS_CONTROLE[[#This Row],[Coluna13]]=0, "-", BS_CONTROLE[[#This Row],[Coluna13]])</f>
        <v>-</v>
      </c>
      <c r="AN715" s="171" t="str">
        <f>IF(BS_CONTROLE[[#This Row],[Coluna14]]=0, "-", BS_CONTROLE[[#This Row],[Coluna14]])</f>
        <v>-</v>
      </c>
      <c r="AO715" s="172" t="str">
        <f>IF(BS_CONTROLE[[#This Row],[Coluna10]]=0, "-", BS_CONTROLE[[#This Row],[Coluna10]])</f>
        <v>-</v>
      </c>
      <c r="AP715" s="173" t="str">
        <f>IF(BS_CONTROLE[[#This Row],[Coluna11]]=0, "-", BS_CONTROLE[[#This Row],[Coluna11]])</f>
        <v>-</v>
      </c>
      <c r="AQ715" s="173" t="str">
        <f>IF(BS_CONTROLE[[#This Row],[Coluna12]]=0, "-", BS_CONTROLE[[#This Row],[Coluna12]])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5" s="59" t="str" cm="1">
        <f t="array" ref="BD7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Row],[Coluna22]]=0, "-", BS_CONTROLE[[#This Row],[Coluna22]])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Row],[Coluna2]]="","",WEEKNUM(BS_CONTROLE[[#This Row],[Coluna2]]))</f>
        <v/>
      </c>
      <c r="D716" s="45"/>
      <c r="E716" s="181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6" s="148" t="str" cm="1">
        <f t="array" ref="N7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6" s="176" t="str" cm="1">
        <f t="array" ref="T7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Row],[Coluna6]]=0, "-", BS_CONTROLE[[#This Row],[Coluna6]])</f>
        <v>-</v>
      </c>
      <c r="AJ716" s="8" t="str">
        <f>IF(D716="","*",VLOOKUP(AI716,BS_ATIVIDADE[#Data],3,FALSE))</f>
        <v>*</v>
      </c>
      <c r="AK716" s="171" t="str">
        <f>IF(BS_CONTROLE[[#This Row],[Coluna8]]=0, "-", BS_CONTROLE[[#This Row],[Coluna8]])</f>
        <v>-</v>
      </c>
      <c r="AL716" s="171" t="str">
        <f>IF(BS_CONTROLE[[#This Row],[Coluna9]]=0, "-", BS_CONTROLE[[#This Row],[Coluna9]])</f>
        <v>-</v>
      </c>
      <c r="AM716" s="171" t="str">
        <f>IF(BS_CONTROLE[[#This Row],[Coluna13]]=0, "-", BS_CONTROLE[[#This Row],[Coluna13]])</f>
        <v>-</v>
      </c>
      <c r="AN716" s="171" t="str">
        <f>IF(BS_CONTROLE[[#This Row],[Coluna14]]=0, "-", BS_CONTROLE[[#This Row],[Coluna14]])</f>
        <v>-</v>
      </c>
      <c r="AO716" s="172" t="str">
        <f>IF(BS_CONTROLE[[#This Row],[Coluna10]]=0, "-", BS_CONTROLE[[#This Row],[Coluna10]])</f>
        <v>-</v>
      </c>
      <c r="AP716" s="173" t="str">
        <f>IF(BS_CONTROLE[[#This Row],[Coluna11]]=0, "-", BS_CONTROLE[[#This Row],[Coluna11]])</f>
        <v>-</v>
      </c>
      <c r="AQ716" s="173" t="str">
        <f>IF(BS_CONTROLE[[#This Row],[Coluna12]]=0, "-", BS_CONTROLE[[#This Row],[Coluna12]])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6" s="59" t="str" cm="1">
        <f t="array" ref="BD7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Row],[Coluna22]]=0, "-", BS_CONTROLE[[#This Row],[Coluna22]])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Row],[Coluna2]]="","",WEEKNUM(BS_CONTROLE[[#This Row],[Coluna2]]))</f>
        <v/>
      </c>
      <c r="D717" s="45"/>
      <c r="E717" s="181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7" s="148" t="str" cm="1">
        <f t="array" ref="N7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7" s="176" t="str" cm="1">
        <f t="array" ref="T7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Row],[Coluna6]]=0, "-", BS_CONTROLE[[#This Row],[Coluna6]])</f>
        <v>-</v>
      </c>
      <c r="AJ717" s="8" t="str">
        <f>IF(D717="","*",VLOOKUP(AI717,BS_ATIVIDADE[#Data],3,FALSE))</f>
        <v>*</v>
      </c>
      <c r="AK717" s="171" t="str">
        <f>IF(BS_CONTROLE[[#This Row],[Coluna8]]=0, "-", BS_CONTROLE[[#This Row],[Coluna8]])</f>
        <v>-</v>
      </c>
      <c r="AL717" s="171" t="str">
        <f>IF(BS_CONTROLE[[#This Row],[Coluna9]]=0, "-", BS_CONTROLE[[#This Row],[Coluna9]])</f>
        <v>-</v>
      </c>
      <c r="AM717" s="171" t="str">
        <f>IF(BS_CONTROLE[[#This Row],[Coluna13]]=0, "-", BS_CONTROLE[[#This Row],[Coluna13]])</f>
        <v>-</v>
      </c>
      <c r="AN717" s="171" t="str">
        <f>IF(BS_CONTROLE[[#This Row],[Coluna14]]=0, "-", BS_CONTROLE[[#This Row],[Coluna14]])</f>
        <v>-</v>
      </c>
      <c r="AO717" s="172" t="str">
        <f>IF(BS_CONTROLE[[#This Row],[Coluna10]]=0, "-", BS_CONTROLE[[#This Row],[Coluna10]])</f>
        <v>-</v>
      </c>
      <c r="AP717" s="173" t="str">
        <f>IF(BS_CONTROLE[[#This Row],[Coluna11]]=0, "-", BS_CONTROLE[[#This Row],[Coluna11]])</f>
        <v>-</v>
      </c>
      <c r="AQ717" s="173" t="str">
        <f>IF(BS_CONTROLE[[#This Row],[Coluna12]]=0, "-", BS_CONTROLE[[#This Row],[Coluna12]])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7" s="59" t="str" cm="1">
        <f t="array" ref="BD7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Row],[Coluna22]]=0, "-", BS_CONTROLE[[#This Row],[Coluna22]])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Row],[Coluna2]]="","",WEEKNUM(BS_CONTROLE[[#This Row],[Coluna2]]))</f>
        <v/>
      </c>
      <c r="D718" s="45"/>
      <c r="E718" s="181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8" s="148" t="str" cm="1">
        <f t="array" ref="N7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8" s="176" t="str" cm="1">
        <f t="array" ref="T7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Row],[Coluna6]]=0, "-", BS_CONTROLE[[#This Row],[Coluna6]])</f>
        <v>-</v>
      </c>
      <c r="AJ718" s="8" t="str">
        <f>IF(D718="","*",VLOOKUP(AI718,BS_ATIVIDADE[#Data],3,FALSE))</f>
        <v>*</v>
      </c>
      <c r="AK718" s="171" t="str">
        <f>IF(BS_CONTROLE[[#This Row],[Coluna8]]=0, "-", BS_CONTROLE[[#This Row],[Coluna8]])</f>
        <v>-</v>
      </c>
      <c r="AL718" s="171" t="str">
        <f>IF(BS_CONTROLE[[#This Row],[Coluna9]]=0, "-", BS_CONTROLE[[#This Row],[Coluna9]])</f>
        <v>-</v>
      </c>
      <c r="AM718" s="171" t="str">
        <f>IF(BS_CONTROLE[[#This Row],[Coluna13]]=0, "-", BS_CONTROLE[[#This Row],[Coluna13]])</f>
        <v>-</v>
      </c>
      <c r="AN718" s="171" t="str">
        <f>IF(BS_CONTROLE[[#This Row],[Coluna14]]=0, "-", BS_CONTROLE[[#This Row],[Coluna14]])</f>
        <v>-</v>
      </c>
      <c r="AO718" s="172" t="str">
        <f>IF(BS_CONTROLE[[#This Row],[Coluna10]]=0, "-", BS_CONTROLE[[#This Row],[Coluna10]])</f>
        <v>-</v>
      </c>
      <c r="AP718" s="173" t="str">
        <f>IF(BS_CONTROLE[[#This Row],[Coluna11]]=0, "-", BS_CONTROLE[[#This Row],[Coluna11]])</f>
        <v>-</v>
      </c>
      <c r="AQ718" s="173" t="str">
        <f>IF(BS_CONTROLE[[#This Row],[Coluna12]]=0, "-", BS_CONTROLE[[#This Row],[Coluna12]])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8" s="59" t="str" cm="1">
        <f t="array" ref="BD7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Row],[Coluna22]]=0, "-", BS_CONTROLE[[#This Row],[Coluna22]])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Row],[Coluna2]]="","",WEEKNUM(BS_CONTROLE[[#This Row],[Coluna2]]))</f>
        <v/>
      </c>
      <c r="D719" s="45"/>
      <c r="E719" s="181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9" s="148" t="str" cm="1">
        <f t="array" ref="N7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9" s="176" t="str" cm="1">
        <f t="array" ref="T7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Row],[Coluna6]]=0, "-", BS_CONTROLE[[#This Row],[Coluna6]])</f>
        <v>-</v>
      </c>
      <c r="AJ719" s="8" t="str">
        <f>IF(D719="","*",VLOOKUP(AI719,BS_ATIVIDADE[#Data],3,FALSE))</f>
        <v>*</v>
      </c>
      <c r="AK719" s="171" t="str">
        <f>IF(BS_CONTROLE[[#This Row],[Coluna8]]=0, "-", BS_CONTROLE[[#This Row],[Coluna8]])</f>
        <v>-</v>
      </c>
      <c r="AL719" s="171" t="str">
        <f>IF(BS_CONTROLE[[#This Row],[Coluna9]]=0, "-", BS_CONTROLE[[#This Row],[Coluna9]])</f>
        <v>-</v>
      </c>
      <c r="AM719" s="171" t="str">
        <f>IF(BS_CONTROLE[[#This Row],[Coluna13]]=0, "-", BS_CONTROLE[[#This Row],[Coluna13]])</f>
        <v>-</v>
      </c>
      <c r="AN719" s="171" t="str">
        <f>IF(BS_CONTROLE[[#This Row],[Coluna14]]=0, "-", BS_CONTROLE[[#This Row],[Coluna14]])</f>
        <v>-</v>
      </c>
      <c r="AO719" s="172" t="str">
        <f>IF(BS_CONTROLE[[#This Row],[Coluna10]]=0, "-", BS_CONTROLE[[#This Row],[Coluna10]])</f>
        <v>-</v>
      </c>
      <c r="AP719" s="173" t="str">
        <f>IF(BS_CONTROLE[[#This Row],[Coluna11]]=0, "-", BS_CONTROLE[[#This Row],[Coluna11]])</f>
        <v>-</v>
      </c>
      <c r="AQ719" s="173" t="str">
        <f>IF(BS_CONTROLE[[#This Row],[Coluna12]]=0, "-", BS_CONTROLE[[#This Row],[Coluna12]])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9" s="59" t="str" cm="1">
        <f t="array" ref="BD7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Row],[Coluna22]]=0, "-", BS_CONTROLE[[#This Row],[Coluna22]])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Row],[Coluna2]]="","",WEEKNUM(BS_CONTROLE[[#This Row],[Coluna2]]))</f>
        <v/>
      </c>
      <c r="D720" s="45"/>
      <c r="E720" s="181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0" s="148" t="str" cm="1">
        <f t="array" ref="N7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0" s="176" t="str" cm="1">
        <f t="array" ref="T7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Row],[Coluna6]]=0, "-", BS_CONTROLE[[#This Row],[Coluna6]])</f>
        <v>-</v>
      </c>
      <c r="AJ720" s="8" t="str">
        <f>IF(D720="","*",VLOOKUP(AI720,BS_ATIVIDADE[#Data],3,FALSE))</f>
        <v>*</v>
      </c>
      <c r="AK720" s="171" t="str">
        <f>IF(BS_CONTROLE[[#This Row],[Coluna8]]=0, "-", BS_CONTROLE[[#This Row],[Coluna8]])</f>
        <v>-</v>
      </c>
      <c r="AL720" s="171" t="str">
        <f>IF(BS_CONTROLE[[#This Row],[Coluna9]]=0, "-", BS_CONTROLE[[#This Row],[Coluna9]])</f>
        <v>-</v>
      </c>
      <c r="AM720" s="171" t="str">
        <f>IF(BS_CONTROLE[[#This Row],[Coluna13]]=0, "-", BS_CONTROLE[[#This Row],[Coluna13]])</f>
        <v>-</v>
      </c>
      <c r="AN720" s="171" t="str">
        <f>IF(BS_CONTROLE[[#This Row],[Coluna14]]=0, "-", BS_CONTROLE[[#This Row],[Coluna14]])</f>
        <v>-</v>
      </c>
      <c r="AO720" s="172" t="str">
        <f>IF(BS_CONTROLE[[#This Row],[Coluna10]]=0, "-", BS_CONTROLE[[#This Row],[Coluna10]])</f>
        <v>-</v>
      </c>
      <c r="AP720" s="173" t="str">
        <f>IF(BS_CONTROLE[[#This Row],[Coluna11]]=0, "-", BS_CONTROLE[[#This Row],[Coluna11]])</f>
        <v>-</v>
      </c>
      <c r="AQ720" s="173" t="str">
        <f>IF(BS_CONTROLE[[#This Row],[Coluna12]]=0, "-", BS_CONTROLE[[#This Row],[Coluna12]])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0" s="59" t="str" cm="1">
        <f t="array" ref="BD7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Row],[Coluna22]]=0, "-", BS_CONTROLE[[#This Row],[Coluna22]])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Row],[Coluna2]]="","",WEEKNUM(BS_CONTROLE[[#This Row],[Coluna2]]))</f>
        <v/>
      </c>
      <c r="D721" s="45"/>
      <c r="E721" s="181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1" s="148" t="str" cm="1">
        <f t="array" ref="N7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1" s="176" t="str" cm="1">
        <f t="array" ref="T7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Row],[Coluna6]]=0, "-", BS_CONTROLE[[#This Row],[Coluna6]])</f>
        <v>-</v>
      </c>
      <c r="AJ721" s="8" t="str">
        <f>IF(D721="","*",VLOOKUP(AI721,BS_ATIVIDADE[#Data],3,FALSE))</f>
        <v>*</v>
      </c>
      <c r="AK721" s="171" t="str">
        <f>IF(BS_CONTROLE[[#This Row],[Coluna8]]=0, "-", BS_CONTROLE[[#This Row],[Coluna8]])</f>
        <v>-</v>
      </c>
      <c r="AL721" s="171" t="str">
        <f>IF(BS_CONTROLE[[#This Row],[Coluna9]]=0, "-", BS_CONTROLE[[#This Row],[Coluna9]])</f>
        <v>-</v>
      </c>
      <c r="AM721" s="171" t="str">
        <f>IF(BS_CONTROLE[[#This Row],[Coluna13]]=0, "-", BS_CONTROLE[[#This Row],[Coluna13]])</f>
        <v>-</v>
      </c>
      <c r="AN721" s="171" t="str">
        <f>IF(BS_CONTROLE[[#This Row],[Coluna14]]=0, "-", BS_CONTROLE[[#This Row],[Coluna14]])</f>
        <v>-</v>
      </c>
      <c r="AO721" s="172" t="str">
        <f>IF(BS_CONTROLE[[#This Row],[Coluna10]]=0, "-", BS_CONTROLE[[#This Row],[Coluna10]])</f>
        <v>-</v>
      </c>
      <c r="AP721" s="173" t="str">
        <f>IF(BS_CONTROLE[[#This Row],[Coluna11]]=0, "-", BS_CONTROLE[[#This Row],[Coluna11]])</f>
        <v>-</v>
      </c>
      <c r="AQ721" s="173" t="str">
        <f>IF(BS_CONTROLE[[#This Row],[Coluna12]]=0, "-", BS_CONTROLE[[#This Row],[Coluna12]])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1" s="59" t="str" cm="1">
        <f t="array" ref="BD7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Row],[Coluna22]]=0, "-", BS_CONTROLE[[#This Row],[Coluna22]])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Row],[Coluna2]]="","",WEEKNUM(BS_CONTROLE[[#This Row],[Coluna2]]))</f>
        <v/>
      </c>
      <c r="D722" s="45"/>
      <c r="E722" s="181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2" s="148" t="str" cm="1">
        <f t="array" ref="N7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2" s="176" t="str" cm="1">
        <f t="array" ref="T7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Row],[Coluna6]]=0, "-", BS_CONTROLE[[#This Row],[Coluna6]])</f>
        <v>-</v>
      </c>
      <c r="AJ722" s="8" t="str">
        <f>IF(D722="","*",VLOOKUP(AI722,BS_ATIVIDADE[#Data],3,FALSE))</f>
        <v>*</v>
      </c>
      <c r="AK722" s="171" t="str">
        <f>IF(BS_CONTROLE[[#This Row],[Coluna8]]=0, "-", BS_CONTROLE[[#This Row],[Coluna8]])</f>
        <v>-</v>
      </c>
      <c r="AL722" s="171" t="str">
        <f>IF(BS_CONTROLE[[#This Row],[Coluna9]]=0, "-", BS_CONTROLE[[#This Row],[Coluna9]])</f>
        <v>-</v>
      </c>
      <c r="AM722" s="171" t="str">
        <f>IF(BS_CONTROLE[[#This Row],[Coluna13]]=0, "-", BS_CONTROLE[[#This Row],[Coluna13]])</f>
        <v>-</v>
      </c>
      <c r="AN722" s="171" t="str">
        <f>IF(BS_CONTROLE[[#This Row],[Coluna14]]=0, "-", BS_CONTROLE[[#This Row],[Coluna14]])</f>
        <v>-</v>
      </c>
      <c r="AO722" s="172" t="str">
        <f>IF(BS_CONTROLE[[#This Row],[Coluna10]]=0, "-", BS_CONTROLE[[#This Row],[Coluna10]])</f>
        <v>-</v>
      </c>
      <c r="AP722" s="173" t="str">
        <f>IF(BS_CONTROLE[[#This Row],[Coluna11]]=0, "-", BS_CONTROLE[[#This Row],[Coluna11]])</f>
        <v>-</v>
      </c>
      <c r="AQ722" s="173" t="str">
        <f>IF(BS_CONTROLE[[#This Row],[Coluna12]]=0, "-", BS_CONTROLE[[#This Row],[Coluna12]])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2" s="59" t="str" cm="1">
        <f t="array" ref="BD7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Row],[Coluna22]]=0, "-", BS_CONTROLE[[#This Row],[Coluna22]])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Row],[Coluna2]]="","",WEEKNUM(BS_CONTROLE[[#This Row],[Coluna2]]))</f>
        <v/>
      </c>
      <c r="D723" s="45"/>
      <c r="E723" s="181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3" s="148" t="str" cm="1">
        <f t="array" ref="N7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3" s="176" t="str" cm="1">
        <f t="array" ref="T7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Row],[Coluna6]]=0, "-", BS_CONTROLE[[#This Row],[Coluna6]])</f>
        <v>-</v>
      </c>
      <c r="AJ723" s="8" t="str">
        <f>IF(D723="","*",VLOOKUP(AI723,BS_ATIVIDADE[#Data],3,FALSE))</f>
        <v>*</v>
      </c>
      <c r="AK723" s="171" t="str">
        <f>IF(BS_CONTROLE[[#This Row],[Coluna8]]=0, "-", BS_CONTROLE[[#This Row],[Coluna8]])</f>
        <v>-</v>
      </c>
      <c r="AL723" s="171" t="str">
        <f>IF(BS_CONTROLE[[#This Row],[Coluna9]]=0, "-", BS_CONTROLE[[#This Row],[Coluna9]])</f>
        <v>-</v>
      </c>
      <c r="AM723" s="171" t="str">
        <f>IF(BS_CONTROLE[[#This Row],[Coluna13]]=0, "-", BS_CONTROLE[[#This Row],[Coluna13]])</f>
        <v>-</v>
      </c>
      <c r="AN723" s="171" t="str">
        <f>IF(BS_CONTROLE[[#This Row],[Coluna14]]=0, "-", BS_CONTROLE[[#This Row],[Coluna14]])</f>
        <v>-</v>
      </c>
      <c r="AO723" s="172" t="str">
        <f>IF(BS_CONTROLE[[#This Row],[Coluna10]]=0, "-", BS_CONTROLE[[#This Row],[Coluna10]])</f>
        <v>-</v>
      </c>
      <c r="AP723" s="173" t="str">
        <f>IF(BS_CONTROLE[[#This Row],[Coluna11]]=0, "-", BS_CONTROLE[[#This Row],[Coluna11]])</f>
        <v>-</v>
      </c>
      <c r="AQ723" s="173" t="str">
        <f>IF(BS_CONTROLE[[#This Row],[Coluna12]]=0, "-", BS_CONTROLE[[#This Row],[Coluna12]])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3" s="59" t="str" cm="1">
        <f t="array" ref="BD7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Row],[Coluna22]]=0, "-", BS_CONTROLE[[#This Row],[Coluna22]])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Row],[Coluna2]]="","",WEEKNUM(BS_CONTROLE[[#This Row],[Coluna2]]))</f>
        <v/>
      </c>
      <c r="D724" s="45"/>
      <c r="E724" s="181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4" s="148" t="str" cm="1">
        <f t="array" ref="N7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4" s="176" t="str" cm="1">
        <f t="array" ref="T7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Row],[Coluna6]]=0, "-", BS_CONTROLE[[#This Row],[Coluna6]])</f>
        <v>-</v>
      </c>
      <c r="AJ724" s="8" t="str">
        <f>IF(D724="","*",VLOOKUP(AI724,BS_ATIVIDADE[#Data],3,FALSE))</f>
        <v>*</v>
      </c>
      <c r="AK724" s="171" t="str">
        <f>IF(BS_CONTROLE[[#This Row],[Coluna8]]=0, "-", BS_CONTROLE[[#This Row],[Coluna8]])</f>
        <v>-</v>
      </c>
      <c r="AL724" s="171" t="str">
        <f>IF(BS_CONTROLE[[#This Row],[Coluna9]]=0, "-", BS_CONTROLE[[#This Row],[Coluna9]])</f>
        <v>-</v>
      </c>
      <c r="AM724" s="171" t="str">
        <f>IF(BS_CONTROLE[[#This Row],[Coluna13]]=0, "-", BS_CONTROLE[[#This Row],[Coluna13]])</f>
        <v>-</v>
      </c>
      <c r="AN724" s="171" t="str">
        <f>IF(BS_CONTROLE[[#This Row],[Coluna14]]=0, "-", BS_CONTROLE[[#This Row],[Coluna14]])</f>
        <v>-</v>
      </c>
      <c r="AO724" s="172" t="str">
        <f>IF(BS_CONTROLE[[#This Row],[Coluna10]]=0, "-", BS_CONTROLE[[#This Row],[Coluna10]])</f>
        <v>-</v>
      </c>
      <c r="AP724" s="173" t="str">
        <f>IF(BS_CONTROLE[[#This Row],[Coluna11]]=0, "-", BS_CONTROLE[[#This Row],[Coluna11]])</f>
        <v>-</v>
      </c>
      <c r="AQ724" s="173" t="str">
        <f>IF(BS_CONTROLE[[#This Row],[Coluna12]]=0, "-", BS_CONTROLE[[#This Row],[Coluna12]])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4" s="59" t="str" cm="1">
        <f t="array" ref="BD7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Row],[Coluna22]]=0, "-", BS_CONTROLE[[#This Row],[Coluna22]])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Row],[Coluna2]]="","",WEEKNUM(BS_CONTROLE[[#This Row],[Coluna2]]))</f>
        <v/>
      </c>
      <c r="D725" s="45"/>
      <c r="E725" s="181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5" s="148" t="str" cm="1">
        <f t="array" ref="N7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5" s="176" t="str" cm="1">
        <f t="array" ref="T7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Row],[Coluna6]]=0, "-", BS_CONTROLE[[#This Row],[Coluna6]])</f>
        <v>-</v>
      </c>
      <c r="AJ725" s="8" t="str">
        <f>IF(D725="","*",VLOOKUP(AI725,BS_ATIVIDADE[#Data],3,FALSE))</f>
        <v>*</v>
      </c>
      <c r="AK725" s="171" t="str">
        <f>IF(BS_CONTROLE[[#This Row],[Coluna8]]=0, "-", BS_CONTROLE[[#This Row],[Coluna8]])</f>
        <v>-</v>
      </c>
      <c r="AL725" s="171" t="str">
        <f>IF(BS_CONTROLE[[#This Row],[Coluna9]]=0, "-", BS_CONTROLE[[#This Row],[Coluna9]])</f>
        <v>-</v>
      </c>
      <c r="AM725" s="171" t="str">
        <f>IF(BS_CONTROLE[[#This Row],[Coluna13]]=0, "-", BS_CONTROLE[[#This Row],[Coluna13]])</f>
        <v>-</v>
      </c>
      <c r="AN725" s="171" t="str">
        <f>IF(BS_CONTROLE[[#This Row],[Coluna14]]=0, "-", BS_CONTROLE[[#This Row],[Coluna14]])</f>
        <v>-</v>
      </c>
      <c r="AO725" s="172" t="str">
        <f>IF(BS_CONTROLE[[#This Row],[Coluna10]]=0, "-", BS_CONTROLE[[#This Row],[Coluna10]])</f>
        <v>-</v>
      </c>
      <c r="AP725" s="173" t="str">
        <f>IF(BS_CONTROLE[[#This Row],[Coluna11]]=0, "-", BS_CONTROLE[[#This Row],[Coluna11]])</f>
        <v>-</v>
      </c>
      <c r="AQ725" s="173" t="str">
        <f>IF(BS_CONTROLE[[#This Row],[Coluna12]]=0, "-", BS_CONTROLE[[#This Row],[Coluna12]])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5" s="59" t="str" cm="1">
        <f t="array" ref="BD7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Row],[Coluna22]]=0, "-", BS_CONTROLE[[#This Row],[Coluna22]])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Row],[Coluna2]]="","",WEEKNUM(BS_CONTROLE[[#This Row],[Coluna2]]))</f>
        <v/>
      </c>
      <c r="D726" s="45"/>
      <c r="E726" s="181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6" s="148" t="str" cm="1">
        <f t="array" ref="N7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6" s="176" t="str" cm="1">
        <f t="array" ref="T7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Row],[Coluna6]]=0, "-", BS_CONTROLE[[#This Row],[Coluna6]])</f>
        <v>-</v>
      </c>
      <c r="AJ726" s="8" t="str">
        <f>IF(D726="","*",VLOOKUP(AI726,BS_ATIVIDADE[#Data],3,FALSE))</f>
        <v>*</v>
      </c>
      <c r="AK726" s="171" t="str">
        <f>IF(BS_CONTROLE[[#This Row],[Coluna8]]=0, "-", BS_CONTROLE[[#This Row],[Coluna8]])</f>
        <v>-</v>
      </c>
      <c r="AL726" s="171" t="str">
        <f>IF(BS_CONTROLE[[#This Row],[Coluna9]]=0, "-", BS_CONTROLE[[#This Row],[Coluna9]])</f>
        <v>-</v>
      </c>
      <c r="AM726" s="171" t="str">
        <f>IF(BS_CONTROLE[[#This Row],[Coluna13]]=0, "-", BS_CONTROLE[[#This Row],[Coluna13]])</f>
        <v>-</v>
      </c>
      <c r="AN726" s="171" t="str">
        <f>IF(BS_CONTROLE[[#This Row],[Coluna14]]=0, "-", BS_CONTROLE[[#This Row],[Coluna14]])</f>
        <v>-</v>
      </c>
      <c r="AO726" s="172" t="str">
        <f>IF(BS_CONTROLE[[#This Row],[Coluna10]]=0, "-", BS_CONTROLE[[#This Row],[Coluna10]])</f>
        <v>-</v>
      </c>
      <c r="AP726" s="173" t="str">
        <f>IF(BS_CONTROLE[[#This Row],[Coluna11]]=0, "-", BS_CONTROLE[[#This Row],[Coluna11]])</f>
        <v>-</v>
      </c>
      <c r="AQ726" s="173" t="str">
        <f>IF(BS_CONTROLE[[#This Row],[Coluna12]]=0, "-", BS_CONTROLE[[#This Row],[Coluna12]])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6" s="59" t="str" cm="1">
        <f t="array" ref="BD7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Row],[Coluna22]]=0, "-", BS_CONTROLE[[#This Row],[Coluna22]])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Row],[Coluna2]]="","",WEEKNUM(BS_CONTROLE[[#This Row],[Coluna2]]))</f>
        <v/>
      </c>
      <c r="D727" s="45"/>
      <c r="E727" s="181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7" s="148" t="str" cm="1">
        <f t="array" ref="N7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7" s="176" t="str" cm="1">
        <f t="array" ref="T7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Row],[Coluna6]]=0, "-", BS_CONTROLE[[#This Row],[Coluna6]])</f>
        <v>-</v>
      </c>
      <c r="AJ727" s="8" t="str">
        <f>IF(D727="","*",VLOOKUP(AI727,BS_ATIVIDADE[#Data],3,FALSE))</f>
        <v>*</v>
      </c>
      <c r="AK727" s="171" t="str">
        <f>IF(BS_CONTROLE[[#This Row],[Coluna8]]=0, "-", BS_CONTROLE[[#This Row],[Coluna8]])</f>
        <v>-</v>
      </c>
      <c r="AL727" s="171" t="str">
        <f>IF(BS_CONTROLE[[#This Row],[Coluna9]]=0, "-", BS_CONTROLE[[#This Row],[Coluna9]])</f>
        <v>-</v>
      </c>
      <c r="AM727" s="171" t="str">
        <f>IF(BS_CONTROLE[[#This Row],[Coluna13]]=0, "-", BS_CONTROLE[[#This Row],[Coluna13]])</f>
        <v>-</v>
      </c>
      <c r="AN727" s="171" t="str">
        <f>IF(BS_CONTROLE[[#This Row],[Coluna14]]=0, "-", BS_CONTROLE[[#This Row],[Coluna14]])</f>
        <v>-</v>
      </c>
      <c r="AO727" s="172" t="str">
        <f>IF(BS_CONTROLE[[#This Row],[Coluna10]]=0, "-", BS_CONTROLE[[#This Row],[Coluna10]])</f>
        <v>-</v>
      </c>
      <c r="AP727" s="173" t="str">
        <f>IF(BS_CONTROLE[[#This Row],[Coluna11]]=0, "-", BS_CONTROLE[[#This Row],[Coluna11]])</f>
        <v>-</v>
      </c>
      <c r="AQ727" s="173" t="str">
        <f>IF(BS_CONTROLE[[#This Row],[Coluna12]]=0, "-", BS_CONTROLE[[#This Row],[Coluna12]])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7" s="59" t="str" cm="1">
        <f t="array" ref="BD7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Row],[Coluna22]]=0, "-", BS_CONTROLE[[#This Row],[Coluna22]])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Row],[Coluna2]]="","",WEEKNUM(BS_CONTROLE[[#This Row],[Coluna2]]))</f>
        <v/>
      </c>
      <c r="D728" s="45"/>
      <c r="E728" s="181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8" s="148" t="str" cm="1">
        <f t="array" ref="N7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8" s="176" t="str" cm="1">
        <f t="array" ref="T7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Row],[Coluna6]]=0, "-", BS_CONTROLE[[#This Row],[Coluna6]])</f>
        <v>-</v>
      </c>
      <c r="AJ728" s="8" t="str">
        <f>IF(D728="","*",VLOOKUP(AI728,BS_ATIVIDADE[#Data],3,FALSE))</f>
        <v>*</v>
      </c>
      <c r="AK728" s="171" t="str">
        <f>IF(BS_CONTROLE[[#This Row],[Coluna8]]=0, "-", BS_CONTROLE[[#This Row],[Coluna8]])</f>
        <v>-</v>
      </c>
      <c r="AL728" s="171" t="str">
        <f>IF(BS_CONTROLE[[#This Row],[Coluna9]]=0, "-", BS_CONTROLE[[#This Row],[Coluna9]])</f>
        <v>-</v>
      </c>
      <c r="AM728" s="171" t="str">
        <f>IF(BS_CONTROLE[[#This Row],[Coluna13]]=0, "-", BS_CONTROLE[[#This Row],[Coluna13]])</f>
        <v>-</v>
      </c>
      <c r="AN728" s="171" t="str">
        <f>IF(BS_CONTROLE[[#This Row],[Coluna14]]=0, "-", BS_CONTROLE[[#This Row],[Coluna14]])</f>
        <v>-</v>
      </c>
      <c r="AO728" s="172" t="str">
        <f>IF(BS_CONTROLE[[#This Row],[Coluna10]]=0, "-", BS_CONTROLE[[#This Row],[Coluna10]])</f>
        <v>-</v>
      </c>
      <c r="AP728" s="173" t="str">
        <f>IF(BS_CONTROLE[[#This Row],[Coluna11]]=0, "-", BS_CONTROLE[[#This Row],[Coluna11]])</f>
        <v>-</v>
      </c>
      <c r="AQ728" s="173" t="str">
        <f>IF(BS_CONTROLE[[#This Row],[Coluna12]]=0, "-", BS_CONTROLE[[#This Row],[Coluna12]])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8" s="59" t="str" cm="1">
        <f t="array" ref="BD7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Row],[Coluna22]]=0, "-", BS_CONTROLE[[#This Row],[Coluna22]])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Row],[Coluna2]]="","",WEEKNUM(BS_CONTROLE[[#This Row],[Coluna2]]))</f>
        <v/>
      </c>
      <c r="D729" s="45"/>
      <c r="E729" s="181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9" s="148" t="str" cm="1">
        <f t="array" ref="N7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9" s="176" t="str" cm="1">
        <f t="array" ref="T7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Row],[Coluna6]]=0, "-", BS_CONTROLE[[#This Row],[Coluna6]])</f>
        <v>-</v>
      </c>
      <c r="AJ729" s="8" t="str">
        <f>IF(D729="","*",VLOOKUP(AI729,BS_ATIVIDADE[#Data],3,FALSE))</f>
        <v>*</v>
      </c>
      <c r="AK729" s="171" t="str">
        <f>IF(BS_CONTROLE[[#This Row],[Coluna8]]=0, "-", BS_CONTROLE[[#This Row],[Coluna8]])</f>
        <v>-</v>
      </c>
      <c r="AL729" s="171" t="str">
        <f>IF(BS_CONTROLE[[#This Row],[Coluna9]]=0, "-", BS_CONTROLE[[#This Row],[Coluna9]])</f>
        <v>-</v>
      </c>
      <c r="AM729" s="171" t="str">
        <f>IF(BS_CONTROLE[[#This Row],[Coluna13]]=0, "-", BS_CONTROLE[[#This Row],[Coluna13]])</f>
        <v>-</v>
      </c>
      <c r="AN729" s="171" t="str">
        <f>IF(BS_CONTROLE[[#This Row],[Coluna14]]=0, "-", BS_CONTROLE[[#This Row],[Coluna14]])</f>
        <v>-</v>
      </c>
      <c r="AO729" s="172" t="str">
        <f>IF(BS_CONTROLE[[#This Row],[Coluna10]]=0, "-", BS_CONTROLE[[#This Row],[Coluna10]])</f>
        <v>-</v>
      </c>
      <c r="AP729" s="173" t="str">
        <f>IF(BS_CONTROLE[[#This Row],[Coluna11]]=0, "-", BS_CONTROLE[[#This Row],[Coluna11]])</f>
        <v>-</v>
      </c>
      <c r="AQ729" s="173" t="str">
        <f>IF(BS_CONTROLE[[#This Row],[Coluna12]]=0, "-", BS_CONTROLE[[#This Row],[Coluna12]])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9" s="59" t="str" cm="1">
        <f t="array" ref="BD7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Row],[Coluna22]]=0, "-", BS_CONTROLE[[#This Row],[Coluna22]])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Row],[Coluna2]]="","",WEEKNUM(BS_CONTROLE[[#This Row],[Coluna2]]))</f>
        <v/>
      </c>
      <c r="D730" s="45"/>
      <c r="E730" s="181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0" s="148" t="str" cm="1">
        <f t="array" ref="N7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0" s="176" t="str" cm="1">
        <f t="array" ref="T7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Row],[Coluna6]]=0, "-", BS_CONTROLE[[#This Row],[Coluna6]])</f>
        <v>-</v>
      </c>
      <c r="AJ730" s="8" t="str">
        <f>IF(D730="","*",VLOOKUP(AI730,BS_ATIVIDADE[#Data],3,FALSE))</f>
        <v>*</v>
      </c>
      <c r="AK730" s="171" t="str">
        <f>IF(BS_CONTROLE[[#This Row],[Coluna8]]=0, "-", BS_CONTROLE[[#This Row],[Coluna8]])</f>
        <v>-</v>
      </c>
      <c r="AL730" s="171" t="str">
        <f>IF(BS_CONTROLE[[#This Row],[Coluna9]]=0, "-", BS_CONTROLE[[#This Row],[Coluna9]])</f>
        <v>-</v>
      </c>
      <c r="AM730" s="171" t="str">
        <f>IF(BS_CONTROLE[[#This Row],[Coluna13]]=0, "-", BS_CONTROLE[[#This Row],[Coluna13]])</f>
        <v>-</v>
      </c>
      <c r="AN730" s="171" t="str">
        <f>IF(BS_CONTROLE[[#This Row],[Coluna14]]=0, "-", BS_CONTROLE[[#This Row],[Coluna14]])</f>
        <v>-</v>
      </c>
      <c r="AO730" s="172" t="str">
        <f>IF(BS_CONTROLE[[#This Row],[Coluna10]]=0, "-", BS_CONTROLE[[#This Row],[Coluna10]])</f>
        <v>-</v>
      </c>
      <c r="AP730" s="173" t="str">
        <f>IF(BS_CONTROLE[[#This Row],[Coluna11]]=0, "-", BS_CONTROLE[[#This Row],[Coluna11]])</f>
        <v>-</v>
      </c>
      <c r="AQ730" s="173" t="str">
        <f>IF(BS_CONTROLE[[#This Row],[Coluna12]]=0, "-", BS_CONTROLE[[#This Row],[Coluna12]])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0" s="59" t="str" cm="1">
        <f t="array" ref="BD7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Row],[Coluna22]]=0, "-", BS_CONTROLE[[#This Row],[Coluna22]])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Row],[Coluna2]]="","",WEEKNUM(BS_CONTROLE[[#This Row],[Coluna2]]))</f>
        <v/>
      </c>
      <c r="D731" s="45"/>
      <c r="E731" s="181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1" s="148" t="str" cm="1">
        <f t="array" ref="N7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1" s="176" t="str" cm="1">
        <f t="array" ref="T7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Row],[Coluna6]]=0, "-", BS_CONTROLE[[#This Row],[Coluna6]])</f>
        <v>-</v>
      </c>
      <c r="AJ731" s="8" t="str">
        <f>IF(D731="","*",VLOOKUP(AI731,BS_ATIVIDADE[#Data],3,FALSE))</f>
        <v>*</v>
      </c>
      <c r="AK731" s="171" t="str">
        <f>IF(BS_CONTROLE[[#This Row],[Coluna8]]=0, "-", BS_CONTROLE[[#This Row],[Coluna8]])</f>
        <v>-</v>
      </c>
      <c r="AL731" s="171" t="str">
        <f>IF(BS_CONTROLE[[#This Row],[Coluna9]]=0, "-", BS_CONTROLE[[#This Row],[Coluna9]])</f>
        <v>-</v>
      </c>
      <c r="AM731" s="171" t="str">
        <f>IF(BS_CONTROLE[[#This Row],[Coluna13]]=0, "-", BS_CONTROLE[[#This Row],[Coluna13]])</f>
        <v>-</v>
      </c>
      <c r="AN731" s="171" t="str">
        <f>IF(BS_CONTROLE[[#This Row],[Coluna14]]=0, "-", BS_CONTROLE[[#This Row],[Coluna14]])</f>
        <v>-</v>
      </c>
      <c r="AO731" s="172" t="str">
        <f>IF(BS_CONTROLE[[#This Row],[Coluna10]]=0, "-", BS_CONTROLE[[#This Row],[Coluna10]])</f>
        <v>-</v>
      </c>
      <c r="AP731" s="173" t="str">
        <f>IF(BS_CONTROLE[[#This Row],[Coluna11]]=0, "-", BS_CONTROLE[[#This Row],[Coluna11]])</f>
        <v>-</v>
      </c>
      <c r="AQ731" s="173" t="str">
        <f>IF(BS_CONTROLE[[#This Row],[Coluna12]]=0, "-", BS_CONTROLE[[#This Row],[Coluna12]])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1" s="59" t="str" cm="1">
        <f t="array" ref="BD7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Row],[Coluna22]]=0, "-", BS_CONTROLE[[#This Row],[Coluna22]])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Row],[Coluna2]]="","",WEEKNUM(BS_CONTROLE[[#This Row],[Coluna2]]))</f>
        <v/>
      </c>
      <c r="D732" s="45"/>
      <c r="E732" s="181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2" s="148" t="str" cm="1">
        <f t="array" ref="N7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2" s="176" t="str" cm="1">
        <f t="array" ref="T7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Row],[Coluna6]]=0, "-", BS_CONTROLE[[#This Row],[Coluna6]])</f>
        <v>-</v>
      </c>
      <c r="AJ732" s="8" t="str">
        <f>IF(D732="","*",VLOOKUP(AI732,BS_ATIVIDADE[#Data],3,FALSE))</f>
        <v>*</v>
      </c>
      <c r="AK732" s="171" t="str">
        <f>IF(BS_CONTROLE[[#This Row],[Coluna8]]=0, "-", BS_CONTROLE[[#This Row],[Coluna8]])</f>
        <v>-</v>
      </c>
      <c r="AL732" s="171" t="str">
        <f>IF(BS_CONTROLE[[#This Row],[Coluna9]]=0, "-", BS_CONTROLE[[#This Row],[Coluna9]])</f>
        <v>-</v>
      </c>
      <c r="AM732" s="171" t="str">
        <f>IF(BS_CONTROLE[[#This Row],[Coluna13]]=0, "-", BS_CONTROLE[[#This Row],[Coluna13]])</f>
        <v>-</v>
      </c>
      <c r="AN732" s="171" t="str">
        <f>IF(BS_CONTROLE[[#This Row],[Coluna14]]=0, "-", BS_CONTROLE[[#This Row],[Coluna14]])</f>
        <v>-</v>
      </c>
      <c r="AO732" s="172" t="str">
        <f>IF(BS_CONTROLE[[#This Row],[Coluna10]]=0, "-", BS_CONTROLE[[#This Row],[Coluna10]])</f>
        <v>-</v>
      </c>
      <c r="AP732" s="173" t="str">
        <f>IF(BS_CONTROLE[[#This Row],[Coluna11]]=0, "-", BS_CONTROLE[[#This Row],[Coluna11]])</f>
        <v>-</v>
      </c>
      <c r="AQ732" s="173" t="str">
        <f>IF(BS_CONTROLE[[#This Row],[Coluna12]]=0, "-", BS_CONTROLE[[#This Row],[Coluna12]])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2" s="59" t="str" cm="1">
        <f t="array" ref="BD7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Row],[Coluna22]]=0, "-", BS_CONTROLE[[#This Row],[Coluna22]])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Row],[Coluna2]]="","",WEEKNUM(BS_CONTROLE[[#This Row],[Coluna2]]))</f>
        <v/>
      </c>
      <c r="D733" s="45"/>
      <c r="E733" s="181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3" s="148" t="str" cm="1">
        <f t="array" ref="N7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3" s="176" t="str" cm="1">
        <f t="array" ref="T7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Row],[Coluna6]]=0, "-", BS_CONTROLE[[#This Row],[Coluna6]])</f>
        <v>-</v>
      </c>
      <c r="AJ733" s="8" t="str">
        <f>IF(D733="","*",VLOOKUP(AI733,BS_ATIVIDADE[#Data],3,FALSE))</f>
        <v>*</v>
      </c>
      <c r="AK733" s="171" t="str">
        <f>IF(BS_CONTROLE[[#This Row],[Coluna8]]=0, "-", BS_CONTROLE[[#This Row],[Coluna8]])</f>
        <v>-</v>
      </c>
      <c r="AL733" s="171" t="str">
        <f>IF(BS_CONTROLE[[#This Row],[Coluna9]]=0, "-", BS_CONTROLE[[#This Row],[Coluna9]])</f>
        <v>-</v>
      </c>
      <c r="AM733" s="171" t="str">
        <f>IF(BS_CONTROLE[[#This Row],[Coluna13]]=0, "-", BS_CONTROLE[[#This Row],[Coluna13]])</f>
        <v>-</v>
      </c>
      <c r="AN733" s="171" t="str">
        <f>IF(BS_CONTROLE[[#This Row],[Coluna14]]=0, "-", BS_CONTROLE[[#This Row],[Coluna14]])</f>
        <v>-</v>
      </c>
      <c r="AO733" s="172" t="str">
        <f>IF(BS_CONTROLE[[#This Row],[Coluna10]]=0, "-", BS_CONTROLE[[#This Row],[Coluna10]])</f>
        <v>-</v>
      </c>
      <c r="AP733" s="173" t="str">
        <f>IF(BS_CONTROLE[[#This Row],[Coluna11]]=0, "-", BS_CONTROLE[[#This Row],[Coluna11]])</f>
        <v>-</v>
      </c>
      <c r="AQ733" s="173" t="str">
        <f>IF(BS_CONTROLE[[#This Row],[Coluna12]]=0, "-", BS_CONTROLE[[#This Row],[Coluna12]])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3" s="59" t="str" cm="1">
        <f t="array" ref="BD7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Row],[Coluna22]]=0, "-", BS_CONTROLE[[#This Row],[Coluna22]])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Row],[Coluna2]]="","",WEEKNUM(BS_CONTROLE[[#This Row],[Coluna2]]))</f>
        <v/>
      </c>
      <c r="D734" s="45"/>
      <c r="E734" s="181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4" s="148" t="str" cm="1">
        <f t="array" ref="N7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4" s="176" t="str" cm="1">
        <f t="array" ref="T7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Row],[Coluna6]]=0, "-", BS_CONTROLE[[#This Row],[Coluna6]])</f>
        <v>-</v>
      </c>
      <c r="AJ734" s="8" t="str">
        <f>IF(D734="","*",VLOOKUP(AI734,BS_ATIVIDADE[#Data],3,FALSE))</f>
        <v>*</v>
      </c>
      <c r="AK734" s="171" t="str">
        <f>IF(BS_CONTROLE[[#This Row],[Coluna8]]=0, "-", BS_CONTROLE[[#This Row],[Coluna8]])</f>
        <v>-</v>
      </c>
      <c r="AL734" s="171" t="str">
        <f>IF(BS_CONTROLE[[#This Row],[Coluna9]]=0, "-", BS_CONTROLE[[#This Row],[Coluna9]])</f>
        <v>-</v>
      </c>
      <c r="AM734" s="171" t="str">
        <f>IF(BS_CONTROLE[[#This Row],[Coluna13]]=0, "-", BS_CONTROLE[[#This Row],[Coluna13]])</f>
        <v>-</v>
      </c>
      <c r="AN734" s="171" t="str">
        <f>IF(BS_CONTROLE[[#This Row],[Coluna14]]=0, "-", BS_CONTROLE[[#This Row],[Coluna14]])</f>
        <v>-</v>
      </c>
      <c r="AO734" s="172" t="str">
        <f>IF(BS_CONTROLE[[#This Row],[Coluna10]]=0, "-", BS_CONTROLE[[#This Row],[Coluna10]])</f>
        <v>-</v>
      </c>
      <c r="AP734" s="173" t="str">
        <f>IF(BS_CONTROLE[[#This Row],[Coluna11]]=0, "-", BS_CONTROLE[[#This Row],[Coluna11]])</f>
        <v>-</v>
      </c>
      <c r="AQ734" s="173" t="str">
        <f>IF(BS_CONTROLE[[#This Row],[Coluna12]]=0, "-", BS_CONTROLE[[#This Row],[Coluna12]])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4" s="59" t="str" cm="1">
        <f t="array" ref="BD7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Row],[Coluna22]]=0, "-", BS_CONTROLE[[#This Row],[Coluna22]])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Row],[Coluna2]]="","",WEEKNUM(BS_CONTROLE[[#This Row],[Coluna2]]))</f>
        <v/>
      </c>
      <c r="D735" s="45"/>
      <c r="E735" s="181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5" s="148" t="str" cm="1">
        <f t="array" ref="N7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5" s="176" t="str" cm="1">
        <f t="array" ref="T7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Row],[Coluna6]]=0, "-", BS_CONTROLE[[#This Row],[Coluna6]])</f>
        <v>-</v>
      </c>
      <c r="AJ735" s="8" t="str">
        <f>IF(D735="","*",VLOOKUP(AI735,BS_ATIVIDADE[#Data],3,FALSE))</f>
        <v>*</v>
      </c>
      <c r="AK735" s="171" t="str">
        <f>IF(BS_CONTROLE[[#This Row],[Coluna8]]=0, "-", BS_CONTROLE[[#This Row],[Coluna8]])</f>
        <v>-</v>
      </c>
      <c r="AL735" s="171" t="str">
        <f>IF(BS_CONTROLE[[#This Row],[Coluna9]]=0, "-", BS_CONTROLE[[#This Row],[Coluna9]])</f>
        <v>-</v>
      </c>
      <c r="AM735" s="171" t="str">
        <f>IF(BS_CONTROLE[[#This Row],[Coluna13]]=0, "-", BS_CONTROLE[[#This Row],[Coluna13]])</f>
        <v>-</v>
      </c>
      <c r="AN735" s="171" t="str">
        <f>IF(BS_CONTROLE[[#This Row],[Coluna14]]=0, "-", BS_CONTROLE[[#This Row],[Coluna14]])</f>
        <v>-</v>
      </c>
      <c r="AO735" s="172" t="str">
        <f>IF(BS_CONTROLE[[#This Row],[Coluna10]]=0, "-", BS_CONTROLE[[#This Row],[Coluna10]])</f>
        <v>-</v>
      </c>
      <c r="AP735" s="173" t="str">
        <f>IF(BS_CONTROLE[[#This Row],[Coluna11]]=0, "-", BS_CONTROLE[[#This Row],[Coluna11]])</f>
        <v>-</v>
      </c>
      <c r="AQ735" s="173" t="str">
        <f>IF(BS_CONTROLE[[#This Row],[Coluna12]]=0, "-", BS_CONTROLE[[#This Row],[Coluna12]])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5" s="59" t="str" cm="1">
        <f t="array" ref="BD7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Row],[Coluna22]]=0, "-", BS_CONTROLE[[#This Row],[Coluna22]])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Row],[Coluna2]]="","",WEEKNUM(BS_CONTROLE[[#This Row],[Coluna2]]))</f>
        <v/>
      </c>
      <c r="D736" s="45"/>
      <c r="E736" s="181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6" s="148" t="str" cm="1">
        <f t="array" ref="N7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6" s="176" t="str" cm="1">
        <f t="array" ref="T7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Row],[Coluna6]]=0, "-", BS_CONTROLE[[#This Row],[Coluna6]])</f>
        <v>-</v>
      </c>
      <c r="AJ736" s="8" t="str">
        <f>IF(D736="","*",VLOOKUP(AI736,BS_ATIVIDADE[#Data],3,FALSE))</f>
        <v>*</v>
      </c>
      <c r="AK736" s="171" t="str">
        <f>IF(BS_CONTROLE[[#This Row],[Coluna8]]=0, "-", BS_CONTROLE[[#This Row],[Coluna8]])</f>
        <v>-</v>
      </c>
      <c r="AL736" s="171" t="str">
        <f>IF(BS_CONTROLE[[#This Row],[Coluna9]]=0, "-", BS_CONTROLE[[#This Row],[Coluna9]])</f>
        <v>-</v>
      </c>
      <c r="AM736" s="171" t="str">
        <f>IF(BS_CONTROLE[[#This Row],[Coluna13]]=0, "-", BS_CONTROLE[[#This Row],[Coluna13]])</f>
        <v>-</v>
      </c>
      <c r="AN736" s="171" t="str">
        <f>IF(BS_CONTROLE[[#This Row],[Coluna14]]=0, "-", BS_CONTROLE[[#This Row],[Coluna14]])</f>
        <v>-</v>
      </c>
      <c r="AO736" s="172" t="str">
        <f>IF(BS_CONTROLE[[#This Row],[Coluna10]]=0, "-", BS_CONTROLE[[#This Row],[Coluna10]])</f>
        <v>-</v>
      </c>
      <c r="AP736" s="173" t="str">
        <f>IF(BS_CONTROLE[[#This Row],[Coluna11]]=0, "-", BS_CONTROLE[[#This Row],[Coluna11]])</f>
        <v>-</v>
      </c>
      <c r="AQ736" s="173" t="str">
        <f>IF(BS_CONTROLE[[#This Row],[Coluna12]]=0, "-", BS_CONTROLE[[#This Row],[Coluna12]])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6" s="59" t="str" cm="1">
        <f t="array" ref="BD7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Row],[Coluna22]]=0, "-", BS_CONTROLE[[#This Row],[Coluna22]])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Row],[Coluna2]]="","",WEEKNUM(BS_CONTROLE[[#This Row],[Coluna2]]))</f>
        <v/>
      </c>
      <c r="D737" s="45"/>
      <c r="E737" s="181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7" s="148" t="str" cm="1">
        <f t="array" ref="N7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7" s="176" t="str" cm="1">
        <f t="array" ref="T7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Row],[Coluna6]]=0, "-", BS_CONTROLE[[#This Row],[Coluna6]])</f>
        <v>-</v>
      </c>
      <c r="AJ737" s="8" t="str">
        <f>IF(D737="","*",VLOOKUP(AI737,BS_ATIVIDADE[#Data],3,FALSE))</f>
        <v>*</v>
      </c>
      <c r="AK737" s="171" t="str">
        <f>IF(BS_CONTROLE[[#This Row],[Coluna8]]=0, "-", BS_CONTROLE[[#This Row],[Coluna8]])</f>
        <v>-</v>
      </c>
      <c r="AL737" s="171" t="str">
        <f>IF(BS_CONTROLE[[#This Row],[Coluna9]]=0, "-", BS_CONTROLE[[#This Row],[Coluna9]])</f>
        <v>-</v>
      </c>
      <c r="AM737" s="171" t="str">
        <f>IF(BS_CONTROLE[[#This Row],[Coluna13]]=0, "-", BS_CONTROLE[[#This Row],[Coluna13]])</f>
        <v>-</v>
      </c>
      <c r="AN737" s="171" t="str">
        <f>IF(BS_CONTROLE[[#This Row],[Coluna14]]=0, "-", BS_CONTROLE[[#This Row],[Coluna14]])</f>
        <v>-</v>
      </c>
      <c r="AO737" s="172" t="str">
        <f>IF(BS_CONTROLE[[#This Row],[Coluna10]]=0, "-", BS_CONTROLE[[#This Row],[Coluna10]])</f>
        <v>-</v>
      </c>
      <c r="AP737" s="173" t="str">
        <f>IF(BS_CONTROLE[[#This Row],[Coluna11]]=0, "-", BS_CONTROLE[[#This Row],[Coluna11]])</f>
        <v>-</v>
      </c>
      <c r="AQ737" s="173" t="str">
        <f>IF(BS_CONTROLE[[#This Row],[Coluna12]]=0, "-", BS_CONTROLE[[#This Row],[Coluna12]])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7" s="59" t="str" cm="1">
        <f t="array" ref="BD7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Row],[Coluna22]]=0, "-", BS_CONTROLE[[#This Row],[Coluna22]])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Row],[Coluna2]]="","",WEEKNUM(BS_CONTROLE[[#This Row],[Coluna2]]))</f>
        <v/>
      </c>
      <c r="D738" s="45"/>
      <c r="E738" s="181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8" s="148" t="str" cm="1">
        <f t="array" ref="N7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8" s="176" t="str" cm="1">
        <f t="array" ref="T7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Row],[Coluna6]]=0, "-", BS_CONTROLE[[#This Row],[Coluna6]])</f>
        <v>-</v>
      </c>
      <c r="AJ738" s="8" t="str">
        <f>IF(D738="","*",VLOOKUP(AI738,BS_ATIVIDADE[#Data],3,FALSE))</f>
        <v>*</v>
      </c>
      <c r="AK738" s="171" t="str">
        <f>IF(BS_CONTROLE[[#This Row],[Coluna8]]=0, "-", BS_CONTROLE[[#This Row],[Coluna8]])</f>
        <v>-</v>
      </c>
      <c r="AL738" s="171" t="str">
        <f>IF(BS_CONTROLE[[#This Row],[Coluna9]]=0, "-", BS_CONTROLE[[#This Row],[Coluna9]])</f>
        <v>-</v>
      </c>
      <c r="AM738" s="171" t="str">
        <f>IF(BS_CONTROLE[[#This Row],[Coluna13]]=0, "-", BS_CONTROLE[[#This Row],[Coluna13]])</f>
        <v>-</v>
      </c>
      <c r="AN738" s="171" t="str">
        <f>IF(BS_CONTROLE[[#This Row],[Coluna14]]=0, "-", BS_CONTROLE[[#This Row],[Coluna14]])</f>
        <v>-</v>
      </c>
      <c r="AO738" s="172" t="str">
        <f>IF(BS_CONTROLE[[#This Row],[Coluna10]]=0, "-", BS_CONTROLE[[#This Row],[Coluna10]])</f>
        <v>-</v>
      </c>
      <c r="AP738" s="173" t="str">
        <f>IF(BS_CONTROLE[[#This Row],[Coluna11]]=0, "-", BS_CONTROLE[[#This Row],[Coluna11]])</f>
        <v>-</v>
      </c>
      <c r="AQ738" s="173" t="str">
        <f>IF(BS_CONTROLE[[#This Row],[Coluna12]]=0, "-", BS_CONTROLE[[#This Row],[Coluna12]])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8" s="59" t="str" cm="1">
        <f t="array" ref="BD7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Row],[Coluna22]]=0, "-", BS_CONTROLE[[#This Row],[Coluna22]])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Row],[Coluna2]]="","",WEEKNUM(BS_CONTROLE[[#This Row],[Coluna2]]))</f>
        <v/>
      </c>
      <c r="D739" s="45"/>
      <c r="E739" s="181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9" s="148" t="str" cm="1">
        <f t="array" ref="N7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9" s="176" t="str" cm="1">
        <f t="array" ref="T7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Row],[Coluna6]]=0, "-", BS_CONTROLE[[#This Row],[Coluna6]])</f>
        <v>-</v>
      </c>
      <c r="AJ739" s="8" t="str">
        <f>IF(D739="","*",VLOOKUP(AI739,BS_ATIVIDADE[#Data],3,FALSE))</f>
        <v>*</v>
      </c>
      <c r="AK739" s="171" t="str">
        <f>IF(BS_CONTROLE[[#This Row],[Coluna8]]=0, "-", BS_CONTROLE[[#This Row],[Coluna8]])</f>
        <v>-</v>
      </c>
      <c r="AL739" s="171" t="str">
        <f>IF(BS_CONTROLE[[#This Row],[Coluna9]]=0, "-", BS_CONTROLE[[#This Row],[Coluna9]])</f>
        <v>-</v>
      </c>
      <c r="AM739" s="171" t="str">
        <f>IF(BS_CONTROLE[[#This Row],[Coluna13]]=0, "-", BS_CONTROLE[[#This Row],[Coluna13]])</f>
        <v>-</v>
      </c>
      <c r="AN739" s="171" t="str">
        <f>IF(BS_CONTROLE[[#This Row],[Coluna14]]=0, "-", BS_CONTROLE[[#This Row],[Coluna14]])</f>
        <v>-</v>
      </c>
      <c r="AO739" s="172" t="str">
        <f>IF(BS_CONTROLE[[#This Row],[Coluna10]]=0, "-", BS_CONTROLE[[#This Row],[Coluna10]])</f>
        <v>-</v>
      </c>
      <c r="AP739" s="173" t="str">
        <f>IF(BS_CONTROLE[[#This Row],[Coluna11]]=0, "-", BS_CONTROLE[[#This Row],[Coluna11]])</f>
        <v>-</v>
      </c>
      <c r="AQ739" s="173" t="str">
        <f>IF(BS_CONTROLE[[#This Row],[Coluna12]]=0, "-", BS_CONTROLE[[#This Row],[Coluna12]])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9" s="59" t="str" cm="1">
        <f t="array" ref="BD7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Row],[Coluna22]]=0, "-", BS_CONTROLE[[#This Row],[Coluna22]])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Row],[Coluna2]]="","",WEEKNUM(BS_CONTROLE[[#This Row],[Coluna2]]))</f>
        <v/>
      </c>
      <c r="D740" s="45"/>
      <c r="E740" s="181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0" s="148" t="str" cm="1">
        <f t="array" ref="N7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0" s="176" t="str" cm="1">
        <f t="array" ref="T7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Row],[Coluna6]]=0, "-", BS_CONTROLE[[#This Row],[Coluna6]])</f>
        <v>-</v>
      </c>
      <c r="AJ740" s="8" t="str">
        <f>IF(D740="","*",VLOOKUP(AI740,BS_ATIVIDADE[#Data],3,FALSE))</f>
        <v>*</v>
      </c>
      <c r="AK740" s="171" t="str">
        <f>IF(BS_CONTROLE[[#This Row],[Coluna8]]=0, "-", BS_CONTROLE[[#This Row],[Coluna8]])</f>
        <v>-</v>
      </c>
      <c r="AL740" s="171" t="str">
        <f>IF(BS_CONTROLE[[#This Row],[Coluna9]]=0, "-", BS_CONTROLE[[#This Row],[Coluna9]])</f>
        <v>-</v>
      </c>
      <c r="AM740" s="171" t="str">
        <f>IF(BS_CONTROLE[[#This Row],[Coluna13]]=0, "-", BS_CONTROLE[[#This Row],[Coluna13]])</f>
        <v>-</v>
      </c>
      <c r="AN740" s="171" t="str">
        <f>IF(BS_CONTROLE[[#This Row],[Coluna14]]=0, "-", BS_CONTROLE[[#This Row],[Coluna14]])</f>
        <v>-</v>
      </c>
      <c r="AO740" s="172" t="str">
        <f>IF(BS_CONTROLE[[#This Row],[Coluna10]]=0, "-", BS_CONTROLE[[#This Row],[Coluna10]])</f>
        <v>-</v>
      </c>
      <c r="AP740" s="173" t="str">
        <f>IF(BS_CONTROLE[[#This Row],[Coluna11]]=0, "-", BS_CONTROLE[[#This Row],[Coluna11]])</f>
        <v>-</v>
      </c>
      <c r="AQ740" s="173" t="str">
        <f>IF(BS_CONTROLE[[#This Row],[Coluna12]]=0, "-", BS_CONTROLE[[#This Row],[Coluna12]])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0" s="59" t="str" cm="1">
        <f t="array" ref="BD7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Row],[Coluna22]]=0, "-", BS_CONTROLE[[#This Row],[Coluna22]])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Row],[Coluna2]]="","",WEEKNUM(BS_CONTROLE[[#This Row],[Coluna2]]))</f>
        <v/>
      </c>
      <c r="D741" s="45"/>
      <c r="E741" s="181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1" s="148" t="str" cm="1">
        <f t="array" ref="N7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1" s="176" t="str" cm="1">
        <f t="array" ref="T7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Row],[Coluna6]]=0, "-", BS_CONTROLE[[#This Row],[Coluna6]])</f>
        <v>-</v>
      </c>
      <c r="AJ741" s="8" t="str">
        <f>IF(D741="","*",VLOOKUP(AI741,BS_ATIVIDADE[#Data],3,FALSE))</f>
        <v>*</v>
      </c>
      <c r="AK741" s="171" t="str">
        <f>IF(BS_CONTROLE[[#This Row],[Coluna8]]=0, "-", BS_CONTROLE[[#This Row],[Coluna8]])</f>
        <v>-</v>
      </c>
      <c r="AL741" s="171" t="str">
        <f>IF(BS_CONTROLE[[#This Row],[Coluna9]]=0, "-", BS_CONTROLE[[#This Row],[Coluna9]])</f>
        <v>-</v>
      </c>
      <c r="AM741" s="171" t="str">
        <f>IF(BS_CONTROLE[[#This Row],[Coluna13]]=0, "-", BS_CONTROLE[[#This Row],[Coluna13]])</f>
        <v>-</v>
      </c>
      <c r="AN741" s="171" t="str">
        <f>IF(BS_CONTROLE[[#This Row],[Coluna14]]=0, "-", BS_CONTROLE[[#This Row],[Coluna14]])</f>
        <v>-</v>
      </c>
      <c r="AO741" s="172" t="str">
        <f>IF(BS_CONTROLE[[#This Row],[Coluna10]]=0, "-", BS_CONTROLE[[#This Row],[Coluna10]])</f>
        <v>-</v>
      </c>
      <c r="AP741" s="173" t="str">
        <f>IF(BS_CONTROLE[[#This Row],[Coluna11]]=0, "-", BS_CONTROLE[[#This Row],[Coluna11]])</f>
        <v>-</v>
      </c>
      <c r="AQ741" s="173" t="str">
        <f>IF(BS_CONTROLE[[#This Row],[Coluna12]]=0, "-", BS_CONTROLE[[#This Row],[Coluna12]])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1" s="59" t="str" cm="1">
        <f t="array" ref="BD7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Row],[Coluna22]]=0, "-", BS_CONTROLE[[#This Row],[Coluna22]])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Row],[Coluna2]]="","",WEEKNUM(BS_CONTROLE[[#This Row],[Coluna2]]))</f>
        <v/>
      </c>
      <c r="D742" s="45"/>
      <c r="E742" s="181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2" s="148" t="str" cm="1">
        <f t="array" ref="N7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2" s="176" t="str" cm="1">
        <f t="array" ref="T7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Row],[Coluna6]]=0, "-", BS_CONTROLE[[#This Row],[Coluna6]])</f>
        <v>-</v>
      </c>
      <c r="AJ742" s="8" t="str">
        <f>IF(D742="","*",VLOOKUP(AI742,BS_ATIVIDADE[#Data],3,FALSE))</f>
        <v>*</v>
      </c>
      <c r="AK742" s="171" t="str">
        <f>IF(BS_CONTROLE[[#This Row],[Coluna8]]=0, "-", BS_CONTROLE[[#This Row],[Coluna8]])</f>
        <v>-</v>
      </c>
      <c r="AL742" s="171" t="str">
        <f>IF(BS_CONTROLE[[#This Row],[Coluna9]]=0, "-", BS_CONTROLE[[#This Row],[Coluna9]])</f>
        <v>-</v>
      </c>
      <c r="AM742" s="171" t="str">
        <f>IF(BS_CONTROLE[[#This Row],[Coluna13]]=0, "-", BS_CONTROLE[[#This Row],[Coluna13]])</f>
        <v>-</v>
      </c>
      <c r="AN742" s="171" t="str">
        <f>IF(BS_CONTROLE[[#This Row],[Coluna14]]=0, "-", BS_CONTROLE[[#This Row],[Coluna14]])</f>
        <v>-</v>
      </c>
      <c r="AO742" s="172" t="str">
        <f>IF(BS_CONTROLE[[#This Row],[Coluna10]]=0, "-", BS_CONTROLE[[#This Row],[Coluna10]])</f>
        <v>-</v>
      </c>
      <c r="AP742" s="173" t="str">
        <f>IF(BS_CONTROLE[[#This Row],[Coluna11]]=0, "-", BS_CONTROLE[[#This Row],[Coluna11]])</f>
        <v>-</v>
      </c>
      <c r="AQ742" s="173" t="str">
        <f>IF(BS_CONTROLE[[#This Row],[Coluna12]]=0, "-", BS_CONTROLE[[#This Row],[Coluna12]])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2" s="59" t="str" cm="1">
        <f t="array" ref="BD7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Row],[Coluna22]]=0, "-", BS_CONTROLE[[#This Row],[Coluna22]])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Row],[Coluna2]]="","",WEEKNUM(BS_CONTROLE[[#This Row],[Coluna2]]))</f>
        <v/>
      </c>
      <c r="D743" s="45"/>
      <c r="E743" s="181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3" s="148" t="str" cm="1">
        <f t="array" ref="N7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3" s="176" t="str" cm="1">
        <f t="array" ref="T7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Row],[Coluna6]]=0, "-", BS_CONTROLE[[#This Row],[Coluna6]])</f>
        <v>-</v>
      </c>
      <c r="AJ743" s="8" t="str">
        <f>IF(D743="","*",VLOOKUP(AI743,BS_ATIVIDADE[#Data],3,FALSE))</f>
        <v>*</v>
      </c>
      <c r="AK743" s="171" t="str">
        <f>IF(BS_CONTROLE[[#This Row],[Coluna8]]=0, "-", BS_CONTROLE[[#This Row],[Coluna8]])</f>
        <v>-</v>
      </c>
      <c r="AL743" s="171" t="str">
        <f>IF(BS_CONTROLE[[#This Row],[Coluna9]]=0, "-", BS_CONTROLE[[#This Row],[Coluna9]])</f>
        <v>-</v>
      </c>
      <c r="AM743" s="171" t="str">
        <f>IF(BS_CONTROLE[[#This Row],[Coluna13]]=0, "-", BS_CONTROLE[[#This Row],[Coluna13]])</f>
        <v>-</v>
      </c>
      <c r="AN743" s="171" t="str">
        <f>IF(BS_CONTROLE[[#This Row],[Coluna14]]=0, "-", BS_CONTROLE[[#This Row],[Coluna14]])</f>
        <v>-</v>
      </c>
      <c r="AO743" s="172" t="str">
        <f>IF(BS_CONTROLE[[#This Row],[Coluna10]]=0, "-", BS_CONTROLE[[#This Row],[Coluna10]])</f>
        <v>-</v>
      </c>
      <c r="AP743" s="173" t="str">
        <f>IF(BS_CONTROLE[[#This Row],[Coluna11]]=0, "-", BS_CONTROLE[[#This Row],[Coluna11]])</f>
        <v>-</v>
      </c>
      <c r="AQ743" s="173" t="str">
        <f>IF(BS_CONTROLE[[#This Row],[Coluna12]]=0, "-", BS_CONTROLE[[#This Row],[Coluna12]])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3" s="59" t="str" cm="1">
        <f t="array" ref="BD7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Row],[Coluna22]]=0, "-", BS_CONTROLE[[#This Row],[Coluna22]])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Row],[Coluna2]]="","",WEEKNUM(BS_CONTROLE[[#This Row],[Coluna2]]))</f>
        <v/>
      </c>
      <c r="D744" s="45"/>
      <c r="E744" s="181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4" s="148" t="str" cm="1">
        <f t="array" ref="N7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4" s="176" t="str" cm="1">
        <f t="array" ref="T7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Row],[Coluna6]]=0, "-", BS_CONTROLE[[#This Row],[Coluna6]])</f>
        <v>-</v>
      </c>
      <c r="AJ744" s="8" t="str">
        <f>IF(D744="","*",VLOOKUP(AI744,BS_ATIVIDADE[#Data],3,FALSE))</f>
        <v>*</v>
      </c>
      <c r="AK744" s="171" t="str">
        <f>IF(BS_CONTROLE[[#This Row],[Coluna8]]=0, "-", BS_CONTROLE[[#This Row],[Coluna8]])</f>
        <v>-</v>
      </c>
      <c r="AL744" s="171" t="str">
        <f>IF(BS_CONTROLE[[#This Row],[Coluna9]]=0, "-", BS_CONTROLE[[#This Row],[Coluna9]])</f>
        <v>-</v>
      </c>
      <c r="AM744" s="171" t="str">
        <f>IF(BS_CONTROLE[[#This Row],[Coluna13]]=0, "-", BS_CONTROLE[[#This Row],[Coluna13]])</f>
        <v>-</v>
      </c>
      <c r="AN744" s="171" t="str">
        <f>IF(BS_CONTROLE[[#This Row],[Coluna14]]=0, "-", BS_CONTROLE[[#This Row],[Coluna14]])</f>
        <v>-</v>
      </c>
      <c r="AO744" s="172" t="str">
        <f>IF(BS_CONTROLE[[#This Row],[Coluna10]]=0, "-", BS_CONTROLE[[#This Row],[Coluna10]])</f>
        <v>-</v>
      </c>
      <c r="AP744" s="173" t="str">
        <f>IF(BS_CONTROLE[[#This Row],[Coluna11]]=0, "-", BS_CONTROLE[[#This Row],[Coluna11]])</f>
        <v>-</v>
      </c>
      <c r="AQ744" s="173" t="str">
        <f>IF(BS_CONTROLE[[#This Row],[Coluna12]]=0, "-", BS_CONTROLE[[#This Row],[Coluna12]])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4" s="59" t="str" cm="1">
        <f t="array" ref="BD7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Row],[Coluna22]]=0, "-", BS_CONTROLE[[#This Row],[Coluna22]])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Row],[Coluna2]]="","",WEEKNUM(BS_CONTROLE[[#This Row],[Coluna2]]))</f>
        <v/>
      </c>
      <c r="D745" s="45"/>
      <c r="E745" s="181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5" s="148" t="str" cm="1">
        <f t="array" ref="N7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5" s="176" t="str" cm="1">
        <f t="array" ref="T7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Row],[Coluna6]]=0, "-", BS_CONTROLE[[#This Row],[Coluna6]])</f>
        <v>-</v>
      </c>
      <c r="AJ745" s="8" t="str">
        <f>IF(D745="","*",VLOOKUP(AI745,BS_ATIVIDADE[#Data],3,FALSE))</f>
        <v>*</v>
      </c>
      <c r="AK745" s="171" t="str">
        <f>IF(BS_CONTROLE[[#This Row],[Coluna8]]=0, "-", BS_CONTROLE[[#This Row],[Coluna8]])</f>
        <v>-</v>
      </c>
      <c r="AL745" s="171" t="str">
        <f>IF(BS_CONTROLE[[#This Row],[Coluna9]]=0, "-", BS_CONTROLE[[#This Row],[Coluna9]])</f>
        <v>-</v>
      </c>
      <c r="AM745" s="171" t="str">
        <f>IF(BS_CONTROLE[[#This Row],[Coluna13]]=0, "-", BS_CONTROLE[[#This Row],[Coluna13]])</f>
        <v>-</v>
      </c>
      <c r="AN745" s="171" t="str">
        <f>IF(BS_CONTROLE[[#This Row],[Coluna14]]=0, "-", BS_CONTROLE[[#This Row],[Coluna14]])</f>
        <v>-</v>
      </c>
      <c r="AO745" s="172" t="str">
        <f>IF(BS_CONTROLE[[#This Row],[Coluna10]]=0, "-", BS_CONTROLE[[#This Row],[Coluna10]])</f>
        <v>-</v>
      </c>
      <c r="AP745" s="173" t="str">
        <f>IF(BS_CONTROLE[[#This Row],[Coluna11]]=0, "-", BS_CONTROLE[[#This Row],[Coluna11]])</f>
        <v>-</v>
      </c>
      <c r="AQ745" s="173" t="str">
        <f>IF(BS_CONTROLE[[#This Row],[Coluna12]]=0, "-", BS_CONTROLE[[#This Row],[Coluna12]])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5" s="59" t="str" cm="1">
        <f t="array" ref="BD7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Row],[Coluna22]]=0, "-", BS_CONTROLE[[#This Row],[Coluna22]])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Row],[Coluna2]]="","",WEEKNUM(BS_CONTROLE[[#This Row],[Coluna2]]))</f>
        <v/>
      </c>
      <c r="D746" s="45"/>
      <c r="E746" s="181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6" s="148" t="str" cm="1">
        <f t="array" ref="N7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6" s="176" t="str" cm="1">
        <f t="array" ref="T7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Row],[Coluna6]]=0, "-", BS_CONTROLE[[#This Row],[Coluna6]])</f>
        <v>-</v>
      </c>
      <c r="AJ746" s="8" t="str">
        <f>IF(D746="","*",VLOOKUP(AI746,BS_ATIVIDADE[#Data],3,FALSE))</f>
        <v>*</v>
      </c>
      <c r="AK746" s="171" t="str">
        <f>IF(BS_CONTROLE[[#This Row],[Coluna8]]=0, "-", BS_CONTROLE[[#This Row],[Coluna8]])</f>
        <v>-</v>
      </c>
      <c r="AL746" s="171" t="str">
        <f>IF(BS_CONTROLE[[#This Row],[Coluna9]]=0, "-", BS_CONTROLE[[#This Row],[Coluna9]])</f>
        <v>-</v>
      </c>
      <c r="AM746" s="171" t="str">
        <f>IF(BS_CONTROLE[[#This Row],[Coluna13]]=0, "-", BS_CONTROLE[[#This Row],[Coluna13]])</f>
        <v>-</v>
      </c>
      <c r="AN746" s="171" t="str">
        <f>IF(BS_CONTROLE[[#This Row],[Coluna14]]=0, "-", BS_CONTROLE[[#This Row],[Coluna14]])</f>
        <v>-</v>
      </c>
      <c r="AO746" s="172" t="str">
        <f>IF(BS_CONTROLE[[#This Row],[Coluna10]]=0, "-", BS_CONTROLE[[#This Row],[Coluna10]])</f>
        <v>-</v>
      </c>
      <c r="AP746" s="173" t="str">
        <f>IF(BS_CONTROLE[[#This Row],[Coluna11]]=0, "-", BS_CONTROLE[[#This Row],[Coluna11]])</f>
        <v>-</v>
      </c>
      <c r="AQ746" s="173" t="str">
        <f>IF(BS_CONTROLE[[#This Row],[Coluna12]]=0, "-", BS_CONTROLE[[#This Row],[Coluna12]])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6" s="59" t="str" cm="1">
        <f t="array" ref="BD7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Row],[Coluna22]]=0, "-", BS_CONTROLE[[#This Row],[Coluna22]])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Row],[Coluna2]]="","",WEEKNUM(BS_CONTROLE[[#This Row],[Coluna2]]))</f>
        <v/>
      </c>
      <c r="D747" s="45"/>
      <c r="E747" s="181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7" s="148" t="str" cm="1">
        <f t="array" ref="N7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7" s="176" t="str" cm="1">
        <f t="array" ref="T7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Row],[Coluna6]]=0, "-", BS_CONTROLE[[#This Row],[Coluna6]])</f>
        <v>-</v>
      </c>
      <c r="AJ747" s="8" t="str">
        <f>IF(D747="","*",VLOOKUP(AI747,BS_ATIVIDADE[#Data],3,FALSE))</f>
        <v>*</v>
      </c>
      <c r="AK747" s="171" t="str">
        <f>IF(BS_CONTROLE[[#This Row],[Coluna8]]=0, "-", BS_CONTROLE[[#This Row],[Coluna8]])</f>
        <v>-</v>
      </c>
      <c r="AL747" s="171" t="str">
        <f>IF(BS_CONTROLE[[#This Row],[Coluna9]]=0, "-", BS_CONTROLE[[#This Row],[Coluna9]])</f>
        <v>-</v>
      </c>
      <c r="AM747" s="171" t="str">
        <f>IF(BS_CONTROLE[[#This Row],[Coluna13]]=0, "-", BS_CONTROLE[[#This Row],[Coluna13]])</f>
        <v>-</v>
      </c>
      <c r="AN747" s="171" t="str">
        <f>IF(BS_CONTROLE[[#This Row],[Coluna14]]=0, "-", BS_CONTROLE[[#This Row],[Coluna14]])</f>
        <v>-</v>
      </c>
      <c r="AO747" s="172" t="str">
        <f>IF(BS_CONTROLE[[#This Row],[Coluna10]]=0, "-", BS_CONTROLE[[#This Row],[Coluna10]])</f>
        <v>-</v>
      </c>
      <c r="AP747" s="173" t="str">
        <f>IF(BS_CONTROLE[[#This Row],[Coluna11]]=0, "-", BS_CONTROLE[[#This Row],[Coluna11]])</f>
        <v>-</v>
      </c>
      <c r="AQ747" s="173" t="str">
        <f>IF(BS_CONTROLE[[#This Row],[Coluna12]]=0, "-", BS_CONTROLE[[#This Row],[Coluna12]])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7" s="59" t="str" cm="1">
        <f t="array" ref="BD7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Row],[Coluna22]]=0, "-", BS_CONTROLE[[#This Row],[Coluna22]])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8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Row],[Coluna2]]="","",WEEKNUM(BS_CONTROLE[[#This Row],[Coluna2]]))</f>
        <v/>
      </c>
      <c r="D748" s="45"/>
      <c r="E748" s="181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8" s="148" t="str" cm="1">
        <f t="array" ref="N7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8" s="176" t="str" cm="1">
        <f t="array" ref="T7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Row],[Coluna6]]=0, "-", BS_CONTROLE[[#This Row],[Coluna6]])</f>
        <v>-</v>
      </c>
      <c r="AJ748" s="8" t="str">
        <f>IF(D748="","*",VLOOKUP(AI748,BS_ATIVIDADE[#Data],3,FALSE))</f>
        <v>*</v>
      </c>
      <c r="AK748" s="171" t="str">
        <f>IF(BS_CONTROLE[[#This Row],[Coluna8]]=0, "-", BS_CONTROLE[[#This Row],[Coluna8]])</f>
        <v>-</v>
      </c>
      <c r="AL748" s="171" t="str">
        <f>IF(BS_CONTROLE[[#This Row],[Coluna9]]=0, "-", BS_CONTROLE[[#This Row],[Coluna9]])</f>
        <v>-</v>
      </c>
      <c r="AM748" s="171" t="str">
        <f>IF(BS_CONTROLE[[#This Row],[Coluna13]]=0, "-", BS_CONTROLE[[#This Row],[Coluna13]])</f>
        <v>-</v>
      </c>
      <c r="AN748" s="171" t="str">
        <f>IF(BS_CONTROLE[[#This Row],[Coluna14]]=0, "-", BS_CONTROLE[[#This Row],[Coluna14]])</f>
        <v>-</v>
      </c>
      <c r="AO748" s="172" t="str">
        <f>IF(BS_CONTROLE[[#This Row],[Coluna10]]=0, "-", BS_CONTROLE[[#This Row],[Coluna10]])</f>
        <v>-</v>
      </c>
      <c r="AP748" s="173" t="str">
        <f>IF(BS_CONTROLE[[#This Row],[Coluna11]]=0, "-", BS_CONTROLE[[#This Row],[Coluna11]])</f>
        <v>-</v>
      </c>
      <c r="AQ748" s="173" t="str">
        <f>IF(BS_CONTROLE[[#This Row],[Coluna12]]=0, "-", BS_CONTROLE[[#This Row],[Coluna12]])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8" s="59" t="str" cm="1">
        <f t="array" ref="BD7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Row],[Coluna22]]=0, "-", BS_CONTROLE[[#This Row],[Coluna22]])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8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Row],[Coluna2]]="","",WEEKNUM(BS_CONTROLE[[#This Row],[Coluna2]]))</f>
        <v/>
      </c>
      <c r="D749" s="45"/>
      <c r="E749" s="181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9" s="148" t="str" cm="1">
        <f t="array" ref="N7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9" s="176" t="str" cm="1">
        <f t="array" ref="T7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Row],[Coluna6]]=0, "-", BS_CONTROLE[[#This Row],[Coluna6]])</f>
        <v>-</v>
      </c>
      <c r="AJ749" s="8" t="str">
        <f>IF(D749="","*",VLOOKUP(AI749,BS_ATIVIDADE[#Data],3,FALSE))</f>
        <v>*</v>
      </c>
      <c r="AK749" s="171" t="str">
        <f>IF(BS_CONTROLE[[#This Row],[Coluna8]]=0, "-", BS_CONTROLE[[#This Row],[Coluna8]])</f>
        <v>-</v>
      </c>
      <c r="AL749" s="171" t="str">
        <f>IF(BS_CONTROLE[[#This Row],[Coluna9]]=0, "-", BS_CONTROLE[[#This Row],[Coluna9]])</f>
        <v>-</v>
      </c>
      <c r="AM749" s="171" t="str">
        <f>IF(BS_CONTROLE[[#This Row],[Coluna13]]=0, "-", BS_CONTROLE[[#This Row],[Coluna13]])</f>
        <v>-</v>
      </c>
      <c r="AN749" s="171" t="str">
        <f>IF(BS_CONTROLE[[#This Row],[Coluna14]]=0, "-", BS_CONTROLE[[#This Row],[Coluna14]])</f>
        <v>-</v>
      </c>
      <c r="AO749" s="172" t="str">
        <f>IF(BS_CONTROLE[[#This Row],[Coluna10]]=0, "-", BS_CONTROLE[[#This Row],[Coluna10]])</f>
        <v>-</v>
      </c>
      <c r="AP749" s="173" t="str">
        <f>IF(BS_CONTROLE[[#This Row],[Coluna11]]=0, "-", BS_CONTROLE[[#This Row],[Coluna11]])</f>
        <v>-</v>
      </c>
      <c r="AQ749" s="173" t="str">
        <f>IF(BS_CONTROLE[[#This Row],[Coluna12]]=0, "-", BS_CONTROLE[[#This Row],[Coluna12]])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9" s="59" t="str" cm="1">
        <f t="array" ref="BD7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Row],[Coluna22]]=0, "-", BS_CONTROLE[[#This Row],[Coluna22]])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8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Row],[Coluna2]]="","",WEEKNUM(BS_CONTROLE[[#This Row],[Coluna2]]))</f>
        <v/>
      </c>
      <c r="D750" s="45"/>
      <c r="E750" s="181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0" s="148" t="str" cm="1">
        <f t="array" ref="N7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0" s="176" t="str" cm="1">
        <f t="array" ref="T7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Row],[Coluna6]]=0, "-", BS_CONTROLE[[#This Row],[Coluna6]])</f>
        <v>-</v>
      </c>
      <c r="AJ750" s="8" t="str">
        <f>IF(D750="","*",VLOOKUP(AI750,BS_ATIVIDADE[#Data],3,FALSE))</f>
        <v>*</v>
      </c>
      <c r="AK750" s="171" t="str">
        <f>IF(BS_CONTROLE[[#This Row],[Coluna8]]=0, "-", BS_CONTROLE[[#This Row],[Coluna8]])</f>
        <v>-</v>
      </c>
      <c r="AL750" s="171" t="str">
        <f>IF(BS_CONTROLE[[#This Row],[Coluna9]]=0, "-", BS_CONTROLE[[#This Row],[Coluna9]])</f>
        <v>-</v>
      </c>
      <c r="AM750" s="171" t="str">
        <f>IF(BS_CONTROLE[[#This Row],[Coluna13]]=0, "-", BS_CONTROLE[[#This Row],[Coluna13]])</f>
        <v>-</v>
      </c>
      <c r="AN750" s="171" t="str">
        <f>IF(BS_CONTROLE[[#This Row],[Coluna14]]=0, "-", BS_CONTROLE[[#This Row],[Coluna14]])</f>
        <v>-</v>
      </c>
      <c r="AO750" s="172" t="str">
        <f>IF(BS_CONTROLE[[#This Row],[Coluna10]]=0, "-", BS_CONTROLE[[#This Row],[Coluna10]])</f>
        <v>-</v>
      </c>
      <c r="AP750" s="173" t="str">
        <f>IF(BS_CONTROLE[[#This Row],[Coluna11]]=0, "-", BS_CONTROLE[[#This Row],[Coluna11]])</f>
        <v>-</v>
      </c>
      <c r="AQ750" s="173" t="str">
        <f>IF(BS_CONTROLE[[#This Row],[Coluna12]]=0, "-", BS_CONTROLE[[#This Row],[Coluna12]])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0" s="59" t="str" cm="1">
        <f t="array" ref="BD7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Row],[Coluna22]]=0, "-", BS_CONTROLE[[#This Row],[Coluna22]])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Row],[Coluna2]]="","",WEEKNUM(BS_CONTROLE[[#This Row],[Coluna2]]))</f>
        <v/>
      </c>
      <c r="D751" s="45"/>
      <c r="E751" s="181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1" s="148" t="str" cm="1">
        <f t="array" ref="N7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1" s="176" t="str" cm="1">
        <f t="array" ref="T7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Row],[Coluna6]]=0, "-", BS_CONTROLE[[#This Row],[Coluna6]])</f>
        <v>-</v>
      </c>
      <c r="AJ751" s="8" t="str">
        <f>IF(D751="","*",VLOOKUP(AI751,BS_ATIVIDADE[#Data],3,FALSE))</f>
        <v>*</v>
      </c>
      <c r="AK751" s="171" t="str">
        <f>IF(BS_CONTROLE[[#This Row],[Coluna8]]=0, "-", BS_CONTROLE[[#This Row],[Coluna8]])</f>
        <v>-</v>
      </c>
      <c r="AL751" s="171" t="str">
        <f>IF(BS_CONTROLE[[#This Row],[Coluna9]]=0, "-", BS_CONTROLE[[#This Row],[Coluna9]])</f>
        <v>-</v>
      </c>
      <c r="AM751" s="171" t="str">
        <f>IF(BS_CONTROLE[[#This Row],[Coluna13]]=0, "-", BS_CONTROLE[[#This Row],[Coluna13]])</f>
        <v>-</v>
      </c>
      <c r="AN751" s="171" t="str">
        <f>IF(BS_CONTROLE[[#This Row],[Coluna14]]=0, "-", BS_CONTROLE[[#This Row],[Coluna14]])</f>
        <v>-</v>
      </c>
      <c r="AO751" s="172" t="str">
        <f>IF(BS_CONTROLE[[#This Row],[Coluna10]]=0, "-", BS_CONTROLE[[#This Row],[Coluna10]])</f>
        <v>-</v>
      </c>
      <c r="AP751" s="173" t="str">
        <f>IF(BS_CONTROLE[[#This Row],[Coluna11]]=0, "-", BS_CONTROLE[[#This Row],[Coluna11]])</f>
        <v>-</v>
      </c>
      <c r="AQ751" s="173" t="str">
        <f>IF(BS_CONTROLE[[#This Row],[Coluna12]]=0, "-", BS_CONTROLE[[#This Row],[Coluna12]])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1" s="59" t="str" cm="1">
        <f t="array" ref="BD7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Row],[Coluna22]]=0, "-", BS_CONTROLE[[#This Row],[Coluna22]])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Row],[Coluna2]]="","",WEEKNUM(BS_CONTROLE[[#This Row],[Coluna2]]))</f>
        <v/>
      </c>
      <c r="D752" s="45"/>
      <c r="E752" s="181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2" s="148" t="str" cm="1">
        <f t="array" ref="N7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2" s="176" t="str" cm="1">
        <f t="array" ref="T7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Row],[Coluna6]]=0, "-", BS_CONTROLE[[#This Row],[Coluna6]])</f>
        <v>-</v>
      </c>
      <c r="AJ752" s="8" t="str">
        <f>IF(D752="","*",VLOOKUP(AI752,BS_ATIVIDADE[#Data],3,FALSE))</f>
        <v>*</v>
      </c>
      <c r="AK752" s="171" t="str">
        <f>IF(BS_CONTROLE[[#This Row],[Coluna8]]=0, "-", BS_CONTROLE[[#This Row],[Coluna8]])</f>
        <v>-</v>
      </c>
      <c r="AL752" s="171" t="str">
        <f>IF(BS_CONTROLE[[#This Row],[Coluna9]]=0, "-", BS_CONTROLE[[#This Row],[Coluna9]])</f>
        <v>-</v>
      </c>
      <c r="AM752" s="171" t="str">
        <f>IF(BS_CONTROLE[[#This Row],[Coluna13]]=0, "-", BS_CONTROLE[[#This Row],[Coluna13]])</f>
        <v>-</v>
      </c>
      <c r="AN752" s="171" t="str">
        <f>IF(BS_CONTROLE[[#This Row],[Coluna14]]=0, "-", BS_CONTROLE[[#This Row],[Coluna14]])</f>
        <v>-</v>
      </c>
      <c r="AO752" s="172" t="str">
        <f>IF(BS_CONTROLE[[#This Row],[Coluna10]]=0, "-", BS_CONTROLE[[#This Row],[Coluna10]])</f>
        <v>-</v>
      </c>
      <c r="AP752" s="173" t="str">
        <f>IF(BS_CONTROLE[[#This Row],[Coluna11]]=0, "-", BS_CONTROLE[[#This Row],[Coluna11]])</f>
        <v>-</v>
      </c>
      <c r="AQ752" s="173" t="str">
        <f>IF(BS_CONTROLE[[#This Row],[Coluna12]]=0, "-", BS_CONTROLE[[#This Row],[Coluna12]])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2" s="59" t="str" cm="1">
        <f t="array" ref="BD7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Row],[Coluna22]]=0, "-", BS_CONTROLE[[#This Row],[Coluna22]])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Row],[Coluna2]]="","",WEEKNUM(BS_CONTROLE[[#This Row],[Coluna2]]))</f>
        <v/>
      </c>
      <c r="D753" s="45"/>
      <c r="E753" s="181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3" s="148" t="str" cm="1">
        <f t="array" ref="N7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3" s="176" t="str" cm="1">
        <f t="array" ref="T7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Row],[Coluna6]]=0, "-", BS_CONTROLE[[#This Row],[Coluna6]])</f>
        <v>-</v>
      </c>
      <c r="AJ753" s="8" t="str">
        <f>IF(D753="","*",VLOOKUP(AI753,BS_ATIVIDADE[#Data],3,FALSE))</f>
        <v>*</v>
      </c>
      <c r="AK753" s="171" t="str">
        <f>IF(BS_CONTROLE[[#This Row],[Coluna8]]=0, "-", BS_CONTROLE[[#This Row],[Coluna8]])</f>
        <v>-</v>
      </c>
      <c r="AL753" s="171" t="str">
        <f>IF(BS_CONTROLE[[#This Row],[Coluna9]]=0, "-", BS_CONTROLE[[#This Row],[Coluna9]])</f>
        <v>-</v>
      </c>
      <c r="AM753" s="171" t="str">
        <f>IF(BS_CONTROLE[[#This Row],[Coluna13]]=0, "-", BS_CONTROLE[[#This Row],[Coluna13]])</f>
        <v>-</v>
      </c>
      <c r="AN753" s="171" t="str">
        <f>IF(BS_CONTROLE[[#This Row],[Coluna14]]=0, "-", BS_CONTROLE[[#This Row],[Coluna14]])</f>
        <v>-</v>
      </c>
      <c r="AO753" s="172" t="str">
        <f>IF(BS_CONTROLE[[#This Row],[Coluna10]]=0, "-", BS_CONTROLE[[#This Row],[Coluna10]])</f>
        <v>-</v>
      </c>
      <c r="AP753" s="173" t="str">
        <f>IF(BS_CONTROLE[[#This Row],[Coluna11]]=0, "-", BS_CONTROLE[[#This Row],[Coluna11]])</f>
        <v>-</v>
      </c>
      <c r="AQ753" s="173" t="str">
        <f>IF(BS_CONTROLE[[#This Row],[Coluna12]]=0, "-", BS_CONTROLE[[#This Row],[Coluna12]])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3" s="59" t="str" cm="1">
        <f t="array" ref="BD7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Row],[Coluna22]]=0, "-", BS_CONTROLE[[#This Row],[Coluna22]])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Row],[Coluna2]]="","",WEEKNUM(BS_CONTROLE[[#This Row],[Coluna2]]))</f>
        <v/>
      </c>
      <c r="D754" s="45"/>
      <c r="E754" s="181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4" s="148" t="str" cm="1">
        <f t="array" ref="N7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4" s="176" t="str" cm="1">
        <f t="array" ref="T7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Row],[Coluna6]]=0, "-", BS_CONTROLE[[#This Row],[Coluna6]])</f>
        <v>-</v>
      </c>
      <c r="AJ754" s="8" t="str">
        <f>IF(D754="","*",VLOOKUP(AI754,BS_ATIVIDADE[#Data],3,FALSE))</f>
        <v>*</v>
      </c>
      <c r="AK754" s="171" t="str">
        <f>IF(BS_CONTROLE[[#This Row],[Coluna8]]=0, "-", BS_CONTROLE[[#This Row],[Coluna8]])</f>
        <v>-</v>
      </c>
      <c r="AL754" s="171" t="str">
        <f>IF(BS_CONTROLE[[#This Row],[Coluna9]]=0, "-", BS_CONTROLE[[#This Row],[Coluna9]])</f>
        <v>-</v>
      </c>
      <c r="AM754" s="171" t="str">
        <f>IF(BS_CONTROLE[[#This Row],[Coluna13]]=0, "-", BS_CONTROLE[[#This Row],[Coluna13]])</f>
        <v>-</v>
      </c>
      <c r="AN754" s="171" t="str">
        <f>IF(BS_CONTROLE[[#This Row],[Coluna14]]=0, "-", BS_CONTROLE[[#This Row],[Coluna14]])</f>
        <v>-</v>
      </c>
      <c r="AO754" s="172" t="str">
        <f>IF(BS_CONTROLE[[#This Row],[Coluna10]]=0, "-", BS_CONTROLE[[#This Row],[Coluna10]])</f>
        <v>-</v>
      </c>
      <c r="AP754" s="173" t="str">
        <f>IF(BS_CONTROLE[[#This Row],[Coluna11]]=0, "-", BS_CONTROLE[[#This Row],[Coluna11]])</f>
        <v>-</v>
      </c>
      <c r="AQ754" s="173" t="str">
        <f>IF(BS_CONTROLE[[#This Row],[Coluna12]]=0, "-", BS_CONTROLE[[#This Row],[Coluna12]])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4" s="59" t="str" cm="1">
        <f t="array" ref="BD7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Row],[Coluna22]]=0, "-", BS_CONTROLE[[#This Row],[Coluna22]])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Row],[Coluna2]]="","",WEEKNUM(BS_CONTROLE[[#This Row],[Coluna2]]))</f>
        <v/>
      </c>
      <c r="D755" s="45"/>
      <c r="E755" s="181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5" s="148" t="str" cm="1">
        <f t="array" ref="N7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5" s="176" t="str" cm="1">
        <f t="array" ref="T7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Row],[Coluna6]]=0, "-", BS_CONTROLE[[#This Row],[Coluna6]])</f>
        <v>-</v>
      </c>
      <c r="AJ755" s="8" t="str">
        <f>IF(D755="","*",VLOOKUP(AI755,BS_ATIVIDADE[#Data],3,FALSE))</f>
        <v>*</v>
      </c>
      <c r="AK755" s="171" t="str">
        <f>IF(BS_CONTROLE[[#This Row],[Coluna8]]=0, "-", BS_CONTROLE[[#This Row],[Coluna8]])</f>
        <v>-</v>
      </c>
      <c r="AL755" s="171" t="str">
        <f>IF(BS_CONTROLE[[#This Row],[Coluna9]]=0, "-", BS_CONTROLE[[#This Row],[Coluna9]])</f>
        <v>-</v>
      </c>
      <c r="AM755" s="171" t="str">
        <f>IF(BS_CONTROLE[[#This Row],[Coluna13]]=0, "-", BS_CONTROLE[[#This Row],[Coluna13]])</f>
        <v>-</v>
      </c>
      <c r="AN755" s="171" t="str">
        <f>IF(BS_CONTROLE[[#This Row],[Coluna14]]=0, "-", BS_CONTROLE[[#This Row],[Coluna14]])</f>
        <v>-</v>
      </c>
      <c r="AO755" s="172" t="str">
        <f>IF(BS_CONTROLE[[#This Row],[Coluna10]]=0, "-", BS_CONTROLE[[#This Row],[Coluna10]])</f>
        <v>-</v>
      </c>
      <c r="AP755" s="173" t="str">
        <f>IF(BS_CONTROLE[[#This Row],[Coluna11]]=0, "-", BS_CONTROLE[[#This Row],[Coluna11]])</f>
        <v>-</v>
      </c>
      <c r="AQ755" s="173" t="str">
        <f>IF(BS_CONTROLE[[#This Row],[Coluna12]]=0, "-", BS_CONTROLE[[#This Row],[Coluna12]])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5" s="59" t="str" cm="1">
        <f t="array" ref="BD7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Row],[Coluna22]]=0, "-", BS_CONTROLE[[#This Row],[Coluna22]])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Row],[Coluna2]]="","",WEEKNUM(BS_CONTROLE[[#This Row],[Coluna2]]))</f>
        <v/>
      </c>
      <c r="D756" s="45"/>
      <c r="E756" s="181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6" s="148" t="str" cm="1">
        <f t="array" ref="N7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6" s="176" t="str" cm="1">
        <f t="array" ref="T7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Row],[Coluna6]]=0, "-", BS_CONTROLE[[#This Row],[Coluna6]])</f>
        <v>-</v>
      </c>
      <c r="AJ756" s="8" t="str">
        <f>IF(D756="","*",VLOOKUP(AI756,BS_ATIVIDADE[#Data],3,FALSE))</f>
        <v>*</v>
      </c>
      <c r="AK756" s="171" t="str">
        <f>IF(BS_CONTROLE[[#This Row],[Coluna8]]=0, "-", BS_CONTROLE[[#This Row],[Coluna8]])</f>
        <v>-</v>
      </c>
      <c r="AL756" s="171" t="str">
        <f>IF(BS_CONTROLE[[#This Row],[Coluna9]]=0, "-", BS_CONTROLE[[#This Row],[Coluna9]])</f>
        <v>-</v>
      </c>
      <c r="AM756" s="171" t="str">
        <f>IF(BS_CONTROLE[[#This Row],[Coluna13]]=0, "-", BS_CONTROLE[[#This Row],[Coluna13]])</f>
        <v>-</v>
      </c>
      <c r="AN756" s="171" t="str">
        <f>IF(BS_CONTROLE[[#This Row],[Coluna14]]=0, "-", BS_CONTROLE[[#This Row],[Coluna14]])</f>
        <v>-</v>
      </c>
      <c r="AO756" s="172" t="str">
        <f>IF(BS_CONTROLE[[#This Row],[Coluna10]]=0, "-", BS_CONTROLE[[#This Row],[Coluna10]])</f>
        <v>-</v>
      </c>
      <c r="AP756" s="173" t="str">
        <f>IF(BS_CONTROLE[[#This Row],[Coluna11]]=0, "-", BS_CONTROLE[[#This Row],[Coluna11]])</f>
        <v>-</v>
      </c>
      <c r="AQ756" s="173" t="str">
        <f>IF(BS_CONTROLE[[#This Row],[Coluna12]]=0, "-", BS_CONTROLE[[#This Row],[Coluna12]])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6" s="59" t="str" cm="1">
        <f t="array" ref="BD7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Row],[Coluna22]]=0, "-", BS_CONTROLE[[#This Row],[Coluna22]])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Row],[Coluna2]]="","",WEEKNUM(BS_CONTROLE[[#This Row],[Coluna2]]))</f>
        <v/>
      </c>
      <c r="D757" s="45"/>
      <c r="E757" s="181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7" s="148" t="str" cm="1">
        <f t="array" ref="N7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7" s="176" t="str" cm="1">
        <f t="array" ref="T7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Row],[Coluna6]]=0, "-", BS_CONTROLE[[#This Row],[Coluna6]])</f>
        <v>-</v>
      </c>
      <c r="AJ757" s="8" t="str">
        <f>IF(D757="","*",VLOOKUP(AI757,BS_ATIVIDADE[#Data],3,FALSE))</f>
        <v>*</v>
      </c>
      <c r="AK757" s="171" t="str">
        <f>IF(BS_CONTROLE[[#This Row],[Coluna8]]=0, "-", BS_CONTROLE[[#This Row],[Coluna8]])</f>
        <v>-</v>
      </c>
      <c r="AL757" s="171" t="str">
        <f>IF(BS_CONTROLE[[#This Row],[Coluna9]]=0, "-", BS_CONTROLE[[#This Row],[Coluna9]])</f>
        <v>-</v>
      </c>
      <c r="AM757" s="171" t="str">
        <f>IF(BS_CONTROLE[[#This Row],[Coluna13]]=0, "-", BS_CONTROLE[[#This Row],[Coluna13]])</f>
        <v>-</v>
      </c>
      <c r="AN757" s="171" t="str">
        <f>IF(BS_CONTROLE[[#This Row],[Coluna14]]=0, "-", BS_CONTROLE[[#This Row],[Coluna14]])</f>
        <v>-</v>
      </c>
      <c r="AO757" s="172" t="str">
        <f>IF(BS_CONTROLE[[#This Row],[Coluna10]]=0, "-", BS_CONTROLE[[#This Row],[Coluna10]])</f>
        <v>-</v>
      </c>
      <c r="AP757" s="173" t="str">
        <f>IF(BS_CONTROLE[[#This Row],[Coluna11]]=0, "-", BS_CONTROLE[[#This Row],[Coluna11]])</f>
        <v>-</v>
      </c>
      <c r="AQ757" s="173" t="str">
        <f>IF(BS_CONTROLE[[#This Row],[Coluna12]]=0, "-", BS_CONTROLE[[#This Row],[Coluna12]])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7" s="59" t="str" cm="1">
        <f t="array" ref="BD7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Row],[Coluna22]]=0, "-", BS_CONTROLE[[#This Row],[Coluna22]])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Row],[Coluna2]]="","",WEEKNUM(BS_CONTROLE[[#This Row],[Coluna2]]))</f>
        <v/>
      </c>
      <c r="D758" s="45"/>
      <c r="E758" s="181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8" s="148" t="str" cm="1">
        <f t="array" ref="N7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8" s="176" t="str" cm="1">
        <f t="array" ref="T7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Row],[Coluna6]]=0, "-", BS_CONTROLE[[#This Row],[Coluna6]])</f>
        <v>-</v>
      </c>
      <c r="AJ758" s="8" t="str">
        <f>IF(D758="","*",VLOOKUP(AI758,BS_ATIVIDADE[#Data],3,FALSE))</f>
        <v>*</v>
      </c>
      <c r="AK758" s="171" t="str">
        <f>IF(BS_CONTROLE[[#This Row],[Coluna8]]=0, "-", BS_CONTROLE[[#This Row],[Coluna8]])</f>
        <v>-</v>
      </c>
      <c r="AL758" s="171" t="str">
        <f>IF(BS_CONTROLE[[#This Row],[Coluna9]]=0, "-", BS_CONTROLE[[#This Row],[Coluna9]])</f>
        <v>-</v>
      </c>
      <c r="AM758" s="171" t="str">
        <f>IF(BS_CONTROLE[[#This Row],[Coluna13]]=0, "-", BS_CONTROLE[[#This Row],[Coluna13]])</f>
        <v>-</v>
      </c>
      <c r="AN758" s="171" t="str">
        <f>IF(BS_CONTROLE[[#This Row],[Coluna14]]=0, "-", BS_CONTROLE[[#This Row],[Coluna14]])</f>
        <v>-</v>
      </c>
      <c r="AO758" s="172" t="str">
        <f>IF(BS_CONTROLE[[#This Row],[Coluna10]]=0, "-", BS_CONTROLE[[#This Row],[Coluna10]])</f>
        <v>-</v>
      </c>
      <c r="AP758" s="173" t="str">
        <f>IF(BS_CONTROLE[[#This Row],[Coluna11]]=0, "-", BS_CONTROLE[[#This Row],[Coluna11]])</f>
        <v>-</v>
      </c>
      <c r="AQ758" s="173" t="str">
        <f>IF(BS_CONTROLE[[#This Row],[Coluna12]]=0, "-", BS_CONTROLE[[#This Row],[Coluna12]])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8" s="59" t="str" cm="1">
        <f t="array" ref="BD7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Row],[Coluna22]]=0, "-", BS_CONTROLE[[#This Row],[Coluna22]])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Row],[Coluna2]]="","",WEEKNUM(BS_CONTROLE[[#This Row],[Coluna2]]))</f>
        <v/>
      </c>
      <c r="D759" s="45"/>
      <c r="E759" s="181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9" s="148" t="str" cm="1">
        <f t="array" ref="N7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9" s="176" t="str" cm="1">
        <f t="array" ref="T7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Row],[Coluna6]]=0, "-", BS_CONTROLE[[#This Row],[Coluna6]])</f>
        <v>-</v>
      </c>
      <c r="AJ759" s="8" t="str">
        <f>IF(D759="","*",VLOOKUP(AI759,BS_ATIVIDADE[#Data],3,FALSE))</f>
        <v>*</v>
      </c>
      <c r="AK759" s="171" t="str">
        <f>IF(BS_CONTROLE[[#This Row],[Coluna8]]=0, "-", BS_CONTROLE[[#This Row],[Coluna8]])</f>
        <v>-</v>
      </c>
      <c r="AL759" s="171" t="str">
        <f>IF(BS_CONTROLE[[#This Row],[Coluna9]]=0, "-", BS_CONTROLE[[#This Row],[Coluna9]])</f>
        <v>-</v>
      </c>
      <c r="AM759" s="171" t="str">
        <f>IF(BS_CONTROLE[[#This Row],[Coluna13]]=0, "-", BS_CONTROLE[[#This Row],[Coluna13]])</f>
        <v>-</v>
      </c>
      <c r="AN759" s="171" t="str">
        <f>IF(BS_CONTROLE[[#This Row],[Coluna14]]=0, "-", BS_CONTROLE[[#This Row],[Coluna14]])</f>
        <v>-</v>
      </c>
      <c r="AO759" s="172" t="str">
        <f>IF(BS_CONTROLE[[#This Row],[Coluna10]]=0, "-", BS_CONTROLE[[#This Row],[Coluna10]])</f>
        <v>-</v>
      </c>
      <c r="AP759" s="173" t="str">
        <f>IF(BS_CONTROLE[[#This Row],[Coluna11]]=0, "-", BS_CONTROLE[[#This Row],[Coluna11]])</f>
        <v>-</v>
      </c>
      <c r="AQ759" s="173" t="str">
        <f>IF(BS_CONTROLE[[#This Row],[Coluna12]]=0, "-", BS_CONTROLE[[#This Row],[Coluna12]])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9" s="59" t="str" cm="1">
        <f t="array" ref="BD7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Row],[Coluna22]]=0, "-", BS_CONTROLE[[#This Row],[Coluna22]])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Row],[Coluna2]]="","",WEEKNUM(BS_CONTROLE[[#This Row],[Coluna2]]))</f>
        <v/>
      </c>
      <c r="D760" s="45"/>
      <c r="E760" s="181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0" s="148" t="str" cm="1">
        <f t="array" ref="N7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0" s="176" t="str" cm="1">
        <f t="array" ref="T7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Row],[Coluna6]]=0, "-", BS_CONTROLE[[#This Row],[Coluna6]])</f>
        <v>-</v>
      </c>
      <c r="AJ760" s="8" t="str">
        <f>IF(D760="","*",VLOOKUP(AI760,BS_ATIVIDADE[#Data],3,FALSE))</f>
        <v>*</v>
      </c>
      <c r="AK760" s="171" t="str">
        <f>IF(BS_CONTROLE[[#This Row],[Coluna8]]=0, "-", BS_CONTROLE[[#This Row],[Coluna8]])</f>
        <v>-</v>
      </c>
      <c r="AL760" s="171" t="str">
        <f>IF(BS_CONTROLE[[#This Row],[Coluna9]]=0, "-", BS_CONTROLE[[#This Row],[Coluna9]])</f>
        <v>-</v>
      </c>
      <c r="AM760" s="171" t="str">
        <f>IF(BS_CONTROLE[[#This Row],[Coluna13]]=0, "-", BS_CONTROLE[[#This Row],[Coluna13]])</f>
        <v>-</v>
      </c>
      <c r="AN760" s="171" t="str">
        <f>IF(BS_CONTROLE[[#This Row],[Coluna14]]=0, "-", BS_CONTROLE[[#This Row],[Coluna14]])</f>
        <v>-</v>
      </c>
      <c r="AO760" s="172" t="str">
        <f>IF(BS_CONTROLE[[#This Row],[Coluna10]]=0, "-", BS_CONTROLE[[#This Row],[Coluna10]])</f>
        <v>-</v>
      </c>
      <c r="AP760" s="173" t="str">
        <f>IF(BS_CONTROLE[[#This Row],[Coluna11]]=0, "-", BS_CONTROLE[[#This Row],[Coluna11]])</f>
        <v>-</v>
      </c>
      <c r="AQ760" s="173" t="str">
        <f>IF(BS_CONTROLE[[#This Row],[Coluna12]]=0, "-", BS_CONTROLE[[#This Row],[Coluna12]])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0" s="59" t="str" cm="1">
        <f t="array" ref="BD7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Row],[Coluna22]]=0, "-", BS_CONTROLE[[#This Row],[Coluna22]])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Row],[Coluna2]]="","",WEEKNUM(BS_CONTROLE[[#This Row],[Coluna2]]))</f>
        <v/>
      </c>
      <c r="D761" s="45"/>
      <c r="E761" s="181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1" s="148" t="str" cm="1">
        <f t="array" ref="N7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1" s="176" t="str" cm="1">
        <f t="array" ref="T7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Row],[Coluna6]]=0, "-", BS_CONTROLE[[#This Row],[Coluna6]])</f>
        <v>-</v>
      </c>
      <c r="AJ761" s="8" t="str">
        <f>IF(D761="","*",VLOOKUP(AI761,BS_ATIVIDADE[#Data],3,FALSE))</f>
        <v>*</v>
      </c>
      <c r="AK761" s="171" t="str">
        <f>IF(BS_CONTROLE[[#This Row],[Coluna8]]=0, "-", BS_CONTROLE[[#This Row],[Coluna8]])</f>
        <v>-</v>
      </c>
      <c r="AL761" s="171" t="str">
        <f>IF(BS_CONTROLE[[#This Row],[Coluna9]]=0, "-", BS_CONTROLE[[#This Row],[Coluna9]])</f>
        <v>-</v>
      </c>
      <c r="AM761" s="171" t="str">
        <f>IF(BS_CONTROLE[[#This Row],[Coluna13]]=0, "-", BS_CONTROLE[[#This Row],[Coluna13]])</f>
        <v>-</v>
      </c>
      <c r="AN761" s="171" t="str">
        <f>IF(BS_CONTROLE[[#This Row],[Coluna14]]=0, "-", BS_CONTROLE[[#This Row],[Coluna14]])</f>
        <v>-</v>
      </c>
      <c r="AO761" s="172" t="str">
        <f>IF(BS_CONTROLE[[#This Row],[Coluna10]]=0, "-", BS_CONTROLE[[#This Row],[Coluna10]])</f>
        <v>-</v>
      </c>
      <c r="AP761" s="173" t="str">
        <f>IF(BS_CONTROLE[[#This Row],[Coluna11]]=0, "-", BS_CONTROLE[[#This Row],[Coluna11]])</f>
        <v>-</v>
      </c>
      <c r="AQ761" s="173" t="str">
        <f>IF(BS_CONTROLE[[#This Row],[Coluna12]]=0, "-", BS_CONTROLE[[#This Row],[Coluna12]])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1" s="59" t="str" cm="1">
        <f t="array" ref="BD7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Row],[Coluna22]]=0, "-", BS_CONTROLE[[#This Row],[Coluna22]])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Row],[Coluna2]]="","",WEEKNUM(BS_CONTROLE[[#This Row],[Coluna2]]))</f>
        <v/>
      </c>
      <c r="D762" s="45"/>
      <c r="E762" s="181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2" s="148" t="str" cm="1">
        <f t="array" ref="N7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2" s="176" t="str" cm="1">
        <f t="array" ref="T7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Row],[Coluna6]]=0, "-", BS_CONTROLE[[#This Row],[Coluna6]])</f>
        <v>-</v>
      </c>
      <c r="AJ762" s="8" t="str">
        <f>IF(D762="","*",VLOOKUP(AI762,BS_ATIVIDADE[#Data],3,FALSE))</f>
        <v>*</v>
      </c>
      <c r="AK762" s="171" t="str">
        <f>IF(BS_CONTROLE[[#This Row],[Coluna8]]=0, "-", BS_CONTROLE[[#This Row],[Coluna8]])</f>
        <v>-</v>
      </c>
      <c r="AL762" s="171" t="str">
        <f>IF(BS_CONTROLE[[#This Row],[Coluna9]]=0, "-", BS_CONTROLE[[#This Row],[Coluna9]])</f>
        <v>-</v>
      </c>
      <c r="AM762" s="171" t="str">
        <f>IF(BS_CONTROLE[[#This Row],[Coluna13]]=0, "-", BS_CONTROLE[[#This Row],[Coluna13]])</f>
        <v>-</v>
      </c>
      <c r="AN762" s="171" t="str">
        <f>IF(BS_CONTROLE[[#This Row],[Coluna14]]=0, "-", BS_CONTROLE[[#This Row],[Coluna14]])</f>
        <v>-</v>
      </c>
      <c r="AO762" s="172" t="str">
        <f>IF(BS_CONTROLE[[#This Row],[Coluna10]]=0, "-", BS_CONTROLE[[#This Row],[Coluna10]])</f>
        <v>-</v>
      </c>
      <c r="AP762" s="173" t="str">
        <f>IF(BS_CONTROLE[[#This Row],[Coluna11]]=0, "-", BS_CONTROLE[[#This Row],[Coluna11]])</f>
        <v>-</v>
      </c>
      <c r="AQ762" s="173" t="str">
        <f>IF(BS_CONTROLE[[#This Row],[Coluna12]]=0, "-", BS_CONTROLE[[#This Row],[Coluna12]])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2" s="59" t="str" cm="1">
        <f t="array" ref="BD7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Row],[Coluna22]]=0, "-", BS_CONTROLE[[#This Row],[Coluna22]])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Row],[Coluna2]]="","",WEEKNUM(BS_CONTROLE[[#This Row],[Coluna2]]))</f>
        <v/>
      </c>
      <c r="D763" s="45"/>
      <c r="E763" s="181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3" s="148" t="str" cm="1">
        <f t="array" ref="N7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3" s="176" t="str" cm="1">
        <f t="array" ref="T7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Row],[Coluna6]]=0, "-", BS_CONTROLE[[#This Row],[Coluna6]])</f>
        <v>-</v>
      </c>
      <c r="AJ763" s="8" t="str">
        <f>IF(D763="","*",VLOOKUP(AI763,BS_ATIVIDADE[#Data],3,FALSE))</f>
        <v>*</v>
      </c>
      <c r="AK763" s="171" t="str">
        <f>IF(BS_CONTROLE[[#This Row],[Coluna8]]=0, "-", BS_CONTROLE[[#This Row],[Coluna8]])</f>
        <v>-</v>
      </c>
      <c r="AL763" s="171" t="str">
        <f>IF(BS_CONTROLE[[#This Row],[Coluna9]]=0, "-", BS_CONTROLE[[#This Row],[Coluna9]])</f>
        <v>-</v>
      </c>
      <c r="AM763" s="171" t="str">
        <f>IF(BS_CONTROLE[[#This Row],[Coluna13]]=0, "-", BS_CONTROLE[[#This Row],[Coluna13]])</f>
        <v>-</v>
      </c>
      <c r="AN763" s="171" t="str">
        <f>IF(BS_CONTROLE[[#This Row],[Coluna14]]=0, "-", BS_CONTROLE[[#This Row],[Coluna14]])</f>
        <v>-</v>
      </c>
      <c r="AO763" s="172" t="str">
        <f>IF(BS_CONTROLE[[#This Row],[Coluna10]]=0, "-", BS_CONTROLE[[#This Row],[Coluna10]])</f>
        <v>-</v>
      </c>
      <c r="AP763" s="173" t="str">
        <f>IF(BS_CONTROLE[[#This Row],[Coluna11]]=0, "-", BS_CONTROLE[[#This Row],[Coluna11]])</f>
        <v>-</v>
      </c>
      <c r="AQ763" s="173" t="str">
        <f>IF(BS_CONTROLE[[#This Row],[Coluna12]]=0, "-", BS_CONTROLE[[#This Row],[Coluna12]])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3" s="59" t="str" cm="1">
        <f t="array" ref="BD7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Row],[Coluna22]]=0, "-", BS_CONTROLE[[#This Row],[Coluna22]])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Row],[Coluna2]]="","",WEEKNUM(BS_CONTROLE[[#This Row],[Coluna2]]))</f>
        <v/>
      </c>
      <c r="D764" s="45"/>
      <c r="E764" s="181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4" s="148" t="str" cm="1">
        <f t="array" ref="N7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4" s="176" t="str" cm="1">
        <f t="array" ref="T7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Row],[Coluna6]]=0, "-", BS_CONTROLE[[#This Row],[Coluna6]])</f>
        <v>-</v>
      </c>
      <c r="AJ764" s="8" t="str">
        <f>IF(D764="","*",VLOOKUP(AI764,BS_ATIVIDADE[#Data],3,FALSE))</f>
        <v>*</v>
      </c>
      <c r="AK764" s="171" t="str">
        <f>IF(BS_CONTROLE[[#This Row],[Coluna8]]=0, "-", BS_CONTROLE[[#This Row],[Coluna8]])</f>
        <v>-</v>
      </c>
      <c r="AL764" s="171" t="str">
        <f>IF(BS_CONTROLE[[#This Row],[Coluna9]]=0, "-", BS_CONTROLE[[#This Row],[Coluna9]])</f>
        <v>-</v>
      </c>
      <c r="AM764" s="171" t="str">
        <f>IF(BS_CONTROLE[[#This Row],[Coluna13]]=0, "-", BS_CONTROLE[[#This Row],[Coluna13]])</f>
        <v>-</v>
      </c>
      <c r="AN764" s="171" t="str">
        <f>IF(BS_CONTROLE[[#This Row],[Coluna14]]=0, "-", BS_CONTROLE[[#This Row],[Coluna14]])</f>
        <v>-</v>
      </c>
      <c r="AO764" s="172" t="str">
        <f>IF(BS_CONTROLE[[#This Row],[Coluna10]]=0, "-", BS_CONTROLE[[#This Row],[Coluna10]])</f>
        <v>-</v>
      </c>
      <c r="AP764" s="173" t="str">
        <f>IF(BS_CONTROLE[[#This Row],[Coluna11]]=0, "-", BS_CONTROLE[[#This Row],[Coluna11]])</f>
        <v>-</v>
      </c>
      <c r="AQ764" s="173" t="str">
        <f>IF(BS_CONTROLE[[#This Row],[Coluna12]]=0, "-", BS_CONTROLE[[#This Row],[Coluna12]])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4" s="59" t="str" cm="1">
        <f t="array" ref="BD7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Row],[Coluna22]]=0, "-", BS_CONTROLE[[#This Row],[Coluna22]])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Row],[Coluna2]]="","",WEEKNUM(BS_CONTROLE[[#This Row],[Coluna2]]))</f>
        <v/>
      </c>
      <c r="D765" s="45"/>
      <c r="E765" s="181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5" s="148" t="str" cm="1">
        <f t="array" ref="N7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5" s="176" t="str" cm="1">
        <f t="array" ref="T7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Row],[Coluna6]]=0, "-", BS_CONTROLE[[#This Row],[Coluna6]])</f>
        <v>-</v>
      </c>
      <c r="AJ765" s="8" t="str">
        <f>IF(D765="","*",VLOOKUP(AI765,BS_ATIVIDADE[#Data],3,FALSE))</f>
        <v>*</v>
      </c>
      <c r="AK765" s="171" t="str">
        <f>IF(BS_CONTROLE[[#This Row],[Coluna8]]=0, "-", BS_CONTROLE[[#This Row],[Coluna8]])</f>
        <v>-</v>
      </c>
      <c r="AL765" s="171" t="str">
        <f>IF(BS_CONTROLE[[#This Row],[Coluna9]]=0, "-", BS_CONTROLE[[#This Row],[Coluna9]])</f>
        <v>-</v>
      </c>
      <c r="AM765" s="171" t="str">
        <f>IF(BS_CONTROLE[[#This Row],[Coluna13]]=0, "-", BS_CONTROLE[[#This Row],[Coluna13]])</f>
        <v>-</v>
      </c>
      <c r="AN765" s="171" t="str">
        <f>IF(BS_CONTROLE[[#This Row],[Coluna14]]=0, "-", BS_CONTROLE[[#This Row],[Coluna14]])</f>
        <v>-</v>
      </c>
      <c r="AO765" s="172" t="str">
        <f>IF(BS_CONTROLE[[#This Row],[Coluna10]]=0, "-", BS_CONTROLE[[#This Row],[Coluna10]])</f>
        <v>-</v>
      </c>
      <c r="AP765" s="173" t="str">
        <f>IF(BS_CONTROLE[[#This Row],[Coluna11]]=0, "-", BS_CONTROLE[[#This Row],[Coluna11]])</f>
        <v>-</v>
      </c>
      <c r="AQ765" s="173" t="str">
        <f>IF(BS_CONTROLE[[#This Row],[Coluna12]]=0, "-", BS_CONTROLE[[#This Row],[Coluna12]])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5" s="59" t="str" cm="1">
        <f t="array" ref="BD7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Row],[Coluna22]]=0, "-", BS_CONTROLE[[#This Row],[Coluna22]])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Row],[Coluna2]]="","",WEEKNUM(BS_CONTROLE[[#This Row],[Coluna2]]))</f>
        <v/>
      </c>
      <c r="D766" s="45"/>
      <c r="E766" s="181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6" s="148" t="str" cm="1">
        <f t="array" ref="N7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6" s="176" t="str" cm="1">
        <f t="array" ref="T7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Row],[Coluna6]]=0, "-", BS_CONTROLE[[#This Row],[Coluna6]])</f>
        <v>-</v>
      </c>
      <c r="AJ766" s="8" t="str">
        <f>IF(D766="","*",VLOOKUP(AI766,BS_ATIVIDADE[#Data],3,FALSE))</f>
        <v>*</v>
      </c>
      <c r="AK766" s="171" t="str">
        <f>IF(BS_CONTROLE[[#This Row],[Coluna8]]=0, "-", BS_CONTROLE[[#This Row],[Coluna8]])</f>
        <v>-</v>
      </c>
      <c r="AL766" s="171" t="str">
        <f>IF(BS_CONTROLE[[#This Row],[Coluna9]]=0, "-", BS_CONTROLE[[#This Row],[Coluna9]])</f>
        <v>-</v>
      </c>
      <c r="AM766" s="171" t="str">
        <f>IF(BS_CONTROLE[[#This Row],[Coluna13]]=0, "-", BS_CONTROLE[[#This Row],[Coluna13]])</f>
        <v>-</v>
      </c>
      <c r="AN766" s="171" t="str">
        <f>IF(BS_CONTROLE[[#This Row],[Coluna14]]=0, "-", BS_CONTROLE[[#This Row],[Coluna14]])</f>
        <v>-</v>
      </c>
      <c r="AO766" s="172" t="str">
        <f>IF(BS_CONTROLE[[#This Row],[Coluna10]]=0, "-", BS_CONTROLE[[#This Row],[Coluna10]])</f>
        <v>-</v>
      </c>
      <c r="AP766" s="173" t="str">
        <f>IF(BS_CONTROLE[[#This Row],[Coluna11]]=0, "-", BS_CONTROLE[[#This Row],[Coluna11]])</f>
        <v>-</v>
      </c>
      <c r="AQ766" s="173" t="str">
        <f>IF(BS_CONTROLE[[#This Row],[Coluna12]]=0, "-", BS_CONTROLE[[#This Row],[Coluna12]])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6" s="59" t="str" cm="1">
        <f t="array" ref="BD7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Row],[Coluna22]]=0, "-", BS_CONTROLE[[#This Row],[Coluna22]])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Row],[Coluna2]]="","",WEEKNUM(BS_CONTROLE[[#This Row],[Coluna2]]))</f>
        <v/>
      </c>
      <c r="D767" s="45"/>
      <c r="E767" s="181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7" s="148" t="str" cm="1">
        <f t="array" ref="N7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7" s="176" t="str" cm="1">
        <f t="array" ref="T7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Row],[Coluna6]]=0, "-", BS_CONTROLE[[#This Row],[Coluna6]])</f>
        <v>-</v>
      </c>
      <c r="AJ767" s="8" t="str">
        <f>IF(D767="","*",VLOOKUP(AI767,BS_ATIVIDADE[#Data],3,FALSE))</f>
        <v>*</v>
      </c>
      <c r="AK767" s="171" t="str">
        <f>IF(BS_CONTROLE[[#This Row],[Coluna8]]=0, "-", BS_CONTROLE[[#This Row],[Coluna8]])</f>
        <v>-</v>
      </c>
      <c r="AL767" s="171" t="str">
        <f>IF(BS_CONTROLE[[#This Row],[Coluna9]]=0, "-", BS_CONTROLE[[#This Row],[Coluna9]])</f>
        <v>-</v>
      </c>
      <c r="AM767" s="171" t="str">
        <f>IF(BS_CONTROLE[[#This Row],[Coluna13]]=0, "-", BS_CONTROLE[[#This Row],[Coluna13]])</f>
        <v>-</v>
      </c>
      <c r="AN767" s="171" t="str">
        <f>IF(BS_CONTROLE[[#This Row],[Coluna14]]=0, "-", BS_CONTROLE[[#This Row],[Coluna14]])</f>
        <v>-</v>
      </c>
      <c r="AO767" s="172" t="str">
        <f>IF(BS_CONTROLE[[#This Row],[Coluna10]]=0, "-", BS_CONTROLE[[#This Row],[Coluna10]])</f>
        <v>-</v>
      </c>
      <c r="AP767" s="173" t="str">
        <f>IF(BS_CONTROLE[[#This Row],[Coluna11]]=0, "-", BS_CONTROLE[[#This Row],[Coluna11]])</f>
        <v>-</v>
      </c>
      <c r="AQ767" s="173" t="str">
        <f>IF(BS_CONTROLE[[#This Row],[Coluna12]]=0, "-", BS_CONTROLE[[#This Row],[Coluna12]])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7" s="59" t="str" cm="1">
        <f t="array" ref="BD7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Row],[Coluna22]]=0, "-", BS_CONTROLE[[#This Row],[Coluna22]])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Row],[Coluna2]]="","",WEEKNUM(BS_CONTROLE[[#This Row],[Coluna2]]))</f>
        <v/>
      </c>
      <c r="D768" s="45"/>
      <c r="E768" s="181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8" s="148" t="str" cm="1">
        <f t="array" ref="N7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8" s="176" t="str" cm="1">
        <f t="array" ref="T7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Row],[Coluna6]]=0, "-", BS_CONTROLE[[#This Row],[Coluna6]])</f>
        <v>-</v>
      </c>
      <c r="AJ768" s="8" t="str">
        <f>IF(D768="","*",VLOOKUP(AI768,BS_ATIVIDADE[#Data],3,FALSE))</f>
        <v>*</v>
      </c>
      <c r="AK768" s="171" t="str">
        <f>IF(BS_CONTROLE[[#This Row],[Coluna8]]=0, "-", BS_CONTROLE[[#This Row],[Coluna8]])</f>
        <v>-</v>
      </c>
      <c r="AL768" s="171" t="str">
        <f>IF(BS_CONTROLE[[#This Row],[Coluna9]]=0, "-", BS_CONTROLE[[#This Row],[Coluna9]])</f>
        <v>-</v>
      </c>
      <c r="AM768" s="171" t="str">
        <f>IF(BS_CONTROLE[[#This Row],[Coluna13]]=0, "-", BS_CONTROLE[[#This Row],[Coluna13]])</f>
        <v>-</v>
      </c>
      <c r="AN768" s="171" t="str">
        <f>IF(BS_CONTROLE[[#This Row],[Coluna14]]=0, "-", BS_CONTROLE[[#This Row],[Coluna14]])</f>
        <v>-</v>
      </c>
      <c r="AO768" s="172" t="str">
        <f>IF(BS_CONTROLE[[#This Row],[Coluna10]]=0, "-", BS_CONTROLE[[#This Row],[Coluna10]])</f>
        <v>-</v>
      </c>
      <c r="AP768" s="173" t="str">
        <f>IF(BS_CONTROLE[[#This Row],[Coluna11]]=0, "-", BS_CONTROLE[[#This Row],[Coluna11]])</f>
        <v>-</v>
      </c>
      <c r="AQ768" s="173" t="str">
        <f>IF(BS_CONTROLE[[#This Row],[Coluna12]]=0, "-", BS_CONTROLE[[#This Row],[Coluna12]])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8" s="59" t="str" cm="1">
        <f t="array" ref="BD7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Row],[Coluna22]]=0, "-", BS_CONTROLE[[#This Row],[Coluna22]])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Row],[Coluna2]]="","",WEEKNUM(BS_CONTROLE[[#This Row],[Coluna2]]))</f>
        <v/>
      </c>
      <c r="D769" s="45"/>
      <c r="E769" s="181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9" s="148" t="str" cm="1">
        <f t="array" ref="N7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9" s="176" t="str" cm="1">
        <f t="array" ref="T7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Row],[Coluna6]]=0, "-", BS_CONTROLE[[#This Row],[Coluna6]])</f>
        <v>-</v>
      </c>
      <c r="AJ769" s="8" t="str">
        <f>IF(D769="","*",VLOOKUP(AI769,BS_ATIVIDADE[#Data],3,FALSE))</f>
        <v>*</v>
      </c>
      <c r="AK769" s="171" t="str">
        <f>IF(BS_CONTROLE[[#This Row],[Coluna8]]=0, "-", BS_CONTROLE[[#This Row],[Coluna8]])</f>
        <v>-</v>
      </c>
      <c r="AL769" s="171" t="str">
        <f>IF(BS_CONTROLE[[#This Row],[Coluna9]]=0, "-", BS_CONTROLE[[#This Row],[Coluna9]])</f>
        <v>-</v>
      </c>
      <c r="AM769" s="171" t="str">
        <f>IF(BS_CONTROLE[[#This Row],[Coluna13]]=0, "-", BS_CONTROLE[[#This Row],[Coluna13]])</f>
        <v>-</v>
      </c>
      <c r="AN769" s="171" t="str">
        <f>IF(BS_CONTROLE[[#This Row],[Coluna14]]=0, "-", BS_CONTROLE[[#This Row],[Coluna14]])</f>
        <v>-</v>
      </c>
      <c r="AO769" s="172" t="str">
        <f>IF(BS_CONTROLE[[#This Row],[Coluna10]]=0, "-", BS_CONTROLE[[#This Row],[Coluna10]])</f>
        <v>-</v>
      </c>
      <c r="AP769" s="173" t="str">
        <f>IF(BS_CONTROLE[[#This Row],[Coluna11]]=0, "-", BS_CONTROLE[[#This Row],[Coluna11]])</f>
        <v>-</v>
      </c>
      <c r="AQ769" s="173" t="str">
        <f>IF(BS_CONTROLE[[#This Row],[Coluna12]]=0, "-", BS_CONTROLE[[#This Row],[Coluna12]])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9" s="59" t="str" cm="1">
        <f t="array" ref="BD7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Row],[Coluna22]]=0, "-", BS_CONTROLE[[#This Row],[Coluna22]])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Row],[Coluna2]]="","",WEEKNUM(BS_CONTROLE[[#This Row],[Coluna2]]))</f>
        <v/>
      </c>
      <c r="D770" s="45"/>
      <c r="E770" s="181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0" s="148" t="str" cm="1">
        <f t="array" ref="N7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0" s="176" t="str" cm="1">
        <f t="array" ref="T7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Row],[Coluna6]]=0, "-", BS_CONTROLE[[#This Row],[Coluna6]])</f>
        <v>-</v>
      </c>
      <c r="AJ770" s="8" t="str">
        <f>IF(D770="","*",VLOOKUP(AI770,BS_ATIVIDADE[#Data],3,FALSE))</f>
        <v>*</v>
      </c>
      <c r="AK770" s="171" t="str">
        <f>IF(BS_CONTROLE[[#This Row],[Coluna8]]=0, "-", BS_CONTROLE[[#This Row],[Coluna8]])</f>
        <v>-</v>
      </c>
      <c r="AL770" s="171" t="str">
        <f>IF(BS_CONTROLE[[#This Row],[Coluna9]]=0, "-", BS_CONTROLE[[#This Row],[Coluna9]])</f>
        <v>-</v>
      </c>
      <c r="AM770" s="171" t="str">
        <f>IF(BS_CONTROLE[[#This Row],[Coluna13]]=0, "-", BS_CONTROLE[[#This Row],[Coluna13]])</f>
        <v>-</v>
      </c>
      <c r="AN770" s="171" t="str">
        <f>IF(BS_CONTROLE[[#This Row],[Coluna14]]=0, "-", BS_CONTROLE[[#This Row],[Coluna14]])</f>
        <v>-</v>
      </c>
      <c r="AO770" s="172" t="str">
        <f>IF(BS_CONTROLE[[#This Row],[Coluna10]]=0, "-", BS_CONTROLE[[#This Row],[Coluna10]])</f>
        <v>-</v>
      </c>
      <c r="AP770" s="173" t="str">
        <f>IF(BS_CONTROLE[[#This Row],[Coluna11]]=0, "-", BS_CONTROLE[[#This Row],[Coluna11]])</f>
        <v>-</v>
      </c>
      <c r="AQ770" s="173" t="str">
        <f>IF(BS_CONTROLE[[#This Row],[Coluna12]]=0, "-", BS_CONTROLE[[#This Row],[Coluna12]])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0" s="59" t="str" cm="1">
        <f t="array" ref="BD7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Row],[Coluna22]]=0, "-", BS_CONTROLE[[#This Row],[Coluna22]])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Row],[Coluna2]]="","",WEEKNUM(BS_CONTROLE[[#This Row],[Coluna2]]))</f>
        <v/>
      </c>
      <c r="D771" s="45"/>
      <c r="E771" s="181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1" s="148" t="str" cm="1">
        <f t="array" ref="N7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1" s="176" t="str" cm="1">
        <f t="array" ref="T7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Row],[Coluna6]]=0, "-", BS_CONTROLE[[#This Row],[Coluna6]])</f>
        <v>-</v>
      </c>
      <c r="AJ771" s="8" t="str">
        <f>IF(D771="","*",VLOOKUP(AI771,BS_ATIVIDADE[#Data],3,FALSE))</f>
        <v>*</v>
      </c>
      <c r="AK771" s="171" t="str">
        <f>IF(BS_CONTROLE[[#This Row],[Coluna8]]=0, "-", BS_CONTROLE[[#This Row],[Coluna8]])</f>
        <v>-</v>
      </c>
      <c r="AL771" s="171" t="str">
        <f>IF(BS_CONTROLE[[#This Row],[Coluna9]]=0, "-", BS_CONTROLE[[#This Row],[Coluna9]])</f>
        <v>-</v>
      </c>
      <c r="AM771" s="171" t="str">
        <f>IF(BS_CONTROLE[[#This Row],[Coluna13]]=0, "-", BS_CONTROLE[[#This Row],[Coluna13]])</f>
        <v>-</v>
      </c>
      <c r="AN771" s="171" t="str">
        <f>IF(BS_CONTROLE[[#This Row],[Coluna14]]=0, "-", BS_CONTROLE[[#This Row],[Coluna14]])</f>
        <v>-</v>
      </c>
      <c r="AO771" s="172" t="str">
        <f>IF(BS_CONTROLE[[#This Row],[Coluna10]]=0, "-", BS_CONTROLE[[#This Row],[Coluna10]])</f>
        <v>-</v>
      </c>
      <c r="AP771" s="173" t="str">
        <f>IF(BS_CONTROLE[[#This Row],[Coluna11]]=0, "-", BS_CONTROLE[[#This Row],[Coluna11]])</f>
        <v>-</v>
      </c>
      <c r="AQ771" s="173" t="str">
        <f>IF(BS_CONTROLE[[#This Row],[Coluna12]]=0, "-", BS_CONTROLE[[#This Row],[Coluna12]])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1" s="59" t="str" cm="1">
        <f t="array" ref="BD7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Row],[Coluna22]]=0, "-", BS_CONTROLE[[#This Row],[Coluna22]])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Row],[Coluna2]]="","",WEEKNUM(BS_CONTROLE[[#This Row],[Coluna2]]))</f>
        <v/>
      </c>
      <c r="D772" s="45"/>
      <c r="E772" s="181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2" s="148" t="str" cm="1">
        <f t="array" ref="N7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2" s="176" t="str" cm="1">
        <f t="array" ref="T7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Row],[Coluna6]]=0, "-", BS_CONTROLE[[#This Row],[Coluna6]])</f>
        <v>-</v>
      </c>
      <c r="AJ772" s="8" t="str">
        <f>IF(D772="","*",VLOOKUP(AI772,BS_ATIVIDADE[#Data],3,FALSE))</f>
        <v>*</v>
      </c>
      <c r="AK772" s="171" t="str">
        <f>IF(BS_CONTROLE[[#This Row],[Coluna8]]=0, "-", BS_CONTROLE[[#This Row],[Coluna8]])</f>
        <v>-</v>
      </c>
      <c r="AL772" s="171" t="str">
        <f>IF(BS_CONTROLE[[#This Row],[Coluna9]]=0, "-", BS_CONTROLE[[#This Row],[Coluna9]])</f>
        <v>-</v>
      </c>
      <c r="AM772" s="171" t="str">
        <f>IF(BS_CONTROLE[[#This Row],[Coluna13]]=0, "-", BS_CONTROLE[[#This Row],[Coluna13]])</f>
        <v>-</v>
      </c>
      <c r="AN772" s="171" t="str">
        <f>IF(BS_CONTROLE[[#This Row],[Coluna14]]=0, "-", BS_CONTROLE[[#This Row],[Coluna14]])</f>
        <v>-</v>
      </c>
      <c r="AO772" s="172" t="str">
        <f>IF(BS_CONTROLE[[#This Row],[Coluna10]]=0, "-", BS_CONTROLE[[#This Row],[Coluna10]])</f>
        <v>-</v>
      </c>
      <c r="AP772" s="173" t="str">
        <f>IF(BS_CONTROLE[[#This Row],[Coluna11]]=0, "-", BS_CONTROLE[[#This Row],[Coluna11]])</f>
        <v>-</v>
      </c>
      <c r="AQ772" s="173" t="str">
        <f>IF(BS_CONTROLE[[#This Row],[Coluna12]]=0, "-", BS_CONTROLE[[#This Row],[Coluna12]])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2" s="59" t="str" cm="1">
        <f t="array" ref="BD7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Row],[Coluna22]]=0, "-", BS_CONTROLE[[#This Row],[Coluna22]])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Row],[Coluna2]]="","",WEEKNUM(BS_CONTROLE[[#This Row],[Coluna2]]))</f>
        <v/>
      </c>
      <c r="D773" s="45"/>
      <c r="E773" s="181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3" s="148" t="str" cm="1">
        <f t="array" ref="N7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6" t="str" cm="1">
        <f t="array" ref="S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3" s="176" t="str" cm="1">
        <f t="array" ref="T7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3" s="195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Row],[Coluna6]]=0, "-", BS_CONTROLE[[#This Row],[Coluna6]])</f>
        <v>-</v>
      </c>
      <c r="AJ773" s="8" t="str">
        <f>IF(D773="","*",VLOOKUP(AI773,BS_ATIVIDADE[#Data],3,FALSE))</f>
        <v>*</v>
      </c>
      <c r="AK773" s="171" t="str">
        <f>IF(BS_CONTROLE[[#This Row],[Coluna8]]=0, "-", BS_CONTROLE[[#This Row],[Coluna8]])</f>
        <v>-</v>
      </c>
      <c r="AL773" s="171" t="str">
        <f>IF(BS_CONTROLE[[#This Row],[Coluna9]]=0, "-", BS_CONTROLE[[#This Row],[Coluna9]])</f>
        <v>-</v>
      </c>
      <c r="AM773" s="171" t="str">
        <f>IF(BS_CONTROLE[[#This Row],[Coluna13]]=0, "-", BS_CONTROLE[[#This Row],[Coluna13]])</f>
        <v>-</v>
      </c>
      <c r="AN773" s="171" t="str">
        <f>IF(BS_CONTROLE[[#This Row],[Coluna14]]=0, "-", BS_CONTROLE[[#This Row],[Coluna14]])</f>
        <v>-</v>
      </c>
      <c r="AO773" s="172" t="str">
        <f>IF(BS_CONTROLE[[#This Row],[Coluna10]]=0, "-", BS_CONTROLE[[#This Row],[Coluna10]])</f>
        <v>-</v>
      </c>
      <c r="AP773" s="173" t="str">
        <f>IF(BS_CONTROLE[[#This Row],[Coluna11]]=0, "-", BS_CONTROLE[[#This Row],[Coluna11]])</f>
        <v>-</v>
      </c>
      <c r="AQ773" s="173" t="str">
        <f>IF(BS_CONTROLE[[#This Row],[Coluna12]]=0, "-", BS_CONTROLE[[#This Row],[Coluna12]])</f>
        <v>-</v>
      </c>
      <c r="AR773" s="32"/>
      <c r="AS773" s="32"/>
      <c r="AT773" s="32"/>
      <c r="AU773" s="32"/>
      <c r="AV773" s="32"/>
      <c r="AW773" s="32"/>
      <c r="AX773" s="32"/>
      <c r="AY773" s="180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3" s="59" t="str" cm="1">
        <f t="array" ref="BD7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3" s="196" t="str">
        <f>IFERROR(_xlfn.XLOOKUP(AO773, BASE_MAPA!$B$2:$B$420, BASE_MAPA!$G$2:$G$420), "ERRO")</f>
        <v>ERRO</v>
      </c>
      <c r="BF773" s="174" t="str">
        <f>IF(BS_CONTROLE[[#This Row],[Coluna22]]=0, "-", BS_CONTROLE[[#This Row],[Coluna22]])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8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Row],[Coluna2]]="","",WEEKNUM(BS_CONTROLE[[#This Row],[Coluna2]]))</f>
        <v/>
      </c>
      <c r="D774" s="45"/>
      <c r="E774" s="181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4" s="148" t="str" cm="1">
        <f t="array" ref="N7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6" t="str" cm="1">
        <f t="array" ref="S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4" s="176" t="str" cm="1">
        <f t="array" ref="T7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4" s="195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Row],[Coluna6]]=0, "-", BS_CONTROLE[[#This Row],[Coluna6]])</f>
        <v>-</v>
      </c>
      <c r="AJ774" s="8" t="str">
        <f>IF(D774="","*",VLOOKUP(AI774,BS_ATIVIDADE[#Data],3,FALSE))</f>
        <v>*</v>
      </c>
      <c r="AK774" s="171" t="str">
        <f>IF(BS_CONTROLE[[#This Row],[Coluna8]]=0, "-", BS_CONTROLE[[#This Row],[Coluna8]])</f>
        <v>-</v>
      </c>
      <c r="AL774" s="171" t="str">
        <f>IF(BS_CONTROLE[[#This Row],[Coluna9]]=0, "-", BS_CONTROLE[[#This Row],[Coluna9]])</f>
        <v>-</v>
      </c>
      <c r="AM774" s="171" t="str">
        <f>IF(BS_CONTROLE[[#This Row],[Coluna13]]=0, "-", BS_CONTROLE[[#This Row],[Coluna13]])</f>
        <v>-</v>
      </c>
      <c r="AN774" s="171" t="str">
        <f>IF(BS_CONTROLE[[#This Row],[Coluna14]]=0, "-", BS_CONTROLE[[#This Row],[Coluna14]])</f>
        <v>-</v>
      </c>
      <c r="AO774" s="172" t="str">
        <f>IF(BS_CONTROLE[[#This Row],[Coluna10]]=0, "-", BS_CONTROLE[[#This Row],[Coluna10]])</f>
        <v>-</v>
      </c>
      <c r="AP774" s="173" t="str">
        <f>IF(BS_CONTROLE[[#This Row],[Coluna11]]=0, "-", BS_CONTROLE[[#This Row],[Coluna11]])</f>
        <v>-</v>
      </c>
      <c r="AQ774" s="173" t="str">
        <f>IF(BS_CONTROLE[[#This Row],[Coluna12]]=0, "-", BS_CONTROLE[[#This Row],[Coluna12]])</f>
        <v>-</v>
      </c>
      <c r="AR774" s="32"/>
      <c r="AS774" s="32"/>
      <c r="AT774" s="32"/>
      <c r="AU774" s="32"/>
      <c r="AV774" s="32"/>
      <c r="AW774" s="32"/>
      <c r="AX774" s="32"/>
      <c r="AY774" s="180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4" s="59" t="str" cm="1">
        <f t="array" ref="BD7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4" s="196" t="str">
        <f>IFERROR(_xlfn.XLOOKUP(AO774, BASE_MAPA!$B$2:$B$420, BASE_MAPA!$G$2:$G$420), "ERRO")</f>
        <v>ERRO</v>
      </c>
      <c r="BF774" s="174" t="str">
        <f>IF(BS_CONTROLE[[#This Row],[Coluna22]]=0, "-", BS_CONTROLE[[#This Row],[Coluna22]])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8" t="str">
        <f t="shared" si="72"/>
        <v/>
      </c>
    </row>
    <row r="787" spans="45:45">
      <c r="AS787" s="158">
        <v>0</v>
      </c>
    </row>
  </sheetData>
  <protectedRanges>
    <protectedRange sqref="J7:K774" name="Range1_8_1"/>
    <protectedRange sqref="O7:Q774" name="Range1_9_1"/>
    <protectedRange sqref="Y7:Y8 V9:Y774" name="Range1_11_1"/>
    <protectedRange sqref="AA7 AE175:AF176 Z9:AD774" name="Range1_12_1"/>
    <protectedRange sqref="BF7:BF774" name="Range1_18_1"/>
    <protectedRange sqref="X7:X8" name="Range1_11_1_1"/>
    <protectedRange sqref="AB7:AB8" name="Range1_12_1_1"/>
  </protectedRanges>
  <mergeCells count="16">
    <mergeCell ref="BU10:BU52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7:U774 BE7:BE774 AY7:AY774">
    <cfRule type="cellIs" dxfId="124" priority="18520" operator="equal">
      <formula>"ERRO"</formula>
    </cfRule>
  </conditionalFormatting>
  <conditionalFormatting sqref="X4:X5 Y1:Z6 Y9:Z774">
    <cfRule type="cellIs" dxfId="123" priority="18509" operator="equal">
      <formula>"OPORTUNIDADE"</formula>
    </cfRule>
  </conditionalFormatting>
  <conditionalFormatting sqref="AZ7:AZ774">
    <cfRule type="expression" dxfId="122" priority="18504">
      <formula>$BU7=1</formula>
    </cfRule>
  </conditionalFormatting>
  <conditionalFormatting sqref="BQ7:BQ774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7:BS774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9:Z774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7:Y1048576">
    <cfRule type="cellIs" dxfId="111" priority="18326" operator="equal">
      <formula>"OPORTUNIDADE"</formula>
    </cfRule>
  </conditionalFormatting>
  <conditionalFormatting sqref="Y1047837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7:Y8">
    <cfRule type="cellIs" dxfId="108" priority="46" operator="equal">
      <formula>"OPORTUNIDADE"</formula>
    </cfRule>
  </conditionalFormatting>
  <conditionalFormatting sqref="Y7:Y8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1: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6:BK127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8:BK1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4 BK9 BK18 BK23:BK24 BK34 BK36 BK39:BK41 BK48:BK49 BK57 BK59:BK60 BH82 BK74:BK77 BK79:BK82 BK84 BK103 BK113:BK114 BJ7:BJ125 BK139 BK145:BK149 BK158 BK162:BK164 BJ127:BJ167 BJ169:BJ774 BK181 BK185 BK187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5:BK166 BK150:BK157 BK83 BK53:BK55 BK7:BK8 BK16:BK17 BK14 BK10:BK12 BK25:BK33 BK19:BK22 BK35 BK37:BK38 BK42:BK43 BK45 BK58 BK61:BK63 BK65:BK71 BK73 BK78 BK87 BK90:BK92 BK94 BK96 BK99 BK115 BK104:BK112 BK118:BK120 BK123:BK125 BK132:BK134 BK137:BK138 BK140 BK142:BK144 BK159:BK161 BK178:BK179 BK182:BK184 BK169:BK170 BK172 BK186 BK188:BK774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7:BI774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7:BH81 BH83:BH774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7:BP774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7:BO27 BO29:BO107 BO109:BO774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7:BO27 BO29:BO107 BO109:BO774" xr:uid="{CF5BD2D1-4803-40F6-BB29-FE7C2FA5583F}">
      <formula1>INDIRECT(BT7)</formula1>
    </dataValidation>
    <dataValidation type="list" allowBlank="1" showInputMessage="1" showErrorMessage="1" sqref="BO28 BO108 BN7:BN774" xr:uid="{88B2AA1F-3AB2-4B37-8132-5DEC08D79A48}">
      <formula1>INDIRECT(SUBSTITUTE(BM7," ",""))</formula1>
    </dataValidation>
    <dataValidation type="list" allowBlank="1" showInputMessage="1" showErrorMessage="1" sqref="BM7:BM43 BM47:BM49 BM45 BM51:BM774" xr:uid="{0374E4CD-E1C2-4373-A381-0828C9AFF6FF}">
      <formula1>IMPCAUSADOR</formula1>
    </dataValidation>
    <dataValidation type="list" allowBlank="1" showInputMessage="1" showErrorMessage="1" sqref="AG7:AG774" xr:uid="{58D6DA6F-44DA-458E-8F0F-00B0CB1B298C}">
      <formula1>BS_ATIV</formula1>
    </dataValidation>
    <dataValidation type="list" allowBlank="1" showInputMessage="1" showErrorMessage="1" sqref="J7:J774" xr:uid="{EE4D265C-3C72-40CB-A5BF-0D36D21FDA27}">
      <formula1>SUBs</formula1>
    </dataValidation>
    <dataValidation type="list" allowBlank="1" showInputMessage="1" showErrorMessage="1" sqref="F7:F774 AI7:AI774" xr:uid="{476B5A40-7A3E-4687-84DB-2A754471F1B3}">
      <formula1>DIN_ATIVIDADE</formula1>
    </dataValidation>
    <dataValidation allowBlank="1" showInputMessage="1" showErrorMessage="1" sqref="BC7:BD774" xr:uid="{DA339A89-DDF9-4B37-A386-8A8CB98BBFC6}"/>
    <dataValidation type="list" allowBlank="1" showInputMessage="1" showErrorMessage="1" sqref="D7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Y7:Y774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7" t="s">
        <v>1666</v>
      </c>
      <c r="D1" s="257"/>
      <c r="E1" s="257"/>
      <c r="F1" s="257"/>
      <c r="G1" s="257"/>
      <c r="H1" s="257"/>
    </row>
    <row r="2" spans="3:8">
      <c r="C2" s="257"/>
      <c r="D2" s="257"/>
      <c r="E2" s="257"/>
      <c r="F2" s="257"/>
      <c r="G2" s="257"/>
      <c r="H2" s="257"/>
    </row>
    <row r="3" spans="3:8">
      <c r="C3" s="182" t="s">
        <v>104</v>
      </c>
      <c r="D3" s="182" t="s">
        <v>1667</v>
      </c>
      <c r="E3" s="182" t="s">
        <v>1668</v>
      </c>
      <c r="F3" s="182" t="s">
        <v>1669</v>
      </c>
      <c r="G3" s="182" t="s">
        <v>1670</v>
      </c>
      <c r="H3" s="182" t="s">
        <v>1671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1672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1673</v>
      </c>
      <c r="D12" s="183">
        <v>9049</v>
      </c>
      <c r="E12" s="184">
        <v>46044</v>
      </c>
      <c r="F12" s="186" t="s">
        <v>1674</v>
      </c>
      <c r="G12" s="183" t="s">
        <v>1675</v>
      </c>
      <c r="H12" s="183"/>
    </row>
    <row r="13" spans="3:8">
      <c r="C13" s="183" t="s">
        <v>1673</v>
      </c>
      <c r="D13" s="183">
        <v>9044</v>
      </c>
      <c r="E13" s="184">
        <v>46044</v>
      </c>
      <c r="F13" s="186" t="s">
        <v>1676</v>
      </c>
      <c r="G13" s="183" t="s">
        <v>1677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1679</v>
      </c>
      <c r="C2" s="83" t="s">
        <v>1680</v>
      </c>
      <c r="D2" s="83" t="s">
        <v>1681</v>
      </c>
      <c r="E2" s="83" t="s">
        <v>1682</v>
      </c>
      <c r="F2" s="83" t="s">
        <v>1683</v>
      </c>
      <c r="G2" s="83" t="s">
        <v>1684</v>
      </c>
      <c r="H2" s="83" t="s">
        <v>1685</v>
      </c>
      <c r="I2" s="83" t="s">
        <v>1686</v>
      </c>
      <c r="J2" s="83" t="s">
        <v>1687</v>
      </c>
      <c r="K2" s="109" t="s">
        <v>1688</v>
      </c>
    </row>
    <row r="3" spans="2:11" s="103" customFormat="1" hidden="1">
      <c r="B3" s="100" t="str">
        <f>IF(FN_MC!Y7="","*",FN_MC!Y7)</f>
        <v>*</v>
      </c>
      <c r="C3" s="101" t="str">
        <f>IF(FN_MC!B7="","*",FN_MC!B7)</f>
        <v>*</v>
      </c>
      <c r="D3" s="101" t="str">
        <f>IF(FN_MC!D7="","*",FN_MC!D7)</f>
        <v>W70</v>
      </c>
      <c r="E3" s="101" t="str">
        <f>IF(FN_MC!H7="","*",FN_MC!H7)</f>
        <v>TGR2</v>
      </c>
      <c r="F3" s="114" t="str">
        <f>IF(FN_MC!M7="","*",FN_MC!M7)</f>
        <v>TGR-TIQ</v>
      </c>
      <c r="G3" s="101" t="str">
        <f>IF(FN_MC!I7="","*",FN_MC!I7)</f>
        <v>TIQ</v>
      </c>
      <c r="H3" s="101" t="str">
        <f>IF(FN_MC!AB7="","*",FN_MC!AB7)</f>
        <v>FIXO</v>
      </c>
      <c r="I3" s="101" t="str">
        <f>IF(FN_MC!AC7="","*",FN_MC!AC7)</f>
        <v>*</v>
      </c>
      <c r="J3" s="102" t="str">
        <f>IF(FN_MC!AA7="","*",FN_MC!AA7)</f>
        <v>2 (Enio e Daniel)</v>
      </c>
      <c r="K3" s="112" t="str">
        <f>IF(FN_MC!AD7="","*",FN_MC!AD7)</f>
        <v>*</v>
      </c>
    </row>
    <row r="4" spans="2:11" hidden="1">
      <c r="B4" s="100" t="str">
        <f>IF(FN_MC!Y10="","*",FN_MC!Y10)</f>
        <v>*</v>
      </c>
      <c r="C4" s="101">
        <f>IF(FN_MC!B10="","*",FN_MC!B10)</f>
        <v>46055</v>
      </c>
      <c r="D4" s="101" t="str">
        <f>IF(FN_MC!D10="","*",FN_MC!D10)</f>
        <v>V86</v>
      </c>
      <c r="E4" s="101" t="str">
        <f>IF(FN_MC!H10="","*",FN_MC!H10)</f>
        <v>TSF</v>
      </c>
      <c r="F4" s="114" t="str">
        <f>IF(FN_MC!M10="","*",FN_MC!M10)</f>
        <v>TSF-TEX</v>
      </c>
      <c r="G4" s="101" t="str">
        <f>IF(FN_MC!I10="","*",FN_MC!I10)</f>
        <v>TSF</v>
      </c>
      <c r="H4" s="101" t="str">
        <f>IF(FN_MC!AB10="","*",FN_MC!AB10)</f>
        <v>FIXO</v>
      </c>
      <c r="I4" s="101" t="str">
        <f>IF(FN_MC!AC10="","*",FN_MC!AC10)</f>
        <v>-</v>
      </c>
      <c r="J4" s="102">
        <f>IF(FN_MC!AA10="","*",FN_MC!AA10)</f>
        <v>1</v>
      </c>
      <c r="K4" s="112">
        <f>IF(FN_MC!AD10="","*",FN_MC!AD10)</f>
        <v>0.29166666666666669</v>
      </c>
    </row>
    <row r="5" spans="2:11" hidden="1">
      <c r="B5" s="100" t="str">
        <f>IF(FN_MC!Y11="","*",FN_MC!Y11)</f>
        <v>*</v>
      </c>
      <c r="C5" s="101">
        <f>IF(FN_MC!B11="","*",FN_MC!B11)</f>
        <v>46055</v>
      </c>
      <c r="D5" s="101" t="str">
        <f>IF(FN_MC!D11="","*",FN_MC!D11)</f>
        <v>W70</v>
      </c>
      <c r="E5" s="101" t="str">
        <f>IF(FN_MC!H11="","*",FN_MC!H11)</f>
        <v>752RVD</v>
      </c>
      <c r="F5" s="114" t="str">
        <f>IF(FN_MC!M11="","*",FN_MC!M11)</f>
        <v>TAL-TSF</v>
      </c>
      <c r="G5" s="101" t="str">
        <f>IF(FN_MC!I11="","*",FN_MC!I11)</f>
        <v>TGR2</v>
      </c>
      <c r="H5" s="101" t="str">
        <f>IF(FN_MC!AB11="","*",FN_MC!AB11)</f>
        <v>FIXO</v>
      </c>
      <c r="I5" s="101" t="str">
        <f>IF(FN_MC!AC11="","*",FN_MC!AC11)</f>
        <v>*</v>
      </c>
      <c r="J5" s="102" t="str">
        <f>IF(FN_MC!AA11="","*",FN_MC!AA11)</f>
        <v>2 (Enio e Daniel)</v>
      </c>
      <c r="K5" s="112">
        <f>IF(FN_MC!AD11="","*",FN_MC!AD11)</f>
        <v>0.29166666666666669</v>
      </c>
    </row>
    <row r="6" spans="2:11" hidden="1">
      <c r="B6" s="100" t="str">
        <f>IF(FN_MC!Y12="","*",FN_MC!Y12)</f>
        <v>*</v>
      </c>
      <c r="C6" s="101">
        <f>IF(FN_MC!B12="","*",FN_MC!B12)</f>
        <v>46055</v>
      </c>
      <c r="D6" s="101" t="str">
        <f>IF(FN_MC!D12="","*",FN_MC!D12)</f>
        <v>FRANCISCO (TF-19)</v>
      </c>
      <c r="E6" s="101" t="str">
        <f>IF(FN_MC!H12="","*",FN_MC!H12)</f>
        <v>TBSNORTE</v>
      </c>
      <c r="F6" s="114" t="str">
        <f>IF(FN_MC!M12="","*",FN_MC!M12)</f>
        <v>TBS-TAL</v>
      </c>
      <c r="G6" s="101" t="str">
        <f>IF(FN_MC!I12="","*",FN_MC!I12)</f>
        <v>-</v>
      </c>
      <c r="H6" s="101" t="str">
        <f>IF(FN_MC!AB12="","*",FN_MC!AB12)</f>
        <v>*</v>
      </c>
      <c r="I6" s="101" t="str">
        <f>IF(FN_MC!AC12="","*",FN_MC!AC12)</f>
        <v>*</v>
      </c>
      <c r="J6" s="102" t="str">
        <f>IF(FN_MC!AA12="","*",FN_MC!AA12)</f>
        <v>-</v>
      </c>
      <c r="K6" s="112" t="str">
        <f>IF(FN_MC!AD12="","*",FN_MC!AD12)</f>
        <v>*</v>
      </c>
    </row>
    <row r="7" spans="2:11" hidden="1">
      <c r="B7" s="100" t="str">
        <f>IF(FN_MC!Y13="","*",FN_MC!Y13)</f>
        <v>*</v>
      </c>
      <c r="C7" s="101">
        <f>IF(FN_MC!B13="","*",FN_MC!B13)</f>
        <v>46055</v>
      </c>
      <c r="D7" s="101" t="str">
        <f>IF(FN_MC!D13="","*",FN_MC!D13)</f>
        <v>BRUNO (TF-525)</v>
      </c>
      <c r="E7" s="101" t="str">
        <f>IF(FN_MC!H13="","*",FN_MC!H13)</f>
        <v>539TRM</v>
      </c>
      <c r="F7" s="114" t="str">
        <f>IF(FN_MC!M13="","*",FN_MC!M13)</f>
        <v>TBE-TRM</v>
      </c>
      <c r="G7" s="101" t="str">
        <f>IF(FN_MC!I13="","*",FN_MC!I13)</f>
        <v>-</v>
      </c>
      <c r="H7" s="101" t="str">
        <f>IF(FN_MC!AB13="","*",FN_MC!AB13)</f>
        <v>*</v>
      </c>
      <c r="I7" s="101" t="str">
        <f>IF(FN_MC!AC13="","*",FN_MC!AC13)</f>
        <v>*</v>
      </c>
      <c r="J7" s="102" t="str">
        <f>IF(FN_MC!AA13="","*",FN_MC!AA13)</f>
        <v>-</v>
      </c>
      <c r="K7" s="112" t="str">
        <f>IF(FN_MC!AD13="","*",FN_MC!AD13)</f>
        <v>*</v>
      </c>
    </row>
    <row r="8" spans="2:11" hidden="1">
      <c r="B8" s="100" t="str">
        <f>IF(FN_MC!Y14="","*",FN_MC!Y14)</f>
        <v>*</v>
      </c>
      <c r="C8" s="101">
        <f>IF(FN_MC!B14="","*",FN_MC!B14)</f>
        <v>46055</v>
      </c>
      <c r="D8" s="101" t="str">
        <f>IF(FN_MC!D14="","*",FN_MC!D14)</f>
        <v>ELSON (TF-526)</v>
      </c>
      <c r="E8" s="101" t="str">
        <f>IF(FN_MC!H14="","*",FN_MC!H14)</f>
        <v>499TGR1</v>
      </c>
      <c r="F8" s="114" t="str">
        <f>IF(FN_MC!M14="","*",FN_MC!M14)</f>
        <v>TBR-TGR</v>
      </c>
      <c r="G8" s="101" t="str">
        <f>IF(FN_MC!I14="","*",FN_MC!I14)</f>
        <v>-</v>
      </c>
      <c r="H8" s="101" t="str">
        <f>IF(FN_MC!AB14="","*",FN_MC!AB14)</f>
        <v>*</v>
      </c>
      <c r="I8" s="101" t="str">
        <f>IF(FN_MC!AC14="","*",FN_MC!AC14)</f>
        <v>*</v>
      </c>
      <c r="J8" s="102" t="str">
        <f>IF(FN_MC!AA14="","*",FN_MC!AA14)</f>
        <v>-</v>
      </c>
      <c r="K8" s="112" t="str">
        <f>IF(FN_MC!AD14="","*",FN_MC!AD14)</f>
        <v>*</v>
      </c>
    </row>
    <row r="9" spans="2:11" hidden="1">
      <c r="B9" s="100" t="str">
        <f>IF(FN_MC!Y15="","*",FN_MC!Y15)</f>
        <v>*</v>
      </c>
      <c r="C9" s="101">
        <f>IF(FN_MC!B15="","*",FN_MC!B15)</f>
        <v>46055</v>
      </c>
      <c r="D9" s="101" t="str">
        <f>IF(FN_MC!D15="","*",FN_MC!D15)</f>
        <v>E46</v>
      </c>
      <c r="E9" s="101" t="str">
        <f>IF(FN_MC!H15="","*",FN_MC!H15)</f>
        <v>TAG</v>
      </c>
      <c r="F9" s="114" t="str">
        <f>IF(FN_MC!M15="","*",FN_MC!M15)</f>
        <v>TCS-TRC</v>
      </c>
      <c r="G9" s="101" t="str">
        <f>IF(FN_MC!I15="","*",FN_MC!I15)</f>
        <v>TIN</v>
      </c>
      <c r="H9" s="101" t="str">
        <f>IF(FN_MC!AB15="","*",FN_MC!AB15)</f>
        <v>*</v>
      </c>
      <c r="I9" s="101" t="str">
        <f>IF(FN_MC!AC15="","*",FN_MC!AC15)</f>
        <v>*</v>
      </c>
      <c r="J9" s="102" t="str">
        <f>IF(FN_MC!AA15="","*",FN_MC!AA15)</f>
        <v>*</v>
      </c>
      <c r="K9" s="112" t="str">
        <f>IF(FN_MC!AD15="","*",FN_MC!AD15)</f>
        <v>*</v>
      </c>
    </row>
    <row r="10" spans="2:11" hidden="1">
      <c r="B10" s="100" t="str">
        <f>IF(FN_MC!Y16="","*",FN_MC!Y16)</f>
        <v>*</v>
      </c>
      <c r="C10" s="101">
        <f>IF(FN_MC!B16="","*",FN_MC!B16)</f>
        <v>46055</v>
      </c>
      <c r="D10" s="101" t="str">
        <f>IF(FN_MC!D16="","*",FN_MC!D16)</f>
        <v>MARCOS (TF-520)</v>
      </c>
      <c r="E10" s="101" t="str">
        <f>IF(FN_MC!H16="","*",FN_MC!H16)</f>
        <v>TVI239</v>
      </c>
      <c r="F10" s="114" t="str">
        <f>IF(FN_MC!M16="","*",FN_MC!M16)</f>
        <v>TVI-TJA</v>
      </c>
      <c r="G10" s="101" t="str">
        <f>IF(FN_MC!I16="","*",FN_MC!I16)</f>
        <v>-</v>
      </c>
      <c r="H10" s="101" t="str">
        <f>IF(FN_MC!AB16="","*",FN_MC!AB16)</f>
        <v>*</v>
      </c>
      <c r="I10" s="101" t="str">
        <f>IF(FN_MC!AC16="","*",FN_MC!AC16)</f>
        <v>*</v>
      </c>
      <c r="J10" s="102" t="str">
        <f>IF(FN_MC!AA16="","*",FN_MC!AA16)</f>
        <v>*</v>
      </c>
      <c r="K10" s="112" t="str">
        <f>IF(FN_MC!AD16="","*",FN_MC!AD16)</f>
        <v>*</v>
      </c>
    </row>
    <row r="11" spans="2:11" hidden="1">
      <c r="B11" s="100" t="str">
        <f>IF(FN_MC!Y17="","*",FN_MC!Y17)</f>
        <v>*</v>
      </c>
      <c r="C11" s="101">
        <f>IF(FN_MC!B17="","*",FN_MC!B17)</f>
        <v>46055</v>
      </c>
      <c r="D11" s="101" t="str">
        <f>IF(FN_MC!D17="","*",FN_MC!D17)</f>
        <v>CARLOS NEVES (TP-521)</v>
      </c>
      <c r="E11" s="101" t="str">
        <f>IF(FN_MC!H17="","*",FN_MC!H17)</f>
        <v>-</v>
      </c>
      <c r="F11" s="114" t="str">
        <f>IF(FN_MC!M17="","*",FN_MC!M17)</f>
        <v>PJA-POV</v>
      </c>
      <c r="G11" s="101" t="str">
        <f>IF(FN_MC!I17="","*",FN_MC!I17)</f>
        <v>-</v>
      </c>
      <c r="H11" s="101" t="str">
        <f>IF(FN_MC!AB17="","*",FN_MC!AB17)</f>
        <v>-</v>
      </c>
      <c r="I11" s="101" t="str">
        <f>IF(FN_MC!AC17="","*",FN_MC!AC17)</f>
        <v>-</v>
      </c>
      <c r="J11" s="102" t="str">
        <f>IF(FN_MC!AA17="","*",FN_MC!AA17)</f>
        <v>-</v>
      </c>
      <c r="K11" s="112" t="str">
        <f>IF(FN_MC!AD17="","*",FN_MC!AD17)</f>
        <v>-</v>
      </c>
    </row>
    <row r="12" spans="2:11" hidden="1">
      <c r="B12" s="100" t="str">
        <f>IF(FN_MC!Y18="","*",FN_MC!Y18)</f>
        <v>SIM</v>
      </c>
      <c r="C12" s="101">
        <f>IF(FN_MC!B18="","*",FN_MC!B18)</f>
        <v>46056</v>
      </c>
      <c r="D12" s="101" t="str">
        <f>IF(FN_MC!D18="","*",FN_MC!D18)</f>
        <v>V86</v>
      </c>
      <c r="E12" s="101" t="str">
        <f>IF(FN_MC!H18="","*",FN_MC!H18)</f>
        <v>TSF</v>
      </c>
      <c r="F12" s="114" t="str">
        <f>IF(FN_MC!M18="","*",FN_MC!M18)</f>
        <v>TSF-TEX</v>
      </c>
      <c r="G12" s="101" t="str">
        <f>IF(FN_MC!I18="","*",FN_MC!I18)</f>
        <v>TSF</v>
      </c>
      <c r="H12" s="101" t="str">
        <f>IF(FN_MC!AB18="","*",FN_MC!AB18)</f>
        <v>FIXO</v>
      </c>
      <c r="I12" s="101" t="str">
        <f>IF(FN_MC!AC18="","*",FN_MC!AC18)</f>
        <v>*</v>
      </c>
      <c r="J12" s="102">
        <f>IF(FN_MC!AA18="","*",FN_MC!AA18)</f>
        <v>1</v>
      </c>
      <c r="K12" s="112">
        <f>IF(FN_MC!AD18="","*",FN_MC!AD18)</f>
        <v>0.29166666666666669</v>
      </c>
    </row>
    <row r="13" spans="2:11" hidden="1">
      <c r="B13" s="100" t="str">
        <f>IF(FN_MC!Y19="","*",FN_MC!Y19)</f>
        <v>OPORTUNIDADE</v>
      </c>
      <c r="C13" s="101">
        <f>IF(FN_MC!B19="","*",FN_MC!B19)</f>
        <v>46056</v>
      </c>
      <c r="D13" s="101" t="str">
        <f>IF(FN_MC!D19="","*",FN_MC!D19)</f>
        <v>W70</v>
      </c>
      <c r="E13" s="101" t="str">
        <f>IF(FN_MC!H19="","*",FN_MC!H19)</f>
        <v>752RVD</v>
      </c>
      <c r="F13" s="114" t="str">
        <f>IF(FN_MC!M19="","*",FN_MC!M19)</f>
        <v>TAL-TSF</v>
      </c>
      <c r="G13" s="101" t="str">
        <f>IF(FN_MC!I19="","*",FN_MC!I19)</f>
        <v>TGR2</v>
      </c>
      <c r="H13" s="101" t="str">
        <f>IF(FN_MC!AB19="","*",FN_MC!AB19)</f>
        <v>FIXO</v>
      </c>
      <c r="I13" s="101" t="str">
        <f>IF(FN_MC!AC19="","*",FN_MC!AC19)</f>
        <v>*</v>
      </c>
      <c r="J13" s="102" t="str">
        <f>IF(FN_MC!AA19="","*",FN_MC!AA19)</f>
        <v>2 Enio + Daniel</v>
      </c>
      <c r="K13" s="112">
        <f>IF(FN_MC!AD19="","*",FN_MC!AD19)</f>
        <v>0.29166666666666669</v>
      </c>
    </row>
    <row r="14" spans="2:11" hidden="1">
      <c r="B14" s="100" t="str">
        <f>IF(FN_MC!Y20="","*",FN_MC!Y20)</f>
        <v>OPORTUNIDADE</v>
      </c>
      <c r="C14" s="101">
        <f>IF(FN_MC!B20="","*",FN_MC!B20)</f>
        <v>46056</v>
      </c>
      <c r="D14" s="101" t="str">
        <f>IF(FN_MC!D20="","*",FN_MC!D20)</f>
        <v>FRANCISCO (TF-19)</v>
      </c>
      <c r="E14" s="101" t="str">
        <f>IF(FN_MC!H20="","*",FN_MC!H20)</f>
        <v>TBSNORTE</v>
      </c>
      <c r="F14" s="114" t="str">
        <f>IF(FN_MC!M20="","*",FN_MC!M20)</f>
        <v>TBS-S</v>
      </c>
      <c r="G14" s="101" t="str">
        <f>IF(FN_MC!I20="","*",FN_MC!I20)</f>
        <v>-</v>
      </c>
      <c r="H14" s="101" t="str">
        <f>IF(FN_MC!AB20="","*",FN_MC!AB20)</f>
        <v>-</v>
      </c>
      <c r="I14" s="101" t="str">
        <f>IF(FN_MC!AC20="","*",FN_MC!AC20)</f>
        <v>-</v>
      </c>
      <c r="J14" s="102" t="str">
        <f>IF(FN_MC!AA20="","*",FN_MC!AA20)</f>
        <v>-</v>
      </c>
      <c r="K14" s="112" t="str">
        <f>IF(FN_MC!AD20="","*",FN_MC!AD20)</f>
        <v>-</v>
      </c>
    </row>
    <row r="15" spans="2:11" hidden="1">
      <c r="B15" s="100" t="str">
        <f>IF(FN_MC!Y21="","*",FN_MC!Y21)</f>
        <v>SIM</v>
      </c>
      <c r="C15" s="101">
        <f>IF(FN_MC!B21="","*",FN_MC!B21)</f>
        <v>46056</v>
      </c>
      <c r="D15" s="101" t="str">
        <f>IF(FN_MC!D21="","*",FN_MC!D21)</f>
        <v>BRUNO (TF-525)</v>
      </c>
      <c r="E15" s="101" t="str">
        <f>IF(FN_MC!H21="","*",FN_MC!H21)</f>
        <v>539TRM</v>
      </c>
      <c r="F15" s="114" t="str">
        <f>IF(FN_MC!M21="","*",FN_MC!M21)</f>
        <v>TBE-TRM</v>
      </c>
      <c r="G15" s="101" t="str">
        <f>IF(FN_MC!I21="","*",FN_MC!I21)</f>
        <v>-</v>
      </c>
      <c r="H15" s="101" t="str">
        <f>IF(FN_MC!AB21="","*",FN_MC!AB21)</f>
        <v>-</v>
      </c>
      <c r="I15" s="101" t="str">
        <f>IF(FN_MC!AC21="","*",FN_MC!AC21)</f>
        <v>-</v>
      </c>
      <c r="J15" s="102" t="str">
        <f>IF(FN_MC!AA21="","*",FN_MC!AA21)</f>
        <v>-</v>
      </c>
      <c r="K15" s="112" t="str">
        <f>IF(FN_MC!AD21="","*",FN_MC!AD21)</f>
        <v>-</v>
      </c>
    </row>
    <row r="16" spans="2:11" hidden="1">
      <c r="B16" s="100" t="str">
        <f>IF(FN_MC!Y22="","*",FN_MC!Y22)</f>
        <v>SIM</v>
      </c>
      <c r="C16" s="101">
        <f>IF(FN_MC!B22="","*",FN_MC!B22)</f>
        <v>46056</v>
      </c>
      <c r="D16" s="101" t="str">
        <f>IF(FN_MC!D22="","*",FN_MC!D22)</f>
        <v>ELSON (TF-526)</v>
      </c>
      <c r="E16" s="101" t="str">
        <f>IF(FN_MC!H22="","*",FN_MC!H22)</f>
        <v>499TGR1</v>
      </c>
      <c r="F16" s="114" t="str">
        <f>IF(FN_MC!M22="","*",FN_MC!M22)</f>
        <v>TBR-TGR</v>
      </c>
      <c r="G16" s="101" t="str">
        <f>IF(FN_MC!I22="","*",FN_MC!I22)</f>
        <v>-</v>
      </c>
      <c r="H16" s="101" t="str">
        <f>IF(FN_MC!AB22="","*",FN_MC!AB22)</f>
        <v>-</v>
      </c>
      <c r="I16" s="101" t="str">
        <f>IF(FN_MC!AC22="","*",FN_MC!AC22)</f>
        <v>-</v>
      </c>
      <c r="J16" s="102" t="str">
        <f>IF(FN_MC!AA22="","*",FN_MC!AA22)</f>
        <v>-</v>
      </c>
      <c r="K16" s="112" t="str">
        <f>IF(FN_MC!AD22="","*",FN_MC!AD22)</f>
        <v>-</v>
      </c>
    </row>
    <row r="17" spans="2:11" hidden="1">
      <c r="B17" s="100" t="str">
        <f>IF(FN_MC!Y23="","*",FN_MC!Y23)</f>
        <v>OPORTUNIDADE</v>
      </c>
      <c r="C17" s="101">
        <f>IF(FN_MC!B23="","*",FN_MC!B23)</f>
        <v>46056</v>
      </c>
      <c r="D17" s="101" t="str">
        <f>IF(FN_MC!D23="","*",FN_MC!D23)</f>
        <v>E46</v>
      </c>
      <c r="E17" s="101" t="str">
        <f>IF(FN_MC!H23="","*",FN_MC!H23)</f>
        <v>TAG</v>
      </c>
      <c r="F17" s="114" t="str">
        <f>IF(FN_MC!M23="","*",FN_MC!M23)</f>
        <v>TAG-TIN</v>
      </c>
      <c r="G17" s="101" t="str">
        <f>IF(FN_MC!I23="","*",FN_MC!I23)</f>
        <v>TIN</v>
      </c>
      <c r="H17" s="101" t="str">
        <f>IF(FN_MC!AB23="","*",FN_MC!AB23)</f>
        <v>ESCALA</v>
      </c>
      <c r="I17" s="101" t="str">
        <f>IF(FN_MC!AC23="","*",FN_MC!AC23)</f>
        <v>-</v>
      </c>
      <c r="J17" s="102">
        <f>IF(FN_MC!AA23="","*",FN_MC!AA23)</f>
        <v>2</v>
      </c>
      <c r="K17" s="112">
        <f>IF(FN_MC!AD23="","*",FN_MC!AD23)</f>
        <v>0.29166666666666669</v>
      </c>
    </row>
    <row r="18" spans="2:11" hidden="1">
      <c r="B18" s="100" t="str">
        <f>IF(FN_MC!Y24="","*",FN_MC!Y24)</f>
        <v>OPORTUNIDADE</v>
      </c>
      <c r="C18" s="101">
        <f>IF(FN_MC!B24="","*",FN_MC!B24)</f>
        <v>46056</v>
      </c>
      <c r="D18" s="101" t="str">
        <f>IF(FN_MC!D24="","*",FN_MC!D24)</f>
        <v>MARCOS (TF-520)</v>
      </c>
      <c r="E18" s="101" t="str">
        <f>IF(FN_MC!H24="","*",FN_MC!H24)</f>
        <v>-</v>
      </c>
      <c r="F18" s="114" t="str">
        <f>IF(FN_MC!M24="","*",FN_MC!M24)</f>
        <v>TJA-TCS</v>
      </c>
      <c r="G18" s="101" t="str">
        <f>IF(FN_MC!I24="","*",FN_MC!I24)</f>
        <v>-</v>
      </c>
      <c r="H18" s="101" t="str">
        <f>IF(FN_MC!AB24="","*",FN_MC!AB24)</f>
        <v>-</v>
      </c>
      <c r="I18" s="101" t="str">
        <f>IF(FN_MC!AC24="","*",FN_MC!AC24)</f>
        <v>-</v>
      </c>
      <c r="J18" s="102" t="str">
        <f>IF(FN_MC!AA24="","*",FN_MC!AA24)</f>
        <v>-</v>
      </c>
      <c r="K18" s="112" t="str">
        <f>IF(FN_MC!AD24="","*",FN_MC!AD24)</f>
        <v>-</v>
      </c>
    </row>
    <row r="19" spans="2:11" hidden="1">
      <c r="B19" s="100" t="str">
        <f>IF(FN_MC!Y25="","*",FN_MC!Y25)</f>
        <v>SIM</v>
      </c>
      <c r="C19" s="101">
        <f>IF(FN_MC!B25="","*",FN_MC!B25)</f>
        <v>46056</v>
      </c>
      <c r="D19" s="101" t="str">
        <f>IF(FN_MC!D25="","*",FN_MC!D25)</f>
        <v>W50</v>
      </c>
      <c r="E19" s="101" t="str">
        <f>IF(FN_MC!H25="","*",FN_MC!H25)</f>
        <v>TCS2</v>
      </c>
      <c r="F19" s="114" t="str">
        <f>IF(FN_MC!M25="","*",FN_MC!M25)</f>
        <v>TVI-TJA</v>
      </c>
      <c r="G19" s="101" t="str">
        <f>IF(FN_MC!I25="","*",FN_MC!I25)</f>
        <v>TCS2</v>
      </c>
      <c r="H19" s="101" t="str">
        <f>IF(FN_MC!AB25="","*",FN_MC!AB25)</f>
        <v>FIXO</v>
      </c>
      <c r="I19" s="101" t="str">
        <f>IF(FN_MC!AC25="","*",FN_MC!AC25)</f>
        <v>-</v>
      </c>
      <c r="J19" s="102" t="str">
        <f>IF(FN_MC!AA25="","*",FN_MC!AA25)</f>
        <v>2 Maicon + Eder</v>
      </c>
      <c r="K19" s="112">
        <f>IF(FN_MC!AD25="","*",FN_MC!AD25)</f>
        <v>0.29166666666666669</v>
      </c>
    </row>
    <row r="20" spans="2:11" hidden="1">
      <c r="B20" s="100" t="str">
        <f>IF(FN_MC!Y26="","*",FN_MC!Y26)</f>
        <v>OPORTUNIDADE</v>
      </c>
      <c r="C20" s="101">
        <f>IF(FN_MC!B26="","*",FN_MC!B26)</f>
        <v>46056</v>
      </c>
      <c r="D20" s="101" t="str">
        <f>IF(FN_MC!D26="","*",FN_MC!D26)</f>
        <v>A88</v>
      </c>
      <c r="E20" s="101" t="str">
        <f>IF(FN_MC!H26="","*",FN_MC!H26)</f>
        <v>ZTR1</v>
      </c>
      <c r="F20" s="114" t="str">
        <f>IF(FN_MC!M26="","*",FN_MC!M26)</f>
        <v>ZTR-ZDK</v>
      </c>
      <c r="G20" s="101" t="str">
        <f>IF(FN_MC!I26="","*",FN_MC!I26)</f>
        <v>ZDK2</v>
      </c>
      <c r="H20" s="101" t="str">
        <f>IF(FN_MC!AB26="","*",FN_MC!AB26)</f>
        <v>FIXO</v>
      </c>
      <c r="I20" s="101" t="str">
        <f>IF(FN_MC!AC26="","*",FN_MC!AC26)</f>
        <v>-</v>
      </c>
      <c r="J20" s="102">
        <f>IF(FN_MC!AA26="","*",FN_MC!AA26)</f>
        <v>1</v>
      </c>
      <c r="K20" s="112">
        <f>IF(FN_MC!AD26="","*",FN_MC!AD26)</f>
        <v>0.29166666666666669</v>
      </c>
    </row>
    <row r="21" spans="2:11" hidden="1">
      <c r="B21" s="100" t="str">
        <f>IF(FN_MC!Y27="","*",FN_MC!Y27)</f>
        <v>*</v>
      </c>
      <c r="C21" s="101">
        <f>IF(FN_MC!B27="","*",FN_MC!B27)</f>
        <v>46056</v>
      </c>
      <c r="D21" s="101" t="str">
        <f>IF(FN_MC!D27="","*",FN_MC!D27)</f>
        <v>W94</v>
      </c>
      <c r="E21" s="101" t="str">
        <f>IF(FN_MC!H27="","*",FN_MC!H27)</f>
        <v>PIT</v>
      </c>
      <c r="F21" s="114" t="str">
        <f>IF(FN_MC!M27="","*",FN_MC!M27)</f>
        <v>PIT-POU</v>
      </c>
      <c r="G21" s="101" t="str">
        <f>IF(FN_MC!I27="","*",FN_MC!I27)</f>
        <v>PPR</v>
      </c>
      <c r="H21" s="101" t="str">
        <f>IF(FN_MC!AB27="","*",FN_MC!AB27)</f>
        <v>FIXO</v>
      </c>
      <c r="I21" s="101" t="str">
        <f>IF(FN_MC!AC27="","*",FN_MC!AC27)</f>
        <v>-</v>
      </c>
      <c r="J21" s="102">
        <f>IF(FN_MC!AA27="","*",FN_MC!AA27)</f>
        <v>1</v>
      </c>
      <c r="K21" s="112">
        <f>IF(FN_MC!AD27="","*",FN_MC!AD27)</f>
        <v>0.29166666666666669</v>
      </c>
    </row>
    <row r="22" spans="2:11" hidden="1">
      <c r="B22" s="100" t="str">
        <f>IF(FN_MC!Y28="","*",FN_MC!Y28)</f>
        <v>OPORTUNIDADE</v>
      </c>
      <c r="C22" s="101">
        <f>IF(FN_MC!B28="","*",FN_MC!B28)</f>
        <v>46056</v>
      </c>
      <c r="D22" s="101" t="str">
        <f>IF(FN_MC!D28="","*",FN_MC!D28)</f>
        <v>A17</v>
      </c>
      <c r="E22" s="101" t="str">
        <f>IF(FN_MC!H28="","*",FN_MC!H28)</f>
        <v xml:space="preserve">PAS </v>
      </c>
      <c r="F22" s="114" t="str">
        <f>IF(FN_MC!M28="","*",FN_MC!M28)</f>
        <v>PAS-PTR</v>
      </c>
      <c r="G22" s="101" t="str">
        <f>IF(FN_MC!I28="","*",FN_MC!I28)</f>
        <v>PTR-PPG</v>
      </c>
      <c r="H22" s="101" t="str">
        <f>IF(FN_MC!AB28="","*",FN_MC!AB28)</f>
        <v>FIXO</v>
      </c>
      <c r="I22" s="101" t="str">
        <f>IF(FN_MC!AC28="","*",FN_MC!AC28)</f>
        <v>-</v>
      </c>
      <c r="J22" s="102">
        <f>IF(FN_MC!AA28="","*",FN_MC!AA28)</f>
        <v>1</v>
      </c>
      <c r="K22" s="112">
        <f>IF(FN_MC!AD28="","*",FN_MC!AD28)</f>
        <v>0.29166666666666669</v>
      </c>
    </row>
    <row r="23" spans="2:11" hidden="1">
      <c r="B23" s="100" t="str">
        <f>IF(FN_MC!Y29="","*",FN_MC!Y29)</f>
        <v>*</v>
      </c>
      <c r="C23" s="101" t="str">
        <f>IF(FN_MC!B29="","*",FN_MC!B29)</f>
        <v>*</v>
      </c>
      <c r="D23" s="101" t="str">
        <f>IF(FN_MC!D29="","*",FN_MC!D29)</f>
        <v>*</v>
      </c>
      <c r="E23" s="101" t="str">
        <f>IF(FN_MC!H29="","*",FN_MC!H29)</f>
        <v>*</v>
      </c>
      <c r="F23" s="114" t="str">
        <f>IF(FN_MC!M29="","*",FN_MC!M29)</f>
        <v>-</v>
      </c>
      <c r="G23" s="101" t="str">
        <f>IF(FN_MC!I29="","*",FN_MC!I29)</f>
        <v>*</v>
      </c>
      <c r="H23" s="101" t="str">
        <f>IF(FN_MC!AB29="","*",FN_MC!AB29)</f>
        <v>*</v>
      </c>
      <c r="I23" s="101" t="str">
        <f>IF(FN_MC!AC29="","*",FN_MC!AC29)</f>
        <v>*</v>
      </c>
      <c r="J23" s="102" t="str">
        <f>IF(FN_MC!AA29="","*",FN_MC!AA29)</f>
        <v>*</v>
      </c>
      <c r="K23" s="112" t="str">
        <f>IF(FN_MC!AD29="","*",FN_MC!AD29)</f>
        <v>*</v>
      </c>
    </row>
    <row r="24" spans="2:11" hidden="1">
      <c r="B24" s="100" t="str">
        <f>IF(FN_MC!Y30="","*",FN_MC!Y30)</f>
        <v>*</v>
      </c>
      <c r="C24" s="101" t="str">
        <f>IF(FN_MC!B30="","*",FN_MC!B30)</f>
        <v>*</v>
      </c>
      <c r="D24" s="101" t="str">
        <f>IF(FN_MC!D30="","*",FN_MC!D30)</f>
        <v>*</v>
      </c>
      <c r="E24" s="101" t="str">
        <f>IF(FN_MC!H30="","*",FN_MC!H30)</f>
        <v>*</v>
      </c>
      <c r="F24" s="114" t="str">
        <f>IF(FN_MC!M30="","*",FN_MC!M30)</f>
        <v>-</v>
      </c>
      <c r="G24" s="101" t="str">
        <f>IF(FN_MC!I30="","*",FN_MC!I30)</f>
        <v>*</v>
      </c>
      <c r="H24" s="101" t="str">
        <f>IF(FN_MC!AB30="","*",FN_MC!AB30)</f>
        <v>*</v>
      </c>
      <c r="I24" s="101" t="str">
        <f>IF(FN_MC!AC30="","*",FN_MC!AC30)</f>
        <v>*</v>
      </c>
      <c r="J24" s="102" t="str">
        <f>IF(FN_MC!AA30="","*",FN_MC!AA30)</f>
        <v>*</v>
      </c>
      <c r="K24" s="112" t="str">
        <f>IF(FN_MC!AD30="","*",FN_MC!AD30)</f>
        <v>*</v>
      </c>
    </row>
    <row r="25" spans="2:11" hidden="1">
      <c r="B25" s="100" t="str">
        <f>IF(FN_MC!Y31="","*",FN_MC!Y31)</f>
        <v>*</v>
      </c>
      <c r="C25" s="101" t="str">
        <f>IF(FN_MC!B31="","*",FN_MC!B31)</f>
        <v>*</v>
      </c>
      <c r="D25" s="101" t="str">
        <f>IF(FN_MC!D31="","*",FN_MC!D31)</f>
        <v>V86</v>
      </c>
      <c r="E25" s="101" t="str">
        <f>IF(FN_MC!H31="","*",FN_MC!H31)</f>
        <v>TSF</v>
      </c>
      <c r="F25" s="114" t="str">
        <f>IF(FN_MC!M31="","*",FN_MC!M31)</f>
        <v>TSF-TRO</v>
      </c>
      <c r="G25" s="101" t="str">
        <f>IF(FN_MC!I31="","*",FN_MC!I31)</f>
        <v>TSF</v>
      </c>
      <c r="H25" s="101" t="str">
        <f>IF(FN_MC!AB31="","*",FN_MC!AB31)</f>
        <v>*</v>
      </c>
      <c r="I25" s="101" t="str">
        <f>IF(FN_MC!AC31="","*",FN_MC!AC31)</f>
        <v>*</v>
      </c>
      <c r="J25" s="102" t="str">
        <f>IF(FN_MC!AA31="","*",FN_MC!AA31)</f>
        <v>*</v>
      </c>
      <c r="K25" s="112">
        <f>IF(FN_MC!AD31="","*",FN_MC!AD31)</f>
        <v>0.29166666666666669</v>
      </c>
    </row>
    <row r="26" spans="2:11" hidden="1">
      <c r="B26" s="100" t="str">
        <f>IF(FN_MC!Y32="","*",FN_MC!Y32)</f>
        <v>OPORTUNIDADE</v>
      </c>
      <c r="C26" s="101">
        <f>IF(FN_MC!B32="","*",FN_MC!B32)</f>
        <v>46057</v>
      </c>
      <c r="D26" s="101" t="str">
        <f>IF(FN_MC!D32="","*",FN_MC!D32)</f>
        <v>W70</v>
      </c>
      <c r="E26" s="101" t="str">
        <f>IF(FN_MC!H32="","*",FN_MC!H32)</f>
        <v>TIQ2</v>
      </c>
      <c r="F26" s="114" t="str">
        <f>IF(FN_MC!M32="","*",FN_MC!M32)</f>
        <v>TAL-TSF</v>
      </c>
      <c r="G26" s="101" t="str">
        <f>IF(FN_MC!I32="","*",FN_MC!I32)</f>
        <v>TGR2</v>
      </c>
      <c r="H26" s="101" t="str">
        <f>IF(FN_MC!AB32="","*",FN_MC!AB32)</f>
        <v>FIXO</v>
      </c>
      <c r="I26" s="101" t="str">
        <f>IF(FN_MC!AC32="","*",FN_MC!AC32)</f>
        <v>*</v>
      </c>
      <c r="J26" s="102" t="str">
        <f>IF(FN_MC!AA32="","*",FN_MC!AA32)</f>
        <v>2 (Kleyton e Tiago)</v>
      </c>
      <c r="K26" s="112">
        <f>IF(FN_MC!AD32="","*",FN_MC!AD32)</f>
        <v>0.29166666666666669</v>
      </c>
    </row>
    <row r="27" spans="2:11" hidden="1">
      <c r="B27" s="100" t="str">
        <f>IF(FN_MC!Y33="","*",FN_MC!Y33)</f>
        <v>*</v>
      </c>
      <c r="C27" s="101">
        <f>IF(FN_MC!B33="","*",FN_MC!B33)</f>
        <v>46057</v>
      </c>
      <c r="D27" s="101" t="str">
        <f>IF(FN_MC!D33="","*",FN_MC!D33)</f>
        <v>BRUNO (TF-525)</v>
      </c>
      <c r="E27" s="101" t="str">
        <f>IF(FN_MC!H33="","*",FN_MC!H33)</f>
        <v>539TRM</v>
      </c>
      <c r="F27" s="114" t="str">
        <f>IF(FN_MC!M33="","*",FN_MC!M33)</f>
        <v>TBE-TRM</v>
      </c>
      <c r="G27" s="101" t="str">
        <f>IF(FN_MC!I33="","*",FN_MC!I33)</f>
        <v>-</v>
      </c>
      <c r="H27" s="101" t="str">
        <f>IF(FN_MC!AB33="","*",FN_MC!AB33)</f>
        <v>*</v>
      </c>
      <c r="I27" s="101" t="str">
        <f>IF(FN_MC!AC33="","*",FN_MC!AC33)</f>
        <v>*</v>
      </c>
      <c r="J27" s="102" t="str">
        <f>IF(FN_MC!AA33="","*",FN_MC!AA33)</f>
        <v>*</v>
      </c>
      <c r="K27" s="112" t="str">
        <f>IF(FN_MC!AD33="","*",FN_MC!AD33)</f>
        <v>*</v>
      </c>
    </row>
    <row r="28" spans="2:11" hidden="1">
      <c r="B28" s="100" t="str">
        <f>IF(FN_MC!Y34="","*",FN_MC!Y34)</f>
        <v>OPORTUNIDADE</v>
      </c>
      <c r="C28" s="101">
        <f>IF(FN_MC!B34="","*",FN_MC!B34)</f>
        <v>46057</v>
      </c>
      <c r="D28" s="101" t="str">
        <f>IF(FN_MC!D34="","*",FN_MC!D34)</f>
        <v>E46</v>
      </c>
      <c r="E28" s="101" t="str">
        <f>IF(FN_MC!H34="","*",FN_MC!H34)</f>
        <v>TGR2</v>
      </c>
      <c r="F28" s="114" t="str">
        <f>IF(FN_MC!M34="","*",FN_MC!M34)</f>
        <v>TGR-TIN</v>
      </c>
      <c r="G28" s="101" t="str">
        <f>IF(FN_MC!I34="","*",FN_MC!I34)</f>
        <v>TIN</v>
      </c>
      <c r="H28" s="101" t="str">
        <f>IF(FN_MC!AB34="","*",FN_MC!AB34)</f>
        <v>ESCALA</v>
      </c>
      <c r="I28" s="101" t="str">
        <f>IF(FN_MC!AC34="","*",FN_MC!AC34)</f>
        <v>*</v>
      </c>
      <c r="J28" s="102">
        <f>IF(FN_MC!AA34="","*",FN_MC!AA34)</f>
        <v>2</v>
      </c>
      <c r="K28" s="112">
        <f>IF(FN_MC!AD34="","*",FN_MC!AD34)</f>
        <v>0.29166666666666669</v>
      </c>
    </row>
    <row r="29" spans="2:11" hidden="1">
      <c r="B29" s="100" t="str">
        <f>IF(FN_MC!Y35="","*",FN_MC!Y35)</f>
        <v>*</v>
      </c>
      <c r="C29" s="101">
        <f>IF(FN_MC!B35="","*",FN_MC!B35)</f>
        <v>46057</v>
      </c>
      <c r="D29" s="101" t="str">
        <f>IF(FN_MC!D35="","*",FN_MC!D35)</f>
        <v>ELSON (TF-526)</v>
      </c>
      <c r="E29" s="101" t="str">
        <f>IF(FN_MC!H35="","*",FN_MC!H35)</f>
        <v>499TGR1</v>
      </c>
      <c r="F29" s="114" t="str">
        <f>IF(FN_MC!M35="","*",FN_MC!M35)</f>
        <v>TBR-TGR</v>
      </c>
      <c r="G29" s="101" t="str">
        <f>IF(FN_MC!I35="","*",FN_MC!I35)</f>
        <v>-</v>
      </c>
      <c r="H29" s="101" t="str">
        <f>IF(FN_MC!AB35="","*",FN_MC!AB35)</f>
        <v>*</v>
      </c>
      <c r="I29" s="101" t="str">
        <f>IF(FN_MC!AC35="","*",FN_MC!AC35)</f>
        <v>*</v>
      </c>
      <c r="J29" s="102" t="str">
        <f>IF(FN_MC!AA35="","*",FN_MC!AA35)</f>
        <v>*</v>
      </c>
      <c r="K29" s="112" t="str">
        <f>IF(FN_MC!AD35="","*",FN_MC!AD35)</f>
        <v>*</v>
      </c>
    </row>
    <row r="30" spans="2:11" hidden="1">
      <c r="B30" s="100" t="str">
        <f>IF(FN_MC!Y36="","*",FN_MC!Y36)</f>
        <v>OPORTUNIDADE</v>
      </c>
      <c r="C30" s="101">
        <f>IF(FN_MC!B36="","*",FN_MC!B36)</f>
        <v>46057</v>
      </c>
      <c r="D30" s="101" t="str">
        <f>IF(FN_MC!D36="","*",FN_MC!D36)</f>
        <v>MARCOS (TF-520)</v>
      </c>
      <c r="E30" s="101" t="str">
        <f>IF(FN_MC!H36="","*",FN_MC!H36)</f>
        <v>277TCS</v>
      </c>
      <c r="F30" s="114" t="str">
        <f>IF(FN_MC!M36="","*",FN_MC!M36)</f>
        <v>TJA-TCS</v>
      </c>
      <c r="G30" s="101" t="str">
        <f>IF(FN_MC!I36="","*",FN_MC!I36)</f>
        <v>-</v>
      </c>
      <c r="H30" s="101" t="str">
        <f>IF(FN_MC!AB36="","*",FN_MC!AB36)</f>
        <v>*</v>
      </c>
      <c r="I30" s="101" t="str">
        <f>IF(FN_MC!AC36="","*",FN_MC!AC36)</f>
        <v>*</v>
      </c>
      <c r="J30" s="102" t="str">
        <f>IF(FN_MC!AA36="","*",FN_MC!AA36)</f>
        <v>-</v>
      </c>
      <c r="K30" s="112" t="str">
        <f>IF(FN_MC!AD36="","*",FN_MC!AD36)</f>
        <v>*</v>
      </c>
    </row>
    <row r="31" spans="2:11" hidden="1">
      <c r="B31" s="100" t="str">
        <f>IF(FN_MC!Y37="","*",FN_MC!Y37)</f>
        <v>OPORTUNIDADE</v>
      </c>
      <c r="C31" s="101">
        <f>IF(FN_MC!B37="","*",FN_MC!B37)</f>
        <v>46057</v>
      </c>
      <c r="D31" s="101" t="str">
        <f>IF(FN_MC!D37="","*",FN_MC!D37)</f>
        <v>W50</v>
      </c>
      <c r="E31" s="101" t="str">
        <f>IF(FN_MC!H37="","*",FN_MC!H37)</f>
        <v>TCS2</v>
      </c>
      <c r="F31" s="114" t="str">
        <f>IF(FN_MC!M37="","*",FN_MC!M37)</f>
        <v>TVI-TJA</v>
      </c>
      <c r="G31" s="101" t="str">
        <f>IF(FN_MC!I37="","*",FN_MC!I37)</f>
        <v>TCS2</v>
      </c>
      <c r="H31" s="101" t="str">
        <f>IF(FN_MC!AB37="","*",FN_MC!AB37)</f>
        <v>FIXO</v>
      </c>
      <c r="I31" s="101" t="str">
        <f>IF(FN_MC!AC37="","*",FN_MC!AC37)</f>
        <v>*</v>
      </c>
      <c r="J31" s="102" t="str">
        <f>IF(FN_MC!AA37="","*",FN_MC!AA37)</f>
        <v>2 (Eder e Maicon)</v>
      </c>
      <c r="K31" s="112">
        <f>IF(FN_MC!AD37="","*",FN_MC!AD37)</f>
        <v>0.29166666666666669</v>
      </c>
    </row>
    <row r="32" spans="2:11" hidden="1">
      <c r="B32" s="100" t="str">
        <f>IF(FN_MC!Y38="","*",FN_MC!Y38)</f>
        <v>OPORTUNIDADE</v>
      </c>
      <c r="C32" s="101">
        <f>IF(FN_MC!B38="","*",FN_MC!B38)</f>
        <v>46057</v>
      </c>
      <c r="D32" s="101" t="str">
        <f>IF(FN_MC!D38="","*",FN_MC!D38)</f>
        <v>A60</v>
      </c>
      <c r="E32" s="101" t="str">
        <f>IF(FN_MC!H38="","*",FN_MC!H38)</f>
        <v>TMI</v>
      </c>
      <c r="F32" s="114" t="str">
        <f>IF(FN_MC!M38="","*",FN_MC!M38)</f>
        <v>TMI-TCS</v>
      </c>
      <c r="G32" s="101" t="str">
        <f>IF(FN_MC!I38="","*",FN_MC!I38)</f>
        <v>TCS2</v>
      </c>
      <c r="H32" s="101" t="str">
        <f>IF(FN_MC!AB38="","*",FN_MC!AB38)</f>
        <v>FIXO</v>
      </c>
      <c r="I32" s="101" t="str">
        <f>IF(FN_MC!AC38="","*",FN_MC!AC38)</f>
        <v>*</v>
      </c>
      <c r="J32" s="102">
        <f>IF(FN_MC!AA38="","*",FN_MC!AA38)</f>
        <v>1</v>
      </c>
      <c r="K32" s="112">
        <f>IF(FN_MC!AD38="","*",FN_MC!AD38)</f>
        <v>0.29166666666666669</v>
      </c>
    </row>
    <row r="33" spans="2:11" hidden="1">
      <c r="B33" s="100" t="str">
        <f>IF(FN_MC!Y39="","*",FN_MC!Y39)</f>
        <v>*</v>
      </c>
      <c r="C33" s="101">
        <f>IF(FN_MC!B39="","*",FN_MC!B39)</f>
        <v>46057</v>
      </c>
      <c r="D33" s="101" t="str">
        <f>IF(FN_MC!D39="","*",FN_MC!D39)</f>
        <v xml:space="preserve">TURMA FIXA VIA </v>
      </c>
      <c r="E33" s="101" t="str">
        <f>IF(FN_MC!H39="","*",FN_MC!H39)</f>
        <v>PJGPSI</v>
      </c>
      <c r="F33" s="114" t="str">
        <f>IF(FN_MC!M39="","*",FN_MC!M39)</f>
        <v>PSI-PJG</v>
      </c>
      <c r="G33" s="101" t="str">
        <f>IF(FN_MC!I39="","*",FN_MC!I39)</f>
        <v>-</v>
      </c>
      <c r="H33" s="101" t="str">
        <f>IF(FN_MC!AB39="","*",FN_MC!AB39)</f>
        <v>*</v>
      </c>
      <c r="I33" s="101" t="str">
        <f>IF(FN_MC!AC39="","*",FN_MC!AC39)</f>
        <v>*</v>
      </c>
      <c r="J33" s="102" t="str">
        <f>IF(FN_MC!AA39="","*",FN_MC!AA39)</f>
        <v>*</v>
      </c>
      <c r="K33" s="112" t="str">
        <f>IF(FN_MC!AD39="","*",FN_MC!AD39)</f>
        <v>*</v>
      </c>
    </row>
    <row r="34" spans="2:11" hidden="1">
      <c r="B34" s="100" t="str">
        <f>IF(FN_MC!Y40="","*",FN_MC!Y40)</f>
        <v>*</v>
      </c>
      <c r="C34" s="101">
        <f>IF(FN_MC!B40="","*",FN_MC!B40)</f>
        <v>46057</v>
      </c>
      <c r="D34" s="101" t="str">
        <f>IF(FN_MC!D40="","*",FN_MC!D40)</f>
        <v>A71</v>
      </c>
      <c r="E34" s="101" t="str">
        <f>IF(FN_MC!H40="","*",FN_MC!H40)</f>
        <v>PTRPNV</v>
      </c>
      <c r="F34" s="114" t="str">
        <f>IF(FN_MC!M40="","*",FN_MC!M40)</f>
        <v>PNV-PTR</v>
      </c>
      <c r="G34" s="101" t="str">
        <f>IF(FN_MC!I40="","*",FN_MC!I40)</f>
        <v>POSPNV</v>
      </c>
      <c r="H34" s="101" t="str">
        <f>IF(FN_MC!AB40="","*",FN_MC!AB40)</f>
        <v>*</v>
      </c>
      <c r="I34" s="101" t="str">
        <f>IF(FN_MC!AC40="","*",FN_MC!AC40)</f>
        <v>*</v>
      </c>
      <c r="J34" s="102" t="str">
        <f>IF(FN_MC!AA40="","*",FN_MC!AA40)</f>
        <v>*</v>
      </c>
      <c r="K34" s="112" t="str">
        <f>IF(FN_MC!AD40="","*",FN_MC!AD40)</f>
        <v>*</v>
      </c>
    </row>
    <row r="35" spans="2:11" hidden="1">
      <c r="B35" s="100" t="str">
        <f>IF(FN_MC!Y41="","*",FN_MC!Y41)</f>
        <v>*</v>
      </c>
      <c r="C35" s="101">
        <f>IF(FN_MC!B41="","*",FN_MC!B41)</f>
        <v>46057</v>
      </c>
      <c r="D35" s="101" t="str">
        <f>IF(FN_MC!D41="","*",FN_MC!D41)</f>
        <v>A17</v>
      </c>
      <c r="E35" s="101" t="str">
        <f>IF(FN_MC!H41="","*",FN_MC!H41)</f>
        <v>PPGPTR</v>
      </c>
      <c r="F35" s="114" t="str">
        <f>IF(FN_MC!M41="","*",FN_MC!M41)</f>
        <v>PTR-PPG</v>
      </c>
      <c r="G35" s="101" t="str">
        <f>IF(FN_MC!I41="","*",FN_MC!I41)</f>
        <v>PSGPAR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*</v>
      </c>
      <c r="K35" s="112">
        <f>IF(FN_MC!AD41="","*",FN_MC!AD41)</f>
        <v>0.29166666666666669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 t="str">
        <f>IF(FN_MC!B43="","*",FN_MC!B43)</f>
        <v>*</v>
      </c>
      <c r="D37" s="101" t="str">
        <f>IF(FN_MC!D43="","*",FN_MC!D43)</f>
        <v>*</v>
      </c>
      <c r="E37" s="101" t="str">
        <f>IF(FN_MC!H43="","*",FN_MC!H43)</f>
        <v>*</v>
      </c>
      <c r="F37" s="114" t="str">
        <f>IF(FN_MC!M43="","*",FN_MC!M43)</f>
        <v>-</v>
      </c>
      <c r="G37" s="101" t="str">
        <f>IF(FN_MC!I43="","*",FN_MC!I43)</f>
        <v>*</v>
      </c>
      <c r="H37" s="101" t="str">
        <f>IF(FN_MC!AB43="","*",FN_MC!AB43)</f>
        <v>*</v>
      </c>
      <c r="I37" s="101" t="str">
        <f>IF(FN_MC!AC43="","*",FN_MC!AC43)</f>
        <v>*</v>
      </c>
      <c r="J37" s="102" t="str">
        <f>IF(FN_MC!AA43="","*",FN_MC!AA43)</f>
        <v>*</v>
      </c>
      <c r="K37" s="112" t="str">
        <f>IF(FN_MC!AD43="","*",FN_MC!AD43)</f>
        <v>*</v>
      </c>
    </row>
    <row r="38" spans="2:11" hidden="1">
      <c r="B38" s="100" t="str">
        <f>IF(FN_MC!Y44="","*",FN_MC!Y44)</f>
        <v>OPORTUNIDADE</v>
      </c>
      <c r="C38" s="101">
        <f>IF(FN_MC!B44="","*",FN_MC!B44)</f>
        <v>46058</v>
      </c>
      <c r="D38" s="101" t="str">
        <f>IF(FN_MC!D44="","*",FN_MC!D44)</f>
        <v>V86</v>
      </c>
      <c r="E38" s="101" t="str">
        <f>IF(FN_MC!H44="","*",FN_MC!H44)</f>
        <v>TSF</v>
      </c>
      <c r="F38" s="114" t="str">
        <f>IF(FN_MC!M44="","*",FN_MC!M44)</f>
        <v>TSF-TEX</v>
      </c>
      <c r="G38" s="101" t="str">
        <f>IF(FN_MC!I44="","*",FN_MC!I44)</f>
        <v>TSF</v>
      </c>
      <c r="H38" s="101" t="str">
        <f>IF(FN_MC!AB44="","*",FN_MC!AB44)</f>
        <v>FIXO</v>
      </c>
      <c r="I38" s="101" t="str">
        <f>IF(FN_MC!AC44="","*",FN_MC!AC44)</f>
        <v>*</v>
      </c>
      <c r="J38" s="102">
        <f>IF(FN_MC!AA44="","*",FN_MC!AA44)</f>
        <v>1</v>
      </c>
      <c r="K38" s="112">
        <f>IF(FN_MC!AD44="","*",FN_MC!AD44)</f>
        <v>0.29166666666666669</v>
      </c>
    </row>
    <row r="39" spans="2:11" hidden="1">
      <c r="B39" s="100" t="str">
        <f>IF(FN_MC!Y45="","*",FN_MC!Y45)</f>
        <v>OPORTUNIDADE</v>
      </c>
      <c r="C39" s="101">
        <f>IF(FN_MC!B45="","*",FN_MC!B45)</f>
        <v>46058</v>
      </c>
      <c r="D39" s="101" t="str">
        <f>IF(FN_MC!D45="","*",FN_MC!D45)</f>
        <v>BRUNO (TF-525)</v>
      </c>
      <c r="E39" s="101" t="str">
        <f>IF(FN_MC!H45="","*",FN_MC!H45)</f>
        <v>539TRM</v>
      </c>
      <c r="F39" s="114" t="str">
        <f>IF(FN_MC!M45="","*",FN_MC!M45)</f>
        <v>TBE-TRM</v>
      </c>
      <c r="G39" s="101" t="str">
        <f>IF(FN_MC!I45="","*",FN_MC!I45)</f>
        <v>-</v>
      </c>
      <c r="H39" s="101" t="str">
        <f>IF(FN_MC!AB45="","*",FN_MC!AB45)</f>
        <v>*</v>
      </c>
      <c r="I39" s="101" t="str">
        <f>IF(FN_MC!AC45="","*",FN_MC!AC45)</f>
        <v>*</v>
      </c>
      <c r="J39" s="102" t="str">
        <f>IF(FN_MC!AA45="","*",FN_MC!AA45)</f>
        <v>-</v>
      </c>
      <c r="K39" s="112" t="str">
        <f>IF(FN_MC!AD45="","*",FN_MC!AD45)</f>
        <v>*</v>
      </c>
    </row>
    <row r="40" spans="2:11" hidden="1">
      <c r="B40" s="100" t="str">
        <f>IF(FN_MC!Y46="","*",FN_MC!Y46)</f>
        <v>OPORTUNIDADE</v>
      </c>
      <c r="C40" s="101">
        <f>IF(FN_MC!B46="","*",FN_MC!B46)</f>
        <v>46058</v>
      </c>
      <c r="D40" s="101" t="str">
        <f>IF(FN_MC!D46="","*",FN_MC!D46)</f>
        <v>W70</v>
      </c>
      <c r="E40" s="101" t="str">
        <f>IF(FN_MC!H46="","*",FN_MC!H46)</f>
        <v>TGR2</v>
      </c>
      <c r="F40" s="114" t="str">
        <f>IF(FN_MC!M46="","*",FN_MC!M46)</f>
        <v>TGR-RVD</v>
      </c>
      <c r="G40" s="101" t="str">
        <f>IF(FN_MC!I46="","*",FN_MC!I46)</f>
        <v>RVD</v>
      </c>
      <c r="H40" s="101" t="str">
        <f>IF(FN_MC!AB46="","*",FN_MC!AB46)</f>
        <v>FIXO</v>
      </c>
      <c r="I40" s="101" t="str">
        <f>IF(FN_MC!AC46="","*",FN_MC!AC46)</f>
        <v>*</v>
      </c>
      <c r="J40" s="102" t="str">
        <f>IF(FN_MC!AA46="","*",FN_MC!AA46)</f>
        <v>2 (Enio e Daniel)</v>
      </c>
      <c r="K40" s="112">
        <f>IF(FN_MC!AD46="","*",FN_MC!AD46)</f>
        <v>0.29166666666666669</v>
      </c>
    </row>
    <row r="41" spans="2:11" hidden="1">
      <c r="B41" s="100" t="str">
        <f>IF(FN_MC!Y47="","*",FN_MC!Y47)</f>
        <v>OPORTUNIDADE</v>
      </c>
      <c r="C41" s="101">
        <f>IF(FN_MC!B47="","*",FN_MC!B47)</f>
        <v>46058</v>
      </c>
      <c r="D41" s="101" t="str">
        <f>IF(FN_MC!D47="","*",FN_MC!D47)</f>
        <v>E46</v>
      </c>
      <c r="E41" s="101" t="str">
        <f>IF(FN_MC!H47="","*",FN_MC!H47)</f>
        <v>TGR2</v>
      </c>
      <c r="F41" s="114" t="str">
        <f>IF(FN_MC!M47="","*",FN_MC!M47)</f>
        <v>TGR-TIN</v>
      </c>
      <c r="G41" s="101" t="str">
        <f>IF(FN_MC!I47="","*",FN_MC!I47)</f>
        <v>TIN</v>
      </c>
      <c r="H41" s="101" t="str">
        <f>IF(FN_MC!AB47="","*",FN_MC!AB47)</f>
        <v>FIXO</v>
      </c>
      <c r="I41" s="101" t="str">
        <f>IF(FN_MC!AC47="","*",FN_MC!AC47)</f>
        <v>*</v>
      </c>
      <c r="J41" s="102" t="str">
        <f>IF(FN_MC!AA47="","*",FN_MC!AA47)</f>
        <v>2 (Kleyton e Tiago)</v>
      </c>
      <c r="K41" s="112">
        <f>IF(FN_MC!AD47="","*",FN_MC!AD47)</f>
        <v>0.29166666666666669</v>
      </c>
    </row>
    <row r="42" spans="2:11" hidden="1">
      <c r="B42" s="100" t="str">
        <f>IF(FN_MC!Y48="","*",FN_MC!Y48)</f>
        <v>OPORTUNIDADE</v>
      </c>
      <c r="C42" s="101">
        <f>IF(FN_MC!B48="","*",FN_MC!B48)</f>
        <v>46058</v>
      </c>
      <c r="D42" s="101" t="str">
        <f>IF(FN_MC!D48="","*",FN_MC!D48)</f>
        <v>ELSON (TF-526)</v>
      </c>
      <c r="E42" s="101" t="str">
        <f>IF(FN_MC!H48="","*",FN_MC!H48)</f>
        <v>TPC440</v>
      </c>
      <c r="F42" s="114" t="str">
        <f>IF(FN_MC!M48="","*",FN_MC!M48)</f>
        <v>TPC-TVL</v>
      </c>
      <c r="G42" s="101" t="str">
        <f>IF(FN_MC!I48="","*",FN_MC!I48)</f>
        <v>-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-</v>
      </c>
      <c r="K42" s="112" t="str">
        <f>IF(FN_MC!AD48="","*",FN_MC!AD48)</f>
        <v>*</v>
      </c>
    </row>
    <row r="43" spans="2:11" hidden="1">
      <c r="B43" s="100" t="str">
        <f>IF(FN_MC!Y49="","*",FN_MC!Y49)</f>
        <v>OPORTUNIDADE</v>
      </c>
      <c r="C43" s="101">
        <f>IF(FN_MC!B49="","*",FN_MC!B49)</f>
        <v>46058</v>
      </c>
      <c r="D43" s="101" t="str">
        <f>IF(FN_MC!D49="","*",FN_MC!D49)</f>
        <v>MARCOS (TF-520)</v>
      </c>
      <c r="E43" s="101" t="str">
        <f>IF(FN_MC!H49="","*",FN_MC!H49)</f>
        <v>277TCS</v>
      </c>
      <c r="F43" s="114" t="str">
        <f>IF(FN_MC!M49="","*",FN_MC!M49)</f>
        <v>TJA-TCS</v>
      </c>
      <c r="G43" s="101" t="str">
        <f>IF(FN_MC!I49="","*",FN_MC!I49)</f>
        <v>-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-</v>
      </c>
      <c r="K43" s="112" t="str">
        <f>IF(FN_MC!AD49="","*",FN_MC!AD49)</f>
        <v>*</v>
      </c>
    </row>
    <row r="44" spans="2:11" hidden="1">
      <c r="B44" s="100" t="str">
        <f>IF(FN_MC!Y50="","*",FN_MC!Y50)</f>
        <v>OPORTUNIDADE</v>
      </c>
      <c r="C44" s="101">
        <f>IF(FN_MC!B50="","*",FN_MC!B50)</f>
        <v>46058</v>
      </c>
      <c r="D44" s="101" t="str">
        <f>IF(FN_MC!D50="","*",FN_MC!D50)</f>
        <v>W50</v>
      </c>
      <c r="E44" s="101" t="str">
        <f>IF(FN_MC!H50="","*",FN_MC!H50)</f>
        <v>TCS2</v>
      </c>
      <c r="F44" s="114" t="str">
        <f>IF(FN_MC!M50="","*",FN_MC!M50)</f>
        <v>TVI-TJA</v>
      </c>
      <c r="G44" s="101" t="str">
        <f>IF(FN_MC!I50="","*",FN_MC!I50)</f>
        <v>TCS2</v>
      </c>
      <c r="H44" s="101" t="str">
        <f>IF(FN_MC!AB50="","*",FN_MC!AB50)</f>
        <v>FIXO</v>
      </c>
      <c r="I44" s="101" t="str">
        <f>IF(FN_MC!AC50="","*",FN_MC!AC50)</f>
        <v>*</v>
      </c>
      <c r="J44" s="102" t="str">
        <f>IF(FN_MC!AA50="","*",FN_MC!AA50)</f>
        <v>2 (Eder e Maicon)</v>
      </c>
      <c r="K44" s="112">
        <f>IF(FN_MC!AD50="","*",FN_MC!AD50)</f>
        <v>0.29166666666666669</v>
      </c>
    </row>
    <row r="45" spans="2:11" hidden="1">
      <c r="B45" s="100" t="str">
        <f>IF(FN_MC!Y51="","*",FN_MC!Y51)</f>
        <v>OPORTUNIDADE</v>
      </c>
      <c r="C45" s="101">
        <f>IF(FN_MC!B51="","*",FN_MC!B51)</f>
        <v>46058</v>
      </c>
      <c r="D45" s="101" t="str">
        <f>IF(FN_MC!D51="","*",FN_MC!D51)</f>
        <v>A60</v>
      </c>
      <c r="E45" s="101" t="str">
        <f>IF(FN_MC!H51="","*",FN_MC!H51)</f>
        <v>TVI</v>
      </c>
      <c r="F45" s="114" t="str">
        <f>IF(FN_MC!M51="","*",FN_MC!M51)</f>
        <v>TVI-TGR</v>
      </c>
      <c r="G45" s="101" t="str">
        <f>IF(FN_MC!I51="","*",FN_MC!I51)</f>
        <v>TGR2</v>
      </c>
      <c r="H45" s="101" t="str">
        <f>IF(FN_MC!AB51="","*",FN_MC!AB51)</f>
        <v>FIXO</v>
      </c>
      <c r="I45" s="101" t="str">
        <f>IF(FN_MC!AC51="","*",FN_MC!AC51)</f>
        <v>*</v>
      </c>
      <c r="J45" s="102">
        <f>IF(FN_MC!AA51="","*",FN_MC!AA51)</f>
        <v>1</v>
      </c>
      <c r="K45" s="112">
        <f>IF(FN_MC!AD51="","*",FN_MC!AD51)</f>
        <v>0.29166666666666669</v>
      </c>
    </row>
    <row r="46" spans="2:11" hidden="1">
      <c r="B46" s="100" t="str">
        <f>IF(FN_MC!Y52="","*",FN_MC!Y52)</f>
        <v>OPORTUNIDADE</v>
      </c>
      <c r="C46" s="101">
        <f>IF(FN_MC!B52="","*",FN_MC!B52)</f>
        <v>46058</v>
      </c>
      <c r="D46" s="101" t="str">
        <f>IF(FN_MC!D52="","*",FN_MC!D52)</f>
        <v>A88</v>
      </c>
      <c r="E46" s="101" t="str">
        <f>IF(FN_MC!H52="","*",FN_MC!H52)</f>
        <v>ZDK</v>
      </c>
      <c r="F46" s="114" t="str">
        <f>IF(FN_MC!M52="","*",FN_MC!M52)</f>
        <v>ZDK</v>
      </c>
      <c r="G46" s="101" t="str">
        <f>IF(FN_MC!I52="","*",FN_MC!I52)</f>
        <v>ZJU</v>
      </c>
      <c r="H46" s="101" t="str">
        <f>IF(FN_MC!AB52="","*",FN_MC!AB52)</f>
        <v>FIXO</v>
      </c>
      <c r="I46" s="101" t="str">
        <f>IF(FN_MC!AC52="","*",FN_MC!AC52)</f>
        <v>*</v>
      </c>
      <c r="J46" s="102">
        <f>IF(FN_MC!AA52="","*",FN_MC!AA52)</f>
        <v>1</v>
      </c>
      <c r="K46" s="112">
        <f>IF(FN_MC!AD52="","*",FN_MC!AD52)</f>
        <v>0.29166666666666669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SIM</v>
      </c>
      <c r="C50" s="101">
        <f>IF(FN_MC!B56="","*",FN_MC!B56)</f>
        <v>46059</v>
      </c>
      <c r="D50" s="101" t="str">
        <f>IF(FN_MC!D56="","*",FN_MC!D56)</f>
        <v>V86</v>
      </c>
      <c r="E50" s="101" t="str">
        <f>IF(FN_MC!H56="","*",FN_MC!H56)</f>
        <v>TSF</v>
      </c>
      <c r="F50" s="114" t="str">
        <f>IF(FN_MC!M56="","*",FN_MC!M56)</f>
        <v>TAL-TSF</v>
      </c>
      <c r="G50" s="101" t="str">
        <f>IF(FN_MC!I56="","*",FN_MC!I56)</f>
        <v>TSF</v>
      </c>
      <c r="H50" s="101" t="str">
        <f>IF(FN_MC!AB56="","*",FN_MC!AB56)</f>
        <v>FIXO</v>
      </c>
      <c r="I50" s="101" t="str">
        <f>IF(FN_MC!AC56="","*",FN_MC!AC56)</f>
        <v>*</v>
      </c>
      <c r="J50" s="102">
        <f>IF(FN_MC!AA56="","*",FN_MC!AA56)</f>
        <v>1</v>
      </c>
      <c r="K50" s="112">
        <f>IF(FN_MC!AD56="","*",FN_MC!AD56)</f>
        <v>0.29166666666666669</v>
      </c>
    </row>
    <row r="51" spans="2:11" hidden="1">
      <c r="B51" s="100" t="str">
        <f>IF(FN_MC!Y57="","*",FN_MC!Y57)</f>
        <v>OPORTUNIDADE</v>
      </c>
      <c r="C51" s="101">
        <f>IF(FN_MC!B57="","*",FN_MC!B57)</f>
        <v>46059</v>
      </c>
      <c r="D51" s="101" t="str">
        <f>IF(FN_MC!D57="","*",FN_MC!D57)</f>
        <v>W70</v>
      </c>
      <c r="E51" s="101" t="str">
        <f>IF(FN_MC!H57="","*",FN_MC!H57)</f>
        <v>TIQ2</v>
      </c>
      <c r="F51" s="114" t="str">
        <f>IF(FN_MC!M57="","*",FN_MC!M57)</f>
        <v>TAL-TSF</v>
      </c>
      <c r="G51" s="101" t="str">
        <f>IF(FN_MC!I57="","*",FN_MC!I57)</f>
        <v>TGR2</v>
      </c>
      <c r="H51" s="101" t="str">
        <f>IF(FN_MC!AB57="","*",FN_MC!AB57)</f>
        <v>FIXO</v>
      </c>
      <c r="I51" s="101" t="str">
        <f>IF(FN_MC!AC57="","*",FN_MC!AC57)</f>
        <v>*</v>
      </c>
      <c r="J51" s="102" t="str">
        <f>IF(FN_MC!AA57="","*",FN_MC!AA57)</f>
        <v>2 (Kleyton e Tiago)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46059</v>
      </c>
      <c r="D52" s="101" t="str">
        <f>IF(FN_MC!D58="","*",FN_MC!D58)</f>
        <v>BRUNO (TF-525)</v>
      </c>
      <c r="E52" s="101" t="str">
        <f>IF(FN_MC!H58="","*",FN_MC!H58)</f>
        <v>539TRM</v>
      </c>
      <c r="F52" s="114" t="str">
        <f>IF(FN_MC!M58="","*",FN_MC!M58)</f>
        <v>TBE-TRM</v>
      </c>
      <c r="G52" s="101" t="str">
        <f>IF(FN_MC!I58="","*",FN_MC!I58)</f>
        <v>-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OPORTUNIDADE</v>
      </c>
      <c r="C53" s="101">
        <f>IF(FN_MC!B59="","*",FN_MC!B59)</f>
        <v>46059</v>
      </c>
      <c r="D53" s="101" t="str">
        <f>IF(FN_MC!D59="","*",FN_MC!D59)</f>
        <v>ELSON (TF-526)</v>
      </c>
      <c r="E53" s="101" t="str">
        <f>IF(FN_MC!H59="","*",FN_MC!H59)</f>
        <v>499TGR1</v>
      </c>
      <c r="F53" s="114" t="str">
        <f>IF(FN_MC!M59="","*",FN_MC!M59)</f>
        <v>TBR-TGR</v>
      </c>
      <c r="G53" s="101" t="str">
        <f>IF(FN_MC!I59="","*",FN_MC!I59)</f>
        <v>-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-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>
        <f>IF(FN_MC!B60="","*",FN_MC!B60)</f>
        <v>46059</v>
      </c>
      <c r="D54" s="101" t="str">
        <f>IF(FN_MC!D60="","*",FN_MC!D60)</f>
        <v>A60</v>
      </c>
      <c r="E54" s="101" t="str">
        <f>IF(FN_MC!H60="","*",FN_MC!H60)</f>
        <v>THE</v>
      </c>
      <c r="F54" s="114" t="str">
        <f>IF(FN_MC!M60="","*",FN_MC!M60)</f>
        <v>THE-TVI</v>
      </c>
      <c r="G54" s="101" t="str">
        <f>IF(FN_MC!I60="","*",FN_MC!I60)</f>
        <v>TVI</v>
      </c>
      <c r="H54" s="101" t="str">
        <f>IF(FN_MC!AB60="","*",FN_MC!AB60)</f>
        <v>FIXO</v>
      </c>
      <c r="I54" s="101" t="str">
        <f>IF(FN_MC!AC60="","*",FN_MC!AC60)</f>
        <v>*</v>
      </c>
      <c r="J54" s="102">
        <f>IF(FN_MC!AA60="","*",FN_MC!AA60)</f>
        <v>1</v>
      </c>
      <c r="K54" s="112">
        <f>IF(FN_MC!AD60="","*",FN_MC!AD60)</f>
        <v>0.29166666666666669</v>
      </c>
    </row>
    <row r="55" spans="2:11" hidden="1">
      <c r="B55" s="100" t="str">
        <f>IF(FN_MC!Y61="","*",FN_MC!Y61)</f>
        <v>OPORTUNIDADE</v>
      </c>
      <c r="C55" s="101">
        <f>IF(FN_MC!B61="","*",FN_MC!B61)</f>
        <v>46059</v>
      </c>
      <c r="D55" s="101" t="str">
        <f>IF(FN_MC!D61="","*",FN_MC!D61)</f>
        <v>MARCOS (TF-520)</v>
      </c>
      <c r="E55" s="101" t="str">
        <f>IF(FN_MC!H61="","*",FN_MC!H61)</f>
        <v>277TCS</v>
      </c>
      <c r="F55" s="114" t="str">
        <f>IF(FN_MC!M61="","*",FN_MC!M61)</f>
        <v>TJA-TCS</v>
      </c>
      <c r="G55" s="101" t="str">
        <f>IF(FN_MC!I61="","*",FN_MC!I61)</f>
        <v>-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-</v>
      </c>
      <c r="K55" s="112" t="str">
        <f>IF(FN_MC!AD61="","*",FN_MC!AD61)</f>
        <v>*</v>
      </c>
    </row>
    <row r="56" spans="2:11" hidden="1">
      <c r="B56" s="100" t="str">
        <f>IF(FN_MC!Y62="","*",FN_MC!Y62)</f>
        <v>SIM</v>
      </c>
      <c r="C56" s="101">
        <f>IF(FN_MC!B62="","*",FN_MC!B62)</f>
        <v>46059</v>
      </c>
      <c r="D56" s="101" t="str">
        <f>IF(FN_MC!D62="","*",FN_MC!D62)</f>
        <v>W50</v>
      </c>
      <c r="E56" s="101" t="str">
        <f>IF(FN_MC!H62="","*",FN_MC!H62)</f>
        <v>TCS2</v>
      </c>
      <c r="F56" s="114" t="str">
        <f>IF(FN_MC!M62="","*",FN_MC!M62)</f>
        <v>TVI-TJA</v>
      </c>
      <c r="G56" s="101" t="str">
        <f>IF(FN_MC!I62="","*",FN_MC!I62)</f>
        <v>TCS2</v>
      </c>
      <c r="H56" s="101" t="str">
        <f>IF(FN_MC!AB62="","*",FN_MC!AB62)</f>
        <v>FIXO</v>
      </c>
      <c r="I56" s="101" t="str">
        <f>IF(FN_MC!AC62="","*",FN_MC!AC62)</f>
        <v>*</v>
      </c>
      <c r="J56" s="102" t="str">
        <f>IF(FN_MC!AA62="","*",FN_MC!AA62)</f>
        <v>2 (Eder e Maicon)</v>
      </c>
      <c r="K56" s="112">
        <f>IF(FN_MC!AD62="","*",FN_MC!AD62)</f>
        <v>0.29166666666666669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E46</v>
      </c>
      <c r="E57" s="101" t="str">
        <f>IF(FN_MC!H63="","*",FN_MC!H63)</f>
        <v>TAPK35</v>
      </c>
      <c r="F57" s="114" t="str">
        <f>IF(FN_MC!M63="","*",FN_MC!M63)</f>
        <v>TAP-TLG</v>
      </c>
      <c r="G57" s="101" t="str">
        <f>IF(FN_MC!I63="","*",FN_MC!I63)</f>
        <v>-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OPORTUNIDADE</v>
      </c>
      <c r="C58" s="101">
        <f>IF(FN_MC!B64="","*",FN_MC!B64)</f>
        <v>46059</v>
      </c>
      <c r="D58" s="101" t="str">
        <f>IF(FN_MC!D64="","*",FN_MC!D64)</f>
        <v>A88</v>
      </c>
      <c r="E58" s="101" t="str">
        <f>IF(FN_MC!H64="","*",FN_MC!H64)</f>
        <v>ZJU</v>
      </c>
      <c r="F58" s="114" t="str">
        <f>IF(FN_MC!M64="","*",FN_MC!M64)</f>
        <v>ZJU-ZTP</v>
      </c>
      <c r="G58" s="101" t="str">
        <f>IF(FN_MC!I64="","*",FN_MC!I64)</f>
        <v>ZTP</v>
      </c>
      <c r="H58" s="101" t="str">
        <f>IF(FN_MC!AB64="","*",FN_MC!AB64)</f>
        <v>FIXO</v>
      </c>
      <c r="I58" s="101" t="str">
        <f>IF(FN_MC!AC64="","*",FN_MC!AC64)</f>
        <v>*</v>
      </c>
      <c r="J58" s="102">
        <f>IF(FN_MC!AA64="","*",FN_MC!AA64)</f>
        <v>1</v>
      </c>
      <c r="K58" s="112">
        <f>IF(FN_MC!AD64="","*",FN_MC!AD64)</f>
        <v>0.29166666666666669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OPORTUNIDADE</v>
      </c>
      <c r="C60" s="101">
        <f>IF(FN_MC!B66="","*",FN_MC!B66)</f>
        <v>46060</v>
      </c>
      <c r="D60" s="101" t="str">
        <f>IF(FN_MC!D66="","*",FN_MC!D66)</f>
        <v>V86</v>
      </c>
      <c r="E60" s="101" t="str">
        <f>IF(FN_MC!H66="","*",FN_MC!H66)</f>
        <v>TSF</v>
      </c>
      <c r="F60" s="114" t="str">
        <f>IF(FN_MC!M66="","*",FN_MC!M66)</f>
        <v>TAL-TSF</v>
      </c>
      <c r="G60" s="101" t="str">
        <f>IF(FN_MC!I66="","*",FN_MC!I66)</f>
        <v>TSF</v>
      </c>
      <c r="H60" s="101" t="str">
        <f>IF(FN_MC!AB66="","*",FN_MC!AB66)</f>
        <v>FIXO</v>
      </c>
      <c r="I60" s="101" t="str">
        <f>IF(FN_MC!AC66="","*",FN_MC!AC66)</f>
        <v>*</v>
      </c>
      <c r="J60" s="102">
        <f>IF(FN_MC!AA66="","*",FN_MC!AA66)</f>
        <v>1</v>
      </c>
      <c r="K60" s="112">
        <f>IF(FN_MC!AD66="","*",FN_MC!AD66)</f>
        <v>0.29166666666666669</v>
      </c>
    </row>
    <row r="61" spans="2:11" hidden="1">
      <c r="B61" s="100" t="str">
        <f>IF(FN_MC!Y67="","*",FN_MC!Y67)</f>
        <v>OPORTUNIDADE</v>
      </c>
      <c r="C61" s="101">
        <f>IF(FN_MC!B67="","*",FN_MC!B67)</f>
        <v>46060</v>
      </c>
      <c r="D61" s="101" t="str">
        <f>IF(FN_MC!D67="","*",FN_MC!D67)</f>
        <v>BRUNO (TF-525)</v>
      </c>
      <c r="E61" s="101" t="str">
        <f>IF(FN_MC!H67="","*",FN_MC!H67)</f>
        <v>539TRM</v>
      </c>
      <c r="F61" s="114" t="str">
        <f>IF(FN_MC!M67="","*",FN_MC!M67)</f>
        <v>TRM</v>
      </c>
      <c r="G61" s="101" t="str">
        <f>IF(FN_MC!I67="","*",FN_MC!I67)</f>
        <v>-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OPORTUNIDADE</v>
      </c>
      <c r="C62" s="101">
        <f>IF(FN_MC!B68="","*",FN_MC!B68)</f>
        <v>46060</v>
      </c>
      <c r="D62" s="101" t="str">
        <f>IF(FN_MC!D68="","*",FN_MC!D68)</f>
        <v>ELSON (TF-526)</v>
      </c>
      <c r="E62" s="101" t="str">
        <f>IF(FN_MC!H68="","*",FN_MC!H68)</f>
        <v>TPC440</v>
      </c>
      <c r="F62" s="114" t="str">
        <f>IF(FN_MC!M68="","*",FN_MC!M68)</f>
        <v>TPC-TVL</v>
      </c>
      <c r="G62" s="101" t="str">
        <f>IF(FN_MC!I68="","*",FN_MC!I68)</f>
        <v>-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OPORTUNIDADE</v>
      </c>
      <c r="C63" s="101">
        <f>IF(FN_MC!B69="","*",FN_MC!B69)</f>
        <v>46060</v>
      </c>
      <c r="D63" s="101" t="str">
        <f>IF(FN_MC!D69="","*",FN_MC!D69)</f>
        <v>MARCOS (TF-520)</v>
      </c>
      <c r="E63" s="101" t="str">
        <f>IF(FN_MC!H69="","*",FN_MC!H69)</f>
        <v>277TCS</v>
      </c>
      <c r="F63" s="114" t="str">
        <f>IF(FN_MC!M69="","*",FN_MC!M69)</f>
        <v>TJA-TCS</v>
      </c>
      <c r="G63" s="101" t="str">
        <f>IF(FN_MC!I69="","*",FN_MC!I69)</f>
        <v>-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OPORTUNIDADE</v>
      </c>
      <c r="C64" s="101">
        <f>IF(FN_MC!B70="","*",FN_MC!B70)</f>
        <v>46060</v>
      </c>
      <c r="D64" s="101" t="str">
        <f>IF(FN_MC!D70="","*",FN_MC!D70)</f>
        <v>V66</v>
      </c>
      <c r="E64" s="101" t="str">
        <f>IF(FN_MC!H70="","*",FN_MC!H70)</f>
        <v>TID</v>
      </c>
      <c r="F64" s="114" t="str">
        <f>IF(FN_MC!M70="","*",FN_MC!M70)</f>
        <v>TCE-TID</v>
      </c>
      <c r="G64" s="101" t="str">
        <f>IF(FN_MC!I70="","*",FN_MC!I70)</f>
        <v>TID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OPORTUNIDADE</v>
      </c>
      <c r="C65" s="101">
        <f>IF(FN_MC!B71="","*",FN_MC!B71)</f>
        <v>46061</v>
      </c>
      <c r="D65" s="101" t="str">
        <f>IF(FN_MC!D71="","*",FN_MC!D71)</f>
        <v>V86</v>
      </c>
      <c r="E65" s="101" t="str">
        <f>IF(FN_MC!H71="","*",FN_MC!H71)</f>
        <v>TSF</v>
      </c>
      <c r="F65" s="114" t="str">
        <f>IF(FN_MC!M71="","*",FN_MC!M71)</f>
        <v>TAL-TSF</v>
      </c>
      <c r="G65" s="101" t="str">
        <f>IF(FN_MC!I71="","*",FN_MC!I71)</f>
        <v>TSF</v>
      </c>
      <c r="H65" s="101" t="str">
        <f>IF(FN_MC!AB71="","*",FN_MC!AB71)</f>
        <v>FIXO</v>
      </c>
      <c r="I65" s="101" t="str">
        <f>IF(FN_MC!AC71="","*",FN_MC!AC71)</f>
        <v>*</v>
      </c>
      <c r="J65" s="102">
        <f>IF(FN_MC!AA71="","*",FN_MC!AA71)</f>
        <v>1</v>
      </c>
      <c r="K65" s="112">
        <f>IF(FN_MC!AD71="","*",FN_MC!AD71)</f>
        <v>0.29166666666666669</v>
      </c>
    </row>
    <row r="66" spans="2:11" hidden="1">
      <c r="B66" s="100" t="str">
        <f>IF(FN_MC!Y72="","*",FN_MC!Y72)</f>
        <v>OPORTUNIDADE</v>
      </c>
      <c r="C66" s="101">
        <f>IF(FN_MC!B72="","*",FN_MC!B72)</f>
        <v>46061</v>
      </c>
      <c r="D66" s="101" t="str">
        <f>IF(FN_MC!D72="","*",FN_MC!D72)</f>
        <v>V66</v>
      </c>
      <c r="E66" s="101" t="str">
        <f>IF(FN_MC!H72="","*",FN_MC!H72)</f>
        <v>TID</v>
      </c>
      <c r="F66" s="114" t="str">
        <f>IF(FN_MC!M72="","*",FN_MC!M72)</f>
        <v>TCE-TID</v>
      </c>
      <c r="G66" s="101" t="str">
        <f>IF(FN_MC!I72="","*",FN_MC!I72)</f>
        <v>TID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>
        <f>IF(FN_MC!B74="","*",FN_MC!B74)</f>
        <v>46062</v>
      </c>
      <c r="D68" s="101" t="str">
        <f>IF(FN_MC!D74="","*",FN_MC!D74)</f>
        <v>V86</v>
      </c>
      <c r="E68" s="101" t="str">
        <f>IF(FN_MC!H74="","*",FN_MC!H74)</f>
        <v>TSF</v>
      </c>
      <c r="F68" s="114" t="str">
        <f>IF(FN_MC!M74="","*",FN_MC!M74)</f>
        <v>TAL-TSF</v>
      </c>
      <c r="G68" s="101" t="str">
        <f>IF(FN_MC!I74="","*",FN_MC!I74)</f>
        <v>TSF</v>
      </c>
      <c r="H68" s="101" t="str">
        <f>IF(FN_MC!AB74="","*",FN_MC!AB74)</f>
        <v>FIXO</v>
      </c>
      <c r="I68" s="101" t="str">
        <f>IF(FN_MC!AC74="","*",FN_MC!AC74)</f>
        <v>*</v>
      </c>
      <c r="J68" s="102">
        <f>IF(FN_MC!AA74="","*",FN_MC!AA74)</f>
        <v>1</v>
      </c>
      <c r="K68" s="112">
        <f>IF(FN_MC!AD74="","*",FN_MC!AD74)</f>
        <v>0.29166666666666669</v>
      </c>
    </row>
    <row r="69" spans="2:11" hidden="1">
      <c r="B69" s="100" t="str">
        <f>IF(FN_MC!Y75="","*",FN_MC!Y75)</f>
        <v>*</v>
      </c>
      <c r="C69" s="101">
        <f>IF(FN_MC!B75="","*",FN_MC!B75)</f>
        <v>46062</v>
      </c>
      <c r="D69" s="101" t="str">
        <f>IF(FN_MC!D75="","*",FN_MC!D75)</f>
        <v>W70</v>
      </c>
      <c r="E69" s="101" t="str">
        <f>IF(FN_MC!H75="","*",FN_MC!H75)</f>
        <v>TIQ</v>
      </c>
      <c r="F69" s="114" t="str">
        <f>IF(FN_MC!M75="","*",FN_MC!M75)</f>
        <v>TAL-TSF</v>
      </c>
      <c r="G69" s="101" t="str">
        <f>IF(FN_MC!I75="","*",FN_MC!I75)</f>
        <v>TGR2</v>
      </c>
      <c r="H69" s="101" t="str">
        <f>IF(FN_MC!AB75="","*",FN_MC!AB75)</f>
        <v>FIXO</v>
      </c>
      <c r="I69" s="101" t="str">
        <f>IF(FN_MC!AC75="","*",FN_MC!AC75)</f>
        <v>*</v>
      </c>
      <c r="J69" s="102">
        <f>IF(FN_MC!AA75="","*",FN_MC!AA75)</f>
        <v>2</v>
      </c>
      <c r="K69" s="112">
        <f>IF(FN_MC!AD75="","*",FN_MC!AD75)</f>
        <v>0.29166666666666669</v>
      </c>
    </row>
    <row r="70" spans="2:11" hidden="1">
      <c r="B70" s="100" t="str">
        <f>IF(FN_MC!Y76="","*",FN_MC!Y76)</f>
        <v>*</v>
      </c>
      <c r="C70" s="101">
        <f>IF(FN_MC!B76="","*",FN_MC!B76)</f>
        <v>46062</v>
      </c>
      <c r="D70" s="101" t="str">
        <f>IF(FN_MC!D76="","*",FN_MC!D76)</f>
        <v>BRUNO (TF-525)</v>
      </c>
      <c r="E70" s="101" t="str">
        <f>IF(FN_MC!H76="","*",FN_MC!H76)</f>
        <v>TRM</v>
      </c>
      <c r="F70" s="114" t="str">
        <f>IF(FN_MC!M76="","*",FN_MC!M76)</f>
        <v>TRM</v>
      </c>
      <c r="G70" s="101" t="str">
        <f>IF(FN_MC!I76="","*",FN_MC!I76)</f>
        <v>-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>
        <f>IF(FN_MC!B77="","*",FN_MC!B77)</f>
        <v>46062</v>
      </c>
      <c r="D71" s="101" t="str">
        <f>IF(FN_MC!D77="","*",FN_MC!D77)</f>
        <v>ELSON (TF-526)</v>
      </c>
      <c r="E71" s="101" t="str">
        <f>IF(FN_MC!H77="","*",FN_MC!H77)</f>
        <v>-</v>
      </c>
      <c r="F71" s="114" t="str">
        <f>IF(FN_MC!M77="","*",FN_MC!M77)</f>
        <v>TPC-TVL</v>
      </c>
      <c r="G71" s="101" t="str">
        <f>IF(FN_MC!I77="","*",FN_MC!I77)</f>
        <v>-</v>
      </c>
      <c r="H71" s="101" t="str">
        <f>IF(FN_MC!AB77="","*",FN_MC!AB77)</f>
        <v>FIXO</v>
      </c>
      <c r="I71" s="101" t="str">
        <f>IF(FN_MC!AC77="","*",FN_MC!AC77)</f>
        <v>*</v>
      </c>
      <c r="J71" s="102">
        <f>IF(FN_MC!AA77="","*",FN_MC!AA77)</f>
        <v>1</v>
      </c>
      <c r="K71" s="112">
        <f>IF(FN_MC!AD77="","*",FN_MC!AD77)</f>
        <v>0.29166666666666669</v>
      </c>
    </row>
    <row r="72" spans="2:11" hidden="1">
      <c r="B72" s="100" t="str">
        <f>IF(FN_MC!Y78="","*",FN_MC!Y78)</f>
        <v>*</v>
      </c>
      <c r="C72" s="101">
        <f>IF(FN_MC!B78="","*",FN_MC!B78)</f>
        <v>46062</v>
      </c>
      <c r="D72" s="101" t="str">
        <f>IF(FN_MC!D78="","*",FN_MC!D78)</f>
        <v>A60</v>
      </c>
      <c r="E72" s="101" t="str">
        <f>IF(FN_MC!H78="","*",FN_MC!H78)</f>
        <v>TCS291</v>
      </c>
      <c r="F72" s="114" t="str">
        <f>IF(FN_MC!M78="","*",FN_MC!M78)</f>
        <v>TCS-TRC</v>
      </c>
      <c r="G72" s="101" t="str">
        <f>IF(FN_MC!I78="","*",FN_MC!I78)</f>
        <v>TIN1</v>
      </c>
      <c r="H72" s="101" t="str">
        <f>IF(FN_MC!AB78="","*",FN_MC!AB78)</f>
        <v>FIXO</v>
      </c>
      <c r="I72" s="101" t="str">
        <f>IF(FN_MC!AC78="","*",FN_MC!AC78)</f>
        <v>*</v>
      </c>
      <c r="J72" s="102">
        <f>IF(FN_MC!AA78="","*",FN_MC!AA78)</f>
        <v>1</v>
      </c>
      <c r="K72" s="112">
        <f>IF(FN_MC!AD78="","*",FN_MC!AD78)</f>
        <v>0.29166666666666669</v>
      </c>
    </row>
    <row r="73" spans="2:11" hidden="1">
      <c r="B73" s="100" t="str">
        <f>IF(FN_MC!Y79="","*",FN_MC!Y79)</f>
        <v>*</v>
      </c>
      <c r="C73" s="101">
        <f>IF(FN_MC!B79="","*",FN_MC!B79)</f>
        <v>46062</v>
      </c>
      <c r="D73" s="101" t="str">
        <f>IF(FN_MC!D79="","*",FN_MC!D79)</f>
        <v>MARCOS (TF-520)</v>
      </c>
      <c r="E73" s="101" t="str">
        <f>IF(FN_MC!H79="","*",FN_MC!H79)</f>
        <v>277TCS</v>
      </c>
      <c r="F73" s="114" t="str">
        <f>IF(FN_MC!M79="","*",FN_MC!M79)</f>
        <v>TJA-TCS</v>
      </c>
      <c r="G73" s="101" t="str">
        <f>IF(FN_MC!I79="","*",FN_MC!I79)</f>
        <v>-</v>
      </c>
      <c r="H73" s="101" t="str">
        <f>IF(FN_MC!AB79="","*",FN_MC!AB79)</f>
        <v>-</v>
      </c>
      <c r="I73" s="101" t="str">
        <f>IF(FN_MC!AC79="","*",FN_MC!AC79)</f>
        <v>-</v>
      </c>
      <c r="J73" s="102" t="str">
        <f>IF(FN_MC!AA79="","*",FN_MC!AA79)</f>
        <v>-</v>
      </c>
      <c r="K73" s="112" t="str">
        <f>IF(FN_MC!AD79="","*",FN_MC!AD79)</f>
        <v>-</v>
      </c>
    </row>
    <row r="74" spans="2:11" hidden="1">
      <c r="B74" s="100" t="str">
        <f>IF(FN_MC!Y80="","*",FN_MC!Y80)</f>
        <v>*</v>
      </c>
      <c r="C74" s="101">
        <f>IF(FN_MC!B80="","*",FN_MC!B80)</f>
        <v>46062</v>
      </c>
      <c r="D74" s="101" t="str">
        <f>IF(FN_MC!D80="","*",FN_MC!D80)</f>
        <v>W50</v>
      </c>
      <c r="E74" s="101" t="str">
        <f>IF(FN_MC!H80="","*",FN_MC!H80)</f>
        <v>TCS2</v>
      </c>
      <c r="F74" s="114" t="str">
        <f>IF(FN_MC!M80="","*",FN_MC!M80)</f>
        <v>TVI-TJA</v>
      </c>
      <c r="G74" s="101" t="str">
        <f>IF(FN_MC!I80="","*",FN_MC!I80)</f>
        <v>TCS2</v>
      </c>
      <c r="H74" s="101" t="str">
        <f>IF(FN_MC!AB80="","*",FN_MC!AB80)</f>
        <v>FIXO</v>
      </c>
      <c r="I74" s="101" t="str">
        <f>IF(FN_MC!AC80="","*",FN_MC!AC80)</f>
        <v>*</v>
      </c>
      <c r="J74" s="102" t="str">
        <f>IF(FN_MC!AA80="","*",FN_MC!AA80)</f>
        <v>2 (Eder e Maicon)</v>
      </c>
      <c r="K74" s="112">
        <f>IF(FN_MC!AD80="","*",FN_MC!AD80)</f>
        <v>0.29166666666666669</v>
      </c>
    </row>
    <row r="75" spans="2:11" hidden="1">
      <c r="B75" s="100" t="str">
        <f>IF(FN_MC!Y81="","*",FN_MC!Y81)</f>
        <v>*</v>
      </c>
      <c r="C75" s="101">
        <f>IF(FN_MC!B81="","*",FN_MC!B81)</f>
        <v>46062</v>
      </c>
      <c r="D75" s="101" t="str">
        <f>IF(FN_MC!D81="","*",FN_MC!D81)</f>
        <v>V66</v>
      </c>
      <c r="E75" s="101" t="str">
        <f>IF(FN_MC!H81="","*",FN_MC!H81)</f>
        <v>TID2</v>
      </c>
      <c r="F75" s="114" t="str">
        <f>IF(FN_MC!M81="","*",FN_MC!M81)</f>
        <v>TCE-TID</v>
      </c>
      <c r="G75" s="101" t="str">
        <f>IF(FN_MC!I81="","*",FN_MC!I81)</f>
        <v>TID2</v>
      </c>
      <c r="H75" s="101" t="str">
        <f>IF(FN_MC!AB81="","*",FN_MC!AB81)</f>
        <v>FIXO</v>
      </c>
      <c r="I75" s="101" t="str">
        <f>IF(FN_MC!AC81="","*",FN_MC!AC81)</f>
        <v>*</v>
      </c>
      <c r="J75" s="102">
        <f>IF(FN_MC!AA81="","*",FN_MC!AA81)</f>
        <v>1</v>
      </c>
      <c r="K75" s="112">
        <f>IF(FN_MC!AD81="","*",FN_MC!AD81)</f>
        <v>0.29166666666666669</v>
      </c>
    </row>
    <row r="76" spans="2:11" hidden="1">
      <c r="B76" s="100" t="str">
        <f>IF(FN_MC!Y82="","*",FN_MC!Y82)</f>
        <v>*</v>
      </c>
      <c r="C76" s="101">
        <f>IF(FN_MC!B82="","*",FN_MC!B82)</f>
        <v>46062</v>
      </c>
      <c r="D76" s="101" t="str">
        <f>IF(FN_MC!D82="","*",FN_MC!D82)</f>
        <v>ANISIO (TF-514)</v>
      </c>
      <c r="E76" s="101" t="str">
        <f>IF(FN_MC!H82="","*",FN_MC!H82)</f>
        <v>-</v>
      </c>
      <c r="F76" s="114" t="str">
        <f>IF(FN_MC!M82="","*",FN_MC!M82)</f>
        <v>TLG-TQI</v>
      </c>
      <c r="G76" s="101" t="str">
        <f>IF(FN_MC!I82="","*",FN_MC!I82)</f>
        <v>-</v>
      </c>
      <c r="H76" s="101" t="str">
        <f>IF(FN_MC!AB82="","*",FN_MC!AB82)</f>
        <v>-</v>
      </c>
      <c r="I76" s="101" t="str">
        <f>IF(FN_MC!AC82="","*",FN_MC!AC82)</f>
        <v>*</v>
      </c>
      <c r="J76" s="102" t="str">
        <f>IF(FN_MC!AA82="","*",FN_MC!AA82)</f>
        <v>-</v>
      </c>
      <c r="K76" s="112" t="str">
        <f>IF(FN_MC!AD82="","*",FN_MC!AD82)</f>
        <v>-</v>
      </c>
    </row>
    <row r="77" spans="2:11" hidden="1">
      <c r="B77" s="100" t="str">
        <f>IF(FN_MC!Y83="","*",FN_MC!Y83)</f>
        <v>*</v>
      </c>
      <c r="C77" s="101">
        <f>IF(FN_MC!B83="","*",FN_MC!B83)</f>
        <v>46062</v>
      </c>
      <c r="D77" s="101" t="str">
        <f>IF(FN_MC!D83="","*",FN_MC!D83)</f>
        <v>E14</v>
      </c>
      <c r="E77" s="101" t="str">
        <f>IF(FN_MC!H83="","*",FN_MC!H83)</f>
        <v>PPN1</v>
      </c>
      <c r="F77" s="114" t="str">
        <f>IF(FN_MC!M83="","*",FN_MC!M83)</f>
        <v>PPN</v>
      </c>
      <c r="G77" s="101" t="str">
        <f>IF(FN_MC!I83="","*",FN_MC!I83)</f>
        <v>PGU2</v>
      </c>
      <c r="H77" s="101" t="str">
        <f>IF(FN_MC!AB83="","*",FN_MC!AB83)</f>
        <v>FIXO</v>
      </c>
      <c r="I77" s="101" t="str">
        <f>IF(FN_MC!AC83="","*",FN_MC!AC83)</f>
        <v>ACIONAMENTO</v>
      </c>
      <c r="J77" s="102">
        <f>IF(FN_MC!AA83="","*",FN_MC!AA83)</f>
        <v>1</v>
      </c>
      <c r="K77" s="112">
        <f>IF(FN_MC!AD83="","*",FN_MC!AD83)</f>
        <v>0.91666666666666663</v>
      </c>
    </row>
    <row r="78" spans="2:11" hidden="1">
      <c r="B78" s="100" t="str">
        <f>IF(FN_MC!Y84="","*",FN_MC!Y84)</f>
        <v>*</v>
      </c>
      <c r="C78" s="101">
        <f>IF(FN_MC!B84="","*",FN_MC!B84)</f>
        <v>46062</v>
      </c>
      <c r="D78" s="101" t="str">
        <f>IF(FN_MC!D84="","*",FN_MC!D84)</f>
        <v xml:space="preserve">TURMA FIXA VIA </v>
      </c>
      <c r="E78" s="101" t="str">
        <f>IF(FN_MC!H84="","*",FN_MC!H84)</f>
        <v>POVPJA</v>
      </c>
      <c r="F78" s="114" t="str">
        <f>IF(FN_MC!M84="","*",FN_MC!M84)</f>
        <v>PJA-POV</v>
      </c>
      <c r="G78" s="101" t="str">
        <f>IF(FN_MC!I84="","*",FN_MC!I84)</f>
        <v>-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SIM</v>
      </c>
      <c r="C79" s="101">
        <f>IF(FN_MC!B85="","*",FN_MC!B85)</f>
        <v>46063</v>
      </c>
      <c r="D79" s="101" t="str">
        <f>IF(FN_MC!D85="","*",FN_MC!D85)</f>
        <v>V86</v>
      </c>
      <c r="E79" s="101" t="str">
        <f>IF(FN_MC!H85="","*",FN_MC!H85)</f>
        <v>TSF</v>
      </c>
      <c r="F79" s="114" t="str">
        <f>IF(FN_MC!M85="","*",FN_MC!M85)</f>
        <v>TAL-TSF</v>
      </c>
      <c r="G79" s="101" t="str">
        <f>IF(FN_MC!I85="","*",FN_MC!I85)</f>
        <v>TSF</v>
      </c>
      <c r="H79" s="101" t="str">
        <f>IF(FN_MC!AB85="","*",FN_MC!AB85)</f>
        <v>FIXO</v>
      </c>
      <c r="I79" s="101" t="str">
        <f>IF(FN_MC!AC85="","*",FN_MC!AC85)</f>
        <v>*</v>
      </c>
      <c r="J79" s="102">
        <f>IF(FN_MC!AA85="","*",FN_MC!AA85)</f>
        <v>1</v>
      </c>
      <c r="K79" s="112">
        <f>IF(FN_MC!AD85="","*",FN_MC!AD85)</f>
        <v>0.29166666666666669</v>
      </c>
    </row>
    <row r="80" spans="2:11" hidden="1">
      <c r="B80" s="100" t="str">
        <f>IF(FN_MC!Y86="","*",FN_MC!Y86)</f>
        <v>OPORTUNIDADE</v>
      </c>
      <c r="C80" s="101">
        <f>IF(FN_MC!B86="","*",FN_MC!B86)</f>
        <v>46063</v>
      </c>
      <c r="D80" s="101" t="str">
        <f>IF(FN_MC!D86="","*",FN_MC!D86)</f>
        <v>W70</v>
      </c>
      <c r="E80" s="101" t="str">
        <f>IF(FN_MC!H86="","*",FN_MC!H86)</f>
        <v>TIQ</v>
      </c>
      <c r="F80" s="114" t="str">
        <f>IF(FN_MC!M86="","*",FN_MC!M86)</f>
        <v>TAL-TSF</v>
      </c>
      <c r="G80" s="101" t="str">
        <f>IF(FN_MC!I86="","*",FN_MC!I86)</f>
        <v>TGR2</v>
      </c>
      <c r="H80" s="101" t="str">
        <f>IF(FN_MC!AB86="","*",FN_MC!AB86)</f>
        <v>FIXO</v>
      </c>
      <c r="I80" s="101" t="str">
        <f>IF(FN_MC!AC86="","*",FN_MC!AC86)</f>
        <v>*</v>
      </c>
      <c r="J80" s="102">
        <f>IF(FN_MC!AA86="","*",FN_MC!AA86)</f>
        <v>2</v>
      </c>
      <c r="K80" s="112">
        <f>IF(FN_MC!AD86="","*",FN_MC!AD86)</f>
        <v>0.29166666666666669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OPORTUNIDADE</v>
      </c>
      <c r="C82" s="101">
        <f>IF(FN_MC!B88="","*",FN_MC!B88)</f>
        <v>46063</v>
      </c>
      <c r="D82" s="101" t="str">
        <f>IF(FN_MC!D88="","*",FN_MC!D88)</f>
        <v>BRUNO (TF-525)</v>
      </c>
      <c r="E82" s="101" t="str">
        <f>IF(FN_MC!H88="","*",FN_MC!H88)</f>
        <v>TRM</v>
      </c>
      <c r="F82" s="114" t="str">
        <f>IF(FN_MC!M88="","*",FN_MC!M88)</f>
        <v>TRM</v>
      </c>
      <c r="G82" s="101" t="str">
        <f>IF(FN_MC!I88="","*",FN_MC!I88)</f>
        <v>-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-</v>
      </c>
      <c r="K82" s="112" t="str">
        <f>IF(FN_MC!AD88="","*",FN_MC!AD88)</f>
        <v>*</v>
      </c>
    </row>
    <row r="83" spans="2:11" hidden="1">
      <c r="B83" s="100" t="str">
        <f>IF(FN_MC!Y89="","*",FN_MC!Y89)</f>
        <v>SIM</v>
      </c>
      <c r="C83" s="101">
        <f>IF(FN_MC!B89="","*",FN_MC!B89)</f>
        <v>46063</v>
      </c>
      <c r="D83" s="101" t="str">
        <f>IF(FN_MC!D89="","*",FN_MC!D89)</f>
        <v>ELSON (TF-526)</v>
      </c>
      <c r="E83" s="101" t="str">
        <f>IF(FN_MC!H89="","*",FN_MC!H89)</f>
        <v>TPC440</v>
      </c>
      <c r="F83" s="114" t="str">
        <f>IF(FN_MC!M89="","*",FN_MC!M89)</f>
        <v>TPC-TVL</v>
      </c>
      <c r="G83" s="101" t="str">
        <f>IF(FN_MC!I89="","*",FN_MC!I89)</f>
        <v>-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SIM</v>
      </c>
      <c r="C87" s="101">
        <f>IF(FN_MC!B93="","*",FN_MC!B93)</f>
        <v>46063</v>
      </c>
      <c r="D87" s="101" t="str">
        <f>IF(FN_MC!D93="","*",FN_MC!D93)</f>
        <v>W50</v>
      </c>
      <c r="E87" s="101" t="str">
        <f>IF(FN_MC!H93="","*",FN_MC!H93)</f>
        <v>TCS</v>
      </c>
      <c r="F87" s="114" t="str">
        <f>IF(FN_MC!M93="","*",FN_MC!M93)</f>
        <v>TVI-TJA</v>
      </c>
      <c r="G87" s="101" t="str">
        <f>IF(FN_MC!I93="","*",FN_MC!I93)</f>
        <v>TCS2</v>
      </c>
      <c r="H87" s="101" t="str">
        <f>IF(FN_MC!AB93="","*",FN_MC!AB93)</f>
        <v>FIXO</v>
      </c>
      <c r="I87" s="101" t="str">
        <f>IF(FN_MC!AC93="","*",FN_MC!AC93)</f>
        <v>*</v>
      </c>
      <c r="J87" s="102" t="str">
        <f>IF(FN_MC!AA93="","*",FN_MC!AA93)</f>
        <v>2 (Eder e Maicon)</v>
      </c>
      <c r="K87" s="112">
        <f>IF(FN_MC!AD93="","*",FN_MC!AD93)</f>
        <v>0.29166666666666669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FIXO</v>
      </c>
      <c r="I88" s="101" t="str">
        <f>IF(FN_MC!AC94="","*",FN_MC!AC94)</f>
        <v>*</v>
      </c>
      <c r="J88" s="102">
        <f>IF(FN_MC!AA94="","*",FN_MC!AA94)</f>
        <v>1</v>
      </c>
      <c r="K88" s="112">
        <f>IF(FN_MC!AD94="","*",FN_MC!AD94)</f>
        <v>0.29166666666666669</v>
      </c>
    </row>
    <row r="89" spans="2:11" hidden="1">
      <c r="B89" s="100" t="str">
        <f>IF(FN_MC!Y95="","*",FN_MC!Y95)</f>
        <v>OPORTUNIDADE</v>
      </c>
      <c r="C89" s="101">
        <f>IF(FN_MC!B95="","*",FN_MC!B95)</f>
        <v>46063</v>
      </c>
      <c r="D89" s="101" t="str">
        <f>IF(FN_MC!D95="","*",FN_MC!D95)</f>
        <v>V66</v>
      </c>
      <c r="E89" s="101" t="str">
        <f>IF(FN_MC!H95="","*",FN_MC!H95)</f>
        <v>TID2</v>
      </c>
      <c r="F89" s="114" t="str">
        <f>IF(FN_MC!M95="","*",FN_MC!M95)</f>
        <v>TCE-TID</v>
      </c>
      <c r="G89" s="101" t="str">
        <f>IF(FN_MC!I95="","*",FN_MC!I95)</f>
        <v>TID2</v>
      </c>
      <c r="H89" s="101" t="str">
        <f>IF(FN_MC!AB95="","*",FN_MC!AB95)</f>
        <v>FIXO</v>
      </c>
      <c r="I89" s="101" t="str">
        <f>IF(FN_MC!AC95="","*",FN_MC!AC95)</f>
        <v>*</v>
      </c>
      <c r="J89" s="102">
        <f>IF(FN_MC!AA95="","*",FN_MC!AA95)</f>
        <v>1</v>
      </c>
      <c r="K89" s="112">
        <f>IF(FN_MC!AD95="","*",FN_MC!AD95)</f>
        <v>0.29166666666666669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OPORTUNIDADE</v>
      </c>
      <c r="C91" s="101">
        <f>IF(FN_MC!B97="","*",FN_MC!B97)</f>
        <v>46063</v>
      </c>
      <c r="D91" s="101" t="str">
        <f>IF(FN_MC!D97="","*",FN_MC!D97)</f>
        <v>MARCOS (TF-520)</v>
      </c>
      <c r="E91" s="101" t="str">
        <f>IF(FN_MC!H97="","*",FN_MC!H97)</f>
        <v>K52TQI</v>
      </c>
      <c r="F91" s="114" t="str">
        <f>IF(FN_MC!M97="","*",FN_MC!M97)</f>
        <v>TLG-TQI</v>
      </c>
      <c r="G91" s="101" t="str">
        <f>IF(FN_MC!I97="","*",FN_MC!I97)</f>
        <v>-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-</v>
      </c>
      <c r="K91" s="112" t="str">
        <f>IF(FN_MC!AD97="","*",FN_MC!AD97)</f>
        <v>*</v>
      </c>
    </row>
    <row r="92" spans="2:11" hidden="1">
      <c r="B92" s="100" t="str">
        <f>IF(FN_MC!Y98="","*",FN_MC!Y98)</f>
        <v>OPORTUNIDADE</v>
      </c>
      <c r="C92" s="101">
        <f>IF(FN_MC!B98="","*",FN_MC!B98)</f>
        <v>46063</v>
      </c>
      <c r="D92" s="101" t="str">
        <f>IF(FN_MC!D98="","*",FN_MC!D98)</f>
        <v>E46</v>
      </c>
      <c r="E92" s="101" t="str">
        <f>IF(FN_MC!H98="","*",FN_MC!H98)</f>
        <v>TIN</v>
      </c>
      <c r="F92" s="114" t="str">
        <f>IF(FN_MC!M98="","*",FN_MC!M98)</f>
        <v>TAP-TLG</v>
      </c>
      <c r="G92" s="101" t="str">
        <f>IF(FN_MC!I98="","*",FN_MC!I98)</f>
        <v>-</v>
      </c>
      <c r="H92" s="101" t="str">
        <f>IF(FN_MC!AB98="","*",FN_MC!AB98)</f>
        <v>ESCALA</v>
      </c>
      <c r="I92" s="101" t="str">
        <f>IF(FN_MC!AC98="","*",FN_MC!AC98)</f>
        <v>*</v>
      </c>
      <c r="J92" s="102">
        <f>IF(FN_MC!AA98="","*",FN_MC!AA98)</f>
        <v>2</v>
      </c>
      <c r="K92" s="112">
        <f>IF(FN_MC!AD98="","*",FN_MC!AD98)</f>
        <v>0.29166666666666669</v>
      </c>
    </row>
    <row r="93" spans="2:11" hidden="1">
      <c r="B93" s="100" t="str">
        <f>IF(FN_MC!Y99="","*",FN_MC!Y99)</f>
        <v>OPORTUNIDADE</v>
      </c>
      <c r="C93" s="101">
        <f>IF(FN_MC!B99="","*",FN_MC!B99)</f>
        <v>46063</v>
      </c>
      <c r="D93" s="101" t="str">
        <f>IF(FN_MC!D99="","*",FN_MC!D99)</f>
        <v>A60</v>
      </c>
      <c r="E93" s="101" t="str">
        <f>IF(FN_MC!H99="","*",FN_MC!H99)</f>
        <v>TMI</v>
      </c>
      <c r="F93" s="114" t="str">
        <f>IF(FN_MC!M99="","*",FN_MC!M99)</f>
        <v>TMI-TRP</v>
      </c>
      <c r="G93" s="101" t="str">
        <f>IF(FN_MC!I99="","*",FN_MC!I99)</f>
        <v>TIN1</v>
      </c>
      <c r="H93" s="101" t="str">
        <f>IF(FN_MC!AB99="","*",FN_MC!AB99)</f>
        <v>FIXO</v>
      </c>
      <c r="I93" s="101" t="str">
        <f>IF(FN_MC!AC99="","*",FN_MC!AC99)</f>
        <v>*</v>
      </c>
      <c r="J93" s="102">
        <f>IF(FN_MC!AA99="","*",FN_MC!AA99)</f>
        <v>1</v>
      </c>
      <c r="K93" s="112">
        <f>IF(FN_MC!AD99="","*",FN_MC!AD99)</f>
        <v>0.29166666666666669</v>
      </c>
    </row>
    <row r="94" spans="2:11" hidden="1">
      <c r="B94" s="100" t="str">
        <f>IF(FN_MC!Y100="","*",FN_MC!Y100)</f>
        <v>*</v>
      </c>
      <c r="C94" s="101">
        <f>IF(FN_MC!B100="","*",FN_MC!B100)</f>
        <v>46063</v>
      </c>
      <c r="D94" s="101" t="str">
        <f>IF(FN_MC!D100="","*",FN_MC!D100)</f>
        <v>CARLOS NEVES (TP-521)</v>
      </c>
      <c r="E94" s="101" t="str">
        <f>IF(FN_MC!H100="","*",FN_MC!H100)</f>
        <v>-</v>
      </c>
      <c r="F94" s="114" t="str">
        <f>IF(FN_MC!M100="","*",FN_MC!M100)</f>
        <v>PPO-PPP</v>
      </c>
      <c r="G94" s="101" t="str">
        <f>IF(FN_MC!I100="","*",FN_MC!I100)</f>
        <v>-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-</v>
      </c>
    </row>
    <row r="95" spans="2:11" hidden="1">
      <c r="B95" s="100" t="str">
        <f>IF(FN_MC!Y101="","*",FN_MC!Y101)</f>
        <v>*</v>
      </c>
      <c r="C95" s="101">
        <f>IF(FN_MC!B101="","*",FN_MC!B101)</f>
        <v>46063</v>
      </c>
      <c r="D95" s="101" t="str">
        <f>IF(FN_MC!D101="","*",FN_MC!D101)</f>
        <v>W94</v>
      </c>
      <c r="E95" s="101" t="str">
        <f>IF(FN_MC!H101="","*",FN_MC!H101)</f>
        <v>PPR1</v>
      </c>
      <c r="F95" s="114" t="str">
        <f>IF(FN_MC!M101="","*",FN_MC!M101)</f>
        <v>PPR-PSS</v>
      </c>
      <c r="G95" s="101" t="str">
        <f>IF(FN_MC!I101="","*",FN_MC!I101)</f>
        <v>PIT1</v>
      </c>
      <c r="H95" s="101" t="str">
        <f>IF(FN_MC!AB101="","*",FN_MC!AB101)</f>
        <v>FIXO</v>
      </c>
      <c r="I95" s="101" t="str">
        <f>IF(FN_MC!AC101="","*",FN_MC!AC101)</f>
        <v>*</v>
      </c>
      <c r="J95" s="102">
        <f>IF(FN_MC!AA101="","*",FN_MC!AA101)</f>
        <v>1</v>
      </c>
      <c r="K95" s="112">
        <f>IF(FN_MC!AD101="","*",FN_MC!AD101)</f>
        <v>0.29166666666666669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SIM</v>
      </c>
      <c r="C97" s="101">
        <f>IF(FN_MC!B103="","*",FN_MC!B103)</f>
        <v>46064</v>
      </c>
      <c r="D97" s="101" t="str">
        <f>IF(FN_MC!D103="","*",FN_MC!D103)</f>
        <v>V86</v>
      </c>
      <c r="E97" s="101" t="str">
        <f>IF(FN_MC!H103="","*",FN_MC!H103)</f>
        <v>TSF1</v>
      </c>
      <c r="F97" s="114" t="str">
        <f>IF(FN_MC!M103="","*",FN_MC!M103)</f>
        <v>TBS-TAL</v>
      </c>
      <c r="G97" s="101" t="str">
        <f>IF(FN_MC!I103="","*",FN_MC!I103)</f>
        <v>TMJ1</v>
      </c>
      <c r="H97" s="101" t="str">
        <f>IF(FN_MC!AB103="","*",FN_MC!AB103)</f>
        <v>FIXO</v>
      </c>
      <c r="I97" s="101" t="str">
        <f>IF(FN_MC!AC103="","*",FN_MC!AC103)</f>
        <v>*</v>
      </c>
      <c r="J97" s="102">
        <f>IF(FN_MC!AA103="","*",FN_MC!AA103)</f>
        <v>1</v>
      </c>
      <c r="K97" s="112">
        <f>IF(FN_MC!AD103="","*",FN_MC!AD103)</f>
        <v>0.29166666666666669</v>
      </c>
    </row>
    <row r="98" spans="2:11" hidden="1">
      <c r="B98" s="100" t="str">
        <f>IF(FN_MC!Y104="","*",FN_MC!Y104)</f>
        <v>OPORTUNIDADE</v>
      </c>
      <c r="C98" s="101">
        <f>IF(FN_MC!B104="","*",FN_MC!B104)</f>
        <v>46064</v>
      </c>
      <c r="D98" s="101" t="str">
        <f>IF(FN_MC!D104="","*",FN_MC!D104)</f>
        <v>FRANCISCO (TF-19)</v>
      </c>
      <c r="E98" s="101" t="str">
        <f>IF(FN_MC!H104="","*",FN_MC!H104)</f>
        <v>TEPPAT1</v>
      </c>
      <c r="F98" s="114" t="str">
        <f>IF(FN_MC!M104="","*",FN_MC!M104)</f>
        <v>TEP-TMJ</v>
      </c>
      <c r="G98" s="101" t="str">
        <f>IF(FN_MC!I104="","*",FN_MC!I104)</f>
        <v>-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-</v>
      </c>
    </row>
    <row r="99" spans="2:11" hidden="1">
      <c r="B99" s="100" t="str">
        <f>IF(FN_MC!Y105="","*",FN_MC!Y105)</f>
        <v>OPORTUNIDADE</v>
      </c>
      <c r="C99" s="101">
        <f>IF(FN_MC!B105="","*",FN_MC!B105)</f>
        <v>46064</v>
      </c>
      <c r="D99" s="101" t="str">
        <f>IF(FN_MC!D105="","*",FN_MC!D105)</f>
        <v>BRUNO (TF-525)</v>
      </c>
      <c r="E99" s="101" t="str">
        <f>IF(FN_MC!H105="","*",FN_MC!H105)</f>
        <v>TRM</v>
      </c>
      <c r="F99" s="114" t="str">
        <f>IF(FN_MC!M105="","*",FN_MC!M105)</f>
        <v>TRM</v>
      </c>
      <c r="G99" s="101" t="str">
        <f>IF(FN_MC!I105="","*",FN_MC!I105)</f>
        <v>-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-</v>
      </c>
    </row>
    <row r="100" spans="2:11" hidden="1">
      <c r="B100" s="100" t="str">
        <f>IF(FN_MC!Y106="","*",FN_MC!Y106)</f>
        <v>OPORTUNIDADE</v>
      </c>
      <c r="C100" s="101">
        <f>IF(FN_MC!B106="","*",FN_MC!B106)</f>
        <v>46064</v>
      </c>
      <c r="D100" s="101" t="str">
        <f>IF(FN_MC!D106="","*",FN_MC!D106)</f>
        <v>W70</v>
      </c>
      <c r="E100" s="101" t="str">
        <f>IF(FN_MC!H106="","*",FN_MC!H106)</f>
        <v>TGR2</v>
      </c>
      <c r="F100" s="114" t="str">
        <f>IF(FN_MC!M106="","*",FN_MC!M106)</f>
        <v>TGR-TIQ</v>
      </c>
      <c r="G100" s="101" t="str">
        <f>IF(FN_MC!I106="","*",FN_MC!I106)</f>
        <v>TIQ2</v>
      </c>
      <c r="H100" s="101" t="str">
        <f>IF(FN_MC!AB106="","*",FN_MC!AB106)</f>
        <v>FIXO</v>
      </c>
      <c r="I100" s="101" t="str">
        <f>IF(FN_MC!AC106="","*",FN_MC!AC106)</f>
        <v>*</v>
      </c>
      <c r="J100" s="102">
        <f>IF(FN_MC!AA106="","*",FN_MC!AA106)</f>
        <v>2</v>
      </c>
      <c r="K100" s="112">
        <f>IF(FN_MC!AD106="","*",FN_MC!AD106)</f>
        <v>0.75</v>
      </c>
    </row>
    <row r="101" spans="2:11" hidden="1">
      <c r="B101" s="100" t="str">
        <f>IF(FN_MC!Y107="","*",FN_MC!Y107)</f>
        <v>SIM</v>
      </c>
      <c r="C101" s="101">
        <f>IF(FN_MC!B107="","*",FN_MC!B107)</f>
        <v>46064</v>
      </c>
      <c r="D101" s="101" t="str">
        <f>IF(FN_MC!D107="","*",FN_MC!D107)</f>
        <v>ELSON (TF-526)</v>
      </c>
      <c r="E101" s="101" t="str">
        <f>IF(FN_MC!H107="","*",FN_MC!H107)</f>
        <v>-</v>
      </c>
      <c r="F101" s="114" t="str">
        <f>IF(FN_MC!M107="","*",FN_MC!M107)</f>
        <v>TPC-TVL</v>
      </c>
      <c r="G101" s="101" t="str">
        <f>IF(FN_MC!I107="","*",FN_MC!I107)</f>
        <v>-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-</v>
      </c>
    </row>
    <row r="102" spans="2:11" hidden="1">
      <c r="B102" s="100" t="str">
        <f>IF(FN_MC!Y108="","*",FN_MC!Y108)</f>
        <v>SIM</v>
      </c>
      <c r="C102" s="101">
        <f>IF(FN_MC!B108="","*",FN_MC!B108)</f>
        <v>46064</v>
      </c>
      <c r="D102" s="101" t="str">
        <f>IF(FN_MC!D108="","*",FN_MC!D108)</f>
        <v>A60</v>
      </c>
      <c r="E102" s="101" t="str">
        <f>IF(FN_MC!H108="","*",FN_MC!H108)</f>
        <v>TCS291</v>
      </c>
      <c r="F102" s="114" t="str">
        <f>IF(FN_MC!M108="","*",FN_MC!M108)</f>
        <v>TCS-TGR</v>
      </c>
      <c r="G102" s="101" t="str">
        <f>IF(FN_MC!I108="","*",FN_MC!I108)</f>
        <v>TGR512</v>
      </c>
      <c r="H102" s="101" t="str">
        <f>IF(FN_MC!AB108="","*",FN_MC!AB108)</f>
        <v>FIXO</v>
      </c>
      <c r="I102" s="101" t="str">
        <f>IF(FN_MC!AC108="","*",FN_MC!AC108)</f>
        <v>*</v>
      </c>
      <c r="J102" s="102">
        <f>IF(FN_MC!AA108="","*",FN_MC!AA108)</f>
        <v>1</v>
      </c>
      <c r="K102" s="112">
        <f>IF(FN_MC!AD108="","*",FN_MC!AD108)</f>
        <v>0.29166666666666669</v>
      </c>
    </row>
    <row r="103" spans="2:11" hidden="1">
      <c r="B103" s="100" t="str">
        <f>IF(FN_MC!Y109="","*",FN_MC!Y109)</f>
        <v>*</v>
      </c>
      <c r="C103" s="101">
        <f>IF(FN_MC!B109="","*",FN_MC!B109)</f>
        <v>46064</v>
      </c>
      <c r="D103" s="101" t="str">
        <f>IF(FN_MC!D109="","*",FN_MC!D109)</f>
        <v>V66</v>
      </c>
      <c r="E103" s="101" t="str">
        <f>IF(FN_MC!H109="","*",FN_MC!H109)</f>
        <v>TID2</v>
      </c>
      <c r="F103" s="114" t="str">
        <f>IF(FN_MC!M109="","*",FN_MC!M109)</f>
        <v>TCE-TID</v>
      </c>
      <c r="G103" s="101" t="str">
        <f>IF(FN_MC!I109="","*",FN_MC!I109)</f>
        <v>TID2</v>
      </c>
      <c r="H103" s="101" t="str">
        <f>IF(FN_MC!AB109="","*",FN_MC!AB109)</f>
        <v>FIXO</v>
      </c>
      <c r="I103" s="101" t="str">
        <f>IF(FN_MC!AC109="","*",FN_MC!AC109)</f>
        <v>*</v>
      </c>
      <c r="J103" s="102">
        <f>IF(FN_MC!AA109="","*",FN_MC!AA109)</f>
        <v>1</v>
      </c>
      <c r="K103" s="112">
        <f>IF(FN_MC!AD109="","*",FN_MC!AD109)</f>
        <v>0.29166666666666669</v>
      </c>
    </row>
    <row r="104" spans="2:11" hidden="1">
      <c r="B104" s="100" t="str">
        <f>IF(FN_MC!Y110="","*",FN_MC!Y110)</f>
        <v>OPORTUNIDADE</v>
      </c>
      <c r="C104" s="101">
        <f>IF(FN_MC!B110="","*",FN_MC!B110)</f>
        <v>46064</v>
      </c>
      <c r="D104" s="101" t="str">
        <f>IF(FN_MC!D110="","*",FN_MC!D110)</f>
        <v>W50</v>
      </c>
      <c r="E104" s="101" t="str">
        <f>IF(FN_MC!H110="","*",FN_MC!H110)</f>
        <v xml:space="preserve">TCS2 </v>
      </c>
      <c r="F104" s="114" t="str">
        <f>IF(FN_MC!M110="","*",FN_MC!M110)</f>
        <v>TVI-TJA</v>
      </c>
      <c r="G104" s="101" t="str">
        <f>IF(FN_MC!I110="","*",FN_MC!I110)</f>
        <v xml:space="preserve">TCS2 </v>
      </c>
      <c r="H104" s="101" t="str">
        <f>IF(FN_MC!AB110="","*",FN_MC!AB110)</f>
        <v>FIXO</v>
      </c>
      <c r="I104" s="101" t="str">
        <f>IF(FN_MC!AC110="","*",FN_MC!AC110)</f>
        <v>*</v>
      </c>
      <c r="J104" s="102" t="str">
        <f>IF(FN_MC!AA110="","*",FN_MC!AA110)</f>
        <v>2 Maicon + Eder</v>
      </c>
      <c r="K104" s="112">
        <f>IF(FN_MC!AD110="","*",FN_MC!AD110)</f>
        <v>0.29166666666666669</v>
      </c>
    </row>
    <row r="105" spans="2:11" hidden="1">
      <c r="B105" s="100" t="str">
        <f>IF(FN_MC!Y111="","*",FN_MC!Y111)</f>
        <v>OPORTUNIDADE</v>
      </c>
      <c r="C105" s="101">
        <f>IF(FN_MC!B111="","*",FN_MC!B111)</f>
        <v>46064</v>
      </c>
      <c r="D105" s="101" t="str">
        <f>IF(FN_MC!D111="","*",FN_MC!D111)</f>
        <v>MARCOS (TF-520)</v>
      </c>
      <c r="E105" s="101" t="str">
        <f>IF(FN_MC!H111="","*",FN_MC!H111)</f>
        <v>TAPK35</v>
      </c>
      <c r="F105" s="114" t="str">
        <f>IF(FN_MC!M111="","*",FN_MC!M111)</f>
        <v>TAP-TLG</v>
      </c>
      <c r="G105" s="101" t="str">
        <f>IF(FN_MC!I111="","*",FN_MC!I111)</f>
        <v>-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-</v>
      </c>
    </row>
    <row r="106" spans="2:11" hidden="1">
      <c r="B106" s="100" t="str">
        <f>IF(FN_MC!Y112="","*",FN_MC!Y112)</f>
        <v>OPORTUNIDADE</v>
      </c>
      <c r="C106" s="101">
        <f>IF(FN_MC!B112="","*",FN_MC!B112)</f>
        <v>46064</v>
      </c>
      <c r="D106" s="101" t="str">
        <f>IF(FN_MC!D112="","*",FN_MC!D112)</f>
        <v>ANISIO (TF-514)</v>
      </c>
      <c r="E106" s="101" t="str">
        <f>IF(FN_MC!H112="","*",FN_MC!H112)</f>
        <v>TAPK35</v>
      </c>
      <c r="F106" s="114" t="str">
        <f>IF(FN_MC!M112="","*",FN_MC!M112)</f>
        <v>TAP-TLG</v>
      </c>
      <c r="G106" s="101" t="str">
        <f>IF(FN_MC!I112="","*",FN_MC!I112)</f>
        <v>-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-</v>
      </c>
    </row>
    <row r="107" spans="2:11" hidden="1">
      <c r="B107" s="100" t="str">
        <f>IF(FN_MC!Y113="","*",FN_MC!Y113)</f>
        <v>*</v>
      </c>
      <c r="C107" s="101">
        <f>IF(FN_MC!B113="","*",FN_MC!B113)</f>
        <v>46064</v>
      </c>
      <c r="D107" s="101" t="str">
        <f>IF(FN_MC!D113="","*",FN_MC!D113)</f>
        <v xml:space="preserve">TURMA FIXA VIA </v>
      </c>
      <c r="E107" s="101" t="str">
        <f>IF(FN_MC!H113="","*",FN_MC!H113)</f>
        <v>POVPJA</v>
      </c>
      <c r="F107" s="114" t="str">
        <f>IF(FN_MC!M113="","*",FN_MC!M113)</f>
        <v>PJA-POV</v>
      </c>
      <c r="G107" s="101" t="str">
        <f>IF(FN_MC!I113="","*",FN_MC!I113)</f>
        <v>-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>
        <f>IF(FN_MC!B114="","*",FN_MC!B114)</f>
        <v>46064</v>
      </c>
      <c r="D108" s="101" t="str">
        <f>IF(FN_MC!D114="","*",FN_MC!D114)</f>
        <v>E14</v>
      </c>
      <c r="E108" s="101" t="str">
        <f>IF(FN_MC!H114="","*",FN_MC!H114)</f>
        <v>PPP</v>
      </c>
      <c r="F108" s="114" t="str">
        <f>IF(FN_MC!M114="","*",FN_MC!M114)</f>
        <v>PPO-PPP</v>
      </c>
      <c r="G108" s="101" t="str">
        <f>IF(FN_MC!I114="","*",FN_MC!I114)</f>
        <v>PUR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PPO-PPP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OPORTUNIDADE</v>
      </c>
      <c r="C110" s="101">
        <f>IF(FN_MC!B116="","*",FN_MC!B116)</f>
        <v>46065</v>
      </c>
      <c r="D110" s="101" t="str">
        <f>IF(FN_MC!D116="","*",FN_MC!D116)</f>
        <v>V86</v>
      </c>
      <c r="E110" s="101" t="str">
        <f>IF(FN_MC!H116="","*",FN_MC!H116)</f>
        <v>TSF1</v>
      </c>
      <c r="F110" s="114" t="str">
        <f>IF(FN_MC!M116="","*",FN_MC!M116)</f>
        <v>TBS-TAL</v>
      </c>
      <c r="G110" s="101" t="str">
        <f>IF(FN_MC!I116="","*",FN_MC!I116)</f>
        <v>TMJ1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OPORTUNIDADE</v>
      </c>
      <c r="C111" s="101">
        <f>IF(FN_MC!B117="","*",FN_MC!B117)</f>
        <v>46065</v>
      </c>
      <c r="D111" s="101" t="str">
        <f>IF(FN_MC!D117="","*",FN_MC!D117)</f>
        <v>W70</v>
      </c>
      <c r="E111" s="101" t="str">
        <f>IF(FN_MC!H117="","*",FN_MC!H117)</f>
        <v>TIQ</v>
      </c>
      <c r="F111" s="114" t="str">
        <f>IF(FN_MC!M117="","*",FN_MC!M117)</f>
        <v>TSA-TBS</v>
      </c>
      <c r="G111" s="101" t="str">
        <f>IF(FN_MC!I117="","*",FN_MC!I117)</f>
        <v>TIQ2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OPORTUNIDADE</v>
      </c>
      <c r="C113" s="101">
        <f>IF(FN_MC!B119="","*",FN_MC!B119)</f>
        <v>46065</v>
      </c>
      <c r="D113" s="101" t="str">
        <f>IF(FN_MC!D119="","*",FN_MC!D119)</f>
        <v>FERNANDO (TF-19)</v>
      </c>
      <c r="E113" s="101" t="str">
        <f>IF(FN_MC!H119="","*",FN_MC!H119)</f>
        <v>TBS671</v>
      </c>
      <c r="F113" s="114" t="str">
        <f>IF(FN_MC!M119="","*",FN_MC!M119)</f>
        <v>TBS-TAL</v>
      </c>
      <c r="G113" s="101" t="str">
        <f>IF(FN_MC!I119="","*",FN_MC!I119)</f>
        <v>-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OPORTUNIDADE</v>
      </c>
      <c r="C115" s="101">
        <f>IF(FN_MC!B121="","*",FN_MC!B121)</f>
        <v>46065</v>
      </c>
      <c r="D115" s="101" t="str">
        <f>IF(FN_MC!D121="","*",FN_MC!D121)</f>
        <v>BRUNO (TF-525)</v>
      </c>
      <c r="E115" s="101" t="str">
        <f>IF(FN_MC!H121="","*",FN_MC!H121)</f>
        <v>TEPPAT1</v>
      </c>
      <c r="F115" s="114" t="str">
        <f>IF(FN_MC!M121="","*",FN_MC!M121)</f>
        <v>TEP-TMJ</v>
      </c>
      <c r="G115" s="101" t="str">
        <f>IF(FN_MC!I121="","*",FN_MC!I121)</f>
        <v>-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>
        <f>IF(FN_MC!B122="","*",FN_MC!B122)</f>
        <v>46065</v>
      </c>
      <c r="D116" s="101" t="str">
        <f>IF(FN_MC!D122="","*",FN_MC!D122)</f>
        <v>A60</v>
      </c>
      <c r="E116" s="101" t="str">
        <f>IF(FN_MC!H122="","*",FN_MC!H122)</f>
        <v>TGR512</v>
      </c>
      <c r="F116" s="114" t="str">
        <f>IF(FN_MC!M122="","*",FN_MC!M122)</f>
        <v>TGR-TRO</v>
      </c>
      <c r="G116" s="101" t="str">
        <f>IF(FN_MC!I122="","*",FN_MC!I122)</f>
        <v>TRO</v>
      </c>
      <c r="H116" s="101" t="str">
        <f>IF(FN_MC!AB122="","*",FN_MC!AB122)</f>
        <v>FIXO</v>
      </c>
      <c r="I116" s="101" t="str">
        <f>IF(FN_MC!AC122="","*",FN_MC!AC122)</f>
        <v>*</v>
      </c>
      <c r="J116" s="102">
        <f>IF(FN_MC!AA122="","*",FN_MC!AA122)</f>
        <v>1</v>
      </c>
      <c r="K116" s="112">
        <f>IF(FN_MC!AD122="","*",FN_MC!AD122)</f>
        <v>0.29166666666666669</v>
      </c>
    </row>
    <row r="117" spans="2:11" hidden="1">
      <c r="B117" s="100" t="str">
        <f>IF(FN_MC!Y123="","*",FN_MC!Y123)</f>
        <v>OPORTUNIDADE</v>
      </c>
      <c r="C117" s="101">
        <f>IF(FN_MC!B123="","*",FN_MC!B123)</f>
        <v>46065</v>
      </c>
      <c r="D117" s="101" t="str">
        <f>IF(FN_MC!D123="","*",FN_MC!D123)</f>
        <v>W50</v>
      </c>
      <c r="E117" s="101" t="str">
        <f>IF(FN_MC!H123="","*",FN_MC!H123)</f>
        <v xml:space="preserve">TCS2 </v>
      </c>
      <c r="F117" s="114" t="str">
        <f>IF(FN_MC!M123="","*",FN_MC!M123)</f>
        <v>TVI-TJA</v>
      </c>
      <c r="G117" s="101" t="str">
        <f>IF(FN_MC!I123="","*",FN_MC!I123)</f>
        <v xml:space="preserve">TCS2 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IF(FN_MC!Y127="","*",FN_MC!Y127)</f>
        <v>OPORTUNIDADE</v>
      </c>
      <c r="C123" s="101">
        <f>IF(FN_MC!B127="","*",FN_MC!B127)</f>
        <v>46065</v>
      </c>
      <c r="D123" s="101" t="str">
        <f>IF(FN_MC!D127="","*",FN_MC!D127)</f>
        <v>ANISIO (TF-514)</v>
      </c>
      <c r="E123" s="101" t="str">
        <f>IF(FN_MC!H127="","*",FN_MC!H127)</f>
        <v>TAPK35</v>
      </c>
      <c r="F123" s="114" t="str">
        <f>IF(FN_MC!M127="","*",FN_MC!M127)</f>
        <v>TAP-TLG</v>
      </c>
      <c r="G123" s="101" t="str">
        <f>IF(FN_MC!I127="","*",FN_MC!I127)</f>
        <v>-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>
        <f>IF(FN_MC!B128="","*",FN_MC!B128)</f>
        <v>46065</v>
      </c>
      <c r="D124" s="101" t="str">
        <f>IF(FN_MC!D128="","*",FN_MC!D128)</f>
        <v>CARLOS NEVES (TP-521)</v>
      </c>
      <c r="E124" s="101" t="str">
        <f>IF(FN_MC!H128="","*",FN_MC!H128)</f>
        <v>-</v>
      </c>
      <c r="F124" s="114" t="str">
        <f>IF(FN_MC!M128="","*",FN_MC!M128)</f>
        <v>PPP</v>
      </c>
      <c r="G124" s="101" t="str">
        <f>IF(FN_MC!I128="","*",FN_MC!I128)</f>
        <v>-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OPORTUNIDADE</v>
      </c>
      <c r="C125" s="101">
        <f>IF(FN_MC!B129="","*",FN_MC!B129)</f>
        <v>46065</v>
      </c>
      <c r="D125" s="101" t="str">
        <f>IF(FN_MC!D129="","*",FN_MC!D129)</f>
        <v>A88</v>
      </c>
      <c r="E125" s="101" t="str">
        <f>IF(FN_MC!H129="","*",FN_MC!H129)</f>
        <v>ZTP</v>
      </c>
      <c r="F125" s="114" t="str">
        <f>IF(FN_MC!M129="","*",FN_MC!M129)</f>
        <v>ZAY-ZTP</v>
      </c>
      <c r="G125" s="101" t="str">
        <f>IF(FN_MC!I129="","*",FN_MC!I129)</f>
        <v>ZJU</v>
      </c>
      <c r="H125" s="101" t="str">
        <f>IF(FN_MC!AB129="","*",FN_MC!AB129)</f>
        <v>FIXO</v>
      </c>
      <c r="I125" s="101" t="str">
        <f>IF(FN_MC!AC129="","*",FN_MC!AC129)</f>
        <v>*</v>
      </c>
      <c r="J125" s="102">
        <f>IF(FN_MC!AA129="","*",FN_MC!AA129)</f>
        <v>1</v>
      </c>
      <c r="K125" s="112">
        <f>IF(FN_MC!AD129="","*",FN_MC!AD129)</f>
        <v>0.29166666666666669</v>
      </c>
    </row>
    <row r="126" spans="2:11" hidden="1">
      <c r="B126" s="100" t="str">
        <f>IF(FN_MC!Y130="","*",FN_MC!Y130)</f>
        <v>*</v>
      </c>
      <c r="C126" s="101">
        <f>IF(FN_MC!B130="","*",FN_MC!B130)</f>
        <v>46065</v>
      </c>
      <c r="D126" s="101" t="str">
        <f>IF(FN_MC!D130="","*",FN_MC!D130)</f>
        <v>W94</v>
      </c>
      <c r="E126" s="101" t="str">
        <f>IF(FN_MC!H130="","*",FN_MC!H130)</f>
        <v>PIT2</v>
      </c>
      <c r="F126" s="114" t="str">
        <f>IF(FN_MC!M130="","*",FN_MC!M130)</f>
        <v>PUD-PIT</v>
      </c>
      <c r="G126" s="101" t="str">
        <f>IF(FN_MC!I130="","*",FN_MC!I130)</f>
        <v>PSS2</v>
      </c>
      <c r="H126" s="101" t="str">
        <f>IF(FN_MC!AB130="","*",FN_MC!AB130)</f>
        <v>FIXO</v>
      </c>
      <c r="I126" s="101" t="str">
        <f>IF(FN_MC!AC130="","*",FN_MC!AC130)</f>
        <v>*</v>
      </c>
      <c r="J126" s="102" t="str">
        <f>IF(FN_MC!AA130="","*",FN_MC!AA130)</f>
        <v>1 Thiago</v>
      </c>
      <c r="K126" s="112">
        <f>IF(FN_MC!AD130="","*",FN_MC!AD130)</f>
        <v>0.29166666666666669</v>
      </c>
    </row>
    <row r="127" spans="2:11" hidden="1">
      <c r="B127" s="100" t="str">
        <f>IF(FN_MC!Y131="","*",FN_MC!Y131)</f>
        <v>*</v>
      </c>
      <c r="C127" s="101">
        <f>IF(FN_MC!B131="","*",FN_MC!B131)</f>
        <v>46065</v>
      </c>
      <c r="D127" s="101" t="str">
        <f>IF(FN_MC!D131="","*",FN_MC!D131)</f>
        <v>E14</v>
      </c>
      <c r="E127" s="101" t="str">
        <f>IF(FN_MC!H131="","*",FN_MC!H131)</f>
        <v>PUR</v>
      </c>
      <c r="F127" s="114" t="str">
        <f>IF(FN_MC!M131="","*",FN_MC!M131)</f>
        <v>PCA-PUR</v>
      </c>
      <c r="G127" s="101" t="str">
        <f>IF(FN_MC!I131="","*",FN_MC!I131)</f>
        <v>PJA</v>
      </c>
      <c r="H127" s="101" t="str">
        <f>IF(FN_MC!AB131="","*",FN_MC!AB131)</f>
        <v>FIXO</v>
      </c>
      <c r="I127" s="101" t="str">
        <f>IF(FN_MC!AC131="","*",FN_MC!AC131)</f>
        <v>*</v>
      </c>
      <c r="J127" s="102">
        <f>IF(FN_MC!AA131="","*",FN_MC!AA131)</f>
        <v>1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SIM</v>
      </c>
      <c r="C129" s="101">
        <f>IF(FN_MC!B133="","*",FN_MC!B133)</f>
        <v>46066</v>
      </c>
      <c r="D129" s="101" t="str">
        <f>IF(FN_MC!D133="","*",FN_MC!D133)</f>
        <v>V86</v>
      </c>
      <c r="E129" s="101" t="str">
        <f>IF(FN_MC!H133="","*",FN_MC!H133)</f>
        <v>TSF1</v>
      </c>
      <c r="F129" s="114" t="str">
        <f>IF(FN_MC!M133="","*",FN_MC!M133)</f>
        <v>TSF</v>
      </c>
      <c r="G129" s="101" t="str">
        <f>IF(FN_MC!I133="","*",FN_MC!I133)</f>
        <v>TIQ2</v>
      </c>
      <c r="H129" s="101" t="str">
        <f>IF(FN_MC!AB133="","*",FN_MC!AB133)</f>
        <v>FIXO</v>
      </c>
      <c r="I129" s="101" t="str">
        <f>IF(FN_MC!AC133="","*",FN_MC!AC133)</f>
        <v>*</v>
      </c>
      <c r="J129" s="102">
        <f>IF(FN_MC!AA133="","*",FN_MC!AA133)</f>
        <v>1</v>
      </c>
      <c r="K129" s="112">
        <f>IF(FN_MC!AD133="","*",FN_MC!AD133)</f>
        <v>0.29166666666666669</v>
      </c>
    </row>
    <row r="130" spans="2:11" hidden="1">
      <c r="B130" s="100" t="str">
        <f>IF(FN_MC!Y134="","*",FN_MC!Y134)</f>
        <v>OPORTUNIDADE</v>
      </c>
      <c r="C130" s="101">
        <f>IF(FN_MC!B134="","*",FN_MC!B134)</f>
        <v>46066</v>
      </c>
      <c r="D130" s="101" t="str">
        <f>IF(FN_MC!D134="","*",FN_MC!D134)</f>
        <v>W70</v>
      </c>
      <c r="E130" s="101" t="str">
        <f>IF(FN_MC!H134="","*",FN_MC!H134)</f>
        <v>TIQ</v>
      </c>
      <c r="F130" s="114" t="str">
        <f>IF(FN_MC!M134="","*",FN_MC!M134)</f>
        <v>TSA-TBS</v>
      </c>
      <c r="G130" s="101" t="str">
        <f>IF(FN_MC!I134="","*",FN_MC!I134)</f>
        <v>TIQ2</v>
      </c>
      <c r="H130" s="101" t="str">
        <f>IF(FN_MC!AB134="","*",FN_MC!AB134)</f>
        <v>FIXO</v>
      </c>
      <c r="I130" s="101" t="str">
        <f>IF(FN_MC!AC134="","*",FN_MC!AC134)</f>
        <v>*</v>
      </c>
      <c r="J130" s="102" t="str">
        <f>IF(FN_MC!AA134="","*",FN_MC!AA134)</f>
        <v>1 Tiago + Kleyton</v>
      </c>
      <c r="K130" s="112">
        <f>IF(FN_MC!AD134="","*",FN_MC!AD134)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IF(FN_MC!Y135="","*",FN_MC!Y135)</f>
        <v>OPORTUNIDADE</v>
      </c>
      <c r="C132" s="101">
        <f>IF(FN_MC!B135="","*",FN_MC!B135)</f>
        <v>46066</v>
      </c>
      <c r="D132" s="101" t="str">
        <f>IF(FN_MC!D135="","*",FN_MC!D135)</f>
        <v>BRUNO (TF-525)</v>
      </c>
      <c r="E132" s="101" t="str">
        <f>IF(FN_MC!H135="","*",FN_MC!H135)</f>
        <v>-</v>
      </c>
      <c r="F132" s="114" t="str">
        <f>IF(FN_MC!M135="","*",FN_MC!M135)</f>
        <v>TBSN</v>
      </c>
      <c r="G132" s="101" t="str">
        <f>IF(FN_MC!I135="","*",FN_MC!I135)</f>
        <v>-</v>
      </c>
      <c r="H132" s="101" t="str">
        <f>IF(FN_MC!AB135="","*",FN_MC!AB135)</f>
        <v>-</v>
      </c>
      <c r="I132" s="101" t="str">
        <f>IF(FN_MC!AC135="","*",FN_MC!AC135)</f>
        <v>-</v>
      </c>
      <c r="J132" s="102" t="str">
        <f>IF(FN_MC!AA135="","*",FN_MC!AA135)</f>
        <v>-</v>
      </c>
      <c r="K132" s="112" t="str">
        <f>IF(FN_MC!AD135="","*",FN_MC!AD135)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IF(FN_MC!Y136="","*",FN_MC!Y136)</f>
        <v>SIM</v>
      </c>
      <c r="C134" s="101">
        <f>IF(FN_MC!B136="","*",FN_MC!B136)</f>
        <v>46066</v>
      </c>
      <c r="D134" s="101" t="str">
        <f>IF(FN_MC!D136="","*",FN_MC!D136)</f>
        <v>ELSON (TF-526)</v>
      </c>
      <c r="E134" s="101" t="str">
        <f>IF(FN_MC!H136="","*",FN_MC!H136)</f>
        <v>-</v>
      </c>
      <c r="F134" s="114" t="str">
        <f>IF(FN_MC!M136="","*",FN_MC!M136)</f>
        <v>TSE-N</v>
      </c>
      <c r="G134" s="101" t="str">
        <f>IF(FN_MC!I136="","*",FN_MC!I136)</f>
        <v>*</v>
      </c>
      <c r="H134" s="101" t="str">
        <f>IF(FN_MC!AB136="","*",FN_MC!AB136)</f>
        <v>-</v>
      </c>
      <c r="I134" s="101" t="str">
        <f>IF(FN_MC!AC136="","*",FN_MC!AC136)</f>
        <v>-</v>
      </c>
      <c r="J134" s="102" t="str">
        <f>IF(FN_MC!AA136="","*",FN_MC!AA136)</f>
        <v>-</v>
      </c>
      <c r="K134" s="112" t="str">
        <f>IF(FN_MC!AD136="","*",FN_MC!AD136)</f>
        <v>-</v>
      </c>
    </row>
    <row r="135" spans="2:11" hidden="1">
      <c r="B135" s="100" t="str">
        <f>IF(FN_MC!Y137="","*",FN_MC!Y137)</f>
        <v>SIM</v>
      </c>
      <c r="C135" s="101">
        <f>IF(FN_MC!B137="","*",FN_MC!B137)</f>
        <v>46066</v>
      </c>
      <c r="D135" s="101" t="str">
        <f>IF(FN_MC!D137="","*",FN_MC!D137)</f>
        <v>W50</v>
      </c>
      <c r="E135" s="101" t="str">
        <f>IF(FN_MC!H137="","*",FN_MC!H137)</f>
        <v xml:space="preserve">TCS2 </v>
      </c>
      <c r="F135" s="114" t="str">
        <f>IF(FN_MC!M137="","*",FN_MC!M137)</f>
        <v>TVI-TJA</v>
      </c>
      <c r="G135" s="101" t="str">
        <f>IF(FN_MC!I137="","*",FN_MC!I137)</f>
        <v xml:space="preserve">TCS2 </v>
      </c>
      <c r="H135" s="101" t="str">
        <f>IF(FN_MC!AB137="","*",FN_MC!AB137)</f>
        <v>FIXO</v>
      </c>
      <c r="I135" s="101" t="str">
        <f>IF(FN_MC!AC137="","*",FN_MC!AC137)</f>
        <v>-</v>
      </c>
      <c r="J135" s="102" t="str">
        <f>IF(FN_MC!AA137="","*",FN_MC!AA137)</f>
        <v>2 Maicon + Eder</v>
      </c>
      <c r="K135" s="112">
        <f>IF(FN_MC!AD137="","*",FN_MC!AD137)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IF(FN_MC!Y138="","*",FN_MC!Y138)</f>
        <v>SIM</v>
      </c>
      <c r="C138" s="101">
        <f>IF(FN_MC!B138="","*",FN_MC!B138)</f>
        <v>46066</v>
      </c>
      <c r="D138" s="101" t="str">
        <f>IF(FN_MC!D138="","*",FN_MC!D138)</f>
        <v>W48</v>
      </c>
      <c r="E138" s="101" t="str">
        <f>IF(FN_MC!H138="","*",FN_MC!H138)</f>
        <v>TAP2</v>
      </c>
      <c r="F138" s="114" t="str">
        <f>IF(FN_MC!M138="","*",FN_MC!M138)</f>
        <v>TLG-TQI</v>
      </c>
      <c r="G138" s="101" t="str">
        <f>IF(FN_MC!I138="","*",FN_MC!I138)</f>
        <v xml:space="preserve">TCS2 </v>
      </c>
      <c r="H138" s="101" t="str">
        <f>IF(FN_MC!AB138="","*",FN_MC!AB138)</f>
        <v>FIXO</v>
      </c>
      <c r="I138" s="101" t="str">
        <f>IF(FN_MC!AC138="","*",FN_MC!AC138)</f>
        <v>-</v>
      </c>
      <c r="J138" s="102">
        <f>IF(FN_MC!AA138="","*",FN_MC!AA138)</f>
        <v>1</v>
      </c>
      <c r="K138" s="112">
        <f>IF(FN_MC!AD138="","*",FN_MC!AD138)</f>
        <v>0.29166666666666669</v>
      </c>
    </row>
    <row r="139" spans="2:11" hidden="1">
      <c r="B139" s="100" t="str">
        <f>IF(FN_MC!Y139="","*",FN_MC!Y139)</f>
        <v>OPORTUNIDADE</v>
      </c>
      <c r="C139" s="101">
        <f>IF(FN_MC!B139="","*",FN_MC!B139)</f>
        <v>46066</v>
      </c>
      <c r="D139" s="101" t="str">
        <f>IF(FN_MC!D139="","*",FN_MC!D139)</f>
        <v>MARCOS (TF-520)</v>
      </c>
      <c r="E139" s="101" t="str">
        <f>IF(FN_MC!H139="","*",FN_MC!H139)</f>
        <v>-</v>
      </c>
      <c r="F139" s="114" t="str">
        <f>IF(FN_MC!M139="","*",FN_MC!M139)</f>
        <v>TAP-TLG</v>
      </c>
      <c r="G139" s="101" t="str">
        <f>IF(FN_MC!I139="","*",FN_MC!I139)</f>
        <v>-</v>
      </c>
      <c r="H139" s="101" t="str">
        <f>IF(FN_MC!AB139="","*",FN_MC!AB139)</f>
        <v>-</v>
      </c>
      <c r="I139" s="101" t="str">
        <f>IF(FN_MC!AC139="","*",FN_MC!AC139)</f>
        <v>-</v>
      </c>
      <c r="J139" s="102" t="str">
        <f>IF(FN_MC!AA139="","*",FN_MC!AA139)</f>
        <v>-</v>
      </c>
      <c r="K139" s="112" t="str">
        <f>IF(FN_MC!AD139="","*",FN_MC!AD139)</f>
        <v>-</v>
      </c>
    </row>
    <row r="140" spans="2:11" hidden="1">
      <c r="B140" s="100" t="str">
        <f>IF(FN_MC!Y140="","*",FN_MC!Y140)</f>
        <v>OPORTUNIDADE</v>
      </c>
      <c r="C140" s="101">
        <f>IF(FN_MC!B140="","*",FN_MC!B140)</f>
        <v>46066</v>
      </c>
      <c r="D140" s="101" t="str">
        <f>IF(FN_MC!D140="","*",FN_MC!D140)</f>
        <v>ANISIO (TF-514)</v>
      </c>
      <c r="E140" s="101" t="str">
        <f>IF(FN_MC!H140="","*",FN_MC!H140)</f>
        <v>-</v>
      </c>
      <c r="F140" s="114" t="str">
        <f>IF(FN_MC!M140="","*",FN_MC!M140)</f>
        <v>TAP-TLG</v>
      </c>
      <c r="G140" s="101" t="str">
        <f>IF(FN_MC!I140="","*",FN_MC!I140)</f>
        <v>-</v>
      </c>
      <c r="H140" s="101" t="str">
        <f>IF(FN_MC!AB140="","*",FN_MC!AB140)</f>
        <v>-</v>
      </c>
      <c r="I140" s="101" t="str">
        <f>IF(FN_MC!AC140="","*",FN_MC!AC140)</f>
        <v>-</v>
      </c>
      <c r="J140" s="102" t="str">
        <f>IF(FN_MC!AA140="","*",FN_MC!AA140)</f>
        <v>-</v>
      </c>
      <c r="K140" s="112" t="str">
        <f>IF(FN_MC!AD140="","*",FN_MC!AD140)</f>
        <v>-</v>
      </c>
    </row>
    <row r="141" spans="2:11" hidden="1">
      <c r="B141" s="100" t="str">
        <f>IF(FN_MC!Y141="","*",FN_MC!Y141)</f>
        <v>OPORTUNIDADE</v>
      </c>
      <c r="C141" s="101">
        <f>IF(FN_MC!B141="","*",FN_MC!B141)</f>
        <v>46066</v>
      </c>
      <c r="D141" s="101" t="str">
        <f>IF(FN_MC!D141="","*",FN_MC!D141)</f>
        <v>E14</v>
      </c>
      <c r="E141" s="101" t="str">
        <f>IF(FN_MC!H141="","*",FN_MC!H141)</f>
        <v>PJA</v>
      </c>
      <c r="F141" s="114" t="str">
        <f>IF(FN_MC!M141="","*",FN_MC!M141)</f>
        <v>PJG-PJA</v>
      </c>
      <c r="G141" s="101" t="str">
        <f>IF(FN_MC!I141="","*",FN_MC!I141)</f>
        <v>PAR</v>
      </c>
      <c r="H141" s="101" t="str">
        <f>IF(FN_MC!AB141="","*",FN_MC!AB141)</f>
        <v>FIXO</v>
      </c>
      <c r="I141" s="101" t="str">
        <f>IF(FN_MC!AC141="","*",FN_MC!AC141)</f>
        <v>*</v>
      </c>
      <c r="J141" s="102">
        <f>IF(FN_MC!AA141="","*",FN_MC!AA141)</f>
        <v>1</v>
      </c>
      <c r="K141" s="112" t="str">
        <f>IF(FN_MC!AD141="","*",FN_MC!AD141)</f>
        <v>*</v>
      </c>
    </row>
    <row r="142" spans="2:11" hidden="1">
      <c r="B142" s="100" t="str">
        <f>IF(FN_MC!Y142="","*",FN_MC!Y142)</f>
        <v>*</v>
      </c>
      <c r="C142" s="101">
        <f>IF(FN_MC!B142="","*",FN_MC!B142)</f>
        <v>46066</v>
      </c>
      <c r="D142" s="101" t="str">
        <f>IF(FN_MC!D142="","*",FN_MC!D142)</f>
        <v>A88</v>
      </c>
      <c r="E142" s="101" t="str">
        <f>IF(FN_MC!H142="","*",FN_MC!H142)</f>
        <v>ZJU2</v>
      </c>
      <c r="F142" s="114" t="str">
        <f>IF(FN_MC!M142="","*",FN_MC!M142)</f>
        <v>ZJU-ZDK</v>
      </c>
      <c r="G142" s="101" t="str">
        <f>IF(FN_MC!I142="","*",FN_MC!I142)</f>
        <v>ZDK</v>
      </c>
      <c r="H142" s="101" t="str">
        <f>IF(FN_MC!AB142="","*",FN_MC!AB142)</f>
        <v>FIXO</v>
      </c>
      <c r="I142" s="101" t="str">
        <f>IF(FN_MC!AC142="","*",FN_MC!AC142)</f>
        <v>*</v>
      </c>
      <c r="J142" s="102">
        <f>IF(FN_MC!AA142="","*",FN_MC!AA142)</f>
        <v>1</v>
      </c>
      <c r="K142" s="112">
        <f>IF(FN_MC!AD142="","*",FN_MC!AD142)</f>
        <v>0.29166666666666669</v>
      </c>
    </row>
    <row r="143" spans="2:11" hidden="1">
      <c r="B143" s="100" t="str">
        <f>IF(FN_MC!Y143="","*",FN_MC!Y143)</f>
        <v>*</v>
      </c>
      <c r="C143" s="101" t="str">
        <f>IF(FN_MC!B143="","*",FN_MC!B143)</f>
        <v>*</v>
      </c>
      <c r="D143" s="101" t="str">
        <f>IF(FN_MC!D143="","*",FN_MC!D143)</f>
        <v>*</v>
      </c>
      <c r="E143" s="101" t="str">
        <f>IF(FN_MC!H143="","*",FN_MC!H143)</f>
        <v>*</v>
      </c>
      <c r="F143" s="114" t="str">
        <f>IF(FN_MC!M143="","*",FN_MC!M143)</f>
        <v>-</v>
      </c>
      <c r="G143" s="101" t="str">
        <f>IF(FN_MC!I143="","*",FN_MC!I143)</f>
        <v>*</v>
      </c>
      <c r="H143" s="101" t="str">
        <f>IF(FN_MC!AB143="","*",FN_MC!AB143)</f>
        <v>*</v>
      </c>
      <c r="I143" s="101" t="str">
        <f>IF(FN_MC!AC143="","*",FN_MC!AC143)</f>
        <v>*</v>
      </c>
      <c r="J143" s="102" t="str">
        <f>IF(FN_MC!AA143="","*",FN_MC!AA143)</f>
        <v>*</v>
      </c>
      <c r="K143" s="112" t="str">
        <f>IF(FN_MC!AD143="","*",FN_MC!AD143)</f>
        <v>*</v>
      </c>
    </row>
    <row r="144" spans="2:11" hidden="1">
      <c r="B144" s="100" t="str">
        <f>IF(FN_MC!Y144="","*",FN_MC!Y144)</f>
        <v>*</v>
      </c>
      <c r="C144" s="101" t="str">
        <f>IF(FN_MC!B144="","*",FN_MC!B144)</f>
        <v>*</v>
      </c>
      <c r="D144" s="101" t="str">
        <f>IF(FN_MC!D144="","*",FN_MC!D144)</f>
        <v>*</v>
      </c>
      <c r="E144" s="101" t="str">
        <f>IF(FN_MC!H144="","*",FN_MC!H144)</f>
        <v>*</v>
      </c>
      <c r="F144" s="114" t="str">
        <f>IF(FN_MC!M144="","*",FN_MC!M144)</f>
        <v>-</v>
      </c>
      <c r="G144" s="101" t="str">
        <f>IF(FN_MC!I144="","*",FN_MC!I144)</f>
        <v>*</v>
      </c>
      <c r="H144" s="101" t="str">
        <f>IF(FN_MC!AB144="","*",FN_MC!AB144)</f>
        <v>*</v>
      </c>
      <c r="I144" s="101" t="str">
        <f>IF(FN_MC!AC144="","*",FN_MC!AC144)</f>
        <v>*</v>
      </c>
      <c r="J144" s="102" t="str">
        <f>IF(FN_MC!AA144="","*",FN_MC!AA144)</f>
        <v>*</v>
      </c>
      <c r="K144" s="112" t="str">
        <f>IF(FN_MC!AD144="","*",FN_MC!AD144)</f>
        <v>*</v>
      </c>
    </row>
    <row r="145" spans="2:11" hidden="1">
      <c r="B145" s="100" t="str">
        <f>IF(FN_MC!Y145="","*",FN_MC!Y145)</f>
        <v>OPORTUNIDADE</v>
      </c>
      <c r="C145" s="101">
        <f>IF(FN_MC!B145="","*",FN_MC!B145)</f>
        <v>46067</v>
      </c>
      <c r="D145" s="101" t="str">
        <f>IF(FN_MC!D145="","*",FN_MC!D145)</f>
        <v>V86</v>
      </c>
      <c r="E145" s="101" t="str">
        <f>IF(FN_MC!H145="","*",FN_MC!H145)</f>
        <v>TSF1</v>
      </c>
      <c r="F145" s="114" t="str">
        <f>IF(FN_MC!M145="","*",FN_MC!M145)</f>
        <v>TSF-TIQ</v>
      </c>
      <c r="G145" s="101" t="str">
        <f>IF(FN_MC!I145="","*",FN_MC!I145)</f>
        <v>TIQ2</v>
      </c>
      <c r="H145" s="101" t="str">
        <f>IF(FN_MC!AB145="","*",FN_MC!AB145)</f>
        <v>FIXO</v>
      </c>
      <c r="I145" s="101" t="str">
        <f>IF(FN_MC!AC145="","*",FN_MC!AC145)</f>
        <v>*</v>
      </c>
      <c r="J145" s="102">
        <f>IF(FN_MC!AA145="","*",FN_MC!AA145)</f>
        <v>1</v>
      </c>
      <c r="K145" s="112">
        <f>IF(FN_MC!AD145="","*",FN_MC!AD145)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IF(FN_MC!Y146="","*",FN_MC!Y146)</f>
        <v>OPORTUNIDADE</v>
      </c>
      <c r="C147" s="101">
        <f>IF(FN_MC!B146="","*",FN_MC!B146)</f>
        <v>46067</v>
      </c>
      <c r="D147" s="101" t="str">
        <f>IF(FN_MC!D146="","*",FN_MC!D146)</f>
        <v>BRUNO (TF-525)</v>
      </c>
      <c r="E147" s="101" t="str">
        <f>IF(FN_MC!H146="","*",FN_MC!H146)</f>
        <v>TBS671</v>
      </c>
      <c r="F147" s="114" t="str">
        <f>IF(FN_MC!M146="","*",FN_MC!M146)</f>
        <v>TBS-TAL</v>
      </c>
      <c r="G147" s="101" t="str">
        <f>IF(FN_MC!I146="","*",FN_MC!I146)</f>
        <v>-</v>
      </c>
      <c r="H147" s="101" t="str">
        <f>IF(FN_MC!AB146="","*",FN_MC!AB146)</f>
        <v>*</v>
      </c>
      <c r="I147" s="101" t="str">
        <f>IF(FN_MC!AC146="","*",FN_MC!AC146)</f>
        <v>*</v>
      </c>
      <c r="J147" s="102" t="str">
        <f>IF(FN_MC!AA146="","*",FN_MC!AA146)</f>
        <v>-</v>
      </c>
      <c r="K147" s="112" t="str">
        <f>IF(FN_MC!AD146="","*",FN_MC!AD146)</f>
        <v>*</v>
      </c>
    </row>
    <row r="148" spans="2:11" hidden="1">
      <c r="B148" s="100" t="str">
        <f>IF(FN_MC!Y147="","*",FN_MC!Y147)</f>
        <v>OPORTUNIDADE</v>
      </c>
      <c r="C148" s="101">
        <f>IF(FN_MC!B147="","*",FN_MC!B147)</f>
        <v>46067</v>
      </c>
      <c r="D148" s="101" t="str">
        <f>IF(FN_MC!D147="","*",FN_MC!D147)</f>
        <v>W70</v>
      </c>
      <c r="E148" s="101" t="str">
        <f>IF(FN_MC!H147="","*",FN_MC!H147)</f>
        <v>TAG</v>
      </c>
      <c r="F148" s="114" t="str">
        <f>IF(FN_MC!M147="","*",FN_MC!M147)</f>
        <v>TGR-TBE</v>
      </c>
      <c r="G148" s="101" t="str">
        <f>IF(FN_MC!I147="","*",FN_MC!I147)</f>
        <v>TAG</v>
      </c>
      <c r="H148" s="101" t="str">
        <f>IF(FN_MC!AB147="","*",FN_MC!AB147)</f>
        <v>*</v>
      </c>
      <c r="I148" s="101" t="str">
        <f>IF(FN_MC!AC147="","*",FN_MC!AC147)</f>
        <v>*</v>
      </c>
      <c r="J148" s="102" t="str">
        <f>IF(FN_MC!AA147="","*",FN_MC!AA147)</f>
        <v>*</v>
      </c>
      <c r="K148" s="112" t="str">
        <f>IF(FN_MC!AD147="","*",FN_MC!AD147)</f>
        <v>*</v>
      </c>
    </row>
    <row r="149" spans="2:11" hidden="1">
      <c r="B149" s="100" t="str">
        <f>IF(FN_MC!Y148="","*",FN_MC!Y148)</f>
        <v>OPORTUNIDADE</v>
      </c>
      <c r="C149" s="101">
        <f>IF(FN_MC!B148="","*",FN_MC!B148)</f>
        <v>46067</v>
      </c>
      <c r="D149" s="101" t="str">
        <f>IF(FN_MC!D148="","*",FN_MC!D148)</f>
        <v>ELSON (TF-526)</v>
      </c>
      <c r="E149" s="101" t="str">
        <f>IF(FN_MC!H148="","*",FN_MC!H148)</f>
        <v>TIP1</v>
      </c>
      <c r="F149" s="114" t="str">
        <f>IF(FN_MC!M148="","*",FN_MC!M148)</f>
        <v>TIP</v>
      </c>
      <c r="G149" s="101" t="str">
        <f>IF(FN_MC!I148="","*",FN_MC!I148)</f>
        <v>-</v>
      </c>
      <c r="H149" s="101" t="str">
        <f>IF(FN_MC!AB148="","*",FN_MC!AB148)</f>
        <v>*</v>
      </c>
      <c r="I149" s="101" t="str">
        <f>IF(FN_MC!AC148="","*",FN_MC!AC148)</f>
        <v>*</v>
      </c>
      <c r="J149" s="102" t="str">
        <f>IF(FN_MC!AA148="","*",FN_MC!AA148)</f>
        <v>-</v>
      </c>
      <c r="K149" s="112" t="str">
        <f>IF(FN_MC!AD148="","*",FN_MC!AD148)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IF(FN_MC!Y149="","*",FN_MC!Y149)</f>
        <v>OPORTUNIDADE</v>
      </c>
      <c r="C152" s="101">
        <f>IF(FN_MC!B149="","*",FN_MC!B149)</f>
        <v>46067</v>
      </c>
      <c r="D152" s="101" t="str">
        <f>IF(FN_MC!D149="","*",FN_MC!D149)</f>
        <v>MARCOS (TF-520)</v>
      </c>
      <c r="E152" s="101" t="str">
        <f>IF(FN_MC!H149="","*",FN_MC!H149)</f>
        <v>TAPK35</v>
      </c>
      <c r="F152" s="114" t="str">
        <f>IF(FN_MC!M149="","*",FN_MC!M149)</f>
        <v>TAP-TLG</v>
      </c>
      <c r="G152" s="101" t="str">
        <f>IF(FN_MC!I149="","*",FN_MC!I149)</f>
        <v>-</v>
      </c>
      <c r="H152" s="101" t="str">
        <f>IF(FN_MC!AB149="","*",FN_MC!AB149)</f>
        <v>*</v>
      </c>
      <c r="I152" s="101" t="str">
        <f>IF(FN_MC!AC149="","*",FN_MC!AC149)</f>
        <v>*</v>
      </c>
      <c r="J152" s="102" t="str">
        <f>IF(FN_MC!AA149="","*",FN_MC!AA149)</f>
        <v>-</v>
      </c>
      <c r="K152" s="112" t="str">
        <f>IF(FN_MC!AD149="","*",FN_MC!AD149)</f>
        <v>*</v>
      </c>
    </row>
    <row r="153" spans="2:11" hidden="1">
      <c r="B153" s="100" t="str">
        <f>IF(FN_MC!Y150="","*",FN_MC!Y150)</f>
        <v>*</v>
      </c>
      <c r="C153" s="101" t="str">
        <f>IF(FN_MC!B150="","*",FN_MC!B150)</f>
        <v>*</v>
      </c>
      <c r="D153" s="101" t="str">
        <f>IF(FN_MC!D150="","*",FN_MC!D150)</f>
        <v>*</v>
      </c>
      <c r="E153" s="101" t="str">
        <f>IF(FN_MC!H150="","*",FN_MC!H150)</f>
        <v>*</v>
      </c>
      <c r="F153" s="114" t="str">
        <f>IF(FN_MC!M150="","*",FN_MC!M150)</f>
        <v>-</v>
      </c>
      <c r="G153" s="101" t="str">
        <f>IF(FN_MC!I150="","*",FN_MC!I150)</f>
        <v>*</v>
      </c>
      <c r="H153" s="101" t="str">
        <f>IF(FN_MC!AB150="","*",FN_MC!AB150)</f>
        <v>*</v>
      </c>
      <c r="I153" s="101" t="str">
        <f>IF(FN_MC!AC150="","*",FN_MC!AC150)</f>
        <v>*</v>
      </c>
      <c r="J153" s="102" t="str">
        <f>IF(FN_MC!AA150="","*",FN_MC!AA150)</f>
        <v>*</v>
      </c>
      <c r="K153" s="112" t="str">
        <f>IF(FN_MC!AD150="","*",FN_MC!AD150)</f>
        <v>*</v>
      </c>
    </row>
    <row r="154" spans="2:11" hidden="1">
      <c r="B154" s="100" t="str">
        <f>IF(FN_MC!Y151="","*",FN_MC!Y151)</f>
        <v>OPORTUNIDADE</v>
      </c>
      <c r="C154" s="101">
        <f>IF(FN_MC!B151="","*",FN_MC!B151)</f>
        <v>46068</v>
      </c>
      <c r="D154" s="101" t="str">
        <f>IF(FN_MC!D151="","*",FN_MC!D151)</f>
        <v>V86</v>
      </c>
      <c r="E154" s="101" t="str">
        <f>IF(FN_MC!H151="","*",FN_MC!H151)</f>
        <v>TIQ</v>
      </c>
      <c r="F154" s="114" t="str">
        <f>IF(FN_MC!M151="","*",FN_MC!M151)</f>
        <v>TAL-TSF</v>
      </c>
      <c r="G154" s="101" t="str">
        <f>IF(FN_MC!I151="","*",FN_MC!I151)</f>
        <v>TMJ1</v>
      </c>
      <c r="H154" s="101" t="str">
        <f>IF(FN_MC!AB151="","*",FN_MC!AB151)</f>
        <v>FIXO</v>
      </c>
      <c r="I154" s="101" t="str">
        <f>IF(FN_MC!AC151="","*",FN_MC!AC151)</f>
        <v>*</v>
      </c>
      <c r="J154" s="102">
        <f>IF(FN_MC!AA151="","*",FN_MC!AA151)</f>
        <v>1</v>
      </c>
      <c r="K154" s="112">
        <f>IF(FN_MC!AD151="","*",FN_MC!AD151)</f>
        <v>0.29166666666666669</v>
      </c>
    </row>
    <row r="155" spans="2:11" hidden="1">
      <c r="B155" s="100" t="str">
        <f>IF(FN_MC!Y152="","*",FN_MC!Y152)</f>
        <v>*</v>
      </c>
      <c r="C155" s="101" t="str">
        <f>IF(FN_MC!B152="","*",FN_MC!B152)</f>
        <v>*</v>
      </c>
      <c r="D155" s="101" t="str">
        <f>IF(FN_MC!D152="","*",FN_MC!D152)</f>
        <v>*</v>
      </c>
      <c r="E155" s="101" t="str">
        <f>IF(FN_MC!H152="","*",FN_MC!H152)</f>
        <v>*</v>
      </c>
      <c r="F155" s="114" t="str">
        <f>IF(FN_MC!M152="","*",FN_MC!M152)</f>
        <v>-</v>
      </c>
      <c r="G155" s="101" t="str">
        <f>IF(FN_MC!I152="","*",FN_MC!I152)</f>
        <v>*</v>
      </c>
      <c r="H155" s="101" t="str">
        <f>IF(FN_MC!AB152="","*",FN_MC!AB152)</f>
        <v>*</v>
      </c>
      <c r="I155" s="101" t="str">
        <f>IF(FN_MC!AC152="","*",FN_MC!AC152)</f>
        <v>*</v>
      </c>
      <c r="J155" s="102" t="str">
        <f>IF(FN_MC!AA152="","*",FN_MC!AA152)</f>
        <v>*</v>
      </c>
      <c r="K155" s="112" t="str">
        <f>IF(FN_MC!AD152="","*",FN_MC!AD152)</f>
        <v>*</v>
      </c>
    </row>
    <row r="156" spans="2:11" hidden="1">
      <c r="B156" s="100" t="str">
        <f>IF(FN_MC!Y154="","*",FN_MC!Y154)</f>
        <v>OPORTUNIDADE</v>
      </c>
      <c r="C156" s="101">
        <f>IF(FN_MC!B154="","*",FN_MC!B154)</f>
        <v>46069</v>
      </c>
      <c r="D156" s="101" t="str">
        <f>IF(FN_MC!D154="","*",FN_MC!D154)</f>
        <v>BRUNO (TF-525)</v>
      </c>
      <c r="E156" s="101" t="str">
        <f>IF(FN_MC!H154="","*",FN_MC!H154)</f>
        <v>TBS671</v>
      </c>
      <c r="F156" s="114" t="str">
        <f>IF(FN_MC!M154="","*",FN_MC!M154)</f>
        <v>TBS-TAL</v>
      </c>
      <c r="G156" s="101" t="str">
        <f>IF(FN_MC!I154="","*",FN_MC!I154)</f>
        <v>-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-</v>
      </c>
      <c r="K156" s="112" t="str">
        <f>IF(FN_MC!AD154="","*",FN_MC!AD154)</f>
        <v>*</v>
      </c>
    </row>
    <row r="157" spans="2:11" hidden="1">
      <c r="B157" s="100" t="str">
        <f>IF(FN_MC!Y155="","*",FN_MC!Y155)</f>
        <v>OPORTUNIDADE</v>
      </c>
      <c r="C157" s="101">
        <f>IF(FN_MC!B155="","*",FN_MC!B155)</f>
        <v>46069</v>
      </c>
      <c r="D157" s="101" t="str">
        <f>IF(FN_MC!D155="","*",FN_MC!D155)</f>
        <v>V86</v>
      </c>
      <c r="E157" s="101" t="str">
        <f>IF(FN_MC!H155="","*",FN_MC!H155)</f>
        <v>TIQ</v>
      </c>
      <c r="F157" s="114" t="str">
        <f>IF(FN_MC!M155="","*",FN_MC!M155)</f>
        <v>TBS</v>
      </c>
      <c r="G157" s="101" t="str">
        <f>IF(FN_MC!I155="","*",FN_MC!I155)</f>
        <v xml:space="preserve">TIQ </v>
      </c>
      <c r="H157" s="101" t="str">
        <f>IF(FN_MC!AB155="","*",FN_MC!AB155)</f>
        <v>FIXO</v>
      </c>
      <c r="I157" s="101" t="str">
        <f>IF(FN_MC!AC155="","*",FN_MC!AC155)</f>
        <v>*</v>
      </c>
      <c r="J157" s="102">
        <f>IF(FN_MC!AA155="","*",FN_MC!AA155)</f>
        <v>1</v>
      </c>
      <c r="K157" s="112">
        <f>IF(FN_MC!AD155="","*",FN_MC!AD155)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IF(FN_MC!Y156="","*",FN_MC!Y156)</f>
        <v>OPORTUNIDADE</v>
      </c>
      <c r="C159" s="101">
        <f>IF(FN_MC!B156="","*",FN_MC!B156)</f>
        <v>46069</v>
      </c>
      <c r="D159" s="101" t="str">
        <f>IF(FN_MC!D156="","*",FN_MC!D156)</f>
        <v>W70</v>
      </c>
      <c r="E159" s="101" t="str">
        <f>IF(FN_MC!H156="","*",FN_MC!H156)</f>
        <v>TAG</v>
      </c>
      <c r="F159" s="114" t="str">
        <f>IF(FN_MC!M156="","*",FN_MC!M156)</f>
        <v>TVL-TBR</v>
      </c>
      <c r="G159" s="101" t="str">
        <f>IF(FN_MC!I156="","*",FN_MC!I156)</f>
        <v>TAG</v>
      </c>
      <c r="H159" s="101" t="str">
        <f>IF(FN_MC!AB156="","*",FN_MC!AB156)</f>
        <v>FIXO</v>
      </c>
      <c r="I159" s="101" t="str">
        <f>IF(FN_MC!AC156="","*",FN_MC!AC156)</f>
        <v>*</v>
      </c>
      <c r="J159" s="102" t="str">
        <f>IF(FN_MC!AA156="","*",FN_MC!AA156)</f>
        <v>2 (Enio e Daniel)</v>
      </c>
      <c r="K159" s="112">
        <f>IF(FN_MC!AD156="","*",FN_MC!AD156)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IF(FN_MC!Y157="","*",FN_MC!Y157)</f>
        <v>OPORTUNIDADE</v>
      </c>
      <c r="C161" s="101">
        <f>IF(FN_MC!B157="","*",FN_MC!B157)</f>
        <v>46069</v>
      </c>
      <c r="D161" s="101" t="str">
        <f>IF(FN_MC!D157="","*",FN_MC!D157)</f>
        <v>ELSON (TF-526)</v>
      </c>
      <c r="E161" s="101" t="str">
        <f>IF(FN_MC!H157="","*",FN_MC!H157)</f>
        <v>TPC440</v>
      </c>
      <c r="F161" s="114" t="str">
        <f>IF(FN_MC!M157="","*",FN_MC!M157)</f>
        <v>TPC-TVL</v>
      </c>
      <c r="G161" s="101" t="str">
        <f>IF(FN_MC!I157="","*",FN_MC!I157)</f>
        <v>-</v>
      </c>
      <c r="H161" s="101" t="str">
        <f>IF(FN_MC!AB157="","*",FN_MC!AB157)</f>
        <v>*</v>
      </c>
      <c r="I161" s="101" t="str">
        <f>IF(FN_MC!AC157="","*",FN_MC!AC157)</f>
        <v>*</v>
      </c>
      <c r="J161" s="102" t="str">
        <f>IF(FN_MC!AA157="","*",FN_MC!AA157)</f>
        <v>-</v>
      </c>
      <c r="K161" s="112" t="str">
        <f>IF(FN_MC!AD157="","*",FN_MC!AD157)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IF(FN_MC!Y158="","*",FN_MC!Y158)</f>
        <v>OPORTUNIDADE</v>
      </c>
      <c r="C163" s="101">
        <f>IF(FN_MC!B158="","*",FN_MC!B158)</f>
        <v>46069</v>
      </c>
      <c r="D163" s="101" t="str">
        <f>IF(FN_MC!D158="","*",FN_MC!D158)</f>
        <v>A60</v>
      </c>
      <c r="E163" s="101" t="str">
        <f>IF(FN_MC!H158="","*",FN_MC!H158)</f>
        <v>TCS</v>
      </c>
      <c r="F163" s="114" t="str">
        <f>IF(FN_MC!M158="","*",FN_MC!M158)</f>
        <v>TCS-TIN</v>
      </c>
      <c r="G163" s="101" t="str">
        <f>IF(FN_MC!I158="","*",FN_MC!I158)</f>
        <v>TIN1</v>
      </c>
      <c r="H163" s="101" t="str">
        <f>IF(FN_MC!AB158="","*",FN_MC!AB158)</f>
        <v>FIXO</v>
      </c>
      <c r="I163" s="101" t="str">
        <f>IF(FN_MC!AC158="","*",FN_MC!AC158)</f>
        <v>*</v>
      </c>
      <c r="J163" s="102">
        <f>IF(FN_MC!AA158="","*",FN_MC!AA158)</f>
        <v>1</v>
      </c>
      <c r="K163" s="112">
        <f>IF(FN_MC!AD158="","*",FN_MC!AD158)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IF(FN_MC!Y159="","*",FN_MC!Y159)</f>
        <v>OPORTUNIDADE</v>
      </c>
      <c r="C165" s="101">
        <f>IF(FN_MC!B159="","*",FN_MC!B159)</f>
        <v>46069</v>
      </c>
      <c r="D165" s="101" t="str">
        <f>IF(FN_MC!D159="","*",FN_MC!D159)</f>
        <v>W50</v>
      </c>
      <c r="E165" s="101" t="str">
        <f>IF(FN_MC!H159="","*",FN_MC!H159)</f>
        <v>TCS</v>
      </c>
      <c r="F165" s="114" t="str">
        <f>IF(FN_MC!M159="","*",FN_MC!M159)</f>
        <v>TVI-TJA</v>
      </c>
      <c r="G165" s="101" t="str">
        <f>IF(FN_MC!I159="","*",FN_MC!I159)</f>
        <v>TCS</v>
      </c>
      <c r="H165" s="101" t="str">
        <f>IF(FN_MC!AB159="","*",FN_MC!AB159)</f>
        <v>FIXO</v>
      </c>
      <c r="I165" s="101" t="str">
        <f>IF(FN_MC!AC159="","*",FN_MC!AC159)</f>
        <v>*</v>
      </c>
      <c r="J165" s="102" t="str">
        <f>IF(FN_MC!AA159="","*",FN_MC!AA159)</f>
        <v>2 (Maicon e Eder)</v>
      </c>
      <c r="K165" s="112">
        <f>IF(FN_MC!AD159="","*",FN_MC!AD159)</f>
        <v>0.29166666666666669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V48</v>
      </c>
      <c r="E166" s="101" t="str">
        <f>IF(FN_MC!H160="","*",FN_MC!H160)</f>
        <v>ZSF</v>
      </c>
      <c r="F166" s="114" t="str">
        <f>IF(FN_MC!M160="","*",FN_MC!M160)</f>
        <v>ZSF-TVI</v>
      </c>
      <c r="G166" s="101" t="str">
        <f>IF(FN_MC!I160="","*",FN_MC!I160)</f>
        <v>TVI1</v>
      </c>
      <c r="H166" s="101" t="str">
        <f>IF(FN_MC!AB160="","*",FN_MC!AB160)</f>
        <v>FIXO</v>
      </c>
      <c r="I166" s="101" t="str">
        <f>IF(FN_MC!AC160="","*",FN_MC!AC160)</f>
        <v>*</v>
      </c>
      <c r="J166" s="102">
        <f>IF(FN_MC!AA160="","*",FN_MC!AA160)</f>
        <v>1</v>
      </c>
      <c r="K166" s="112">
        <f>IF(FN_MC!AD160="","*",FN_MC!AD160)</f>
        <v>0.29166666666666669</v>
      </c>
    </row>
    <row r="167" spans="2:11" hidden="1">
      <c r="B167" s="100" t="str">
        <f>IF(FN_MC!Y161="","*",FN_MC!Y161)</f>
        <v>OPORTUNIDADE</v>
      </c>
      <c r="C167" s="101">
        <f>IF(FN_MC!B161="","*",FN_MC!B161)</f>
        <v>46069</v>
      </c>
      <c r="D167" s="101" t="str">
        <f>IF(FN_MC!D161="","*",FN_MC!D161)</f>
        <v>MARCOS (TF-520)</v>
      </c>
      <c r="E167" s="101" t="str">
        <f>IF(FN_MC!H161="","*",FN_MC!H161)</f>
        <v>TMO1</v>
      </c>
      <c r="F167" s="114" t="str">
        <f>IF(FN_MC!M161="","*",FN_MC!M161)</f>
        <v>TMO</v>
      </c>
      <c r="G167" s="101" t="str">
        <f>IF(FN_MC!I161="","*",FN_MC!I161)</f>
        <v>-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-</v>
      </c>
      <c r="K167" s="112" t="str">
        <f>IF(FN_MC!AD161="","*",FN_MC!AD161)</f>
        <v>*</v>
      </c>
    </row>
    <row r="168" spans="2:11" hidden="1">
      <c r="B168" s="100" t="str">
        <f>IF(FN_MC!Y163="","*",FN_MC!Y163)</f>
        <v>OPORTUNIDADE</v>
      </c>
      <c r="C168" s="101">
        <f>IF(FN_MC!B163="","*",FN_MC!B163)</f>
        <v>46069</v>
      </c>
      <c r="D168" s="101" t="str">
        <f>IF(FN_MC!D163="","*",FN_MC!D163)</f>
        <v>W48</v>
      </c>
      <c r="E168" s="101" t="str">
        <f>IF(FN_MC!H163="","*",FN_MC!H163)</f>
        <v>TAP</v>
      </c>
      <c r="F168" s="114" t="str">
        <f>IF(FN_MC!M163="","*",FN_MC!M163)</f>
        <v>TAP-TIN</v>
      </c>
      <c r="G168" s="101" t="str">
        <f>IF(FN_MC!I163="","*",FN_MC!I163)</f>
        <v>TIN1</v>
      </c>
      <c r="H168" s="101" t="str">
        <f>IF(FN_MC!AB163="","*",FN_MC!AB163)</f>
        <v>FIXO</v>
      </c>
      <c r="I168" s="101" t="str">
        <f>IF(FN_MC!AC163="","*",FN_MC!AC163)</f>
        <v>*</v>
      </c>
      <c r="J168" s="102">
        <f>IF(FN_MC!AA163="","*",FN_MC!AA163)</f>
        <v>1</v>
      </c>
      <c r="K168" s="112">
        <f>IF(FN_MC!AD163="","*",FN_MC!AD163)</f>
        <v>0.29166666666666669</v>
      </c>
    </row>
    <row r="169" spans="2:11" hidden="1">
      <c r="B169" s="100" t="str">
        <f>IF(FN_MC!Y164="","*",FN_MC!Y164)</f>
        <v>OPORTUNIDADE</v>
      </c>
      <c r="C169" s="101">
        <f>IF(FN_MC!B164="","*",FN_MC!B164)</f>
        <v>46069</v>
      </c>
      <c r="D169" s="101" t="str">
        <f>IF(FN_MC!D164="","*",FN_MC!D164)</f>
        <v>V97</v>
      </c>
      <c r="E169" s="101" t="str">
        <f>IF(FN_MC!H164="","*",FN_MC!H164)</f>
        <v>ZIQ</v>
      </c>
      <c r="F169" s="114" t="str">
        <f>IF(FN_MC!M164="","*",FN_MC!M164)</f>
        <v>ZIQ-ZQY</v>
      </c>
      <c r="G169" s="101" t="str">
        <f>IF(FN_MC!I164="","*",FN_MC!I164)</f>
        <v>ZFH</v>
      </c>
      <c r="H169" s="101" t="str">
        <f>IF(FN_MC!AB164="","*",FN_MC!AB164)</f>
        <v>FIXO</v>
      </c>
      <c r="I169" s="101" t="str">
        <f>IF(FN_MC!AC164="","*",FN_MC!AC164)</f>
        <v>*</v>
      </c>
      <c r="J169" s="102">
        <f>IF(FN_MC!AA164="","*",FN_MC!AA164)</f>
        <v>1</v>
      </c>
      <c r="K169" s="112">
        <f>IF(FN_MC!AD164="","*",FN_MC!AD164)</f>
        <v>0.29166666666666669</v>
      </c>
    </row>
    <row r="170" spans="2:11" hidden="1">
      <c r="B170" s="100" t="str">
        <f>IF(FN_MC!Y165="","*",FN_MC!Y165)</f>
        <v>*</v>
      </c>
      <c r="C170" s="101" t="str">
        <f>IF(FN_MC!B165="","*",FN_MC!B165)</f>
        <v>*</v>
      </c>
      <c r="D170" s="101" t="str">
        <f>IF(FN_MC!D165="","*",FN_MC!D165)</f>
        <v>*</v>
      </c>
      <c r="E170" s="101" t="str">
        <f>IF(FN_MC!H165="","*",FN_MC!H165)</f>
        <v>*</v>
      </c>
      <c r="F170" s="114" t="str">
        <f>IF(FN_MC!M165="","*",FN_MC!M165)</f>
        <v>-</v>
      </c>
      <c r="G170" s="101" t="str">
        <f>IF(FN_MC!I165="","*",FN_MC!I165)</f>
        <v>*</v>
      </c>
      <c r="H170" s="101" t="str">
        <f>IF(FN_MC!AB165="","*",FN_MC!AB165)</f>
        <v>*</v>
      </c>
      <c r="I170" s="101" t="str">
        <f>IF(FN_MC!AC165="","*",FN_MC!AC165)</f>
        <v>*</v>
      </c>
      <c r="J170" s="102" t="str">
        <f>IF(FN_MC!AA165="","*",FN_MC!AA165)</f>
        <v>*</v>
      </c>
      <c r="K170" s="112" t="str">
        <f>IF(FN_MC!AD165="","*",FN_MC!AD165)</f>
        <v>*</v>
      </c>
    </row>
    <row r="171" spans="2:11" hidden="1">
      <c r="B171" s="100" t="str">
        <f>IF(FN_MC!Y168="","*",FN_MC!Y168)</f>
        <v>OPORTUNIDADE</v>
      </c>
      <c r="C171" s="101">
        <f>IF(FN_MC!B168="","*",FN_MC!B168)</f>
        <v>46070</v>
      </c>
      <c r="D171" s="101" t="str">
        <f>IF(FN_MC!D168="","*",FN_MC!D168)</f>
        <v>BRUNO (TF-525)</v>
      </c>
      <c r="E171" s="101" t="str">
        <f>IF(FN_MC!H168="","*",FN_MC!H168)</f>
        <v>TRM1</v>
      </c>
      <c r="F171" s="114" t="str">
        <f>IF(FN_MC!M168="","*",FN_MC!M168)</f>
        <v>TRM</v>
      </c>
      <c r="G171" s="101" t="str">
        <f>IF(FN_MC!I168="","*",FN_MC!I168)</f>
        <v>-</v>
      </c>
      <c r="H171" s="101" t="str">
        <f>IF(FN_MC!AB168="","*",FN_MC!AB168)</f>
        <v>*</v>
      </c>
      <c r="I171" s="101" t="str">
        <f>IF(FN_MC!AC168="","*",FN_MC!AC168)</f>
        <v>*</v>
      </c>
      <c r="J171" s="102" t="str">
        <f>IF(FN_MC!AA168="","*",FN_MC!AA168)</f>
        <v>-</v>
      </c>
      <c r="K171" s="112" t="str">
        <f>IF(FN_MC!AD168="","*",FN_MC!AD168)</f>
        <v>*</v>
      </c>
    </row>
    <row r="172" spans="2:11" hidden="1">
      <c r="B172" s="100" t="str">
        <f>IF(FN_MC!Y169="","*",FN_MC!Y169)</f>
        <v>SIM</v>
      </c>
      <c r="C172" s="101">
        <f>IF(FN_MC!B169="","*",FN_MC!B169)</f>
        <v>46070</v>
      </c>
      <c r="D172" s="101" t="str">
        <f>IF(FN_MC!D169="","*",FN_MC!D169)</f>
        <v>ELSON (TF-526)</v>
      </c>
      <c r="E172" s="101" t="str">
        <f>IF(FN_MC!H169="","*",FN_MC!H169)</f>
        <v>499TGR1</v>
      </c>
      <c r="F172" s="114" t="str">
        <f>IF(FN_MC!M169="","*",FN_MC!M169)</f>
        <v>TBR-TGR</v>
      </c>
      <c r="G172" s="101" t="str">
        <f>IF(FN_MC!I169="","*",FN_MC!I169)</f>
        <v>-</v>
      </c>
      <c r="H172" s="101" t="str">
        <f>IF(FN_MC!AB169="","*",FN_MC!AB169)</f>
        <v>*</v>
      </c>
      <c r="I172" s="101" t="str">
        <f>IF(FN_MC!AC169="","*",FN_MC!AC169)</f>
        <v>*</v>
      </c>
      <c r="J172" s="102" t="str">
        <f>IF(FN_MC!AA169="","*",FN_MC!AA169)</f>
        <v>-</v>
      </c>
      <c r="K172" s="112" t="str">
        <f>IF(FN_MC!AD169="","*",FN_MC!AD169)</f>
        <v>*</v>
      </c>
    </row>
    <row r="173" spans="2:11" hidden="1">
      <c r="B173" s="100" t="str">
        <f>IF(FN_MC!Y170="","*",FN_MC!Y170)</f>
        <v>*</v>
      </c>
      <c r="C173" s="101" t="str">
        <f>IF(FN_MC!B170="","*",FN_MC!B170)</f>
        <v>*</v>
      </c>
      <c r="D173" s="101" t="str">
        <f>IF(FN_MC!D170="","*",FN_MC!D170)</f>
        <v>*</v>
      </c>
      <c r="E173" s="101" t="str">
        <f>IF(FN_MC!H170="","*",FN_MC!H170)</f>
        <v>*</v>
      </c>
      <c r="F173" s="114" t="str">
        <f>IF(FN_MC!M170="","*",FN_MC!M170)</f>
        <v>-</v>
      </c>
      <c r="G173" s="101" t="str">
        <f>IF(FN_MC!I170="","*",FN_MC!I170)</f>
        <v>*</v>
      </c>
      <c r="H173" s="101" t="str">
        <f>IF(FN_MC!AB170="","*",FN_MC!AB170)</f>
        <v>*</v>
      </c>
      <c r="I173" s="101" t="str">
        <f>IF(FN_MC!AC170="","*",FN_MC!AC170)</f>
        <v>*</v>
      </c>
      <c r="J173" s="102" t="str">
        <f>IF(FN_MC!AA170="","*",FN_MC!AA170)</f>
        <v>*</v>
      </c>
      <c r="K173" s="112" t="str">
        <f>IF(FN_MC!AD170="","*",FN_MC!AD170)</f>
        <v>*</v>
      </c>
    </row>
    <row r="174" spans="2:11" hidden="1">
      <c r="B174" s="100" t="str">
        <f>IF(FN_MC!Y171="","*",FN_MC!Y171)</f>
        <v>SIM</v>
      </c>
      <c r="C174" s="101">
        <f>IF(FN_MC!B171="","*",FN_MC!B171)</f>
        <v>46070</v>
      </c>
      <c r="D174" s="101" t="str">
        <f>IF(FN_MC!D171="","*",FN_MC!D171)</f>
        <v>W70</v>
      </c>
      <c r="E174" s="101" t="str">
        <f>IF(FN_MC!H171="","*",FN_MC!H171)</f>
        <v>464TBR</v>
      </c>
      <c r="F174" s="114" t="str">
        <f>IF(FN_MC!M171="","*",FN_MC!M171)</f>
        <v>TVL-TBR</v>
      </c>
      <c r="G174" s="101" t="str">
        <f>IF(FN_MC!I171="","*",FN_MC!I171)</f>
        <v>-</v>
      </c>
      <c r="H174" s="101" t="str">
        <f>IF(FN_MC!AB171="","*",FN_MC!AB171)</f>
        <v>FIXO</v>
      </c>
      <c r="I174" s="101" t="str">
        <f>IF(FN_MC!AC171="","*",FN_MC!AC171)</f>
        <v>*</v>
      </c>
      <c r="J174" s="102" t="str">
        <f>IF(FN_MC!AA171="","*",FN_MC!AA171)</f>
        <v>2 (Enio e Daniel)</v>
      </c>
      <c r="K174" s="112">
        <f>IF(FN_MC!AD171="","*",FN_MC!AD171)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SIM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SIM</v>
      </c>
      <c r="C180" s="101">
        <f>IF(FN_MC!B174="","*",FN_MC!B174)</f>
        <v>46070</v>
      </c>
      <c r="D180" s="101" t="str">
        <f>IF(FN_MC!D174="","*",FN_MC!D174)</f>
        <v>W48</v>
      </c>
      <c r="E180" s="101" t="str">
        <f>IF(FN_MC!H174="","*",FN_MC!H174)</f>
        <v>TIN</v>
      </c>
      <c r="F180" s="114" t="str">
        <f>IF(FN_MC!M174="","*",FN_MC!M174)</f>
        <v>TIN-TSJ</v>
      </c>
      <c r="G180" s="101" t="str">
        <f>IF(FN_MC!I174="","*",FN_MC!I174)</f>
        <v>TIN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SIM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-</v>
      </c>
      <c r="K181" s="112" t="str">
        <f>IF(FN_MC!AD175="","*",FN_MC!AD175)</f>
        <v>-</v>
      </c>
    </row>
    <row r="182" spans="2:11" hidden="1">
      <c r="B182" s="100" t="str">
        <f>IF(FN_MC!Y177="","*",FN_MC!Y177)</f>
        <v>OPORTUNIDADE</v>
      </c>
      <c r="C182" s="101">
        <f>IF(FN_MC!B177="","*",FN_MC!B177)</f>
        <v>46070</v>
      </c>
      <c r="D182" s="101" t="str">
        <f>IF(FN_MC!D177="","*",FN_MC!D177)</f>
        <v>A60</v>
      </c>
      <c r="E182" s="101" t="str">
        <f>IF(FN_MC!H177="","*",FN_MC!H177)</f>
        <v>TMI</v>
      </c>
      <c r="F182" s="114" t="str">
        <f>IF(FN_MC!M177="","*",FN_MC!M177)</f>
        <v>TMI-TRP</v>
      </c>
      <c r="G182" s="101" t="str">
        <f>IF(FN_MC!I177="","*",FN_MC!I177)</f>
        <v>TIN1</v>
      </c>
      <c r="H182" s="101" t="str">
        <f>IF(FN_MC!AB177="","*",FN_MC!AB177)</f>
        <v>FIXO</v>
      </c>
      <c r="I182" s="101" t="str">
        <f>IF(FN_MC!AC177="","*",FN_MC!AC177)</f>
        <v>*</v>
      </c>
      <c r="J182" s="102">
        <f>IF(FN_MC!AA177="","*",FN_MC!AA177)</f>
        <v>1</v>
      </c>
      <c r="K182" s="112">
        <f>IF(FN_MC!AD177="","*",FN_MC!AD177)</f>
        <v>0.29166666666666669</v>
      </c>
    </row>
    <row r="183" spans="2:11" hidden="1">
      <c r="B183" s="100" t="str">
        <f>IF(FN_MC!Y178="","*",FN_MC!Y178)</f>
        <v>*</v>
      </c>
      <c r="C183" s="101" t="str">
        <f>IF(FN_MC!B178="","*",FN_MC!B178)</f>
        <v>*</v>
      </c>
      <c r="D183" s="101" t="str">
        <f>IF(FN_MC!D178="","*",FN_MC!D178)</f>
        <v>*</v>
      </c>
      <c r="E183" s="101" t="str">
        <f>IF(FN_MC!H178="","*",FN_MC!H178)</f>
        <v>*</v>
      </c>
      <c r="F183" s="114" t="str">
        <f>IF(FN_MC!M178="","*",FN_MC!M178)</f>
        <v>-</v>
      </c>
      <c r="G183" s="101" t="str">
        <f>IF(FN_MC!I178="","*",FN_MC!I178)</f>
        <v>*</v>
      </c>
      <c r="H183" s="101" t="str">
        <f>IF(FN_MC!AB178="","*",FN_MC!AB178)</f>
        <v>*</v>
      </c>
      <c r="I183" s="101" t="str">
        <f>IF(FN_MC!AC178="","*",FN_MC!AC178)</f>
        <v>*</v>
      </c>
      <c r="J183" s="102" t="str">
        <f>IF(FN_MC!AA178="","*",FN_MC!AA178)</f>
        <v>*</v>
      </c>
      <c r="K183" s="112" t="str">
        <f>IF(FN_MC!AD178="","*",FN_MC!AD178)</f>
        <v>*</v>
      </c>
    </row>
    <row r="184" spans="2:11" hidden="1">
      <c r="B184" s="100" t="str">
        <f>IF(FN_MC!Y179="","*",FN_MC!Y179)</f>
        <v>OPORTUNIDADE</v>
      </c>
      <c r="C184" s="101">
        <f>IF(FN_MC!B179="","*",FN_MC!B179)</f>
        <v>46070</v>
      </c>
      <c r="D184" s="101" t="str">
        <f>IF(FN_MC!D179="","*",FN_MC!D179)</f>
        <v>A88</v>
      </c>
      <c r="E184" s="101" t="str">
        <f>IF(FN_MC!H179="","*",FN_MC!H179)</f>
        <v>ZDK</v>
      </c>
      <c r="F184" s="114" t="str">
        <f>IF(FN_MC!M179="","*",FN_MC!M179)</f>
        <v>ZDK</v>
      </c>
      <c r="G184" s="101" t="str">
        <f>IF(FN_MC!I179="","*",FN_MC!I179)</f>
        <v>ZTR</v>
      </c>
      <c r="H184" s="101" t="str">
        <f>IF(FN_MC!AB179="","*",FN_MC!AB179)</f>
        <v>FIXO</v>
      </c>
      <c r="I184" s="101" t="str">
        <f>IF(FN_MC!AC179="","*",FN_MC!AC179)</f>
        <v>*</v>
      </c>
      <c r="J184" s="102">
        <f>IF(FN_MC!AA179="","*",FN_MC!AA179)</f>
        <v>1</v>
      </c>
      <c r="K184" s="112">
        <f>IF(FN_MC!AD179="","*",FN_MC!AD179)</f>
        <v>0.29166666666666669</v>
      </c>
    </row>
    <row r="185" spans="2:11" hidden="1">
      <c r="B185" s="100" t="str">
        <f>IF(FN_MC!Y180="","*",FN_MC!Y180)</f>
        <v>OPORTUNIDADE</v>
      </c>
      <c r="C185" s="101">
        <f>IF(FN_MC!B180="","*",FN_MC!B180)</f>
        <v>46070</v>
      </c>
      <c r="D185" s="101" t="str">
        <f>IF(FN_MC!D180="","*",FN_MC!D180)</f>
        <v>E18</v>
      </c>
      <c r="E185" s="101" t="str">
        <f>IF(FN_MC!H180="","*",FN_MC!H180)</f>
        <v>ZIQZQY</v>
      </c>
      <c r="F185" s="114" t="str">
        <f>IF(FN_MC!M180="","*",FN_MC!M180)</f>
        <v>ZIQ-ZQY</v>
      </c>
      <c r="G185" s="101" t="str">
        <f>IF(FN_MC!I180="","*",FN_MC!I180)</f>
        <v>ZIQZQY</v>
      </c>
      <c r="H185" s="101" t="str">
        <f>IF(FN_MC!AB180="","*",FN_MC!AB180)</f>
        <v>FIXO</v>
      </c>
      <c r="I185" s="101" t="str">
        <f>IF(FN_MC!AC180="","*",FN_MC!AC180)</f>
        <v>*</v>
      </c>
      <c r="J185" s="102">
        <f>IF(FN_MC!AA180="","*",FN_MC!AA180)</f>
        <v>1</v>
      </c>
      <c r="K185" s="112">
        <f>IF(FN_MC!AD180="","*",FN_MC!AD180)</f>
        <v>0.29166666666666669</v>
      </c>
    </row>
    <row r="186" spans="2:11" hidden="1">
      <c r="B186" s="100" t="str">
        <f>IF(FN_MC!Y181="","*",FN_MC!Y181)</f>
        <v>*</v>
      </c>
      <c r="C186" s="101">
        <f>IF(FN_MC!B181="","*",FN_MC!B181)</f>
        <v>46070</v>
      </c>
      <c r="D186" s="101" t="str">
        <f>IF(FN_MC!D181="","*",FN_MC!D181)</f>
        <v>E14</v>
      </c>
      <c r="E186" s="101" t="str">
        <f>IF(FN_MC!H181="","*",FN_MC!H181)</f>
        <v>PAR2</v>
      </c>
      <c r="F186" s="114" t="str">
        <f>IF(FN_MC!M181="","*",FN_MC!M181)</f>
        <v>PAR-PSG</v>
      </c>
      <c r="G186" s="101" t="str">
        <f>IF(FN_MC!I181="","*",FN_MC!I181)</f>
        <v>PSG2</v>
      </c>
      <c r="H186" s="101" t="str">
        <f>IF(FN_MC!AB181="","*",FN_MC!AB181)</f>
        <v>FIXO</v>
      </c>
      <c r="I186" s="101" t="str">
        <f>IF(FN_MC!AC181="","*",FN_MC!AC181)</f>
        <v>*</v>
      </c>
      <c r="J186" s="102">
        <f>IF(FN_MC!AA181="","*",FN_MC!AA181)</f>
        <v>1</v>
      </c>
      <c r="K186" s="112">
        <f>IF(FN_MC!AD181="","*",FN_MC!AD181)</f>
        <v>0.29166666666666669</v>
      </c>
    </row>
    <row r="187" spans="2:11" hidden="1">
      <c r="B187" s="100" t="str">
        <f>IF(FN_MC!Y182="","*",FN_MC!Y182)</f>
        <v>*</v>
      </c>
      <c r="C187" s="101">
        <f>IF(FN_MC!B182="","*",FN_MC!B182)</f>
        <v>46070</v>
      </c>
      <c r="D187" s="101" t="str">
        <f>IF(FN_MC!D182="","*",FN_MC!D182)</f>
        <v>W94</v>
      </c>
      <c r="E187" s="101" t="str">
        <f>IF(FN_MC!H182="","*",FN_MC!H182)</f>
        <v>PPR1</v>
      </c>
      <c r="F187" s="114" t="str">
        <f>IF(FN_MC!M182="","*",FN_MC!M182)</f>
        <v>PPR-PGO</v>
      </c>
      <c r="G187" s="101" t="str">
        <f>IF(FN_MC!I182="","*",FN_MC!I182)</f>
        <v>PGO2</v>
      </c>
      <c r="H187" s="101" t="str">
        <f>IF(FN_MC!AB182="","*",FN_MC!AB182)</f>
        <v>FIXO</v>
      </c>
      <c r="I187" s="101" t="str">
        <f>IF(FN_MC!AC182="","*",FN_MC!AC182)</f>
        <v>*</v>
      </c>
      <c r="J187" s="102">
        <f>IF(FN_MC!AA182="","*",FN_MC!AA182)</f>
        <v>1</v>
      </c>
      <c r="K187" s="112">
        <f>IF(FN_MC!AD182="","*",FN_MC!AD182)</f>
        <v>0.29166666666666669</v>
      </c>
    </row>
    <row r="188" spans="2:11">
      <c r="B188" s="100" t="str">
        <f>IF(FN_MC!Y185="","*",FN_MC!Y185)</f>
        <v>SIM</v>
      </c>
      <c r="C188" s="101">
        <f>IF(FN_MC!B185="","*",FN_MC!B185)</f>
        <v>46071</v>
      </c>
      <c r="D188" s="101" t="str">
        <f>IF(FN_MC!D185="","*",FN_MC!D185)</f>
        <v>V86</v>
      </c>
      <c r="E188" s="101" t="str">
        <f>IF(FN_MC!H185="","*",FN_MC!H185)</f>
        <v>TIQ</v>
      </c>
      <c r="F188" s="114" t="str">
        <f>IF(FN_MC!M185="","*",FN_MC!M185)</f>
        <v>TBS</v>
      </c>
      <c r="G188" s="101" t="str">
        <f>IF(FN_MC!I185="","*",FN_MC!I185)</f>
        <v xml:space="preserve">TIQ </v>
      </c>
      <c r="H188" s="101" t="str">
        <f>IF(FN_MC!AB185="","*",FN_MC!AB185)</f>
        <v>FIXO</v>
      </c>
      <c r="I188" s="101" t="str">
        <f>IF(FN_MC!AC185="","*",FN_MC!AC185)</f>
        <v>*</v>
      </c>
      <c r="J188" s="102">
        <f>IF(FN_MC!AA185="","*",FN_MC!AA185)</f>
        <v>1</v>
      </c>
      <c r="K188" s="112">
        <f>IF(FN_MC!AD185="","*",FN_MC!AD185)</f>
        <v>0.29166666666666669</v>
      </c>
    </row>
    <row r="189" spans="2:11">
      <c r="B189" s="100" t="str">
        <f>IF(FN_MC!Y186="","*",FN_MC!Y186)</f>
        <v>OPORTUNIDADE</v>
      </c>
      <c r="C189" s="101">
        <f>IF(FN_MC!B186="","*",FN_MC!B186)</f>
        <v>46071</v>
      </c>
      <c r="D189" s="101" t="str">
        <f>IF(FN_MC!D186="","*",FN_MC!D186)</f>
        <v>BRUNO (TF-525)</v>
      </c>
      <c r="E189" s="101" t="str">
        <f>IF(FN_MC!H186="","*",FN_MC!H186)</f>
        <v>TEP1</v>
      </c>
      <c r="F189" s="114" t="str">
        <f>IF(FN_MC!M186="","*",FN_MC!M186)</f>
        <v>TBS-TAL</v>
      </c>
      <c r="G189" s="101" t="str">
        <f>IF(FN_MC!I186="","*",FN_MC!I186)</f>
        <v>-</v>
      </c>
      <c r="H189" s="101" t="str">
        <f>IF(FN_MC!AB186="","*",FN_MC!AB186)</f>
        <v>*</v>
      </c>
      <c r="I189" s="101" t="str">
        <f>IF(FN_MC!AC186="","*",FN_MC!AC186)</f>
        <v>*</v>
      </c>
      <c r="J189" s="102" t="str">
        <f>IF(FN_MC!AA186="","*",FN_MC!AA186)</f>
        <v>*</v>
      </c>
      <c r="K189" s="112" t="str">
        <f>IF(FN_MC!AD186="","*",FN_MC!AD186)</f>
        <v>*</v>
      </c>
    </row>
    <row r="190" spans="2:11">
      <c r="B190" s="100" t="str">
        <f>IF(FN_MC!Y187="","*",FN_MC!Y187)</f>
        <v>SIM</v>
      </c>
      <c r="C190" s="101">
        <f>IF(FN_MC!B187="","*",FN_MC!B187)</f>
        <v>46071</v>
      </c>
      <c r="D190" s="101" t="str">
        <f>IF(FN_MC!D187="","*",FN_MC!D187)</f>
        <v>W70</v>
      </c>
      <c r="E190" s="101" t="str">
        <f>IF(FN_MC!H187="","*",FN_MC!H187)</f>
        <v>464TBR</v>
      </c>
      <c r="F190" s="114" t="str">
        <f>IF(FN_MC!M187="","*",FN_MC!M187)</f>
        <v>TVL-TBR</v>
      </c>
      <c r="G190" s="101" t="str">
        <f>IF(FN_MC!I187="","*",FN_MC!I187)</f>
        <v>-</v>
      </c>
      <c r="H190" s="101" t="str">
        <f>IF(FN_MC!AB187="","*",FN_MC!AB187)</f>
        <v>FIXO</v>
      </c>
      <c r="I190" s="101" t="str">
        <f>IF(FN_MC!AC187="","*",FN_MC!AC187)</f>
        <v>*</v>
      </c>
      <c r="J190" s="102" t="str">
        <f>IF(FN_MC!AA187="","*",FN_MC!AA187)</f>
        <v>2 (Enio e Daniel)</v>
      </c>
      <c r="K190" s="112">
        <f>IF(FN_MC!AD187="","*",FN_MC!AD187)</f>
        <v>0.29166666666666669</v>
      </c>
    </row>
    <row r="191" spans="2:11">
      <c r="B191" s="100" t="str">
        <f>IF(FN_MC!Y188="","*",FN_MC!Y188)</f>
        <v>OPORTUNIDADE</v>
      </c>
      <c r="C191" s="101">
        <f>IF(FN_MC!B188="","*",FN_MC!B188)</f>
        <v>46071</v>
      </c>
      <c r="D191" s="101" t="str">
        <f>IF(FN_MC!D188="","*",FN_MC!D188)</f>
        <v>ELSON (TF-526)</v>
      </c>
      <c r="E191" s="101" t="str">
        <f>IF(FN_MC!H188="","*",FN_MC!H188)</f>
        <v>TPC440</v>
      </c>
      <c r="F191" s="114" t="str">
        <f>IF(FN_MC!M188="","*",FN_MC!M188)</f>
        <v>TPC-TVL</v>
      </c>
      <c r="G191" s="101" t="str">
        <f>IF(FN_MC!I188="","*",FN_MC!I188)</f>
        <v>-</v>
      </c>
      <c r="H191" s="101" t="str">
        <f>IF(FN_MC!AB188="","*",FN_MC!AB188)</f>
        <v>*</v>
      </c>
      <c r="I191" s="101" t="str">
        <f>IF(FN_MC!AC188="","*",FN_MC!AC188)</f>
        <v>*</v>
      </c>
      <c r="J191" s="102" t="str">
        <f>IF(FN_MC!AA188="","*",FN_MC!AA188)</f>
        <v>*</v>
      </c>
      <c r="K191" s="112" t="str">
        <f>IF(FN_MC!AD188="","*",FN_MC!AD188)</f>
        <v>*</v>
      </c>
    </row>
    <row r="192" spans="2:11">
      <c r="B192" s="100" t="str">
        <f>IF(FN_MC!Y189="","*",FN_MC!Y189)</f>
        <v>OPORTUNIDADE</v>
      </c>
      <c r="C192" s="101">
        <f>IF(FN_MC!B189="","*",FN_MC!B189)</f>
        <v>46071</v>
      </c>
      <c r="D192" s="101" t="str">
        <f>IF(FN_MC!D189="","*",FN_MC!D189)</f>
        <v>A60</v>
      </c>
      <c r="E192" s="101" t="str">
        <f>IF(FN_MC!H189="","*",FN_MC!H189)</f>
        <v>TCS</v>
      </c>
      <c r="F192" s="114" t="str">
        <f>IF(FN_MC!M189="","*",FN_MC!M189)</f>
        <v>TCS-TRC</v>
      </c>
      <c r="G192" s="101" t="str">
        <f>IF(FN_MC!I189="","*",FN_MC!I189)</f>
        <v>TGR</v>
      </c>
      <c r="H192" s="101" t="str">
        <f>IF(FN_MC!AB189="","*",FN_MC!AB189)</f>
        <v>FIXO</v>
      </c>
      <c r="I192" s="101" t="str">
        <f>IF(FN_MC!AC189="","*",FN_MC!AC189)</f>
        <v>*</v>
      </c>
      <c r="J192" s="102">
        <f>IF(FN_MC!AA189="","*",FN_MC!AA189)</f>
        <v>1</v>
      </c>
      <c r="K192" s="112">
        <f>IF(FN_MC!AD189="","*",FN_MC!AD189)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IF(FN_MC!Y190="","*",FN_MC!Y190)</f>
        <v>OPORTUNIDADE</v>
      </c>
      <c r="C194" s="101">
        <f>IF(FN_MC!B190="","*",FN_MC!B190)</f>
        <v>46071</v>
      </c>
      <c r="D194" s="101" t="str">
        <f>IF(FN_MC!D190="","*",FN_MC!D190)</f>
        <v>W50</v>
      </c>
      <c r="E194" s="101" t="str">
        <f>IF(FN_MC!H190="","*",FN_MC!H190)</f>
        <v>TCS</v>
      </c>
      <c r="F194" s="114" t="str">
        <f>IF(FN_MC!M190="","*",FN_MC!M190)</f>
        <v>TVI-TJA</v>
      </c>
      <c r="G194" s="101" t="str">
        <f>IF(FN_MC!I190="","*",FN_MC!I190)</f>
        <v xml:space="preserve">TCS2 </v>
      </c>
      <c r="H194" s="101" t="str">
        <f>IF(FN_MC!AB190="","*",FN_MC!AB190)</f>
        <v>*</v>
      </c>
      <c r="I194" s="101" t="str">
        <f>IF(FN_MC!AC190="","*",FN_MC!AC190)</f>
        <v>*</v>
      </c>
      <c r="J194" s="102" t="str">
        <f>IF(FN_MC!AA190="","*",FN_MC!AA190)</f>
        <v>2 (Maicon e Eder)</v>
      </c>
      <c r="K194" s="112">
        <f>IF(FN_MC!AD190="","*",FN_MC!AD190)</f>
        <v>0.29166666666666669</v>
      </c>
    </row>
    <row r="195" spans="2:11">
      <c r="B195" s="100" t="str">
        <f>IF(FN_MC!Y191="","*",FN_MC!Y191)</f>
        <v>OPORTUNIDADE</v>
      </c>
      <c r="C195" s="101">
        <f>IF(FN_MC!B191="","*",FN_MC!B191)</f>
        <v>46071</v>
      </c>
      <c r="D195" s="101" t="str">
        <f>IF(FN_MC!D191="","*",FN_MC!D191)</f>
        <v>V48</v>
      </c>
      <c r="E195" s="101" t="str">
        <f>IF(FN_MC!H191="","*",FN_MC!H191)</f>
        <v>TIN2</v>
      </c>
      <c r="F195" s="114" t="str">
        <f>IF(FN_MC!M191="","*",FN_MC!M191)</f>
        <v>TVI-TJA</v>
      </c>
      <c r="G195" s="101" t="str">
        <f>IF(FN_MC!I191="","*",FN_MC!I191)</f>
        <v xml:space="preserve">TVI </v>
      </c>
      <c r="H195" s="101" t="str">
        <f>IF(FN_MC!AB191="","*",FN_MC!AB191)</f>
        <v>FIXO</v>
      </c>
      <c r="I195" s="101" t="str">
        <f>IF(FN_MC!AC191="","*",FN_MC!AC191)</f>
        <v>*</v>
      </c>
      <c r="J195" s="102">
        <f>IF(FN_MC!AA191="","*",FN_MC!AA191)</f>
        <v>1</v>
      </c>
      <c r="K195" s="112">
        <f>IF(FN_MC!AD191="","*",FN_MC!AD191)</f>
        <v>0.29166666666666669</v>
      </c>
    </row>
    <row r="196" spans="2:11">
      <c r="B196" s="100" t="str">
        <f>IF(FN_MC!Y192="","*",FN_MC!Y192)</f>
        <v>OPORTUNIDADE</v>
      </c>
      <c r="C196" s="101">
        <f>IF(FN_MC!B192="","*",FN_MC!B192)</f>
        <v>46071</v>
      </c>
      <c r="D196" s="101" t="str">
        <f>IF(FN_MC!D192="","*",FN_MC!D192)</f>
        <v>W48</v>
      </c>
      <c r="E196" s="101" t="str">
        <f>IF(FN_MC!H192="","*",FN_MC!H192)</f>
        <v>TIN2</v>
      </c>
      <c r="F196" s="114" t="str">
        <f>IF(FN_MC!M192="","*",FN_MC!M192)</f>
        <v>TIN</v>
      </c>
      <c r="G196" s="101" t="str">
        <f>IF(FN_MC!I192="","*",FN_MC!I192)</f>
        <v>TIN2</v>
      </c>
      <c r="H196" s="101" t="str">
        <f>IF(FN_MC!AB192="","*",FN_MC!AB192)</f>
        <v>FIXO</v>
      </c>
      <c r="I196" s="101" t="str">
        <f>IF(FN_MC!AC192="","*",FN_MC!AC192)</f>
        <v>*</v>
      </c>
      <c r="J196" s="102">
        <f>IF(FN_MC!AA192="","*",FN_MC!AA192)</f>
        <v>1</v>
      </c>
      <c r="K196" s="112">
        <f>IF(FN_MC!AD192="","*",FN_MC!AD192)</f>
        <v>0.29166666666666669</v>
      </c>
    </row>
    <row r="197" spans="2:11">
      <c r="B197" s="100" t="str">
        <f>IF(FN_MC!Y193="","*",FN_MC!Y193)</f>
        <v>OPORTUNIDADE</v>
      </c>
      <c r="C197" s="101">
        <f>IF(FN_MC!B193="","*",FN_MC!B193)</f>
        <v>46071</v>
      </c>
      <c r="D197" s="101" t="str">
        <f>IF(FN_MC!D193="","*",FN_MC!D193)</f>
        <v>MARCOS (TF-520)</v>
      </c>
      <c r="E197" s="101" t="str">
        <f>IF(FN_MC!H193="","*",FN_MC!H193)</f>
        <v>K52TQI</v>
      </c>
      <c r="F197" s="114" t="str">
        <f>IF(FN_MC!M193="","*",FN_MC!M193)</f>
        <v>TSP-TIN</v>
      </c>
      <c r="G197" s="101" t="str">
        <f>IF(FN_MC!I193="","*",FN_MC!I193)</f>
        <v>-</v>
      </c>
      <c r="H197" s="101" t="str">
        <f>IF(FN_MC!AB193="","*",FN_MC!AB193)</f>
        <v>-</v>
      </c>
      <c r="I197" s="101" t="str">
        <f>IF(FN_MC!AC193="","*",FN_MC!AC193)</f>
        <v>*</v>
      </c>
      <c r="J197" s="102" t="str">
        <f>IF(FN_MC!AA193="","*",FN_MC!AA193)</f>
        <v>-</v>
      </c>
      <c r="K197" s="112" t="str">
        <f>IF(FN_MC!AD193="","*",FN_MC!AD193)</f>
        <v>-</v>
      </c>
    </row>
    <row r="198" spans="2:11">
      <c r="B198" s="100" t="str">
        <f>IF(FN_MC!Y194="","*",FN_MC!Y194)</f>
        <v>OPORTUNIDADE</v>
      </c>
      <c r="C198" s="101">
        <f>IF(FN_MC!B194="","*",FN_MC!B194)</f>
        <v>46071</v>
      </c>
      <c r="D198" s="101" t="str">
        <f>IF(FN_MC!D194="","*",FN_MC!D194)</f>
        <v>E18</v>
      </c>
      <c r="E198" s="101" t="str">
        <f>IF(FN_MC!H194="","*",FN_MC!H194)</f>
        <v>ZIQZQY</v>
      </c>
      <c r="F198" s="114" t="str">
        <f>IF(FN_MC!M194="","*",FN_MC!M194)</f>
        <v>ZIQ-ZQY</v>
      </c>
      <c r="G198" s="101" t="str">
        <f>IF(FN_MC!I194="","*",FN_MC!I194)</f>
        <v>ZIQZQY</v>
      </c>
      <c r="H198" s="101" t="str">
        <f>IF(FN_MC!AB194="","*",FN_MC!AB194)</f>
        <v>FIXO</v>
      </c>
      <c r="I198" s="101" t="str">
        <f>IF(FN_MC!AC194="","*",FN_MC!AC194)</f>
        <v>*</v>
      </c>
      <c r="J198" s="102">
        <f>IF(FN_MC!AA194="","*",FN_MC!AA194)</f>
        <v>1</v>
      </c>
      <c r="K198" s="112">
        <f>IF(FN_MC!AD194="","*",FN_MC!AD194)</f>
        <v>0.29166666666666669</v>
      </c>
    </row>
    <row r="199" spans="2:11" hidden="1">
      <c r="B199" s="100" t="str">
        <f>IF(FN_MC!Y195="","*",FN_MC!Y195)</f>
        <v>*</v>
      </c>
      <c r="C199" s="101" t="str">
        <f>IF(FN_MC!B195="","*",FN_MC!B195)</f>
        <v>*</v>
      </c>
      <c r="D199" s="101" t="str">
        <f>IF(FN_MC!D195="","*",FN_MC!D195)</f>
        <v>*</v>
      </c>
      <c r="E199" s="101" t="str">
        <f>IF(FN_MC!H195="","*",FN_MC!H195)</f>
        <v>*</v>
      </c>
      <c r="F199" s="114" t="str">
        <f>IF(FN_MC!M195="","*",FN_MC!M195)</f>
        <v>-</v>
      </c>
      <c r="G199" s="101" t="str">
        <f>IF(FN_MC!I195="","*",FN_MC!I195)</f>
        <v>*</v>
      </c>
      <c r="H199" s="101" t="str">
        <f>IF(FN_MC!AB195="","*",FN_MC!AB195)</f>
        <v>*</v>
      </c>
      <c r="I199" s="101" t="str">
        <f>IF(FN_MC!AC195="","*",FN_MC!AC195)</f>
        <v>*</v>
      </c>
      <c r="J199" s="102" t="str">
        <f>IF(FN_MC!AA195="","*",FN_MC!AA195)</f>
        <v>*</v>
      </c>
      <c r="K199" s="112" t="str">
        <f>IF(FN_MC!AD195="","*",FN_MC!AD195)</f>
        <v>*</v>
      </c>
    </row>
    <row r="200" spans="2:11">
      <c r="B200" s="100" t="str">
        <f>IF(FN_MC!Y196="","*",FN_MC!Y196)</f>
        <v>OPORTUNIDADE</v>
      </c>
      <c r="C200" s="101">
        <f>IF(FN_MC!B196="","*",FN_MC!B196)</f>
        <v>46071</v>
      </c>
      <c r="D200" s="101" t="str">
        <f>IF(FN_MC!D196="","*",FN_MC!D196)</f>
        <v>E14</v>
      </c>
      <c r="E200" s="101" t="str">
        <f>IF(FN_MC!H196="","*",FN_MC!H196)</f>
        <v>PSG2</v>
      </c>
      <c r="F200" s="114" t="str">
        <f>IF(FN_MC!M196="","*",FN_MC!M196)</f>
        <v>PSG-PSO</v>
      </c>
      <c r="G200" s="101" t="str">
        <f>IF(FN_MC!I196="","*",FN_MC!I196)</f>
        <v>PSG2</v>
      </c>
      <c r="H200" s="101" t="str">
        <f>IF(FN_MC!AB196="","*",FN_MC!AB196)</f>
        <v>FIXO</v>
      </c>
      <c r="I200" s="101" t="str">
        <f>IF(FN_MC!AC196="","*",FN_MC!AC196)</f>
        <v>*</v>
      </c>
      <c r="J200" s="102">
        <f>IF(FN_MC!AA196="","*",FN_MC!AA196)</f>
        <v>1</v>
      </c>
      <c r="K200" s="112">
        <f>IF(FN_MC!AD196="","*",FN_MC!AD196)</f>
        <v>0.95833333333333337</v>
      </c>
    </row>
    <row r="201" spans="2:11">
      <c r="B201" s="100" t="str">
        <f>IF(FN_MC!Y197="","*",FN_MC!Y197)</f>
        <v>OPORTUNIDADE</v>
      </c>
      <c r="C201" s="101">
        <f>IF(FN_MC!B197="","*",FN_MC!B197)</f>
        <v>46071</v>
      </c>
      <c r="D201" s="101" t="str">
        <f>IF(FN_MC!D197="","*",FN_MC!D197)</f>
        <v>V80</v>
      </c>
      <c r="E201" s="101" t="str">
        <f>IF(FN_MC!H197="","*",FN_MC!H197)</f>
        <v>PAM</v>
      </c>
      <c r="F201" s="114" t="str">
        <f>IF(FN_MC!M197="","*",FN_MC!M197)</f>
        <v>PAM-PQI</v>
      </c>
      <c r="G201" s="101" t="str">
        <f>IF(FN_MC!I197="","*",FN_MC!I197)</f>
        <v>PQI</v>
      </c>
      <c r="H201" s="101" t="str">
        <f>IF(FN_MC!AB197="","*",FN_MC!AB197)</f>
        <v>FIXO</v>
      </c>
      <c r="I201" s="101" t="str">
        <f>IF(FN_MC!AC197="","*",FN_MC!AC197)</f>
        <v>*</v>
      </c>
      <c r="J201" s="102">
        <f>IF(FN_MC!AA197="","*",FN_MC!AA197)</f>
        <v>1</v>
      </c>
      <c r="K201" s="112">
        <f>IF(FN_MC!AD197="","*",FN_MC!AD197)</f>
        <v>0.29166666666666669</v>
      </c>
    </row>
    <row r="202" spans="2:11" hidden="1">
      <c r="B202" s="100" t="str">
        <f>IF(FN_MC!Y178="","*",FN_MC!Y178)</f>
        <v>*</v>
      </c>
      <c r="C202" s="101" t="str">
        <f>IF(FN_MC!B178="","*",FN_MC!B178)</f>
        <v>*</v>
      </c>
      <c r="D202" s="101" t="str">
        <f>IF(FN_MC!D178="","*",FN_MC!D178)</f>
        <v>*</v>
      </c>
      <c r="E202" s="101" t="str">
        <f>IF(FN_MC!H178="","*",FN_MC!H178)</f>
        <v>*</v>
      </c>
      <c r="F202" s="114" t="str">
        <f>IF(FN_MC!M178="","*",FN_MC!M178)</f>
        <v>-</v>
      </c>
      <c r="G202" s="101" t="str">
        <f>IF(FN_MC!I178="","*",FN_MC!I178)</f>
        <v>*</v>
      </c>
      <c r="H202" s="101" t="str">
        <f>IF(FN_MC!AB178="","*",FN_MC!AB178)</f>
        <v>*</v>
      </c>
      <c r="I202" s="101" t="str">
        <f>IF(FN_MC!AC178="","*",FN_MC!AC178)</f>
        <v>*</v>
      </c>
      <c r="J202" s="102" t="str">
        <f>IF(FN_MC!AA178="","*",FN_MC!AA178)</f>
        <v>*</v>
      </c>
      <c r="K202" s="112" t="str">
        <f>IF(FN_MC!AD178="","*",FN_MC!AD178)</f>
        <v>*</v>
      </c>
    </row>
    <row r="203" spans="2:11" hidden="1">
      <c r="B203" s="100" t="str">
        <f>IF(FN_MC!Y179="","*",FN_MC!Y179)</f>
        <v>OPORTUNIDADE</v>
      </c>
      <c r="C203" s="101">
        <f>IF(FN_MC!B179="","*",FN_MC!B179)</f>
        <v>46070</v>
      </c>
      <c r="D203" s="101" t="str">
        <f>IF(FN_MC!D179="","*",FN_MC!D179)</f>
        <v>A88</v>
      </c>
      <c r="E203" s="101" t="str">
        <f>IF(FN_MC!H179="","*",FN_MC!H179)</f>
        <v>ZDK</v>
      </c>
      <c r="F203" s="114" t="str">
        <f>IF(FN_MC!M179="","*",FN_MC!M179)</f>
        <v>ZDK</v>
      </c>
      <c r="G203" s="101" t="str">
        <f>IF(FN_MC!I179="","*",FN_MC!I179)</f>
        <v>ZTR</v>
      </c>
      <c r="H203" s="101" t="str">
        <f>IF(FN_MC!AB179="","*",FN_MC!AB179)</f>
        <v>FIXO</v>
      </c>
      <c r="I203" s="101" t="str">
        <f>IF(FN_MC!AC179="","*",FN_MC!AC179)</f>
        <v>*</v>
      </c>
      <c r="J203" s="102">
        <f>IF(FN_MC!AA179="","*",FN_MC!AA179)</f>
        <v>1</v>
      </c>
      <c r="K203" s="112">
        <f>IF(FN_MC!AD179="","*",FN_MC!AD179)</f>
        <v>0.29166666666666669</v>
      </c>
    </row>
    <row r="204" spans="2:11" hidden="1">
      <c r="B204" s="100" t="str">
        <f>IF(FN_MC!Y180="","*",FN_MC!Y180)</f>
        <v>OPORTUNIDADE</v>
      </c>
      <c r="C204" s="101">
        <f>IF(FN_MC!B180="","*",FN_MC!B180)</f>
        <v>46070</v>
      </c>
      <c r="D204" s="101" t="str">
        <f>IF(FN_MC!D180="","*",FN_MC!D180)</f>
        <v>E18</v>
      </c>
      <c r="E204" s="101" t="str">
        <f>IF(FN_MC!H180="","*",FN_MC!H180)</f>
        <v>ZIQZQY</v>
      </c>
      <c r="F204" s="114" t="str">
        <f>IF(FN_MC!M180="","*",FN_MC!M180)</f>
        <v>ZIQ-ZQY</v>
      </c>
      <c r="G204" s="101" t="str">
        <f>IF(FN_MC!I180="","*",FN_MC!I180)</f>
        <v>ZIQZQY</v>
      </c>
      <c r="H204" s="101" t="str">
        <f>IF(FN_MC!AB180="","*",FN_MC!AB180)</f>
        <v>FIXO</v>
      </c>
      <c r="I204" s="101" t="str">
        <f>IF(FN_MC!AC180="","*",FN_MC!AC180)</f>
        <v>*</v>
      </c>
      <c r="J204" s="102">
        <f>IF(FN_MC!AA180="","*",FN_MC!AA180)</f>
        <v>1</v>
      </c>
      <c r="K204" s="112">
        <f>IF(FN_MC!AD180="","*",FN_MC!AD180)</f>
        <v>0.29166666666666669</v>
      </c>
    </row>
    <row r="205" spans="2:11" hidden="1">
      <c r="B205" s="100" t="str">
        <f>IF(FN_MC!Y181="","*",FN_MC!Y181)</f>
        <v>*</v>
      </c>
      <c r="C205" s="101">
        <f>IF(FN_MC!B181="","*",FN_MC!B181)</f>
        <v>46070</v>
      </c>
      <c r="D205" s="101" t="str">
        <f>IF(FN_MC!D181="","*",FN_MC!D181)</f>
        <v>E14</v>
      </c>
      <c r="E205" s="101" t="str">
        <f>IF(FN_MC!H181="","*",FN_MC!H181)</f>
        <v>PAR2</v>
      </c>
      <c r="F205" s="114" t="str">
        <f>IF(FN_MC!M181="","*",FN_MC!M181)</f>
        <v>PAR-PSG</v>
      </c>
      <c r="G205" s="101" t="str">
        <f>IF(FN_MC!I181="","*",FN_MC!I181)</f>
        <v>PSG2</v>
      </c>
      <c r="H205" s="101" t="str">
        <f>IF(FN_MC!AB181="","*",FN_MC!AB181)</f>
        <v>FIXO</v>
      </c>
      <c r="I205" s="101" t="str">
        <f>IF(FN_MC!AC181="","*",FN_MC!AC181)</f>
        <v>*</v>
      </c>
      <c r="J205" s="102">
        <f>IF(FN_MC!AA181="","*",FN_MC!AA181)</f>
        <v>1</v>
      </c>
      <c r="K205" s="112">
        <f>IF(FN_MC!AD181="","*",FN_MC!AD181)</f>
        <v>0.29166666666666669</v>
      </c>
    </row>
    <row r="206" spans="2:11" hidden="1">
      <c r="B206" s="100" t="str">
        <f>IF(FN_MC!Y182="","*",FN_MC!Y182)</f>
        <v>*</v>
      </c>
      <c r="C206" s="101">
        <f>IF(FN_MC!B182="","*",FN_MC!B182)</f>
        <v>46070</v>
      </c>
      <c r="D206" s="101" t="str">
        <f>IF(FN_MC!D182="","*",FN_MC!D182)</f>
        <v>W94</v>
      </c>
      <c r="E206" s="101" t="str">
        <f>IF(FN_MC!H182="","*",FN_MC!H182)</f>
        <v>PPR1</v>
      </c>
      <c r="F206" s="114" t="str">
        <f>IF(FN_MC!M182="","*",FN_MC!M182)</f>
        <v>PPR-PGO</v>
      </c>
      <c r="G206" s="101" t="str">
        <f>IF(FN_MC!I182="","*",FN_MC!I182)</f>
        <v>PGO2</v>
      </c>
      <c r="H206" s="101" t="str">
        <f>IF(FN_MC!AB182="","*",FN_MC!AB182)</f>
        <v>FIXO</v>
      </c>
      <c r="I206" s="101" t="str">
        <f>IF(FN_MC!AC182="","*",FN_MC!AC182)</f>
        <v>*</v>
      </c>
      <c r="J206" s="102">
        <f>IF(FN_MC!AA182="","*",FN_MC!AA182)</f>
        <v>1</v>
      </c>
      <c r="K206" s="112">
        <f>IF(FN_MC!AD182="","*",FN_MC!AD182)</f>
        <v>0.29166666666666669</v>
      </c>
    </row>
    <row r="207" spans="2:11">
      <c r="B207" s="100" t="str">
        <f>IF(FN_MC!Y185="","*",FN_MC!Y185)</f>
        <v>SIM</v>
      </c>
      <c r="C207" s="101">
        <f>IF(FN_MC!B185="","*",FN_MC!B185)</f>
        <v>46071</v>
      </c>
      <c r="D207" s="101" t="str">
        <f>IF(FN_MC!D185="","*",FN_MC!D185)</f>
        <v>V86</v>
      </c>
      <c r="E207" s="101" t="str">
        <f>IF(FN_MC!H185="","*",FN_MC!H185)</f>
        <v>TIQ</v>
      </c>
      <c r="F207" s="114" t="str">
        <f>IF(FN_MC!M185="","*",FN_MC!M185)</f>
        <v>TBS</v>
      </c>
      <c r="G207" s="101" t="str">
        <f>IF(FN_MC!I185="","*",FN_MC!I185)</f>
        <v xml:space="preserve">TIQ </v>
      </c>
      <c r="H207" s="101" t="str">
        <f>IF(FN_MC!AB185="","*",FN_MC!AB185)</f>
        <v>FIXO</v>
      </c>
      <c r="I207" s="101" t="str">
        <f>IF(FN_MC!AC185="","*",FN_MC!AC185)</f>
        <v>*</v>
      </c>
      <c r="J207" s="102">
        <f>IF(FN_MC!AA185="","*",FN_MC!AA185)</f>
        <v>1</v>
      </c>
      <c r="K207" s="112">
        <f>IF(FN_MC!AD185="","*",FN_MC!AD185)</f>
        <v>0.29166666666666669</v>
      </c>
    </row>
    <row r="208" spans="2:11">
      <c r="B208" s="100" t="str">
        <f>IF(FN_MC!Y186="","*",FN_MC!Y186)</f>
        <v>OPORTUNIDADE</v>
      </c>
      <c r="C208" s="101">
        <f>IF(FN_MC!B186="","*",FN_MC!B186)</f>
        <v>46071</v>
      </c>
      <c r="D208" s="101" t="str">
        <f>IF(FN_MC!D186="","*",FN_MC!D186)</f>
        <v>BRUNO (TF-525)</v>
      </c>
      <c r="E208" s="101" t="str">
        <f>IF(FN_MC!H186="","*",FN_MC!H186)</f>
        <v>TEP1</v>
      </c>
      <c r="F208" s="114" t="str">
        <f>IF(FN_MC!M186="","*",FN_MC!M186)</f>
        <v>TBS-TAL</v>
      </c>
      <c r="G208" s="101" t="str">
        <f>IF(FN_MC!I186="","*",FN_MC!I186)</f>
        <v>-</v>
      </c>
      <c r="H208" s="101" t="str">
        <f>IF(FN_MC!AB186="","*",FN_MC!AB186)</f>
        <v>*</v>
      </c>
      <c r="I208" s="101" t="str">
        <f>IF(FN_MC!AC186="","*",FN_MC!AC186)</f>
        <v>*</v>
      </c>
      <c r="J208" s="102" t="str">
        <f>IF(FN_MC!AA186="","*",FN_MC!AA186)</f>
        <v>*</v>
      </c>
      <c r="K208" s="112" t="str">
        <f>IF(FN_MC!AD186="","*",FN_MC!AD186)</f>
        <v>*</v>
      </c>
    </row>
    <row r="209" spans="2:11">
      <c r="B209" s="100" t="str">
        <f>IF(FN_MC!Y187="","*",FN_MC!Y187)</f>
        <v>SIM</v>
      </c>
      <c r="C209" s="101">
        <f>IF(FN_MC!B187="","*",FN_MC!B187)</f>
        <v>46071</v>
      </c>
      <c r="D209" s="101" t="str">
        <f>IF(FN_MC!D187="","*",FN_MC!D187)</f>
        <v>W70</v>
      </c>
      <c r="E209" s="101" t="str">
        <f>IF(FN_MC!H187="","*",FN_MC!H187)</f>
        <v>464TBR</v>
      </c>
      <c r="F209" s="114" t="str">
        <f>IF(FN_MC!M187="","*",FN_MC!M187)</f>
        <v>TVL-TBR</v>
      </c>
      <c r="G209" s="101" t="str">
        <f>IF(FN_MC!I187="","*",FN_MC!I187)</f>
        <v>-</v>
      </c>
      <c r="H209" s="101" t="str">
        <f>IF(FN_MC!AB187="","*",FN_MC!AB187)</f>
        <v>FIXO</v>
      </c>
      <c r="I209" s="101" t="str">
        <f>IF(FN_MC!AC187="","*",FN_MC!AC187)</f>
        <v>*</v>
      </c>
      <c r="J209" s="102" t="str">
        <f>IF(FN_MC!AA187="","*",FN_MC!AA187)</f>
        <v>2 (Enio e Daniel)</v>
      </c>
      <c r="K209" s="112">
        <f>IF(FN_MC!AD187="","*",FN_MC!AD187)</f>
        <v>0.29166666666666669</v>
      </c>
    </row>
    <row r="210" spans="2:11">
      <c r="B210" s="100" t="str">
        <f>IF(FN_MC!Y188="","*",FN_MC!Y188)</f>
        <v>OPORTUNIDADE</v>
      </c>
      <c r="C210" s="101">
        <f>IF(FN_MC!B188="","*",FN_MC!B188)</f>
        <v>46071</v>
      </c>
      <c r="D210" s="101" t="str">
        <f>IF(FN_MC!D188="","*",FN_MC!D188)</f>
        <v>ELSON (TF-526)</v>
      </c>
      <c r="E210" s="101" t="str">
        <f>IF(FN_MC!H188="","*",FN_MC!H188)</f>
        <v>TPC440</v>
      </c>
      <c r="F210" s="114" t="str">
        <f>IF(FN_MC!M188="","*",FN_MC!M188)</f>
        <v>TPC-TVL</v>
      </c>
      <c r="G210" s="101" t="str">
        <f>IF(FN_MC!I188="","*",FN_MC!I188)</f>
        <v>-</v>
      </c>
      <c r="H210" s="101" t="str">
        <f>IF(FN_MC!AB188="","*",FN_MC!AB188)</f>
        <v>*</v>
      </c>
      <c r="I210" s="101" t="str">
        <f>IF(FN_MC!AC188="","*",FN_MC!AC188)</f>
        <v>*</v>
      </c>
      <c r="J210" s="102" t="str">
        <f>IF(FN_MC!AA188="","*",FN_MC!AA188)</f>
        <v>*</v>
      </c>
      <c r="K210" s="112" t="str">
        <f>IF(FN_MC!AD188="","*",FN_MC!AD188)</f>
        <v>*</v>
      </c>
    </row>
    <row r="211" spans="2:11">
      <c r="B211" s="100" t="str">
        <f>IF(FN_MC!Y189="","*",FN_MC!Y189)</f>
        <v>OPORTUNIDADE</v>
      </c>
      <c r="C211" s="101">
        <f>IF(FN_MC!B189="","*",FN_MC!B189)</f>
        <v>46071</v>
      </c>
      <c r="D211" s="101" t="str">
        <f>IF(FN_MC!D189="","*",FN_MC!D189)</f>
        <v>A60</v>
      </c>
      <c r="E211" s="101" t="str">
        <f>IF(FN_MC!H189="","*",FN_MC!H189)</f>
        <v>TCS</v>
      </c>
      <c r="F211" s="114" t="str">
        <f>IF(FN_MC!M189="","*",FN_MC!M189)</f>
        <v>TCS-TRC</v>
      </c>
      <c r="G211" s="101" t="str">
        <f>IF(FN_MC!I189="","*",FN_MC!I189)</f>
        <v>TGR</v>
      </c>
      <c r="H211" s="101" t="str">
        <f>IF(FN_MC!AB189="","*",FN_MC!AB189)</f>
        <v>FIXO</v>
      </c>
      <c r="I211" s="101" t="str">
        <f>IF(FN_MC!AC189="","*",FN_MC!AC189)</f>
        <v>*</v>
      </c>
      <c r="J211" s="102">
        <f>IF(FN_MC!AA189="","*",FN_MC!AA189)</f>
        <v>1</v>
      </c>
      <c r="K211" s="112">
        <f>IF(FN_MC!AD189="","*",FN_MC!AD189)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IF(FN_MC!Y190="","*",FN_MC!Y190)</f>
        <v>OPORTUNIDADE</v>
      </c>
      <c r="C213" s="101">
        <f>IF(FN_MC!B190="","*",FN_MC!B190)</f>
        <v>46071</v>
      </c>
      <c r="D213" s="101" t="str">
        <f>IF(FN_MC!D190="","*",FN_MC!D190)</f>
        <v>W50</v>
      </c>
      <c r="E213" s="101" t="str">
        <f>IF(FN_MC!H190="","*",FN_MC!H190)</f>
        <v>TCS</v>
      </c>
      <c r="F213" s="114" t="str">
        <f>IF(FN_MC!M190="","*",FN_MC!M190)</f>
        <v>TVI-TJA</v>
      </c>
      <c r="G213" s="101" t="str">
        <f>IF(FN_MC!I190="","*",FN_MC!I190)</f>
        <v xml:space="preserve">TCS2 </v>
      </c>
      <c r="H213" s="101" t="str">
        <f>IF(FN_MC!AB190="","*",FN_MC!AB190)</f>
        <v>*</v>
      </c>
      <c r="I213" s="101" t="str">
        <f>IF(FN_MC!AC190="","*",FN_MC!AC190)</f>
        <v>*</v>
      </c>
      <c r="J213" s="102" t="str">
        <f>IF(FN_MC!AA190="","*",FN_MC!AA190)</f>
        <v>2 (Maicon e Eder)</v>
      </c>
      <c r="K213" s="112">
        <f>IF(FN_MC!AD190="","*",FN_MC!AD190)</f>
        <v>0.29166666666666669</v>
      </c>
    </row>
    <row r="214" spans="2:11">
      <c r="B214" s="100" t="str">
        <f>IF(FN_MC!Y191="","*",FN_MC!Y191)</f>
        <v>OPORTUNIDADE</v>
      </c>
      <c r="C214" s="101">
        <f>IF(FN_MC!B191="","*",FN_MC!B191)</f>
        <v>46071</v>
      </c>
      <c r="D214" s="101" t="str">
        <f>IF(FN_MC!D191="","*",FN_MC!D191)</f>
        <v>V48</v>
      </c>
      <c r="E214" s="101" t="str">
        <f>IF(FN_MC!H191="","*",FN_MC!H191)</f>
        <v>TIN2</v>
      </c>
      <c r="F214" s="114" t="str">
        <f>IF(FN_MC!M191="","*",FN_MC!M191)</f>
        <v>TVI-TJA</v>
      </c>
      <c r="G214" s="101" t="str">
        <f>IF(FN_MC!I191="","*",FN_MC!I191)</f>
        <v xml:space="preserve">TVI </v>
      </c>
      <c r="H214" s="101" t="str">
        <f>IF(FN_MC!AB191="","*",FN_MC!AB191)</f>
        <v>FIXO</v>
      </c>
      <c r="I214" s="101" t="str">
        <f>IF(FN_MC!AC191="","*",FN_MC!AC191)</f>
        <v>*</v>
      </c>
      <c r="J214" s="102">
        <f>IF(FN_MC!AA191="","*",FN_MC!AA191)</f>
        <v>1</v>
      </c>
      <c r="K214" s="112">
        <f>IF(FN_MC!AD191="","*",FN_MC!AD191)</f>
        <v>0.29166666666666669</v>
      </c>
    </row>
    <row r="215" spans="2:11">
      <c r="B215" s="100" t="str">
        <f>IF(FN_MC!Y192="","*",FN_MC!Y192)</f>
        <v>OPORTUNIDADE</v>
      </c>
      <c r="C215" s="101">
        <f>IF(FN_MC!B192="","*",FN_MC!B192)</f>
        <v>46071</v>
      </c>
      <c r="D215" s="101" t="str">
        <f>IF(FN_MC!D192="","*",FN_MC!D192)</f>
        <v>W48</v>
      </c>
      <c r="E215" s="101" t="str">
        <f>IF(FN_MC!H192="","*",FN_MC!H192)</f>
        <v>TIN2</v>
      </c>
      <c r="F215" s="114" t="str">
        <f>IF(FN_MC!M192="","*",FN_MC!M192)</f>
        <v>TIN</v>
      </c>
      <c r="G215" s="101" t="str">
        <f>IF(FN_MC!I192="","*",FN_MC!I192)</f>
        <v>TIN2</v>
      </c>
      <c r="H215" s="101" t="str">
        <f>IF(FN_MC!AB192="","*",FN_MC!AB192)</f>
        <v>FIXO</v>
      </c>
      <c r="I215" s="101" t="str">
        <f>IF(FN_MC!AC192="","*",FN_MC!AC192)</f>
        <v>*</v>
      </c>
      <c r="J215" s="102">
        <f>IF(FN_MC!AA192="","*",FN_MC!AA192)</f>
        <v>1</v>
      </c>
      <c r="K215" s="112">
        <f>IF(FN_MC!AD192="","*",FN_MC!AD192)</f>
        <v>0.29166666666666669</v>
      </c>
    </row>
    <row r="216" spans="2:11">
      <c r="B216" s="100" t="str">
        <f>IF(FN_MC!Y193="","*",FN_MC!Y193)</f>
        <v>OPORTUNIDADE</v>
      </c>
      <c r="C216" s="101">
        <f>IF(FN_MC!B193="","*",FN_MC!B193)</f>
        <v>46071</v>
      </c>
      <c r="D216" s="101" t="str">
        <f>IF(FN_MC!D193="","*",FN_MC!D193)</f>
        <v>MARCOS (TF-520)</v>
      </c>
      <c r="E216" s="101" t="str">
        <f>IF(FN_MC!H193="","*",FN_MC!H193)</f>
        <v>K52TQI</v>
      </c>
      <c r="F216" s="114" t="str">
        <f>IF(FN_MC!M193="","*",FN_MC!M193)</f>
        <v>TSP-TIN</v>
      </c>
      <c r="G216" s="101" t="str">
        <f>IF(FN_MC!I193="","*",FN_MC!I193)</f>
        <v>-</v>
      </c>
      <c r="H216" s="101" t="str">
        <f>IF(FN_MC!AB193="","*",FN_MC!AB193)</f>
        <v>-</v>
      </c>
      <c r="I216" s="101" t="str">
        <f>IF(FN_MC!AC193="","*",FN_MC!AC193)</f>
        <v>*</v>
      </c>
      <c r="J216" s="102" t="str">
        <f>IF(FN_MC!AA193="","*",FN_MC!AA193)</f>
        <v>-</v>
      </c>
      <c r="K216" s="112" t="str">
        <f>IF(FN_MC!AD193="","*",FN_MC!AD193)</f>
        <v>-</v>
      </c>
    </row>
    <row r="217" spans="2:11">
      <c r="B217" s="100" t="str">
        <f>IF(FN_MC!Y194="","*",FN_MC!Y194)</f>
        <v>OPORTUNIDADE</v>
      </c>
      <c r="C217" s="101">
        <f>IF(FN_MC!B194="","*",FN_MC!B194)</f>
        <v>46071</v>
      </c>
      <c r="D217" s="101" t="str">
        <f>IF(FN_MC!D194="","*",FN_MC!D194)</f>
        <v>E18</v>
      </c>
      <c r="E217" s="101" t="str">
        <f>IF(FN_MC!H194="","*",FN_MC!H194)</f>
        <v>ZIQZQY</v>
      </c>
      <c r="F217" s="114" t="str">
        <f>IF(FN_MC!M194="","*",FN_MC!M194)</f>
        <v>ZIQ-ZQY</v>
      </c>
      <c r="G217" s="101" t="str">
        <f>IF(FN_MC!I194="","*",FN_MC!I194)</f>
        <v>ZIQZQY</v>
      </c>
      <c r="H217" s="101" t="str">
        <f>IF(FN_MC!AB194="","*",FN_MC!AB194)</f>
        <v>FIXO</v>
      </c>
      <c r="I217" s="101" t="str">
        <f>IF(FN_MC!AC194="","*",FN_MC!AC194)</f>
        <v>*</v>
      </c>
      <c r="J217" s="102">
        <f>IF(FN_MC!AA194="","*",FN_MC!AA194)</f>
        <v>1</v>
      </c>
      <c r="K217" s="112">
        <f>IF(FN_MC!AD194="","*",FN_MC!AD194)</f>
        <v>0.29166666666666669</v>
      </c>
    </row>
    <row r="218" spans="2:11" hidden="1">
      <c r="B218" s="100" t="str">
        <f>IF(FN_MC!Y195="","*",FN_MC!Y195)</f>
        <v>*</v>
      </c>
      <c r="C218" s="101" t="str">
        <f>IF(FN_MC!B195="","*",FN_MC!B195)</f>
        <v>*</v>
      </c>
      <c r="D218" s="101" t="str">
        <f>IF(FN_MC!D195="","*",FN_MC!D195)</f>
        <v>*</v>
      </c>
      <c r="E218" s="101" t="str">
        <f>IF(FN_MC!H195="","*",FN_MC!H195)</f>
        <v>*</v>
      </c>
      <c r="F218" s="114" t="str">
        <f>IF(FN_MC!M195="","*",FN_MC!M195)</f>
        <v>-</v>
      </c>
      <c r="G218" s="101" t="str">
        <f>IF(FN_MC!I195="","*",FN_MC!I195)</f>
        <v>*</v>
      </c>
      <c r="H218" s="101" t="str">
        <f>IF(FN_MC!AB195="","*",FN_MC!AB195)</f>
        <v>*</v>
      </c>
      <c r="I218" s="101" t="str">
        <f>IF(FN_MC!AC195="","*",FN_MC!AC195)</f>
        <v>*</v>
      </c>
      <c r="J218" s="102" t="str">
        <f>IF(FN_MC!AA195="","*",FN_MC!AA195)</f>
        <v>*</v>
      </c>
      <c r="K218" s="112" t="str">
        <f>IF(FN_MC!AD195="","*",FN_MC!AD195)</f>
        <v>*</v>
      </c>
    </row>
    <row r="219" spans="2:11">
      <c r="B219" s="100" t="str">
        <f>IF(FN_MC!Y196="","*",FN_MC!Y196)</f>
        <v>OPORTUNIDADE</v>
      </c>
      <c r="C219" s="101">
        <f>IF(FN_MC!B196="","*",FN_MC!B196)</f>
        <v>46071</v>
      </c>
      <c r="D219" s="101" t="str">
        <f>IF(FN_MC!D196="","*",FN_MC!D196)</f>
        <v>E14</v>
      </c>
      <c r="E219" s="101" t="str">
        <f>IF(FN_MC!H196="","*",FN_MC!H196)</f>
        <v>PSG2</v>
      </c>
      <c r="F219" s="114" t="str">
        <f>IF(FN_MC!M196="","*",FN_MC!M196)</f>
        <v>PSG-PSO</v>
      </c>
      <c r="G219" s="101" t="str">
        <f>IF(FN_MC!I196="","*",FN_MC!I196)</f>
        <v>PSG2</v>
      </c>
      <c r="H219" s="101" t="str">
        <f>IF(FN_MC!AB196="","*",FN_MC!AB196)</f>
        <v>FIXO</v>
      </c>
      <c r="I219" s="101" t="str">
        <f>IF(FN_MC!AC196="","*",FN_MC!AC196)</f>
        <v>*</v>
      </c>
      <c r="J219" s="102">
        <f>IF(FN_MC!AA196="","*",FN_MC!AA196)</f>
        <v>1</v>
      </c>
      <c r="K219" s="112">
        <f>IF(FN_MC!AD196="","*",FN_MC!AD196)</f>
        <v>0.95833333333333337</v>
      </c>
    </row>
    <row r="220" spans="2:11">
      <c r="B220" s="100" t="str">
        <f>IF(FN_MC!Y197="","*",FN_MC!Y197)</f>
        <v>OPORTUNIDADE</v>
      </c>
      <c r="C220" s="101">
        <f>IF(FN_MC!B197="","*",FN_MC!B197)</f>
        <v>46071</v>
      </c>
      <c r="D220" s="101" t="str">
        <f>IF(FN_MC!D197="","*",FN_MC!D197)</f>
        <v>V80</v>
      </c>
      <c r="E220" s="101" t="str">
        <f>IF(FN_MC!H197="","*",FN_MC!H197)</f>
        <v>PAM</v>
      </c>
      <c r="F220" s="114" t="str">
        <f>IF(FN_MC!M197="","*",FN_MC!M197)</f>
        <v>PAM-PQI</v>
      </c>
      <c r="G220" s="101" t="str">
        <f>IF(FN_MC!I197="","*",FN_MC!I197)</f>
        <v>PQI</v>
      </c>
      <c r="H220" s="101" t="str">
        <f>IF(FN_MC!AB197="","*",FN_MC!AB197)</f>
        <v>FIXO</v>
      </c>
      <c r="I220" s="101" t="str">
        <f>IF(FN_MC!AC197="","*",FN_MC!AC197)</f>
        <v>*</v>
      </c>
      <c r="J220" s="102">
        <f>IF(FN_MC!AA197="","*",FN_MC!AA197)</f>
        <v>1</v>
      </c>
      <c r="K220" s="112">
        <f>IF(FN_MC!AD197="","*",FN_MC!AD197)</f>
        <v>0.29166666666666669</v>
      </c>
    </row>
    <row r="221" spans="2:11" hidden="1">
      <c r="B221" s="100" t="str">
        <f>IF(FN_MC!Y198="","*",FN_MC!Y198)</f>
        <v>*</v>
      </c>
      <c r="C221" s="101" t="str">
        <f>IF(FN_MC!B198="","*",FN_MC!B198)</f>
        <v>*</v>
      </c>
      <c r="D221" s="101" t="str">
        <f>IF(FN_MC!D198="","*",FN_MC!D198)</f>
        <v>*</v>
      </c>
      <c r="E221" s="101" t="str">
        <f>IF(FN_MC!H198="","*",FN_MC!H198)</f>
        <v>*</v>
      </c>
      <c r="F221" s="114" t="str">
        <f>IF(FN_MC!M198="","*",FN_MC!M198)</f>
        <v>-</v>
      </c>
      <c r="G221" s="101" t="str">
        <f>IF(FN_MC!I198="","*",FN_MC!I198)</f>
        <v>*</v>
      </c>
      <c r="H221" s="101" t="str">
        <f>IF(FN_MC!AB198="","*",FN_MC!AB198)</f>
        <v>*</v>
      </c>
      <c r="I221" s="101" t="str">
        <f>IF(FN_MC!AC198="","*",FN_MC!AC198)</f>
        <v>*</v>
      </c>
      <c r="J221" s="102" t="str">
        <f>IF(FN_MC!AA198="","*",FN_MC!AA198)</f>
        <v>*</v>
      </c>
      <c r="K221" s="112" t="str">
        <f>IF(FN_MC!AD198="","*",FN_MC!AD198)</f>
        <v>*</v>
      </c>
    </row>
    <row r="222" spans="2:11" hidden="1">
      <c r="B222" s="100" t="str">
        <f>IF(FN_MC!Y199="","*",FN_MC!Y199)</f>
        <v>*</v>
      </c>
      <c r="C222" s="101" t="str">
        <f>IF(FN_MC!B199="","*",FN_MC!B199)</f>
        <v>*</v>
      </c>
      <c r="D222" s="101" t="str">
        <f>IF(FN_MC!D199="","*",FN_MC!D199)</f>
        <v>*</v>
      </c>
      <c r="E222" s="101" t="str">
        <f>IF(FN_MC!H199="","*",FN_MC!H199)</f>
        <v>*</v>
      </c>
      <c r="F222" s="114" t="str">
        <f>IF(FN_MC!M199="","*",FN_MC!M199)</f>
        <v>-</v>
      </c>
      <c r="G222" s="101" t="str">
        <f>IF(FN_MC!I199="","*",FN_MC!I199)</f>
        <v>*</v>
      </c>
      <c r="H222" s="101" t="str">
        <f>IF(FN_MC!AB199="","*",FN_MC!AB199)</f>
        <v>*</v>
      </c>
      <c r="I222" s="101" t="str">
        <f>IF(FN_MC!AC199="","*",FN_MC!AC199)</f>
        <v>*</v>
      </c>
      <c r="J222" s="102" t="str">
        <f>IF(FN_MC!AA199="","*",FN_MC!AA199)</f>
        <v>*</v>
      </c>
      <c r="K222" s="112" t="str">
        <f>IF(FN_MC!AD199="","*",FN_MC!AD199)</f>
        <v>*</v>
      </c>
    </row>
    <row r="223" spans="2:11" hidden="1">
      <c r="B223" s="100" t="str">
        <f>IF(FN_MC!Y200="","*",FN_MC!Y200)</f>
        <v>*</v>
      </c>
      <c r="C223" s="101" t="str">
        <f>IF(FN_MC!B200="","*",FN_MC!B200)</f>
        <v>*</v>
      </c>
      <c r="D223" s="101" t="str">
        <f>IF(FN_MC!D200="","*",FN_MC!D200)</f>
        <v>*</v>
      </c>
      <c r="E223" s="101" t="str">
        <f>IF(FN_MC!H200="","*",FN_MC!H200)</f>
        <v>*</v>
      </c>
      <c r="F223" s="114" t="str">
        <f>IF(FN_MC!M200="","*",FN_MC!M200)</f>
        <v>-</v>
      </c>
      <c r="G223" s="101" t="str">
        <f>IF(FN_MC!I200="","*",FN_MC!I200)</f>
        <v>*</v>
      </c>
      <c r="H223" s="101" t="str">
        <f>IF(FN_MC!AB200="","*",FN_MC!AB200)</f>
        <v>*</v>
      </c>
      <c r="I223" s="101" t="str">
        <f>IF(FN_MC!AC200="","*",FN_MC!AC200)</f>
        <v>*</v>
      </c>
      <c r="J223" s="102" t="str">
        <f>IF(FN_MC!AA200="","*",FN_MC!AA200)</f>
        <v>*</v>
      </c>
      <c r="K223" s="112" t="str">
        <f>IF(FN_MC!AD200="","*",FN_MC!AD200)</f>
        <v>*</v>
      </c>
    </row>
    <row r="224" spans="2:11" hidden="1">
      <c r="B224" s="100" t="str">
        <f>IF(FN_MC!Y201="","*",FN_MC!Y201)</f>
        <v>*</v>
      </c>
      <c r="C224" s="101">
        <f>IF(FN_MC!B201="","*",FN_MC!B201)</f>
        <v>46072</v>
      </c>
      <c r="D224" s="101" t="str">
        <f>IF(FN_MC!D201="","*",FN_MC!D201)</f>
        <v>V86</v>
      </c>
      <c r="E224" s="101" t="str">
        <f>IF(FN_MC!H201="","*",FN_MC!H201)</f>
        <v>TIQ</v>
      </c>
      <c r="F224" s="114" t="str">
        <f>IF(FN_MC!M201="","*",FN_MC!M201)</f>
        <v>TBS</v>
      </c>
      <c r="G224" s="101" t="str">
        <f>IF(FN_MC!I201="","*",FN_MC!I201)</f>
        <v xml:space="preserve">TIQ </v>
      </c>
      <c r="H224" s="101" t="str">
        <f>IF(FN_MC!AB201="","*",FN_MC!AB201)</f>
        <v>FIXO</v>
      </c>
      <c r="I224" s="101" t="str">
        <f>IF(FN_MC!AC201="","*",FN_MC!AC201)</f>
        <v>*</v>
      </c>
      <c r="J224" s="102">
        <f>IF(FN_MC!AA201="","*",FN_MC!AA201)</f>
        <v>1</v>
      </c>
      <c r="K224" s="112">
        <f>IF(FN_MC!AD201="","*",FN_MC!AD201)</f>
        <v>0.29166666666666669</v>
      </c>
    </row>
    <row r="225" spans="2:11" hidden="1">
      <c r="B225" s="100" t="str">
        <f>IF(FN_MC!Y202="","*",FN_MC!Y202)</f>
        <v>*</v>
      </c>
      <c r="C225" s="101" t="str">
        <f>IF(FN_MC!B202="","*",FN_MC!B202)</f>
        <v>*</v>
      </c>
      <c r="D225" s="101" t="str">
        <f>IF(FN_MC!D202="","*",FN_MC!D202)</f>
        <v>*</v>
      </c>
      <c r="E225" s="101" t="str">
        <f>IF(FN_MC!H202="","*",FN_MC!H202)</f>
        <v>*</v>
      </c>
      <c r="F225" s="114" t="str">
        <f>IF(FN_MC!M202="","*",FN_MC!M202)</f>
        <v>-</v>
      </c>
      <c r="G225" s="101" t="str">
        <f>IF(FN_MC!I202="","*",FN_MC!I202)</f>
        <v>*</v>
      </c>
      <c r="H225" s="101" t="str">
        <f>IF(FN_MC!AB202="","*",FN_MC!AB202)</f>
        <v>*</v>
      </c>
      <c r="I225" s="101" t="str">
        <f>IF(FN_MC!AC202="","*",FN_MC!AC202)</f>
        <v>*</v>
      </c>
      <c r="J225" s="102" t="str">
        <f>IF(FN_MC!AA202="","*",FN_MC!AA202)</f>
        <v>*</v>
      </c>
      <c r="K225" s="112" t="str">
        <f>IF(FN_MC!AD202="","*",FN_MC!AD202)</f>
        <v>*</v>
      </c>
    </row>
    <row r="226" spans="2:11" hidden="1">
      <c r="B226" s="100" t="str">
        <f>IF(FN_MC!Y203="","*",FN_MC!Y203)</f>
        <v>*</v>
      </c>
      <c r="C226" s="101" t="str">
        <f>IF(FN_MC!B203="","*",FN_MC!B203)</f>
        <v>*</v>
      </c>
      <c r="D226" s="101" t="str">
        <f>IF(FN_MC!D203="","*",FN_MC!D203)</f>
        <v>*</v>
      </c>
      <c r="E226" s="101" t="str">
        <f>IF(FN_MC!H203="","*",FN_MC!H203)</f>
        <v>*</v>
      </c>
      <c r="F226" s="114" t="str">
        <f>IF(FN_MC!M203="","*",FN_MC!M203)</f>
        <v>-</v>
      </c>
      <c r="G226" s="101" t="str">
        <f>IF(FN_MC!I203="","*",FN_MC!I203)</f>
        <v>*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 t="str">
        <f>IF(FN_MC!B210="","*",FN_MC!B210)</f>
        <v>*</v>
      </c>
      <c r="D233" s="101" t="str">
        <f>IF(FN_MC!D210="","*",FN_MC!D210)</f>
        <v>*</v>
      </c>
      <c r="E233" s="101" t="str">
        <f>IF(FN_MC!H210="","*",FN_MC!H210)</f>
        <v>*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8"/>
      <c r="B2" s="259"/>
      <c r="C2" s="260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1" t="s">
        <v>1689</v>
      </c>
      <c r="Q2" s="262"/>
      <c r="R2" s="88"/>
      <c r="S2" s="88"/>
      <c r="T2" s="89"/>
      <c r="U2" s="263" t="s">
        <v>1690</v>
      </c>
      <c r="V2" s="263"/>
      <c r="W2" s="263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1691</v>
      </c>
      <c r="B3" s="91" t="s">
        <v>1692</v>
      </c>
      <c r="C3" s="91" t="s">
        <v>7</v>
      </c>
      <c r="D3" s="92" t="s">
        <v>1693</v>
      </c>
      <c r="E3" s="92" t="s">
        <v>366</v>
      </c>
      <c r="F3" s="92" t="s">
        <v>1694</v>
      </c>
      <c r="G3" s="92" t="s">
        <v>1058</v>
      </c>
      <c r="H3" s="92" t="s">
        <v>1695</v>
      </c>
      <c r="I3" s="92" t="s">
        <v>1696</v>
      </c>
      <c r="J3" s="92" t="s">
        <v>1697</v>
      </c>
      <c r="K3" s="92" t="s">
        <v>1698</v>
      </c>
      <c r="L3" s="191" t="s">
        <v>367</v>
      </c>
      <c r="M3" s="105" t="s">
        <v>363</v>
      </c>
      <c r="N3" s="178" t="s">
        <v>1699</v>
      </c>
      <c r="O3" s="178" t="s">
        <v>1700</v>
      </c>
      <c r="P3" s="106" t="s">
        <v>1701</v>
      </c>
      <c r="Q3" s="106" t="s">
        <v>1702</v>
      </c>
      <c r="R3" s="93" t="s">
        <v>1703</v>
      </c>
      <c r="S3" s="93" t="s">
        <v>1704</v>
      </c>
      <c r="T3" s="94" t="s">
        <v>1705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W70</v>
      </c>
      <c r="H4" s="96" t="str">
        <f>IF(FN_MC!F7="","*",FN_MC!F7)</f>
        <v>DESLOCAMENTO</v>
      </c>
      <c r="I4" s="96" t="str">
        <f>IF(FN_MC!H7="","*",FN_MC!H7)</f>
        <v>TGR2</v>
      </c>
      <c r="J4" s="96" t="str">
        <f>IF(FN_MC!I7="","*",FN_MC!I7)</f>
        <v>TIQ</v>
      </c>
      <c r="K4" s="96" t="str">
        <f>IF(FN_MC!M7="","*",FN_MC!M7)</f>
        <v>TGR-TIQ</v>
      </c>
      <c r="L4" s="192" t="str">
        <f>IF(FN_MC!N7="","*",FN_MC!N7)</f>
        <v>TGRTIQ</v>
      </c>
      <c r="M4" s="97">
        <f>IF(FN_MC!J7="","*",FN_MC!J7)</f>
        <v>98</v>
      </c>
      <c r="N4" s="179">
        <f>IF(FN_MC!K7="","*",FN_MC!K7)</f>
        <v>501</v>
      </c>
      <c r="O4" s="179" t="str">
        <f>IF(FN_MC!L7="","*",FN_MC!L7)</f>
        <v>-</v>
      </c>
      <c r="P4" s="107">
        <f>IF(FN_MC!O7="","*",FN_MC!O7)</f>
        <v>0.375</v>
      </c>
      <c r="Q4" s="107">
        <f>IF(FN_MC!P7="","*",FN_MC!P7)</f>
        <v>4.1666666666666664E-2</v>
      </c>
      <c r="R4" s="96" t="str">
        <f>IF(FN_MC!Q7="","*",CONCATENATE(FN_MC!Q7," ",FN_MC!R7))</f>
        <v>1 BINÁRIO</v>
      </c>
      <c r="S4" s="96" t="str">
        <f>IF(FN_MC!V7="","*",FN_MC!V7)</f>
        <v>Camila</v>
      </c>
      <c r="T4" s="96" t="str">
        <f>IF(FN_MC!W7="","*",FN_MC!W7)</f>
        <v xml:space="preserve">Deslocamento </v>
      </c>
      <c r="U4" s="98">
        <f ca="1">_xlfn.XLOOKUP(G4&amp;$U$3,BS_CONTROLE[Coluna1],BS_CONTROLE[Coluna53],"-")</f>
        <v>7</v>
      </c>
      <c r="V4" s="98">
        <f ca="1">_xlfn.XLOOKUP(G4&amp;$V$3,BS_CONTROLE[Coluna1],BS_CONTROLE[Coluna53],"-")</f>
        <v>0</v>
      </c>
      <c r="W4" s="98" t="str">
        <f ca="1">_xlfn.XLOOKUP(G4&amp;$W$3,BS_CONTROLE[Coluna1],BS_CONTROLE[Coluna53],"-")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2" t="str">
        <f>IF(FN_MC!N8="","*",FN_MC!N8)</f>
        <v>-</v>
      </c>
      <c r="M5" s="97" t="str">
        <f>IF(FN_MC!J8="","*",FN_MC!J8)</f>
        <v>*</v>
      </c>
      <c r="N5" s="179" t="str">
        <f>IF(FN_MC!K8="","*",FN_MC!K8)</f>
        <v>*</v>
      </c>
      <c r="O5" s="179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_xlfn.XLOOKUP(G5&amp;$U$3,BS_CONTROLE[Coluna1],BS_CONTROLE[Coluna53],"-")</f>
        <v>-</v>
      </c>
      <c r="V5" s="98" t="str">
        <f ca="1">_xlfn.XLOOKUP(G5&amp;$V$3,BS_CONTROLE[Coluna1],BS_CONTROLE[Coluna53],"-")</f>
        <v>-</v>
      </c>
      <c r="W5" s="98" t="str">
        <f ca="1">_xlfn.XLOOKUP(G5&amp;$W$3,BS_CONTROLE[Coluna1],BS_CONTROLE[Coluna53],"-")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46056</v>
      </c>
      <c r="G6" s="96" t="str">
        <f>IF(FN_MC!D9="","*",FN_MC!D9)</f>
        <v>V77</v>
      </c>
      <c r="H6" s="96" t="str">
        <f>IF(FN_MC!F9="","*",FN_MC!F9)</f>
        <v>INSPEÇÃO AUTO DE LINHA</v>
      </c>
      <c r="I6" s="96" t="str">
        <f>IF(FN_MC!H9="","*",FN_MC!H9)</f>
        <v>TIQ1</v>
      </c>
      <c r="J6" s="96" t="str">
        <f>IF(FN_MC!I9="","*",FN_MC!I9)</f>
        <v>TGR2</v>
      </c>
      <c r="K6" s="96" t="str">
        <f>IF(FN_MC!M9="","*",FN_MC!M9)</f>
        <v>TIQ-TGR</v>
      </c>
      <c r="L6" s="192" t="str">
        <f>IF(FN_MC!N9="","*",FN_MC!N9)</f>
        <v>TIQTGR</v>
      </c>
      <c r="M6" s="97">
        <f>IF(FN_MC!J9="","*",FN_MC!J9)</f>
        <v>98</v>
      </c>
      <c r="N6" s="179">
        <f>IF(FN_MC!K9="","*",FN_MC!K9)</f>
        <v>616</v>
      </c>
      <c r="O6" s="179" t="str">
        <f>IF(FN_MC!L9="","*",FN_MC!L9)</f>
        <v>-</v>
      </c>
      <c r="P6" s="107">
        <f>IF(FN_MC!O9="","*",FN_MC!O9)</f>
        <v>0.375</v>
      </c>
      <c r="Q6" s="107">
        <f>IF(FN_MC!P9="","*",FN_MC!P9)</f>
        <v>4.1666666666666664E-2</v>
      </c>
      <c r="R6" s="96" t="str">
        <f>IF(FN_MC!Q9="","*",CONCATENATE(FN_MC!Q9," ",FN_MC!R9))</f>
        <v>1 BINÁRIO</v>
      </c>
      <c r="S6" s="96" t="str">
        <f>IF(FN_MC!V9="","*",FN_MC!V9)</f>
        <v>Camiila</v>
      </c>
      <c r="T6" s="96" t="str">
        <f>IF(FN_MC!W9="","*",FN_MC!W9)</f>
        <v xml:space="preserve">Inspeção auto de linha </v>
      </c>
      <c r="U6" s="98" t="str">
        <f ca="1">_xlfn.XLOOKUP(G6&amp;$U$3,BS_CONTROLE[Coluna1],BS_CONTROLE[Coluna53],"-")</f>
        <v>-</v>
      </c>
      <c r="V6" s="98" t="str">
        <f ca="1">_xlfn.XLOOKUP(G6&amp;$V$3,BS_CONTROLE[Coluna1],BS_CONTROLE[Coluna53],"-")</f>
        <v>-</v>
      </c>
      <c r="W6" s="98" t="str">
        <f ca="1">_xlfn.XLOOKUP(G6&amp;$W$3,BS_CONTROLE[Coluna1],BS_CONTROLE[Coluna53],"-")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V86</v>
      </c>
      <c r="H7" s="96" t="str">
        <f>IF(FN_MC!F10="","*",FN_MC!F10)</f>
        <v>MECANIZAÇÃO - SOCADORA</v>
      </c>
      <c r="I7" s="96" t="str">
        <f>IF(FN_MC!H10="","*",FN_MC!H10)</f>
        <v>TSF</v>
      </c>
      <c r="J7" s="96" t="str">
        <f>IF(FN_MC!I10="","*",FN_MC!I10)</f>
        <v>TSF</v>
      </c>
      <c r="K7" s="96" t="str">
        <f>IF(FN_MC!M10="","*",FN_MC!M10)</f>
        <v>TSF-TEX</v>
      </c>
      <c r="L7" s="192" t="str">
        <f>IF(FN_MC!N10="","*",FN_MC!N10)</f>
        <v>744TEX</v>
      </c>
      <c r="M7" s="97">
        <f>IF(FN_MC!J10="","*",FN_MC!J10)</f>
        <v>98</v>
      </c>
      <c r="N7" s="179">
        <f>IF(FN_MC!K10="","*",FN_MC!K10)</f>
        <v>746.5</v>
      </c>
      <c r="O7" s="179">
        <f>IF(FN_MC!L10="","*",FN_MC!L10)</f>
        <v>749</v>
      </c>
      <c r="P7" s="107">
        <f>IF(FN_MC!O10="","*",FN_MC!O10)</f>
        <v>0.41666666666666669</v>
      </c>
      <c r="Q7" s="107">
        <f>IF(FN_MC!P10="","*",FN_MC!P10)</f>
        <v>8.3333333333333329E-2</v>
      </c>
      <c r="R7" s="96" t="str">
        <f>IF(FN_MC!Q10="","*",CONCATENATE(FN_MC!Q10," ",FN_MC!R10))</f>
        <v>1120 M</v>
      </c>
      <c r="S7" s="96" t="str">
        <f>IF(FN_MC!V10="","*",FN_MC!V10)</f>
        <v>Antonioni</v>
      </c>
      <c r="T7" s="96" t="str">
        <f>IF(FN_MC!W10="","*",FN_MC!W10)</f>
        <v>Socaria mecanizada</v>
      </c>
      <c r="U7" s="98">
        <f ca="1">_xlfn.XLOOKUP(G7&amp;$U$3,BS_CONTROLE[Coluna1],BS_CONTROLE[Coluna53],"-")</f>
        <v>0</v>
      </c>
      <c r="V7" s="98">
        <f ca="1">_xlfn.XLOOKUP(G7&amp;$V$3,BS_CONTROLE[Coluna1],BS_CONTROLE[Coluna53],"-")</f>
        <v>0</v>
      </c>
      <c r="W7" s="98">
        <f ca="1">_xlfn.XLOOKUP(G7&amp;$W$3,BS_CONTROLE[Coluna1],BS_CONTROLE[Coluna53],"-")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W70</v>
      </c>
      <c r="H8" s="96" t="str">
        <f>IF(FN_MC!F11="","*",FN_MC!F11)</f>
        <v>PDM - PEDRA - DESCARGA</v>
      </c>
      <c r="I8" s="96" t="str">
        <f>IF(FN_MC!H11="","*",FN_MC!H11)</f>
        <v>752RVD</v>
      </c>
      <c r="J8" s="96" t="str">
        <f>IF(FN_MC!I11="","*",FN_MC!I11)</f>
        <v>TGR2</v>
      </c>
      <c r="K8" s="96" t="str">
        <f>IF(FN_MC!M11="","*",FN_MC!M11)</f>
        <v>TAL-TSF</v>
      </c>
      <c r="L8" s="192">
        <f>IF(FN_MC!N11="","*",FN_MC!N11)</f>
        <v>699710</v>
      </c>
      <c r="M8" s="97">
        <f>IF(FN_MC!J11="","*",FN_MC!J11)</f>
        <v>98</v>
      </c>
      <c r="N8" s="179">
        <f>IF(FN_MC!K11="","*",FN_MC!K11)</f>
        <v>700</v>
      </c>
      <c r="O8" s="179">
        <f>IF(FN_MC!L11="","*",FN_MC!L11)</f>
        <v>703</v>
      </c>
      <c r="P8" s="107">
        <f>IF(FN_MC!O11="","*",FN_MC!O11)</f>
        <v>0.33333333333333331</v>
      </c>
      <c r="Q8" s="107">
        <f>IF(FN_MC!P11="","*",FN_MC!P11)</f>
        <v>0.125</v>
      </c>
      <c r="R8" s="96" t="str">
        <f>IF(FN_MC!Q11="","*",CONCATENATE(FN_MC!Q11," ",FN_MC!R11))</f>
        <v>28 VAGÕES</v>
      </c>
      <c r="S8" s="96" t="str">
        <f>IF(FN_MC!V11="","*",FN_MC!V11)</f>
        <v>Camila</v>
      </c>
      <c r="T8" s="96" t="str">
        <f>IF(FN_MC!W11="","*",FN_MC!W11)</f>
        <v>Descarga de brita</v>
      </c>
      <c r="U8" s="98">
        <f ca="1">_xlfn.XLOOKUP(G8&amp;$U$3,BS_CONTROLE[Coluna1],BS_CONTROLE[Coluna53],"-")</f>
        <v>7</v>
      </c>
      <c r="V8" s="98">
        <f ca="1">_xlfn.XLOOKUP(G8&amp;$V$3,BS_CONTROLE[Coluna1],BS_CONTROLE[Coluna53],"-")</f>
        <v>0</v>
      </c>
      <c r="W8" s="98" t="str">
        <f ca="1">_xlfn.XLOOKUP(G8&amp;$W$3,BS_CONTROLE[Coluna1],BS_CONTROLE[Coluna53],"-")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FRANCISCO (TF-19)</v>
      </c>
      <c r="H9" s="96" t="str">
        <f>IF(FN_MC!F12="","*",FN_MC!F12)</f>
        <v>PDM - AMV - MEIA CHAVE</v>
      </c>
      <c r="I9" s="96" t="str">
        <f>IF(FN_MC!H12="","*",FN_MC!H12)</f>
        <v>TBSNORTE</v>
      </c>
      <c r="J9" s="96" t="str">
        <f>IF(FN_MC!I12="","*",FN_MC!I12)</f>
        <v>-</v>
      </c>
      <c r="K9" s="96" t="str">
        <f>IF(FN_MC!M12="","*",FN_MC!M12)</f>
        <v>TBS-TAL</v>
      </c>
      <c r="L9" s="192" t="str">
        <f>IF(FN_MC!N12="","*",FN_MC!N12)</f>
        <v>TBSPAT1</v>
      </c>
      <c r="M9" s="97">
        <f>IF(FN_MC!J12="","*",FN_MC!J12)</f>
        <v>98</v>
      </c>
      <c r="N9" s="179">
        <f>IF(FN_MC!K12="","*",FN_MC!K12)</f>
        <v>662.31299999999999</v>
      </c>
      <c r="O9" s="179" t="str">
        <f>IF(FN_MC!L12="","*",FN_MC!L12)</f>
        <v>-</v>
      </c>
      <c r="P9" s="107">
        <f>IF(FN_MC!O12="","*",FN_MC!O12)</f>
        <v>0.375</v>
      </c>
      <c r="Q9" s="107">
        <f>IF(FN_MC!P12="","*",FN_MC!P12)</f>
        <v>0.125</v>
      </c>
      <c r="R9" s="96" t="str">
        <f>IF(FN_MC!Q12="","*",CONCATENATE(FN_MC!Q12," ",FN_MC!R12))</f>
        <v>1 Nº DE PEÇAS</v>
      </c>
      <c r="S9" s="96" t="str">
        <f>IF(FN_MC!V12="","*",FN_MC!V12)</f>
        <v>Camila</v>
      </c>
      <c r="T9" s="96" t="str">
        <f>IF(FN_MC!W12="","*",FN_MC!W12)</f>
        <v>Troca de meia chave TBS norte</v>
      </c>
      <c r="U9" s="98" t="str">
        <f ca="1">_xlfn.XLOOKUP(G9&amp;$U$3,BS_CONTROLE[Coluna1],BS_CONTROLE[Coluna53],"-")</f>
        <v>-</v>
      </c>
      <c r="V9" s="98" t="str">
        <f ca="1">_xlfn.XLOOKUP(G9&amp;$V$3,BS_CONTROLE[Coluna1],BS_CONTROLE[Coluna53],"-")</f>
        <v>-</v>
      </c>
      <c r="W9" s="98" t="str">
        <f ca="1">_xlfn.XLOOKUP(G9&amp;$W$3,BS_CONTROLE[Coluna1],BS_CONTROLE[Coluna53],"-")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IF(FN_MC!Y13="","*",FN_MC!Y13)</f>
        <v>*</v>
      </c>
      <c r="B10" s="95" t="str">
        <f>IF(FN_MC!X13="","*",FN_MC!X13)</f>
        <v>Oportunidade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TGR-TRO</v>
      </c>
      <c r="F10" s="96">
        <f>IF(FN_MC!B13="","*",FN_MC!B13)</f>
        <v>46055</v>
      </c>
      <c r="G10" s="96" t="str">
        <f>IF(FN_MC!D13="","*",FN_MC!D13)</f>
        <v>BRUNO (TF-525)</v>
      </c>
      <c r="H10" s="96" t="str">
        <f>IF(FN_MC!F13="","*",FN_MC!F13)</f>
        <v>PDM - SOLDA</v>
      </c>
      <c r="I10" s="96" t="str">
        <f>IF(FN_MC!H13="","*",FN_MC!H13)</f>
        <v>539TRM</v>
      </c>
      <c r="J10" s="96" t="str">
        <f>IF(FN_MC!I13="","*",FN_MC!I13)</f>
        <v>-</v>
      </c>
      <c r="K10" s="96" t="str">
        <f>IF(FN_MC!M13="","*",FN_MC!M13)</f>
        <v>TBE-TRM</v>
      </c>
      <c r="L10" s="192" t="str">
        <f>IF(FN_MC!N13="","*",FN_MC!N13)</f>
        <v>539TRM</v>
      </c>
      <c r="M10" s="97">
        <f>IF(FN_MC!J13="","*",FN_MC!J13)</f>
        <v>98</v>
      </c>
      <c r="N10" s="179">
        <f>IF(FN_MC!K13="","*",FN_MC!K13)</f>
        <v>548.14499999999998</v>
      </c>
      <c r="O10" s="179" t="str">
        <f>IF(FN_MC!L13="","*",FN_MC!L13)</f>
        <v>-</v>
      </c>
      <c r="P10" s="107">
        <f>IF(FN_MC!O13="","*",FN_MC!O13)</f>
        <v>0.375</v>
      </c>
      <c r="Q10" s="107">
        <f>IF(FN_MC!P13="","*",FN_MC!P13)</f>
        <v>8.3333333333333329E-2</v>
      </c>
      <c r="R10" s="96" t="str">
        <f>IF(FN_MC!Q13="","*",CONCATENATE(FN_MC!Q13," ",FN_MC!R13))</f>
        <v>2 Nº DE SOLDA</v>
      </c>
      <c r="S10" s="96" t="str">
        <f>IF(FN_MC!V13="","*",FN_MC!V13)</f>
        <v>Camila</v>
      </c>
      <c r="T10" s="96" t="str">
        <f>IF(FN_MC!W13="","*",FN_MC!W13)</f>
        <v>Execução de solda</v>
      </c>
      <c r="U10" s="98">
        <f ca="1">_xlfn.XLOOKUP(G10&amp;$U$3,BS_CONTROLE[Coluna1],BS_CONTROLE[Coluna53],"-")</f>
        <v>2</v>
      </c>
      <c r="V10" s="98">
        <f ca="1">_xlfn.XLOOKUP(G10&amp;$V$3,BS_CONTROLE[Coluna1],BS_CONTROLE[Coluna53],"-")</f>
        <v>1</v>
      </c>
      <c r="W10" s="98" t="str">
        <f ca="1">_xlfn.XLOOKUP(G10&amp;$W$3,BS_CONTROLE[Coluna1],BS_CONTROLE[Coluna53],"-")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IF(FN_MC!Y14="","*",FN_MC!Y14)</f>
        <v>*</v>
      </c>
      <c r="B11" s="95" t="str">
        <f>IF(FN_MC!X14="","*",FN_MC!X14)</f>
        <v>Contrato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ELSON (TF-526)</v>
      </c>
      <c r="H11" s="96" t="str">
        <f>IF(FN_MC!F14="","*",FN_MC!F14)</f>
        <v>PDM - SOLDA</v>
      </c>
      <c r="I11" s="96" t="str">
        <f>IF(FN_MC!H14="","*",FN_MC!H14)</f>
        <v>499TGR1</v>
      </c>
      <c r="J11" s="96" t="str">
        <f>IF(FN_MC!I14="","*",FN_MC!I14)</f>
        <v>-</v>
      </c>
      <c r="K11" s="96" t="str">
        <f>IF(FN_MC!M14="","*",FN_MC!M14)</f>
        <v>TBR-TGR</v>
      </c>
      <c r="L11" s="192" t="str">
        <f>IF(FN_MC!N14="","*",FN_MC!N14)</f>
        <v>499TGR1</v>
      </c>
      <c r="M11" s="97">
        <f>IF(FN_MC!J14="","*",FN_MC!J14)</f>
        <v>74</v>
      </c>
      <c r="N11" s="179">
        <f>IF(FN_MC!K14="","*",FN_MC!K14)</f>
        <v>498.9</v>
      </c>
      <c r="O11" s="179" t="str">
        <f>IF(FN_MC!L14="","*",FN_MC!L14)</f>
        <v>-</v>
      </c>
      <c r="P11" s="107">
        <f>IF(FN_MC!O14="","*",FN_MC!O14)</f>
        <v>0.41666666666666669</v>
      </c>
      <c r="Q11" s="107">
        <f>IF(FN_MC!P14="","*",FN_MC!P14)</f>
        <v>0.125</v>
      </c>
      <c r="R11" s="96" t="str">
        <f>IF(FN_MC!Q14="","*",CONCATENATE(FN_MC!Q14," ",FN_MC!R14))</f>
        <v>2 Nº DE SOLDA</v>
      </c>
      <c r="S11" s="96" t="str">
        <f>IF(FN_MC!V14="","*",FN_MC!V14)</f>
        <v>Elson</v>
      </c>
      <c r="T11" s="96" t="str">
        <f>IF(FN_MC!W14="","*",FN_MC!W14)</f>
        <v>Execução de solda</v>
      </c>
      <c r="U11" s="98">
        <f ca="1">_xlfn.XLOOKUP(G11&amp;$U$3,BS_CONTROLE[Coluna1],BS_CONTROLE[Coluna53],"-")</f>
        <v>2</v>
      </c>
      <c r="V11" s="98">
        <f ca="1">_xlfn.XLOOKUP(G11&amp;$V$3,BS_CONTROLE[Coluna1],BS_CONTROLE[Coluna53],"-")</f>
        <v>0</v>
      </c>
      <c r="W11" s="98" t="str">
        <f ca="1">_xlfn.XLOOKUP(G11&amp;$W$3,BS_CONTROLE[Coluna1],BS_CONTROLE[Coluna53],"-")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IF(FN_MC!Y15="","*",FN_MC!Y15)</f>
        <v>*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46055</v>
      </c>
      <c r="G12" s="96" t="str">
        <f>IF(FN_MC!D15="","*",FN_MC!D15)</f>
        <v>E46</v>
      </c>
      <c r="H12" s="96" t="str">
        <f>IF(FN_MC!F15="","*",FN_MC!F15)</f>
        <v>DESLOCAMENTO</v>
      </c>
      <c r="I12" s="96" t="str">
        <f>IF(FN_MC!H15="","*",FN_MC!H15)</f>
        <v>TAG</v>
      </c>
      <c r="J12" s="96" t="str">
        <f>IF(FN_MC!I15="","*",FN_MC!I15)</f>
        <v>TIN</v>
      </c>
      <c r="K12" s="96" t="str">
        <f>IF(FN_MC!M15="","*",FN_MC!M15)</f>
        <v>TCS-TRC</v>
      </c>
      <c r="L12" s="192" t="str">
        <f>IF(FN_MC!N15="","*",FN_MC!N15)</f>
        <v>291TRC1</v>
      </c>
      <c r="M12" s="97">
        <f>IF(FN_MC!J15="","*",FN_MC!J15)</f>
        <v>74</v>
      </c>
      <c r="N12" s="179">
        <f>IF(FN_MC!K15="","*",FN_MC!K15)</f>
        <v>291</v>
      </c>
      <c r="O12" s="179">
        <f>IF(FN_MC!L15="","*",FN_MC!L15)</f>
        <v>109.54</v>
      </c>
      <c r="P12" s="107">
        <f>IF(FN_MC!O15="","*",FN_MC!O15)</f>
        <v>0.375</v>
      </c>
      <c r="Q12" s="107">
        <f>IF(FN_MC!P15="","*",FN_MC!P15)</f>
        <v>4.1666666666666664E-2</v>
      </c>
      <c r="R12" s="96" t="str">
        <f>IF(FN_MC!Q15="","*",CONCATENATE(FN_MC!Q15," ",FN_MC!R15))</f>
        <v>1 BINÁRIO</v>
      </c>
      <c r="S12" s="96" t="str">
        <f>IF(FN_MC!V15="","*",FN_MC!V15)</f>
        <v>PCM</v>
      </c>
      <c r="T12" s="96" t="str">
        <f>IF(FN_MC!W15="","*",FN_MC!W15)</f>
        <v>Deslocamento de TAG para abastecer no TOM e seguir para TIN</v>
      </c>
      <c r="U12" s="98" t="str">
        <f ca="1">_xlfn.XLOOKUP(G12&amp;$U$3,BS_CONTROLE[Coluna1],BS_CONTROLE[Coluna53],"-")</f>
        <v>-</v>
      </c>
      <c r="V12" s="98" t="str">
        <f ca="1">_xlfn.XLOOKUP(G12&amp;$V$3,BS_CONTROLE[Coluna1],BS_CONTROLE[Coluna53],"-")</f>
        <v>-</v>
      </c>
      <c r="W12" s="98" t="str">
        <f ca="1">_xlfn.XLOOKUP(G12&amp;$W$3,BS_CONTROLE[Coluna1],BS_CONTROLE[Coluna53],"-")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IF(FN_MC!Y16="","*",FN_MC!Y16)</f>
        <v>*</v>
      </c>
      <c r="B13" s="95" t="str">
        <f>IF(FN_MC!X16="","*",FN_MC!X16)</f>
        <v>Contrato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TMI-TCS</v>
      </c>
      <c r="F13" s="96">
        <f>IF(FN_MC!B16="","*",FN_MC!B16)</f>
        <v>46055</v>
      </c>
      <c r="G13" s="96" t="str">
        <f>IF(FN_MC!D16="","*",FN_MC!D16)</f>
        <v>MARCOS (TF-520)</v>
      </c>
      <c r="H13" s="96" t="str">
        <f>IF(FN_MC!F16="","*",FN_MC!F16)</f>
        <v>PDM - SOLDA</v>
      </c>
      <c r="I13" s="96" t="str">
        <f>IF(FN_MC!H16="","*",FN_MC!H16)</f>
        <v>TVI239</v>
      </c>
      <c r="J13" s="96" t="str">
        <f>IF(FN_MC!I16="","*",FN_MC!I16)</f>
        <v>-</v>
      </c>
      <c r="K13" s="96" t="str">
        <f>IF(FN_MC!M16="","*",FN_MC!M16)</f>
        <v>TVI-TJA</v>
      </c>
      <c r="L13" s="192" t="str">
        <f>IF(FN_MC!N16="","*",FN_MC!N16)</f>
        <v>TVI239</v>
      </c>
      <c r="M13" s="97">
        <f>IF(FN_MC!J16="","*",FN_MC!J16)</f>
        <v>74</v>
      </c>
      <c r="N13" s="179">
        <f>IF(FN_MC!K16="","*",FN_MC!K16)</f>
        <v>234.5</v>
      </c>
      <c r="O13" s="179" t="str">
        <f>IF(FN_MC!L16="","*",FN_MC!L16)</f>
        <v>-</v>
      </c>
      <c r="P13" s="107">
        <f>IF(FN_MC!O16="","*",FN_MC!O16)</f>
        <v>0.375</v>
      </c>
      <c r="Q13" s="107">
        <f>IF(FN_MC!P16="","*",FN_MC!P16)</f>
        <v>0.125</v>
      </c>
      <c r="R13" s="96" t="str">
        <f>IF(FN_MC!Q16="","*",CONCATENATE(FN_MC!Q16," ",FN_MC!R16))</f>
        <v>2 Nº DE SOLDA</v>
      </c>
      <c r="S13" s="96" t="str">
        <f>IF(FN_MC!V16="","*",FN_MC!V16)</f>
        <v>Herbert</v>
      </c>
      <c r="T13" s="96" t="str">
        <f>IF(FN_MC!W16="","*",FN_MC!W16)</f>
        <v>Execução de solda</v>
      </c>
      <c r="U13" s="98">
        <f ca="1">_xlfn.XLOOKUP(G13&amp;$U$3,BS_CONTROLE[Coluna1],BS_CONTROLE[Coluna53],"-")</f>
        <v>0</v>
      </c>
      <c r="V13" s="98">
        <f ca="1">_xlfn.XLOOKUP(G13&amp;$V$3,BS_CONTROLE[Coluna1],BS_CONTROLE[Coluna53],"-")</f>
        <v>2</v>
      </c>
      <c r="W13" s="98" t="str">
        <f ca="1">_xlfn.XLOOKUP(G13&amp;$W$3,BS_CONTROLE[Coluna1],BS_CONTROLE[Coluna53],"-")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IF(FN_MC!Y17="","*",FN_MC!Y17)</f>
        <v>*</v>
      </c>
      <c r="B14" s="95" t="str">
        <f>IF(FN_MC!X17="","*",FN_MC!X17)</f>
        <v>Extra</v>
      </c>
      <c r="C14" s="95" t="str">
        <f>IF(FN_MC!Z17="","*",FN_MC!Z17)</f>
        <v>*</v>
      </c>
      <c r="D14" s="96" t="str">
        <f>IF(FN_MC!S17="","*",FN_MC!S17)</f>
        <v>MALHA CENTRAL</v>
      </c>
      <c r="E14" s="96" t="str">
        <f>IF(FN_MC!T17="","*",FN_MC!T17)</f>
        <v>PPN-POV</v>
      </c>
      <c r="F14" s="96">
        <f>IF(FN_MC!B17="","*",FN_MC!B17)</f>
        <v>46055</v>
      </c>
      <c r="G14" s="96" t="str">
        <f>IF(FN_MC!D17="","*",FN_MC!D17)</f>
        <v>CARLOS NEVES (TP-521)</v>
      </c>
      <c r="H14" s="96" t="str">
        <f>IF(FN_MC!F17="","*",FN_MC!F17)</f>
        <v>PDM - SUBSTITUIÇÃO - TRILHO</v>
      </c>
      <c r="I14" s="96" t="str">
        <f>IF(FN_MC!H17="","*",FN_MC!H17)</f>
        <v>-</v>
      </c>
      <c r="J14" s="96" t="str">
        <f>IF(FN_MC!I17="","*",FN_MC!I17)</f>
        <v>-</v>
      </c>
      <c r="K14" s="96" t="str">
        <f>IF(FN_MC!M17="","*",FN_MC!M17)</f>
        <v>PJA-POV</v>
      </c>
      <c r="L14" s="192" t="str">
        <f>IF(FN_MC!N17="","*",FN_MC!N17)</f>
        <v>POVPJA</v>
      </c>
      <c r="M14" s="97">
        <f>IF(FN_MC!J17="","*",FN_MC!J17)</f>
        <v>101</v>
      </c>
      <c r="N14" s="179">
        <f>IF(FN_MC!K17="","*",FN_MC!K17)</f>
        <v>1494</v>
      </c>
      <c r="O14" s="179" t="str">
        <f>IF(FN_MC!L17="","*",FN_MC!L17)</f>
        <v>-</v>
      </c>
      <c r="P14" s="107">
        <f>IF(FN_MC!O17="","*",FN_MC!O17)</f>
        <v>0.45833333333333331</v>
      </c>
      <c r="Q14" s="107">
        <f>IF(FN_MC!P17="","*",FN_MC!P17)</f>
        <v>8.3333333333333329E-2</v>
      </c>
      <c r="R14" s="96" t="str">
        <f>IF(FN_MC!Q17="","*",CONCATENATE(FN_MC!Q17," ",FN_MC!R17))</f>
        <v>8 M</v>
      </c>
      <c r="S14" s="96" t="str">
        <f>IF(FN_MC!V17="","*",FN_MC!V17)</f>
        <v>Carlos</v>
      </c>
      <c r="T14" s="96" t="str">
        <f>IF(FN_MC!W17="","*",FN_MC!W17)</f>
        <v>Substituição de trilho</v>
      </c>
      <c r="U14" s="98" t="str">
        <f ca="1">_xlfn.XLOOKUP(G14&amp;$U$3,BS_CONTROLE[Coluna1],BS_CONTROLE[Coluna53],"-")</f>
        <v>-</v>
      </c>
      <c r="V14" s="98" t="str">
        <f ca="1">_xlfn.XLOOKUP(G14&amp;$V$3,BS_CONTROLE[Coluna1],BS_CONTROLE[Coluna53],"-")</f>
        <v>-</v>
      </c>
      <c r="W14" s="98" t="str">
        <f ca="1">_xlfn.XLOOKUP(G14&amp;$W$3,BS_CONTROLE[Coluna1],BS_CONTROLE[Coluna53],"-")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IF(FN_MC!Y18="","*",FN_MC!Y18)</f>
        <v>SIM</v>
      </c>
      <c r="B15" s="95" t="str">
        <f>IF(FN_MC!X18="","*",FN_MC!X18)</f>
        <v>Contrato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V86</v>
      </c>
      <c r="H15" s="96" t="str">
        <f>IF(FN_MC!F18="","*",FN_MC!F18)</f>
        <v>MECANIZAÇÃO - SOCADORA</v>
      </c>
      <c r="I15" s="96" t="str">
        <f>IF(FN_MC!H18="","*",FN_MC!H18)</f>
        <v>TSF</v>
      </c>
      <c r="J15" s="96" t="str">
        <f>IF(FN_MC!I18="","*",FN_MC!I18)</f>
        <v>TSF</v>
      </c>
      <c r="K15" s="96" t="str">
        <f>IF(FN_MC!M18="","*",FN_MC!M18)</f>
        <v>TSF-TEX</v>
      </c>
      <c r="L15" s="192" t="str">
        <f>IF(FN_MC!N18="","*",FN_MC!N18)</f>
        <v>TSF732/TSFPAT1</v>
      </c>
      <c r="M15" s="97">
        <f>IF(FN_MC!J18="","*",FN_MC!J18)</f>
        <v>98</v>
      </c>
      <c r="N15" s="179">
        <f>IF(FN_MC!K18="","*",FN_MC!K18)</f>
        <v>723</v>
      </c>
      <c r="O15" s="179">
        <f>IF(FN_MC!L18="","*",FN_MC!L18)</f>
        <v>720</v>
      </c>
      <c r="P15" s="107">
        <f>IF(FN_MC!O18="","*",FN_MC!O18)</f>
        <v>0.4375</v>
      </c>
      <c r="Q15" s="107">
        <f>IF(FN_MC!P18="","*",FN_MC!P18)</f>
        <v>0.125</v>
      </c>
      <c r="R15" s="96" t="str">
        <f>IF(FN_MC!Q18="","*",CONCATENATE(FN_MC!Q18," ",FN_MC!R18))</f>
        <v>1120 M</v>
      </c>
      <c r="S15" s="96" t="str">
        <f>IF(FN_MC!V18="","*",FN_MC!V18)</f>
        <v>Antonioni</v>
      </c>
      <c r="T15" s="96" t="str">
        <f>IF(FN_MC!W18="","*",FN_MC!W18)</f>
        <v>Socaria mecanizada</v>
      </c>
      <c r="U15" s="98">
        <f ca="1">_xlfn.XLOOKUP(G15&amp;$U$3,BS_CONTROLE[Coluna1],BS_CONTROLE[Coluna53],"-")</f>
        <v>0</v>
      </c>
      <c r="V15" s="98">
        <f ca="1">_xlfn.XLOOKUP(G15&amp;$V$3,BS_CONTROLE[Coluna1],BS_CONTROLE[Coluna53],"-")</f>
        <v>0</v>
      </c>
      <c r="W15" s="98">
        <f ca="1">_xlfn.XLOOKUP(G15&amp;$W$3,BS_CONTROLE[Coluna1],BS_CONTROLE[Coluna53],"-")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W70</v>
      </c>
      <c r="H16" s="96" t="str">
        <f>IF(FN_MC!F19="","*",FN_MC!F19)</f>
        <v>PDM - PEDRA - DESCARGA</v>
      </c>
      <c r="I16" s="96" t="str">
        <f>IF(FN_MC!H19="","*",FN_MC!H19)</f>
        <v>752RVD</v>
      </c>
      <c r="J16" s="96" t="str">
        <f>IF(FN_MC!I19="","*",FN_MC!I19)</f>
        <v>TGR2</v>
      </c>
      <c r="K16" s="96" t="str">
        <f>IF(FN_MC!M19="","*",FN_MC!M19)</f>
        <v>TAL-TSF</v>
      </c>
      <c r="L16" s="192">
        <f>IF(FN_MC!N19="","*",FN_MC!N19)</f>
        <v>699710</v>
      </c>
      <c r="M16" s="97">
        <f>IF(FN_MC!J19="","*",FN_MC!J19)</f>
        <v>98</v>
      </c>
      <c r="N16" s="179">
        <f>IF(FN_MC!K19="","*",FN_MC!K19)</f>
        <v>700</v>
      </c>
      <c r="O16" s="179">
        <f>IF(FN_MC!L19="","*",FN_MC!L19)</f>
        <v>703</v>
      </c>
      <c r="P16" s="107">
        <f>IF(FN_MC!O19="","*",FN_MC!O19)</f>
        <v>0.41666666666666669</v>
      </c>
      <c r="Q16" s="107">
        <f>IF(FN_MC!P19="","*",FN_MC!P19)</f>
        <v>0.125</v>
      </c>
      <c r="R16" s="96" t="str">
        <f>IF(FN_MC!Q19="","*",CONCATENATE(FN_MC!Q19," ",FN_MC!R19))</f>
        <v>27 VAGÕES</v>
      </c>
      <c r="S16" s="96" t="str">
        <f>IF(FN_MC!V19="","*",FN_MC!V19)</f>
        <v xml:space="preserve">Camila </v>
      </c>
      <c r="T16" s="96" t="str">
        <f>IF(FN_MC!W19="","*",FN_MC!W19)</f>
        <v xml:space="preserve">Descarga de pedra </v>
      </c>
      <c r="U16" s="98">
        <f ca="1">_xlfn.XLOOKUP(G16&amp;$U$3,BS_CONTROLE[Coluna1],BS_CONTROLE[Coluna53],"-")</f>
        <v>7</v>
      </c>
      <c r="V16" s="98">
        <f ca="1">_xlfn.XLOOKUP(G16&amp;$V$3,BS_CONTROLE[Coluna1],BS_CONTROLE[Coluna53],"-")</f>
        <v>0</v>
      </c>
      <c r="W16" s="98" t="str">
        <f ca="1">_xlfn.XLOOKUP(G16&amp;$W$3,BS_CONTROLE[Coluna1],BS_CONTROLE[Coluna53],"-")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FRANCISCO (TF-19)</v>
      </c>
      <c r="H17" s="96" t="str">
        <f>IF(FN_MC!F20="","*",FN_MC!F20)</f>
        <v>PDM - AMV - MEIA CHAVE</v>
      </c>
      <c r="I17" s="96" t="str">
        <f>IF(FN_MC!H20="","*",FN_MC!H20)</f>
        <v>TBSNORTE</v>
      </c>
      <c r="J17" s="96" t="str">
        <f>IF(FN_MC!I20="","*",FN_MC!I20)</f>
        <v>-</v>
      </c>
      <c r="K17" s="96" t="str">
        <f>IF(FN_MC!M20="","*",FN_MC!M20)</f>
        <v>TBS-S</v>
      </c>
      <c r="L17" s="192" t="str">
        <f>IF(FN_MC!N20="","*",FN_MC!N20)</f>
        <v>TBSS</v>
      </c>
      <c r="M17" s="97">
        <f>IF(FN_MC!J20="","*",FN_MC!J20)</f>
        <v>98</v>
      </c>
      <c r="N17" s="179">
        <f>IF(FN_MC!K20="","*",FN_MC!K20)</f>
        <v>662.31299999999999</v>
      </c>
      <c r="O17" s="179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1 Nº DE PEÇAS</v>
      </c>
      <c r="S17" s="96" t="str">
        <f>IF(FN_MC!V20="","*",FN_MC!V20)</f>
        <v>Francisco</v>
      </c>
      <c r="T17" s="96" t="str">
        <f>IF(FN_MC!W20="","*",FN_MC!W20)</f>
        <v xml:space="preserve">Substituição de meia chave de TBS-Sul </v>
      </c>
      <c r="U17" s="98" t="str">
        <f ca="1">_xlfn.XLOOKUP(G17&amp;$U$3,BS_CONTROLE[Coluna1],BS_CONTROLE[Coluna53],"-")</f>
        <v>-</v>
      </c>
      <c r="V17" s="98" t="str">
        <f ca="1">_xlfn.XLOOKUP(G17&amp;$V$3,BS_CONTROLE[Coluna1],BS_CONTROLE[Coluna53],"-")</f>
        <v>-</v>
      </c>
      <c r="W17" s="98" t="str">
        <f ca="1">_xlfn.XLOOKUP(G17&amp;$W$3,BS_CONTROLE[Coluna1],BS_CONTROLE[Coluna53],"-")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TGR-TRO</v>
      </c>
      <c r="F18" s="96">
        <f>IF(FN_MC!B21="","*",FN_MC!B21)</f>
        <v>46056</v>
      </c>
      <c r="G18" s="96" t="str">
        <f>IF(FN_MC!D21="","*",FN_MC!D21)</f>
        <v>BRUNO (TF-525)</v>
      </c>
      <c r="H18" s="96" t="str">
        <f>IF(FN_MC!F21="","*",FN_MC!F21)</f>
        <v>PDM - SOLDA</v>
      </c>
      <c r="I18" s="96" t="str">
        <f>IF(FN_MC!H21="","*",FN_MC!H21)</f>
        <v>539TRM</v>
      </c>
      <c r="J18" s="96" t="str">
        <f>IF(FN_MC!I21="","*",FN_MC!I21)</f>
        <v>-</v>
      </c>
      <c r="K18" s="96" t="str">
        <f>IF(FN_MC!M21="","*",FN_MC!M21)</f>
        <v>TBE-TRM</v>
      </c>
      <c r="L18" s="192" t="str">
        <f>IF(FN_MC!N21="","*",FN_MC!N21)</f>
        <v>539TRM</v>
      </c>
      <c r="M18" s="97">
        <f>IF(FN_MC!J21="","*",FN_MC!J21)</f>
        <v>98</v>
      </c>
      <c r="N18" s="179">
        <f>IF(FN_MC!K21="","*",FN_MC!K21)</f>
        <v>548.14499999999998</v>
      </c>
      <c r="O18" s="179" t="str">
        <f>IF(FN_MC!L21="","*",FN_MC!L21)</f>
        <v>-</v>
      </c>
      <c r="P18" s="107">
        <f>IF(FN_MC!O21="","*",FN_MC!O21)</f>
        <v>0.375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_xlfn.XLOOKUP(G18&amp;$U$3,BS_CONTROLE[Coluna1],BS_CONTROLE[Coluna53],"-")</f>
        <v>2</v>
      </c>
      <c r="V18" s="98">
        <f ca="1">_xlfn.XLOOKUP(G18&amp;$V$3,BS_CONTROLE[Coluna1],BS_CONTROLE[Coluna53],"-")</f>
        <v>1</v>
      </c>
      <c r="W18" s="98" t="str">
        <f ca="1">_xlfn.XLOOKUP(G18&amp;$W$3,BS_CONTROLE[Coluna1],BS_CONTROLE[Coluna53],"-")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IF(FN_MC!Y22="","*",FN_MC!Y22)</f>
        <v>SIM</v>
      </c>
      <c r="B19" s="95" t="str">
        <f>IF(FN_MC!X22="","*",FN_MC!X22)</f>
        <v>Contrato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ELSON (TF-526)</v>
      </c>
      <c r="H19" s="96" t="str">
        <f>IF(FN_MC!F22="","*",FN_MC!F22)</f>
        <v>PDM - SOLDA</v>
      </c>
      <c r="I19" s="96" t="str">
        <f>IF(FN_MC!H22="","*",FN_MC!H22)</f>
        <v>499TGR1</v>
      </c>
      <c r="J19" s="96" t="str">
        <f>IF(FN_MC!I22="","*",FN_MC!I22)</f>
        <v>-</v>
      </c>
      <c r="K19" s="96" t="str">
        <f>IF(FN_MC!M22="","*",FN_MC!M22)</f>
        <v>TBR-TGR</v>
      </c>
      <c r="L19" s="192" t="str">
        <f>IF(FN_MC!N22="","*",FN_MC!N22)</f>
        <v>499TGR2</v>
      </c>
      <c r="M19" s="97">
        <f>IF(FN_MC!J22="","*",FN_MC!J22)</f>
        <v>74</v>
      </c>
      <c r="N19" s="179">
        <f>IF(FN_MC!K22="","*",FN_MC!K22)</f>
        <v>498.9</v>
      </c>
      <c r="O19" s="179" t="str">
        <f>IF(FN_MC!L22="","*",FN_MC!L22)</f>
        <v>-</v>
      </c>
      <c r="P19" s="107">
        <f>IF(FN_MC!O22="","*",FN_MC!O22)</f>
        <v>0.41666666666666669</v>
      </c>
      <c r="Q19" s="107">
        <f>IF(FN_MC!P22="","*",FN_MC!P22)</f>
        <v>0.125</v>
      </c>
      <c r="R19" s="96" t="str">
        <f>IF(FN_MC!Q22="","*",CONCATENATE(FN_MC!Q22," ",FN_MC!R22))</f>
        <v>2 Nº DE SOLDA</v>
      </c>
      <c r="S19" s="96" t="str">
        <f>IF(FN_MC!V22="","*",FN_MC!V22)</f>
        <v>Bruno</v>
      </c>
      <c r="T19" s="96" t="str">
        <f>IF(FN_MC!W22="","*",FN_MC!W22)</f>
        <v xml:space="preserve">Execução de solda - Condicionado a temperatura </v>
      </c>
      <c r="U19" s="98">
        <f ca="1">_xlfn.XLOOKUP(G19&amp;$U$3,BS_CONTROLE[Coluna1],BS_CONTROLE[Coluna53],"-")</f>
        <v>2</v>
      </c>
      <c r="V19" s="98">
        <f ca="1">_xlfn.XLOOKUP(G19&amp;$V$3,BS_CONTROLE[Coluna1],BS_CONTROLE[Coluna53],"-")</f>
        <v>0</v>
      </c>
      <c r="W19" s="98" t="str">
        <f ca="1">_xlfn.XLOOKUP(G19&amp;$W$3,BS_CONTROLE[Coluna1],BS_CONTROLE[Coluna53],"-")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TCS-TGR</v>
      </c>
      <c r="F20" s="96">
        <f>IF(FN_MC!B23="","*",FN_MC!B23)</f>
        <v>46056</v>
      </c>
      <c r="G20" s="96" t="str">
        <f>IF(FN_MC!D23="","*",FN_MC!D23)</f>
        <v>E46</v>
      </c>
      <c r="H20" s="96" t="str">
        <f>IF(FN_MC!F23="","*",FN_MC!F23)</f>
        <v>DESLOCAMENTO</v>
      </c>
      <c r="I20" s="96" t="str">
        <f>IF(FN_MC!H23="","*",FN_MC!H23)</f>
        <v>TAG</v>
      </c>
      <c r="J20" s="96" t="str">
        <f>IF(FN_MC!I23="","*",FN_MC!I23)</f>
        <v>TIN</v>
      </c>
      <c r="K20" s="96" t="str">
        <f>IF(FN_MC!M23="","*",FN_MC!M23)</f>
        <v>TAG-TIN</v>
      </c>
      <c r="L20" s="192" t="str">
        <f>IF(FN_MC!N23="","*",FN_MC!N23)</f>
        <v>TAGTIN</v>
      </c>
      <c r="M20" s="97">
        <f>IF(FN_MC!J23="","*",FN_MC!J23)</f>
        <v>74</v>
      </c>
      <c r="N20" s="179">
        <f>IF(FN_MC!K23="","*",FN_MC!K23)</f>
        <v>498.9</v>
      </c>
      <c r="O20" s="179" t="str">
        <f>IF(FN_MC!L23="","*",FN_MC!L23)</f>
        <v>-</v>
      </c>
      <c r="P20" s="107">
        <f>IF(FN_MC!O23="","*",FN_MC!O23)</f>
        <v>0.33333333333333331</v>
      </c>
      <c r="Q20" s="107">
        <f>IF(FN_MC!P23="","*",FN_MC!P23)</f>
        <v>4.1666666666666664E-2</v>
      </c>
      <c r="R20" s="96" t="str">
        <f>IF(FN_MC!Q23="","*",CONCATENATE(FN_MC!Q23," ",FN_MC!R23))</f>
        <v>1 BINÁRIO</v>
      </c>
      <c r="S20" s="96" t="str">
        <f>IF(FN_MC!V23="","*",FN_MC!V23)</f>
        <v xml:space="preserve">PCM </v>
      </c>
      <c r="T20" s="96" t="str">
        <f>IF(FN_MC!W23="","*",FN_MC!W23)</f>
        <v>Deslocamento para TIN - Abastece em TOM</v>
      </c>
      <c r="U20" s="98" t="str">
        <f ca="1">_xlfn.XLOOKUP(G20&amp;$U$3,BS_CONTROLE[Coluna1],BS_CONTROLE[Coluna53],"-")</f>
        <v>-</v>
      </c>
      <c r="V20" s="98" t="str">
        <f ca="1">_xlfn.XLOOKUP(G20&amp;$V$3,BS_CONTROLE[Coluna1],BS_CONTROLE[Coluna53],"-")</f>
        <v>-</v>
      </c>
      <c r="W20" s="98" t="str">
        <f ca="1">_xlfn.XLOOKUP(G20&amp;$W$3,BS_CONTROLE[Coluna1],BS_CONTROLE[Coluna53],"-")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IF(FN_MC!Y24="","*",FN_MC!Y24)</f>
        <v>OPORTUNIDADE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MARCOS (TF-520)</v>
      </c>
      <c r="H21" s="96" t="str">
        <f>IF(FN_MC!F24="","*",FN_MC!F24)</f>
        <v>PDM - SOLDA</v>
      </c>
      <c r="I21" s="96" t="str">
        <f>IF(FN_MC!H24="","*",FN_MC!H24)</f>
        <v>-</v>
      </c>
      <c r="J21" s="96" t="str">
        <f>IF(FN_MC!I24="","*",FN_MC!I24)</f>
        <v>-</v>
      </c>
      <c r="K21" s="96" t="str">
        <f>IF(FN_MC!M24="","*",FN_MC!M24)</f>
        <v>TJA-TCS</v>
      </c>
      <c r="L21" s="192" t="str">
        <f>IF(FN_MC!N24="","*",FN_MC!N24)</f>
        <v>277TCS</v>
      </c>
      <c r="M21" s="97">
        <f>IF(FN_MC!J24="","*",FN_MC!J24)</f>
        <v>74</v>
      </c>
      <c r="N21" s="179">
        <f>IF(FN_MC!K24="","*",FN_MC!K24)</f>
        <v>280.5</v>
      </c>
      <c r="O21" s="179" t="str">
        <f>IF(FN_MC!L24="","*",FN_MC!L24)</f>
        <v>-</v>
      </c>
      <c r="P21" s="107">
        <f>IF(FN_MC!O24="","*",FN_MC!O24)</f>
        <v>0.375</v>
      </c>
      <c r="Q21" s="107">
        <f>IF(FN_MC!P24="","*",FN_MC!P24)</f>
        <v>8.3333333333333329E-2</v>
      </c>
      <c r="R21" s="96" t="str">
        <f>IF(FN_MC!Q24="","*",CONCATENATE(FN_MC!Q24," ",FN_MC!R24))</f>
        <v>1 Nº DE SOLDA</v>
      </c>
      <c r="S21" s="96" t="str">
        <f>IF(FN_MC!V24="","*",FN_MC!V24)</f>
        <v>Marcos Euzebio</v>
      </c>
      <c r="T21" s="96" t="str">
        <f>IF(FN_MC!W24="","*",FN_MC!W24)</f>
        <v xml:space="preserve">Execução de solda - Condicionado a temperatura </v>
      </c>
      <c r="U21" s="98">
        <f ca="1">_xlfn.XLOOKUP(G21&amp;$U$3,BS_CONTROLE[Coluna1],BS_CONTROLE[Coluna53],"-")</f>
        <v>0</v>
      </c>
      <c r="V21" s="98">
        <f ca="1">_xlfn.XLOOKUP(G21&amp;$V$3,BS_CONTROLE[Coluna1],BS_CONTROLE[Coluna53],"-")</f>
        <v>2</v>
      </c>
      <c r="W21" s="98" t="str">
        <f ca="1">_xlfn.XLOOKUP(G21&amp;$W$3,BS_CONTROLE[Coluna1],BS_CONTROLE[Coluna53],"-")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IF(FN_MC!Y25="","*",FN_MC!Y25)</f>
        <v>SIM</v>
      </c>
      <c r="B22" s="95" t="str">
        <f>IF(FN_MC!X25="","*",FN_MC!X25)</f>
        <v>Contrato</v>
      </c>
      <c r="C22" s="95" t="str">
        <f>IF(FN_MC!Z25="","*",FN_MC!Z25)</f>
        <v>*</v>
      </c>
      <c r="D22" s="96" t="str">
        <f>IF(FN_MC!S25="","*",FN_MC!S25)</f>
        <v>FERRONORTE</v>
      </c>
      <c r="E22" s="96" t="str">
        <f>IF(FN_MC!T25="","*",FN_MC!T25)</f>
        <v>TMI-TCS</v>
      </c>
      <c r="F22" s="96">
        <f>IF(FN_MC!B25="","*",FN_MC!B25)</f>
        <v>46056</v>
      </c>
      <c r="G22" s="96" t="str">
        <f>IF(FN_MC!D25="","*",FN_MC!D25)</f>
        <v>W50</v>
      </c>
      <c r="H22" s="96" t="str">
        <f>IF(FN_MC!F25="","*",FN_MC!F25)</f>
        <v>MODERNIZAÇÃO - RECOLHIMENTO DE DORMENTE</v>
      </c>
      <c r="I22" s="96" t="str">
        <f>IF(FN_MC!H25="","*",FN_MC!H25)</f>
        <v>TCS2</v>
      </c>
      <c r="J22" s="96" t="str">
        <f>IF(FN_MC!I25="","*",FN_MC!I25)</f>
        <v>TCS2</v>
      </c>
      <c r="K22" s="96" t="str">
        <f>IF(FN_MC!M25="","*",FN_MC!M25)</f>
        <v>TVI-TJA</v>
      </c>
      <c r="L22" s="192">
        <f>IF(FN_MC!N25="","*",FN_MC!N25)</f>
        <v>239251</v>
      </c>
      <c r="M22" s="97">
        <f>IF(FN_MC!J25="","*",FN_MC!J25)</f>
        <v>74</v>
      </c>
      <c r="N22" s="179">
        <f>IF(FN_MC!K25="","*",FN_MC!K25)</f>
        <v>245</v>
      </c>
      <c r="O22" s="179">
        <f>IF(FN_MC!L25="","*",FN_MC!L25)</f>
        <v>244.2</v>
      </c>
      <c r="P22" s="107">
        <f>IF(FN_MC!O25="","*",FN_MC!O25)</f>
        <v>0.35416666666666669</v>
      </c>
      <c r="Q22" s="107">
        <f>IF(FN_MC!P25="","*",FN_MC!P25)</f>
        <v>0.16666666666666666</v>
      </c>
      <c r="R22" s="96" t="str">
        <f>IF(FN_MC!Q25="","*",CONCATENATE(FN_MC!Q25," ",FN_MC!R25))</f>
        <v>1000 Nº DE DORMENTES</v>
      </c>
      <c r="S22" s="96" t="str">
        <f>IF(FN_MC!V25="","*",FN_MC!V25)</f>
        <v>Augusto</v>
      </c>
      <c r="T22" s="96" t="str">
        <f>IF(FN_MC!W25="","*",FN_MC!W25)</f>
        <v>Recolhimento de dormentes</v>
      </c>
      <c r="U22" s="98">
        <f ca="1">_xlfn.XLOOKUP(G22&amp;$U$3,BS_CONTROLE[Coluna1],BS_CONTROLE[Coluna53],"-")</f>
        <v>15</v>
      </c>
      <c r="V22" s="98">
        <f ca="1">_xlfn.XLOOKUP(G22&amp;$V$3,BS_CONTROLE[Coluna1],BS_CONTROLE[Coluna53],"-")</f>
        <v>0</v>
      </c>
      <c r="W22" s="98" t="str">
        <f ca="1">_xlfn.XLOOKUP(G22&amp;$W$3,BS_CONTROLE[Coluna1],BS_CONTROLE[Coluna53],"-")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IF(FN_MC!Y26="","*",FN_MC!Y26)</f>
        <v>OPORTUNIDADE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RAMAL</v>
      </c>
      <c r="F23" s="96">
        <f>IF(FN_MC!B26="","*",FN_MC!B26)</f>
        <v>46056</v>
      </c>
      <c r="G23" s="96" t="str">
        <f>IF(FN_MC!D26="","*",FN_MC!D26)</f>
        <v>A88</v>
      </c>
      <c r="H23" s="96" t="str">
        <f>IF(FN_MC!F26="","*",FN_MC!F26)</f>
        <v>INSPEÇÃO AUTO DE LINHA</v>
      </c>
      <c r="I23" s="96" t="str">
        <f>IF(FN_MC!H26="","*",FN_MC!H26)</f>
        <v>ZTR1</v>
      </c>
      <c r="J23" s="96" t="str">
        <f>IF(FN_MC!I26="","*",FN_MC!I26)</f>
        <v>ZDK2</v>
      </c>
      <c r="K23" s="96" t="str">
        <f>IF(FN_MC!M26="","*",FN_MC!M26)</f>
        <v>ZTR-ZDK</v>
      </c>
      <c r="L23" s="192" t="str">
        <f>IF(FN_MC!N26="","*",FN_MC!N26)</f>
        <v>ZTRZDK</v>
      </c>
      <c r="M23" s="97">
        <f>IF(FN_MC!J26="","*",FN_MC!J26)</f>
        <v>78</v>
      </c>
      <c r="N23" s="179">
        <f>IF(FN_MC!K26="","*",FN_MC!K26)</f>
        <v>228</v>
      </c>
      <c r="O23" s="179" t="str">
        <f>IF(FN_MC!L26="","*",FN_MC!L26)</f>
        <v>-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 xml:space="preserve">Jocimar </v>
      </c>
      <c r="T23" s="96" t="str">
        <f>IF(FN_MC!W26="","*",FN_MC!W26)</f>
        <v xml:space="preserve">Inspeção auto de linha </v>
      </c>
      <c r="U23" s="98"/>
      <c r="V23" s="98" t="str">
        <f ca="1">_xlfn.XLOOKUP(G23&amp;$V$3,BS_CONTROLE[Coluna1],BS_CONTROLE[Coluna53],"-")</f>
        <v>-</v>
      </c>
      <c r="W23" s="98" t="str">
        <f ca="1">_xlfn.XLOOKUP(G23&amp;$W$3,BS_CONTROLE[Coluna1],BS_CONTROLE[Coluna53],"-")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IF(FN_MC!Y27="","*",FN_MC!Y27)</f>
        <v>*</v>
      </c>
      <c r="B24" s="95" t="str">
        <f>IF(FN_MC!X27="","*",FN_MC!X27)</f>
        <v>Extra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PRV-POV</v>
      </c>
      <c r="F24" s="96">
        <f>IF(FN_MC!B27="","*",FN_MC!B27)</f>
        <v>46056</v>
      </c>
      <c r="G24" s="96" t="str">
        <f>IF(FN_MC!D27="","*",FN_MC!D27)</f>
        <v>W94</v>
      </c>
      <c r="H24" s="96" t="str">
        <f>IF(FN_MC!F27="","*",FN_MC!F27)</f>
        <v>PDM - PEDRA - DESCARGA</v>
      </c>
      <c r="I24" s="96" t="str">
        <f>IF(FN_MC!H27="","*",FN_MC!H27)</f>
        <v>PIT</v>
      </c>
      <c r="J24" s="96" t="str">
        <f>IF(FN_MC!I27="","*",FN_MC!I27)</f>
        <v>PPR</v>
      </c>
      <c r="K24" s="96" t="str">
        <f>IF(FN_MC!M27="","*",FN_MC!M27)</f>
        <v>PIT-POU</v>
      </c>
      <c r="L24" s="192" t="str">
        <f>IF(FN_MC!N27="","*",FN_MC!N27)</f>
        <v>POUK28</v>
      </c>
      <c r="M24" s="97">
        <f>IF(FN_MC!J27="","*",FN_MC!J27)</f>
        <v>103</v>
      </c>
      <c r="N24" s="179">
        <f>IF(FN_MC!K27="","*",FN_MC!K27)</f>
        <v>2137</v>
      </c>
      <c r="O24" s="179">
        <f>IF(FN_MC!L27="","*",FN_MC!L27)</f>
        <v>2140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13 VAGÕES</v>
      </c>
      <c r="S24" s="96" t="str">
        <f>IF(FN_MC!V27="","*",FN_MC!V27)</f>
        <v xml:space="preserve">Lucas </v>
      </c>
      <c r="T24" s="96" t="str">
        <f>IF(FN_MC!W27="","*",FN_MC!W27)</f>
        <v xml:space="preserve">Descarga de pedra </v>
      </c>
      <c r="U24" s="98">
        <f ca="1">_xlfn.XLOOKUP(G24&amp;$U$3,BS_CONTROLE[Coluna1],BS_CONTROLE[Coluna53],"-")</f>
        <v>1</v>
      </c>
      <c r="V24" s="98" t="str">
        <f ca="1">_xlfn.XLOOKUP(G24&amp;$V$3,BS_CONTROLE[Coluna1],BS_CONTROLE[Coluna53],"-")</f>
        <v>-</v>
      </c>
      <c r="W24" s="98" t="str">
        <f ca="1">_xlfn.XLOOKUP(G24&amp;$W$3,BS_CONTROLE[Coluna1],BS_CONTROLE[Coluna53],"-")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IF(FN_MC!Y28="","*",FN_MC!Y28)</f>
        <v>OPORTUNIDADE</v>
      </c>
      <c r="B25" s="95" t="str">
        <f>IF(FN_MC!X28="","*",FN_MC!X28)</f>
        <v>Oportunidade</v>
      </c>
      <c r="C25" s="95" t="str">
        <f>IF(FN_MC!Z28="","*",FN_MC!Z28)</f>
        <v>*</v>
      </c>
      <c r="D25" s="96" t="str">
        <f>IF(FN_MC!S28="","*",FN_MC!S28)</f>
        <v>MALHA CENTRAL</v>
      </c>
      <c r="E25" s="96" t="str">
        <f>IF(FN_MC!T28="","*",FN_MC!T28)</f>
        <v>POV-PRV</v>
      </c>
      <c r="F25" s="96">
        <f>IF(FN_MC!B28="","*",FN_MC!B28)</f>
        <v>46056</v>
      </c>
      <c r="G25" s="96" t="str">
        <f>IF(FN_MC!D28="","*",FN_MC!D28)</f>
        <v>A17</v>
      </c>
      <c r="H25" s="96" t="str">
        <f>IF(FN_MC!F28="","*",FN_MC!F28)</f>
        <v>INSPEÇÃO AUTO DE LINHA</v>
      </c>
      <c r="I25" s="96" t="str">
        <f>IF(FN_MC!H28="","*",FN_MC!H28)</f>
        <v xml:space="preserve">PAS </v>
      </c>
      <c r="J25" s="96" t="str">
        <f>IF(FN_MC!I28="","*",FN_MC!I28)</f>
        <v>PTR-PPG</v>
      </c>
      <c r="K25" s="96" t="str">
        <f>IF(FN_MC!M28="","*",FN_MC!M28)</f>
        <v>PAS-PTR</v>
      </c>
      <c r="L25" s="192" t="str">
        <f>IF(FN_MC!N28="","*",FN_MC!N28)</f>
        <v>PASPTR</v>
      </c>
      <c r="M25" s="97">
        <f>IF(FN_MC!J28="","*",FN_MC!J28)</f>
        <v>102</v>
      </c>
      <c r="N25" s="179">
        <f>IF(FN_MC!K28="","*",FN_MC!K28)</f>
        <v>50</v>
      </c>
      <c r="O25" s="179" t="str">
        <f>IF(FN_MC!L28="","*",FN_MC!L28)</f>
        <v>-</v>
      </c>
      <c r="P25" s="107">
        <f>IF(FN_MC!O28="","*",FN_MC!O28)</f>
        <v>0.375</v>
      </c>
      <c r="Q25" s="107">
        <f>IF(FN_MC!P28="","*",FN_MC!P28)</f>
        <v>4.1666666666666664E-2</v>
      </c>
      <c r="R25" s="96" t="str">
        <f>IF(FN_MC!Q28="","*",CONCATENATE(FN_MC!Q28," ",FN_MC!R28))</f>
        <v>1 BINÁRIO</v>
      </c>
      <c r="S25" s="96" t="str">
        <f>IF(FN_MC!V28="","*",FN_MC!V28)</f>
        <v>Anotnio</v>
      </c>
      <c r="T25" s="96" t="str">
        <f>IF(FN_MC!W28="","*",FN_MC!W28)</f>
        <v xml:space="preserve">Inspeção auto de linha </v>
      </c>
      <c r="U25" s="98" t="str">
        <f ca="1">_xlfn.XLOOKUP(G25&amp;$U$3,BS_CONTROLE[Coluna1],BS_CONTROLE[Coluna53],"-")</f>
        <v>-</v>
      </c>
      <c r="V25" s="98" t="str">
        <f ca="1">_xlfn.XLOOKUP(G25&amp;$V$3,BS_CONTROLE[Coluna1],BS_CONTROLE[Coluna53],"-")</f>
        <v>-</v>
      </c>
      <c r="W25" s="98" t="str">
        <f ca="1">_xlfn.XLOOKUP(G25&amp;$W$3,BS_CONTROLE[Coluna1],BS_CONTROLE[Coluna53],"-")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2" t="str">
        <f>IF(FN_MC!N29="","*",FN_MC!N29)</f>
        <v>-</v>
      </c>
      <c r="M26" s="97" t="str">
        <f>IF(FN_MC!J29="","*",FN_MC!J29)</f>
        <v>*</v>
      </c>
      <c r="N26" s="179" t="str">
        <f>IF(FN_MC!K29="","*",FN_MC!K29)</f>
        <v>*</v>
      </c>
      <c r="O26" s="179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_xlfn.XLOOKUP(G26&amp;$U$3,BS_CONTROLE[Coluna1],BS_CONTROLE[Coluna53],"-")</f>
        <v>-</v>
      </c>
      <c r="V26" s="98" t="str">
        <f ca="1">_xlfn.XLOOKUP(G26&amp;$V$3,BS_CONTROLE[Coluna1],BS_CONTROLE[Coluna53],"-")</f>
        <v>-</v>
      </c>
      <c r="W26" s="98" t="str">
        <f ca="1">_xlfn.XLOOKUP(G26&amp;$W$3,BS_CONTROLE[Coluna1],BS_CONTROLE[Coluna53],"-")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2" t="str">
        <f>IF(FN_MC!N30="","*",FN_MC!N30)</f>
        <v>-</v>
      </c>
      <c r="M27" s="97" t="str">
        <f>IF(FN_MC!J30="","*",FN_MC!J30)</f>
        <v>*</v>
      </c>
      <c r="N27" s="179" t="str">
        <f>IF(FN_MC!K30="","*",FN_MC!K30)</f>
        <v>*</v>
      </c>
      <c r="O27" s="179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_xlfn.XLOOKUP(G27&amp;$U$3,BS_CONTROLE[Coluna1],BS_CONTROLE[Coluna53],"-")</f>
        <v>-</v>
      </c>
      <c r="V27" s="98" t="str">
        <f ca="1">_xlfn.XLOOKUP(G27&amp;$V$3,BS_CONTROLE[Coluna1],BS_CONTROLE[Coluna53],"-")</f>
        <v>-</v>
      </c>
      <c r="W27" s="98" t="str">
        <f ca="1">_xlfn.XLOOKUP(G27&amp;$W$3,BS_CONTROLE[Coluna1],BS_CONTROLE[Coluna53],"-")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 t="str">
        <f>IF(FN_MC!B31="","*",FN_MC!B31)</f>
        <v>*</v>
      </c>
      <c r="G28" s="96" t="str">
        <f>IF(FN_MC!D31="","*",FN_MC!D31)</f>
        <v>V86</v>
      </c>
      <c r="H28" s="96" t="str">
        <f>IF(FN_MC!F31="","*",FN_MC!F31)</f>
        <v>MECANIZAÇÃO - SOCADORA</v>
      </c>
      <c r="I28" s="96" t="str">
        <f>IF(FN_MC!H31="","*",FN_MC!H31)</f>
        <v>TSF</v>
      </c>
      <c r="J28" s="96" t="str">
        <f>IF(FN_MC!I31="","*",FN_MC!I31)</f>
        <v>TSF</v>
      </c>
      <c r="K28" s="96" t="str">
        <f>IF(FN_MC!M31="","*",FN_MC!M31)</f>
        <v>TSF-TRO</v>
      </c>
      <c r="L28" s="192" t="str">
        <f>IF(FN_MC!N31="","*",FN_MC!N31)</f>
        <v>TSF732/TSFPAT1</v>
      </c>
      <c r="M28" s="97">
        <f>IF(FN_MC!J31="","*",FN_MC!J31)</f>
        <v>98</v>
      </c>
      <c r="N28" s="179">
        <f>IF(FN_MC!K31="","*",FN_MC!K31)</f>
        <v>723</v>
      </c>
      <c r="O28" s="179">
        <f>IF(FN_MC!L31="","*",FN_MC!L31)</f>
        <v>720</v>
      </c>
      <c r="P28" s="107">
        <f>IF(FN_MC!O31="","*",FN_MC!O31)</f>
        <v>0.4375</v>
      </c>
      <c r="Q28" s="107">
        <f>IF(FN_MC!P31="","*",FN_MC!P31)</f>
        <v>0.125</v>
      </c>
      <c r="R28" s="96" t="str">
        <f>IF(FN_MC!Q31="","*",CONCATENATE(FN_MC!Q31," ",FN_MC!R31))</f>
        <v>1120 M</v>
      </c>
      <c r="S28" s="96" t="str">
        <f>IF(FN_MC!V31="","*",FN_MC!V31)</f>
        <v>Antonioni</v>
      </c>
      <c r="T28" s="96" t="str">
        <f>IF(FN_MC!W31="","*",FN_MC!W31)</f>
        <v>Socaria mecanizada</v>
      </c>
      <c r="U28" s="98">
        <f ca="1">_xlfn.XLOOKUP(G28&amp;$U$3,BS_CONTROLE[Coluna1],BS_CONTROLE[Coluna53],"-")</f>
        <v>0</v>
      </c>
      <c r="V28" s="98">
        <f ca="1">_xlfn.XLOOKUP(G28&amp;$V$3,BS_CONTROLE[Coluna1],BS_CONTROLE[Coluna53],"-")</f>
        <v>0</v>
      </c>
      <c r="W28" s="98">
        <f ca="1">_xlfn.XLOOKUP(G28&amp;$W$3,BS_CONTROLE[Coluna1],BS_CONTROLE[Coluna53],"-")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2">
        <f>IF(FN_MC!N32="","*",FN_MC!N32)</f>
        <v>699710</v>
      </c>
      <c r="M29" s="97">
        <f>IF(FN_MC!J32="","*",FN_MC!J32)</f>
        <v>98</v>
      </c>
      <c r="N29" s="179">
        <f>IF(FN_MC!K32="","*",FN_MC!K32)</f>
        <v>700</v>
      </c>
      <c r="O29" s="179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_xlfn.XLOOKUP(G29&amp;$U$3,BS_CONTROLE[Coluna1],BS_CONTROLE[Coluna53],"-")</f>
        <v>7</v>
      </c>
      <c r="V29" s="98">
        <f ca="1">_xlfn.XLOOKUP(G29&amp;$V$3,BS_CONTROLE[Coluna1],BS_CONTROLE[Coluna53],"-")</f>
        <v>0</v>
      </c>
      <c r="W29" s="98" t="str">
        <f ca="1">_xlfn.XLOOKUP(G29&amp;$W$3,BS_CONTROLE[Coluna1],BS_CONTROLE[Coluna53],"-")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BRUNO (TF-525)</v>
      </c>
      <c r="H30" s="96" t="str">
        <f>IF(FN_MC!F33="","*",FN_MC!F33)</f>
        <v>PDM - SOLDA</v>
      </c>
      <c r="I30" s="96" t="str">
        <f>IF(FN_MC!H33="","*",FN_MC!H33)</f>
        <v>539TRM</v>
      </c>
      <c r="J30" s="96" t="str">
        <f>IF(FN_MC!I33="","*",FN_MC!I33)</f>
        <v>-</v>
      </c>
      <c r="K30" s="96" t="str">
        <f>IF(FN_MC!M33="","*",FN_MC!M33)</f>
        <v>TBE-TRM</v>
      </c>
      <c r="L30" s="192" t="str">
        <f>IF(FN_MC!N33="","*",FN_MC!N33)</f>
        <v>539TRM</v>
      </c>
      <c r="M30" s="97">
        <f>IF(FN_MC!J33="","*",FN_MC!J33)</f>
        <v>98</v>
      </c>
      <c r="N30" s="179">
        <f>IF(FN_MC!K33="","*",FN_MC!K33)</f>
        <v>548.14499999999998</v>
      </c>
      <c r="O30" s="179" t="str">
        <f>IF(FN_MC!L33="","*",FN_MC!L33)</f>
        <v>-</v>
      </c>
      <c r="P30" s="107">
        <f>IF(FN_MC!O33="","*",FN_MC!O33)</f>
        <v>0.375</v>
      </c>
      <c r="Q30" s="107">
        <f>IF(FN_MC!P33="","*",FN_MC!P33)</f>
        <v>0.125</v>
      </c>
      <c r="R30" s="96" t="str">
        <f>IF(FN_MC!Q33="","*",CONCATENATE(FN_MC!Q33," ",FN_MC!R33))</f>
        <v>2 Nº DE SOLDA</v>
      </c>
      <c r="S30" s="96" t="str">
        <f>IF(FN_MC!V33="","*",FN_MC!V33)</f>
        <v>Bruno</v>
      </c>
      <c r="T30" s="96" t="str">
        <f>IF(FN_MC!W33="","*",FN_MC!W33)</f>
        <v xml:space="preserve">Execução de solda - Condicionado a temperatura </v>
      </c>
      <c r="U30" s="98">
        <f ca="1">_xlfn.XLOOKUP(G30&amp;$U$3,BS_CONTROLE[Coluna1],BS_CONTROLE[Coluna53],"-")</f>
        <v>2</v>
      </c>
      <c r="V30" s="98">
        <f ca="1">_xlfn.XLOOKUP(G30&amp;$V$3,BS_CONTROLE[Coluna1],BS_CONTROLE[Coluna53],"-")</f>
        <v>1</v>
      </c>
      <c r="W30" s="98" t="str">
        <f ca="1">_xlfn.XLOOKUP(G30&amp;$W$3,BS_CONTROLE[Coluna1],BS_CONTROLE[Coluna53],"-")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IF(FN_MC!Y34="","*",FN_MC!Y34)</f>
        <v>OPORTUNIDADE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E46</v>
      </c>
      <c r="H31" s="96" t="str">
        <f>IF(FN_MC!F34="","*",FN_MC!F34)</f>
        <v>DESLOCAMENTO</v>
      </c>
      <c r="I31" s="96" t="str">
        <f>IF(FN_MC!H34="","*",FN_MC!H34)</f>
        <v>TGR2</v>
      </c>
      <c r="J31" s="96" t="str">
        <f>IF(FN_MC!I34="","*",FN_MC!I34)</f>
        <v>TIN</v>
      </c>
      <c r="K31" s="96" t="str">
        <f>IF(FN_MC!M34="","*",FN_MC!M34)</f>
        <v>TGR-TIN</v>
      </c>
      <c r="L31" s="192" t="str">
        <f>IF(FN_MC!N34="","*",FN_MC!N34)</f>
        <v>TGRTIN</v>
      </c>
      <c r="M31" s="97">
        <f>IF(FN_MC!J34="","*",FN_MC!J34)</f>
        <v>98</v>
      </c>
      <c r="N31" s="179">
        <f>IF(FN_MC!K34="","*",FN_MC!K34)</f>
        <v>502</v>
      </c>
      <c r="O31" s="179">
        <f>IF(FN_MC!L34="","*",FN_MC!L34)</f>
        <v>109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 BINÁRIO</v>
      </c>
      <c r="S31" s="96" t="str">
        <f>IF(FN_MC!V34="","*",FN_MC!V34)</f>
        <v xml:space="preserve">PCM </v>
      </c>
      <c r="T31" s="96" t="str">
        <f>IF(FN_MC!W34="","*",FN_MC!W34)</f>
        <v>Deslocamento de TAG para abastecer no TOM e seguir para TIN</v>
      </c>
      <c r="U31" s="98" t="str">
        <f ca="1">_xlfn.XLOOKUP(G31&amp;$U$3,BS_CONTROLE[Coluna1],BS_CONTROLE[Coluna53],"-")</f>
        <v>-</v>
      </c>
      <c r="V31" s="98" t="str">
        <f ca="1">_xlfn.XLOOKUP(G31&amp;$V$3,BS_CONTROLE[Coluna1],BS_CONTROLE[Coluna53],"-")</f>
        <v>-</v>
      </c>
      <c r="W31" s="98" t="str">
        <f ca="1">_xlfn.XLOOKUP(G31&amp;$W$3,BS_CONTROLE[Coluna1],BS_CONTROLE[Coluna53],"-")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IF(FN_MC!Y35="","*",FN_MC!Y35)</f>
        <v>*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46057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499TGR1</v>
      </c>
      <c r="J32" s="96" t="str">
        <f>IF(FN_MC!I35="","*",FN_MC!I35)</f>
        <v>-</v>
      </c>
      <c r="K32" s="96" t="str">
        <f>IF(FN_MC!M35="","*",FN_MC!M35)</f>
        <v>TBR-TGR</v>
      </c>
      <c r="L32" s="192" t="str">
        <f>IF(FN_MC!N35="","*",FN_MC!N35)</f>
        <v>499TGR2</v>
      </c>
      <c r="M32" s="97">
        <f>IF(FN_MC!J35="","*",FN_MC!J35)</f>
        <v>74</v>
      </c>
      <c r="N32" s="179">
        <f>IF(FN_MC!K35="","*",FN_MC!K35)</f>
        <v>498.9</v>
      </c>
      <c r="O32" s="179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0.125</v>
      </c>
      <c r="R32" s="96" t="str">
        <f>IF(FN_MC!Q35="","*",CONCATENATE(FN_MC!Q35," ",FN_MC!R35))</f>
        <v>1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_xlfn.XLOOKUP(G32&amp;$U$3,BS_CONTROLE[Coluna1],BS_CONTROLE[Coluna53],"-")</f>
        <v>2</v>
      </c>
      <c r="V32" s="98">
        <f ca="1">_xlfn.XLOOKUP(G32&amp;$V$3,BS_CONTROLE[Coluna1],BS_CONTROLE[Coluna53],"-")</f>
        <v>0</v>
      </c>
      <c r="W32" s="98" t="str">
        <f ca="1">_xlfn.XLOOKUP(G32&amp;$W$3,BS_CONTROLE[Coluna1],BS_CONTROLE[Coluna53],"-")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MARCOS (TF-520)</v>
      </c>
      <c r="H33" s="96" t="str">
        <f>IF(FN_MC!F36="","*",FN_MC!F36)</f>
        <v>PDM - SOLDA</v>
      </c>
      <c r="I33" s="96" t="str">
        <f>IF(FN_MC!H36="","*",FN_MC!H36)</f>
        <v>277TCS</v>
      </c>
      <c r="J33" s="96" t="str">
        <f>IF(FN_MC!I36="","*",FN_MC!I36)</f>
        <v>-</v>
      </c>
      <c r="K33" s="96" t="str">
        <f>IF(FN_MC!M36="","*",FN_MC!M36)</f>
        <v>TJA-TCS</v>
      </c>
      <c r="L33" s="192" t="str">
        <f>IF(FN_MC!N36="","*",FN_MC!N36)</f>
        <v>277TCS</v>
      </c>
      <c r="M33" s="97">
        <f>IF(FN_MC!J36="","*",FN_MC!J36)</f>
        <v>74</v>
      </c>
      <c r="N33" s="179">
        <f>IF(FN_MC!K36="","*",FN_MC!K36)</f>
        <v>280.5</v>
      </c>
      <c r="O33" s="179" t="str">
        <f>IF(FN_MC!L36="","*",FN_MC!L36)</f>
        <v>-</v>
      </c>
      <c r="P33" s="107">
        <f>IF(FN_MC!O36="","*",FN_MC!O36)</f>
        <v>0.375</v>
      </c>
      <c r="Q33" s="107">
        <f>IF(FN_MC!P36="","*",FN_MC!P36)</f>
        <v>0.125</v>
      </c>
      <c r="R33" s="96" t="str">
        <f>IF(FN_MC!Q36="","*",CONCATENATE(FN_MC!Q36," ",FN_MC!R36))</f>
        <v>2 Nº DE SOLDA</v>
      </c>
      <c r="S33" s="96" t="str">
        <f>IF(FN_MC!V36="","*",FN_MC!V36)</f>
        <v>Herbert</v>
      </c>
      <c r="T33" s="96" t="str">
        <f>IF(FN_MC!W36="","*",FN_MC!W36)</f>
        <v xml:space="preserve">Execução de solda - Condicionado a temperatura </v>
      </c>
      <c r="U33" s="98">
        <f ca="1">_xlfn.XLOOKUP(G33&amp;$U$3,BS_CONTROLE[Coluna1],BS_CONTROLE[Coluna53],"-")</f>
        <v>0</v>
      </c>
      <c r="V33" s="98">
        <f ca="1">_xlfn.XLOOKUP(G33&amp;$V$3,BS_CONTROLE[Coluna1],BS_CONTROLE[Coluna53],"-")</f>
        <v>2</v>
      </c>
      <c r="W33" s="98" t="str">
        <f ca="1">_xlfn.XLOOKUP(G33&amp;$W$3,BS_CONTROLE[Coluna1],BS_CONTROLE[Coluna53],"-")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W50</v>
      </c>
      <c r="H34" s="96" t="str">
        <f>IF(FN_MC!F37="","*",FN_MC!F37)</f>
        <v>MODERNIZAÇÃO - RECOLHIMENTO DE DORMENTE</v>
      </c>
      <c r="I34" s="96" t="str">
        <f>IF(FN_MC!H37="","*",FN_MC!H37)</f>
        <v>TCS2</v>
      </c>
      <c r="J34" s="96" t="str">
        <f>IF(FN_MC!I37="","*",FN_MC!I37)</f>
        <v>TCS2</v>
      </c>
      <c r="K34" s="96" t="str">
        <f>IF(FN_MC!M37="","*",FN_MC!M37)</f>
        <v>TVI-TJA</v>
      </c>
      <c r="L34" s="192">
        <f>IF(FN_MC!N37="","*",FN_MC!N37)</f>
        <v>239251</v>
      </c>
      <c r="M34" s="97">
        <f>IF(FN_MC!J37="","*",FN_MC!J37)</f>
        <v>74</v>
      </c>
      <c r="N34" s="179">
        <f>IF(FN_MC!K37="","*",FN_MC!K37)</f>
        <v>245</v>
      </c>
      <c r="O34" s="179">
        <f>IF(FN_MC!L37="","*",FN_MC!L37)</f>
        <v>244.2</v>
      </c>
      <c r="P34" s="107">
        <f>IF(FN_MC!O37="","*",FN_MC!O37)</f>
        <v>0.35416666666666669</v>
      </c>
      <c r="Q34" s="107">
        <f>IF(FN_MC!P37="","*",FN_MC!P37)</f>
        <v>0.125</v>
      </c>
      <c r="R34" s="96" t="str">
        <f>IF(FN_MC!Q37="","*",CONCATENATE(FN_MC!Q37," ",FN_MC!R37))</f>
        <v>1000 Nº DE DORMENTES</v>
      </c>
      <c r="S34" s="96" t="str">
        <f>IF(FN_MC!V37="","*",FN_MC!V37)</f>
        <v>Augusto/ Efraim</v>
      </c>
      <c r="T34" s="96" t="str">
        <f>IF(FN_MC!W37="","*",FN_MC!W37)</f>
        <v>Recolhimento de dormentes</v>
      </c>
      <c r="U34" s="98">
        <f ca="1">_xlfn.XLOOKUP(G34&amp;$U$3,BS_CONTROLE[Coluna1],BS_CONTROLE[Coluna53],"-")</f>
        <v>15</v>
      </c>
      <c r="V34" s="98">
        <f ca="1">_xlfn.XLOOKUP(G34&amp;$V$3,BS_CONTROLE[Coluna1],BS_CONTROLE[Coluna53],"-")</f>
        <v>0</v>
      </c>
      <c r="W34" s="98" t="str">
        <f ca="1">_xlfn.XLOOKUP(G34&amp;$W$3,BS_CONTROLE[Coluna1],BS_CONTROLE[Coluna53],"-")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46057</v>
      </c>
      <c r="G35" s="96" t="str">
        <f>IF(FN_MC!D38="","*",FN_MC!D38)</f>
        <v>A60</v>
      </c>
      <c r="H35" s="96" t="str">
        <f>IF(FN_MC!F38="","*",FN_MC!F38)</f>
        <v>DETECÇÃO - RONDA 7 DIAS</v>
      </c>
      <c r="I35" s="96" t="str">
        <f>IF(FN_MC!H38="","*",FN_MC!H38)</f>
        <v>TMI</v>
      </c>
      <c r="J35" s="96" t="str">
        <f>IF(FN_MC!I38="","*",FN_MC!I38)</f>
        <v>TCS2</v>
      </c>
      <c r="K35" s="96" t="str">
        <f>IF(FN_MC!M38="","*",FN_MC!M38)</f>
        <v>TMI-TCS</v>
      </c>
      <c r="L35" s="192" t="str">
        <f>IF(FN_MC!N38="","*",FN_MC!N38)</f>
        <v>TMITCS</v>
      </c>
      <c r="M35" s="97">
        <f>IF(FN_MC!J38="","*",FN_MC!J38)</f>
        <v>74</v>
      </c>
      <c r="N35" s="179">
        <f>IF(FN_MC!K38="","*",FN_MC!K38)</f>
        <v>1</v>
      </c>
      <c r="O35" s="179">
        <f>IF(FN_MC!L38="","*",FN_MC!L38)</f>
        <v>291</v>
      </c>
      <c r="P35" s="107">
        <f>IF(FN_MC!O38="","*",FN_MC!O38)</f>
        <v>0.375</v>
      </c>
      <c r="Q35" s="107">
        <f>IF(FN_MC!P38="","*",FN_MC!P38)</f>
        <v>4.1666666666666664E-2</v>
      </c>
      <c r="R35" s="96" t="str">
        <f>IF(FN_MC!Q38="","*",CONCATENATE(FN_MC!Q38," ",FN_MC!R38))</f>
        <v>280 KM</v>
      </c>
      <c r="S35" s="96" t="str">
        <f>IF(FN_MC!V38="","*",FN_MC!V38)</f>
        <v>Herbert</v>
      </c>
      <c r="T35" s="96" t="str">
        <f>IF(FN_MC!W38="","*",FN_MC!W38)</f>
        <v>Ronda 7 dias</v>
      </c>
      <c r="U35" s="98">
        <f ca="1">_xlfn.XLOOKUP(G35&amp;$U$3,BS_CONTROLE[Coluna1],BS_CONTROLE[Coluna53],"-")</f>
        <v>109</v>
      </c>
      <c r="V35" s="98">
        <f ca="1">_xlfn.XLOOKUP(G35&amp;$V$3,BS_CONTROLE[Coluna1],BS_CONTROLE[Coluna53],"-")</f>
        <v>180</v>
      </c>
      <c r="W35" s="98" t="str">
        <f ca="1">_xlfn.XLOOKUP(G35&amp;$W$3,BS_CONTROLE[Coluna1],BS_CONTROLE[Coluna53],"-")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PPN-POV</v>
      </c>
      <c r="F36" s="96">
        <f>IF(FN_MC!B39="","*",FN_MC!B39)</f>
        <v>46057</v>
      </c>
      <c r="G36" s="96" t="str">
        <f>IF(FN_MC!D39="","*",FN_MC!D39)</f>
        <v xml:space="preserve">TURMA FIXA VIA </v>
      </c>
      <c r="H36" s="96" t="str">
        <f>IF(FN_MC!F39="","*",FN_MC!F39)</f>
        <v>PDM - SUBSTITUIÇÃO - TRILHO</v>
      </c>
      <c r="I36" s="96" t="str">
        <f>IF(FN_MC!H39="","*",FN_MC!H39)</f>
        <v>PJGPSI</v>
      </c>
      <c r="J36" s="96" t="str">
        <f>IF(FN_MC!I39="","*",FN_MC!I39)</f>
        <v>-</v>
      </c>
      <c r="K36" s="96" t="str">
        <f>IF(FN_MC!M39="","*",FN_MC!M39)</f>
        <v>PSI-PJG</v>
      </c>
      <c r="L36" s="192" t="str">
        <f>IF(FN_MC!N39="","*",FN_MC!N39)</f>
        <v>PJGPSI</v>
      </c>
      <c r="M36" s="97">
        <f>IF(FN_MC!J39="","*",FN_MC!J39)</f>
        <v>101</v>
      </c>
      <c r="N36" s="179">
        <f>IF(FN_MC!K39="","*",FN_MC!K39)</f>
        <v>1413.05</v>
      </c>
      <c r="O36" s="179" t="str">
        <f>IF(FN_MC!L39="","*",FN_MC!L39)</f>
        <v>-</v>
      </c>
      <c r="P36" s="107">
        <f>IF(FN_MC!O39="","*",FN_MC!O39)</f>
        <v>0.41666666666666669</v>
      </c>
      <c r="Q36" s="107">
        <f>IF(FN_MC!P39="","*",FN_MC!P39)</f>
        <v>8.3333333333333329E-2</v>
      </c>
      <c r="R36" s="96" t="str">
        <f>IF(FN_MC!Q39="","*",CONCATENATE(FN_MC!Q39," ",FN_MC!R39))</f>
        <v>8 M</v>
      </c>
      <c r="S36" s="96" t="str">
        <f>IF(FN_MC!V39="","*",FN_MC!V39)</f>
        <v>Carlito</v>
      </c>
      <c r="T36" s="96" t="str">
        <f>IF(FN_MC!W39="","*",FN_MC!W39)</f>
        <v>Substituição de barra curta</v>
      </c>
      <c r="U36" s="98" t="str">
        <f ca="1">_xlfn.XLOOKUP(G36&amp;$U$3,BS_CONTROLE[Coluna1],BS_CONTROLE[Coluna53],"-")</f>
        <v>-</v>
      </c>
      <c r="V36" s="98" t="str">
        <f ca="1">_xlfn.XLOOKUP(G36&amp;$V$3,BS_CONTROLE[Coluna1],BS_CONTROLE[Coluna53],"-")</f>
        <v>-</v>
      </c>
      <c r="W36" s="98" t="str">
        <f ca="1">_xlfn.XLOOKUP(G36&amp;$W$3,BS_CONTROLE[Coluna1],BS_CONTROLE[Coluna53],"-")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A71</v>
      </c>
      <c r="H37" s="96" t="str">
        <f>IF(FN_MC!F40="","*",FN_MC!F40)</f>
        <v>OUTRAS ATIVIDADES</v>
      </c>
      <c r="I37" s="96" t="str">
        <f>IF(FN_MC!H40="","*",FN_MC!H40)</f>
        <v>PTRPNV</v>
      </c>
      <c r="J37" s="96" t="str">
        <f>IF(FN_MC!I40="","*",FN_MC!I40)</f>
        <v>POSPNV</v>
      </c>
      <c r="K37" s="96" t="str">
        <f>IF(FN_MC!M40="","*",FN_MC!M40)</f>
        <v>PNV-PTR</v>
      </c>
      <c r="L37" s="192" t="str">
        <f>IF(FN_MC!N40="","*",FN_MC!N40)</f>
        <v>PTRPNV</v>
      </c>
      <c r="M37" s="97">
        <f>IF(FN_MC!J40="","*",FN_MC!J40)</f>
        <v>103</v>
      </c>
      <c r="N37" s="179">
        <f>IF(FN_MC!K40="","*",FN_MC!K40)</f>
        <v>1585.5</v>
      </c>
      <c r="O37" s="179">
        <f>IF(FN_MC!L40="","*",FN_MC!L40)</f>
        <v>1533.5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BINÁRIO</v>
      </c>
      <c r="S37" s="96" t="str">
        <f>IF(FN_MC!V40="","*",FN_MC!V40)</f>
        <v>Antonio Bezerra</v>
      </c>
      <c r="T37" s="96" t="str">
        <f>IF(FN_MC!W40="","*",FN_MC!W40)</f>
        <v>Troca de fixação</v>
      </c>
      <c r="U37" s="98" t="str">
        <f ca="1">_xlfn.XLOOKUP(G37&amp;$U$3,BS_CONTROLE[Coluna1],BS_CONTROLE[Coluna53],"-")</f>
        <v>-</v>
      </c>
      <c r="V37" s="98" t="str">
        <f ca="1">_xlfn.XLOOKUP(G37&amp;$V$3,BS_CONTROLE[Coluna1],BS_CONTROLE[Coluna53],"-")</f>
        <v>-</v>
      </c>
      <c r="W37" s="98" t="str">
        <f ca="1">_xlfn.XLOOKUP(G37&amp;$W$3,BS_CONTROLE[Coluna1],BS_CONTROLE[Coluna53],"-")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MALHA CENTRAL</v>
      </c>
      <c r="E38" s="96" t="str">
        <f>IF(FN_MC!T41="","*",FN_MC!T41)</f>
        <v>POV-PRV</v>
      </c>
      <c r="F38" s="96">
        <f>IF(FN_MC!B41="","*",FN_MC!B41)</f>
        <v>46057</v>
      </c>
      <c r="G38" s="96" t="str">
        <f>IF(FN_MC!D41="","*",FN_MC!D41)</f>
        <v>A17</v>
      </c>
      <c r="H38" s="96" t="str">
        <f>IF(FN_MC!F41="","*",FN_MC!F41)</f>
        <v>INFRAESTRUTURA</v>
      </c>
      <c r="I38" s="96" t="str">
        <f>IF(FN_MC!H41="","*",FN_MC!H41)</f>
        <v>PPGPTR</v>
      </c>
      <c r="J38" s="96" t="str">
        <f>IF(FN_MC!I41="","*",FN_MC!I41)</f>
        <v>PSGPAR</v>
      </c>
      <c r="K38" s="96" t="str">
        <f>IF(FN_MC!M41="","*",FN_MC!M41)</f>
        <v>PTR-PPG</v>
      </c>
      <c r="L38" s="192" t="str">
        <f>IF(FN_MC!N41="","*",FN_MC!N41)</f>
        <v>PPGPTR</v>
      </c>
      <c r="M38" s="97">
        <f>IF(FN_MC!J41="","*",FN_MC!J41)</f>
        <v>103</v>
      </c>
      <c r="N38" s="179">
        <f>IF(FN_MC!K41="","*",FN_MC!K41)</f>
        <v>1613</v>
      </c>
      <c r="O38" s="179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Nº DE ITENS</v>
      </c>
      <c r="S38" s="96" t="str">
        <f>IF(FN_MC!V41="","*",FN_MC!V41)</f>
        <v>Anotnio bezerra</v>
      </c>
      <c r="T38" s="96" t="str">
        <f>IF(FN_MC!W41="","*",FN_MC!W41)</f>
        <v>Inspeção da Infra</v>
      </c>
      <c r="U38" s="98" t="str">
        <f ca="1">_xlfn.XLOOKUP(G38&amp;$U$3,BS_CONTROLE[Coluna1],BS_CONTROLE[Coluna53],"-")</f>
        <v>-</v>
      </c>
      <c r="V38" s="98" t="str">
        <f ca="1">_xlfn.XLOOKUP(G38&amp;$V$3,BS_CONTROLE[Coluna1],BS_CONTROLE[Coluna53],"-")</f>
        <v>-</v>
      </c>
      <c r="W38" s="98" t="str">
        <f ca="1">_xlfn.XLOOKUP(G38&amp;$W$3,BS_CONTROLE[Coluna1],BS_CONTROLE[Coluna53],"-")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2" t="str">
        <f>IF(FN_MC!N42="","*",FN_MC!N42)</f>
        <v>-</v>
      </c>
      <c r="M39" s="97" t="str">
        <f>IF(FN_MC!J42="","*",FN_MC!J42)</f>
        <v>*</v>
      </c>
      <c r="N39" s="179" t="str">
        <f>IF(FN_MC!K42="","*",FN_MC!K42)</f>
        <v>*</v>
      </c>
      <c r="O39" s="179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_xlfn.XLOOKUP(G39&amp;$U$3,BS_CONTROLE[Coluna1],BS_CONTROLE[Coluna53],"-")</f>
        <v>-</v>
      </c>
      <c r="V39" s="98" t="str">
        <f ca="1">_xlfn.XLOOKUP(G39&amp;$V$3,BS_CONTROLE[Coluna1],BS_CONTROLE[Coluna53],"-")</f>
        <v>-</v>
      </c>
      <c r="W39" s="98" t="str">
        <f ca="1">_xlfn.XLOOKUP(G39&amp;$W$3,BS_CONTROLE[Coluna1],BS_CONTROLE[Coluna53],"-")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2" t="str">
        <f>IF(FN_MC!N43="","*",FN_MC!N43)</f>
        <v>-</v>
      </c>
      <c r="M40" s="97" t="str">
        <f>IF(FN_MC!J43="","*",FN_MC!J43)</f>
        <v>*</v>
      </c>
      <c r="N40" s="179" t="str">
        <f>IF(FN_MC!K43="","*",FN_MC!K43)</f>
        <v>*</v>
      </c>
      <c r="O40" s="179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_xlfn.XLOOKUP(G40&amp;$U$3,BS_CONTROLE[Coluna1],BS_CONTROLE[Coluna53],"-")</f>
        <v>-</v>
      </c>
      <c r="V40" s="98" t="str">
        <f ca="1">_xlfn.XLOOKUP(G40&amp;$V$3,BS_CONTROLE[Coluna1],BS_CONTROLE[Coluna53],"-")</f>
        <v>-</v>
      </c>
      <c r="W40" s="98" t="str">
        <f ca="1">_xlfn.XLOOKUP(G40&amp;$W$3,BS_CONTROLE[Coluna1],BS_CONTROLE[Coluna53],"-")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V86</v>
      </c>
      <c r="H41" s="96" t="str">
        <f>IF(FN_MC!F44="","*",FN_MC!F44)</f>
        <v>MECANIZAÇÃO - SOCADORA</v>
      </c>
      <c r="I41" s="96" t="str">
        <f>IF(FN_MC!H44="","*",FN_MC!H44)</f>
        <v>TSF</v>
      </c>
      <c r="J41" s="96" t="str">
        <f>IF(FN_MC!I44="","*",FN_MC!I44)</f>
        <v>TSF</v>
      </c>
      <c r="K41" s="96" t="str">
        <f>IF(FN_MC!M44="","*",FN_MC!M44)</f>
        <v>TSF-TEX</v>
      </c>
      <c r="L41" s="192" t="str">
        <f>IF(FN_MC!N44="","*",FN_MC!N44)</f>
        <v>TSFPAT1</v>
      </c>
      <c r="M41" s="97">
        <f>IF(FN_MC!J44="","*",FN_MC!J44)</f>
        <v>98</v>
      </c>
      <c r="N41" s="179">
        <f>IF(FN_MC!K44="","*",FN_MC!K44)</f>
        <v>720.63800000000003</v>
      </c>
      <c r="O41" s="179">
        <f>IF(FN_MC!L44="","*",FN_MC!L44)</f>
        <v>723.21</v>
      </c>
      <c r="P41" s="107">
        <f>IF(FN_MC!O44="","*",FN_MC!O44)</f>
        <v>0.4375</v>
      </c>
      <c r="Q41" s="107">
        <f>IF(FN_MC!P44="","*",FN_MC!P44)</f>
        <v>0.125</v>
      </c>
      <c r="R41" s="96" t="str">
        <f>IF(FN_MC!Q44="","*",CONCATENATE(FN_MC!Q44," ",FN_MC!R44))</f>
        <v>1120 M</v>
      </c>
      <c r="S41" s="96" t="str">
        <f>IF(FN_MC!V44="","*",FN_MC!V44)</f>
        <v>Antonioni</v>
      </c>
      <c r="T41" s="96" t="str">
        <f>IF(FN_MC!W44="","*",FN_MC!W44)</f>
        <v>Socaria mecanizada</v>
      </c>
      <c r="U41" s="98">
        <f ca="1">_xlfn.XLOOKUP(G41&amp;$U$3,BS_CONTROLE[Coluna1],BS_CONTROLE[Coluna53],"-")</f>
        <v>0</v>
      </c>
      <c r="V41" s="98">
        <f ca="1">_xlfn.XLOOKUP(G41&amp;$V$3,BS_CONTROLE[Coluna1],BS_CONTROLE[Coluna53],"-")</f>
        <v>0</v>
      </c>
      <c r="W41" s="98">
        <f ca="1">_xlfn.XLOOKUP(G41&amp;$W$3,BS_CONTROLE[Coluna1],BS_CONTROLE[Coluna53],"-")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BRUNO (TF-525)</v>
      </c>
      <c r="H42" s="96" t="str">
        <f>IF(FN_MC!F45="","*",FN_MC!F45)</f>
        <v>PDM - SOLDA</v>
      </c>
      <c r="I42" s="96" t="str">
        <f>IF(FN_MC!H45="","*",FN_MC!H45)</f>
        <v>539TRM</v>
      </c>
      <c r="J42" s="96" t="str">
        <f>IF(FN_MC!I45="","*",FN_MC!I45)</f>
        <v>-</v>
      </c>
      <c r="K42" s="96" t="str">
        <f>IF(FN_MC!M45="","*",FN_MC!M45)</f>
        <v>TBE-TRM</v>
      </c>
      <c r="L42" s="192" t="str">
        <f>IF(FN_MC!N45="","*",FN_MC!N45)</f>
        <v>539TRM</v>
      </c>
      <c r="M42" s="97">
        <f>IF(FN_MC!J45="","*",FN_MC!J45)</f>
        <v>98</v>
      </c>
      <c r="N42" s="179">
        <f>IF(FN_MC!K45="","*",FN_MC!K45)</f>
        <v>548.14499999999998</v>
      </c>
      <c r="O42" s="179" t="str">
        <f>IF(FN_MC!L45="","*",FN_MC!L45)</f>
        <v>-</v>
      </c>
      <c r="P42" s="107">
        <f>IF(FN_MC!O45="","*",FN_MC!O45)</f>
        <v>0.375</v>
      </c>
      <c r="Q42" s="107">
        <f>IF(FN_MC!P45="","*",FN_MC!P45)</f>
        <v>0.125</v>
      </c>
      <c r="R42" s="96" t="str">
        <f>IF(FN_MC!Q45="","*",CONCATENATE(FN_MC!Q45," ",FN_MC!R45))</f>
        <v>2 Nº DE SOLDA</v>
      </c>
      <c r="S42" s="96" t="str">
        <f>IF(FN_MC!V45="","*",FN_MC!V45)</f>
        <v>Bruno</v>
      </c>
      <c r="T42" s="96" t="str">
        <f>IF(FN_MC!W45="","*",FN_MC!W45)</f>
        <v xml:space="preserve">Execução de solda - Condicionado a temperatura </v>
      </c>
      <c r="U42" s="98">
        <f ca="1">_xlfn.XLOOKUP(G42&amp;$U$3,BS_CONTROLE[Coluna1],BS_CONTROLE[Coluna53],"-")</f>
        <v>2</v>
      </c>
      <c r="V42" s="98">
        <f ca="1">_xlfn.XLOOKUP(G42&amp;$V$3,BS_CONTROLE[Coluna1],BS_CONTROLE[Coluna53],"-")</f>
        <v>1</v>
      </c>
      <c r="W42" s="98" t="str">
        <f ca="1">_xlfn.XLOOKUP(G42&amp;$W$3,BS_CONTROLE[Coluna1],BS_CONTROLE[Coluna53],"-")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W70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RVD</v>
      </c>
      <c r="K43" s="96" t="str">
        <f>IF(FN_MC!M46="","*",FN_MC!M46)</f>
        <v>TGR-RVD</v>
      </c>
      <c r="L43" s="192" t="str">
        <f>IF(FN_MC!N46="","*",FN_MC!N46)</f>
        <v>TGRRVD</v>
      </c>
      <c r="M43" s="97">
        <f>IF(FN_MC!J46="","*",FN_MC!J46)</f>
        <v>98</v>
      </c>
      <c r="N43" s="179">
        <f>IF(FN_MC!K46="","*",FN_MC!K46)</f>
        <v>502</v>
      </c>
      <c r="O43" s="179" t="str">
        <f>IF(FN_MC!L46="","*",FN_MC!L46)</f>
        <v>-</v>
      </c>
      <c r="P43" s="107">
        <f>IF(FN_MC!O46="","*",FN_MC!O46)</f>
        <v>0.45833333333333331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Camila </v>
      </c>
      <c r="T43" s="96" t="str">
        <f>IF(FN_MC!W46="","*",FN_MC!W46)</f>
        <v xml:space="preserve">Retirar 7 vgs e deslocar pro FMT </v>
      </c>
      <c r="U43" s="98">
        <f ca="1">_xlfn.XLOOKUP(G43&amp;$U$3,BS_CONTROLE[Coluna1],BS_CONTROLE[Coluna53],"-")</f>
        <v>7</v>
      </c>
      <c r="V43" s="98">
        <f ca="1">_xlfn.XLOOKUP(G43&amp;$V$3,BS_CONTROLE[Coluna1],BS_CONTROLE[Coluna53],"-")</f>
        <v>0</v>
      </c>
      <c r="W43" s="98" t="str">
        <f ca="1">_xlfn.XLOOKUP(G43&amp;$W$3,BS_CONTROLE[Coluna1],BS_CONTROLE[Coluna53],"-")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TGR-TRO</v>
      </c>
      <c r="F44" s="96">
        <f>IF(FN_MC!B47="","*",FN_MC!B47)</f>
        <v>46058</v>
      </c>
      <c r="G44" s="96" t="str">
        <f>IF(FN_MC!D47="","*",FN_MC!D47)</f>
        <v>E46</v>
      </c>
      <c r="H44" s="96" t="str">
        <f>IF(FN_MC!F47="","*",FN_MC!F47)</f>
        <v>DESLOCAMENTO</v>
      </c>
      <c r="I44" s="96" t="str">
        <f>IF(FN_MC!H47="","*",FN_MC!H47)</f>
        <v>TGR2</v>
      </c>
      <c r="J44" s="96" t="str">
        <f>IF(FN_MC!I47="","*",FN_MC!I47)</f>
        <v>TIN</v>
      </c>
      <c r="K44" s="96" t="str">
        <f>IF(FN_MC!M47="","*",FN_MC!M47)</f>
        <v>TGR-TIN</v>
      </c>
      <c r="L44" s="192" t="str">
        <f>IF(FN_MC!N47="","*",FN_MC!N47)</f>
        <v>TGRTIN</v>
      </c>
      <c r="M44" s="97">
        <f>IF(FN_MC!J47="","*",FN_MC!J47)</f>
        <v>98</v>
      </c>
      <c r="N44" s="179">
        <f>IF(FN_MC!K47="","*",FN_MC!K47)</f>
        <v>502</v>
      </c>
      <c r="O44" s="179">
        <f>IF(FN_MC!L47="","*",FN_MC!L47)</f>
        <v>109</v>
      </c>
      <c r="P44" s="107">
        <f>IF(FN_MC!O47="","*",FN_MC!O47)</f>
        <v>0.41666666666666669</v>
      </c>
      <c r="Q44" s="107">
        <f>IF(FN_MC!P47="","*",FN_MC!P47)</f>
        <v>4.1666666666666664E-2</v>
      </c>
      <c r="R44" s="96" t="str">
        <f>IF(FN_MC!Q47="","*",CONCATENATE(FN_MC!Q47," ",FN_MC!R47))</f>
        <v>1 BINÁRIO</v>
      </c>
      <c r="S44" s="96" t="str">
        <f>IF(FN_MC!V47="","*",FN_MC!V47)</f>
        <v xml:space="preserve">PCM </v>
      </c>
      <c r="T44" s="96" t="str">
        <f>IF(FN_MC!W47="","*",FN_MC!W47)</f>
        <v>Deslocamento de TAG para abastecer no TOM e seguir para TIN</v>
      </c>
      <c r="U44" s="98" t="str">
        <f ca="1">_xlfn.XLOOKUP(G44&amp;$U$3,BS_CONTROLE[Coluna1],BS_CONTROLE[Coluna53],"-")</f>
        <v>-</v>
      </c>
      <c r="V44" s="98" t="str">
        <f ca="1">_xlfn.XLOOKUP(G44&amp;$V$3,BS_CONTROLE[Coluna1],BS_CONTROLE[Coluna53],"-")</f>
        <v>-</v>
      </c>
      <c r="W44" s="98" t="str">
        <f ca="1">_xlfn.XLOOKUP(G44&amp;$W$3,BS_CONTROLE[Coluna1],BS_CONTROLE[Coluna53],"-")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TCS-TGR</v>
      </c>
      <c r="F45" s="96">
        <f>IF(FN_MC!B48="","*",FN_MC!B48)</f>
        <v>46058</v>
      </c>
      <c r="G45" s="96" t="str">
        <f>IF(FN_MC!D48="","*",FN_MC!D48)</f>
        <v>ELSON (TF-526)</v>
      </c>
      <c r="H45" s="96" t="str">
        <f>IF(FN_MC!F48="","*",FN_MC!F48)</f>
        <v>PDM - SOLDA</v>
      </c>
      <c r="I45" s="96" t="str">
        <f>IF(FN_MC!H48="","*",FN_MC!H48)</f>
        <v>TPC440</v>
      </c>
      <c r="J45" s="96" t="str">
        <f>IF(FN_MC!I48="","*",FN_MC!I48)</f>
        <v>-</v>
      </c>
      <c r="K45" s="96" t="str">
        <f>IF(FN_MC!M48="","*",FN_MC!M48)</f>
        <v>TPC-TVL</v>
      </c>
      <c r="L45" s="192" t="str">
        <f>IF(FN_MC!N48="","*",FN_MC!N48)</f>
        <v>TPC440</v>
      </c>
      <c r="M45" s="97">
        <f>IF(FN_MC!J48="","*",FN_MC!J48)</f>
        <v>74</v>
      </c>
      <c r="N45" s="179">
        <f>IF(FN_MC!K48="","*",FN_MC!K48)</f>
        <v>430.26799999999997</v>
      </c>
      <c r="O45" s="179" t="str">
        <f>IF(FN_MC!L48="","*",FN_MC!L48)</f>
        <v>-</v>
      </c>
      <c r="P45" s="107">
        <f>IF(FN_MC!O48="","*",FN_MC!O48)</f>
        <v>0.375</v>
      </c>
      <c r="Q45" s="107">
        <f>IF(FN_MC!P48="","*",FN_MC!P48)</f>
        <v>8.3333333333333329E-2</v>
      </c>
      <c r="R45" s="96" t="str">
        <f>IF(FN_MC!Q48="","*",CONCATENATE(FN_MC!Q48," ",FN_MC!R48))</f>
        <v>2 Nº DE SOLDA</v>
      </c>
      <c r="S45" s="96" t="str">
        <f>IF(FN_MC!V48="","*",FN_MC!V48)</f>
        <v>Elson</v>
      </c>
      <c r="T45" s="96" t="str">
        <f>IF(FN_MC!W48="","*",FN_MC!W48)</f>
        <v xml:space="preserve">Execução de solda - Condicionado a temperatura </v>
      </c>
      <c r="U45" s="98">
        <f ca="1">_xlfn.XLOOKUP(G45&amp;$U$3,BS_CONTROLE[Coluna1],BS_CONTROLE[Coluna53],"-")</f>
        <v>2</v>
      </c>
      <c r="V45" s="98">
        <f ca="1">_xlfn.XLOOKUP(G45&amp;$V$3,BS_CONTROLE[Coluna1],BS_CONTROLE[Coluna53],"-")</f>
        <v>0</v>
      </c>
      <c r="W45" s="98" t="str">
        <f ca="1">_xlfn.XLOOKUP(G45&amp;$W$3,BS_CONTROLE[Coluna1],BS_CONTROLE[Coluna53],"-")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MARCOS (TF-520)</v>
      </c>
      <c r="H46" s="96" t="str">
        <f>IF(FN_MC!F49="","*",FN_MC!F49)</f>
        <v>PDM - SOLDA</v>
      </c>
      <c r="I46" s="96" t="str">
        <f>IF(FN_MC!H49="","*",FN_MC!H49)</f>
        <v>277TCS</v>
      </c>
      <c r="J46" s="96" t="str">
        <f>IF(FN_MC!I49="","*",FN_MC!I49)</f>
        <v>-</v>
      </c>
      <c r="K46" s="96" t="str">
        <f>IF(FN_MC!M49="","*",FN_MC!M49)</f>
        <v>TJA-TCS</v>
      </c>
      <c r="L46" s="192" t="str">
        <f>IF(FN_MC!N49="","*",FN_MC!N49)</f>
        <v>277TCS</v>
      </c>
      <c r="M46" s="97">
        <f>IF(FN_MC!J49="","*",FN_MC!J49)</f>
        <v>74</v>
      </c>
      <c r="N46" s="179">
        <f>IF(FN_MC!K49="","*",FN_MC!K49)</f>
        <v>280.5</v>
      </c>
      <c r="O46" s="179" t="str">
        <f>IF(FN_MC!L49="","*",FN_MC!L49)</f>
        <v>-</v>
      </c>
      <c r="P46" s="107">
        <f>IF(FN_MC!O49="","*",FN_MC!O49)</f>
        <v>0.375</v>
      </c>
      <c r="Q46" s="107">
        <f>IF(FN_MC!P49="","*",FN_MC!P49)</f>
        <v>0.125</v>
      </c>
      <c r="R46" s="96" t="str">
        <f>IF(FN_MC!Q49="","*",CONCATENATE(FN_MC!Q49," ",FN_MC!R49))</f>
        <v>2 Nº DE SOLDA</v>
      </c>
      <c r="S46" s="96" t="str">
        <f>IF(FN_MC!V49="","*",FN_MC!V49)</f>
        <v>Herbert</v>
      </c>
      <c r="T46" s="96" t="str">
        <f>IF(FN_MC!W49="","*",FN_MC!W49)</f>
        <v xml:space="preserve">Execução de solda - Condicionado a temperatura </v>
      </c>
      <c r="U46" s="98">
        <f ca="1">_xlfn.XLOOKUP(G46&amp;$U$3,BS_CONTROLE[Coluna1],BS_CONTROLE[Coluna53],"-")</f>
        <v>0</v>
      </c>
      <c r="V46" s="98">
        <f ca="1">_xlfn.XLOOKUP(G46&amp;$V$3,BS_CONTROLE[Coluna1],BS_CONTROLE[Coluna53],"-")</f>
        <v>2</v>
      </c>
      <c r="W46" s="98" t="str">
        <f ca="1">_xlfn.XLOOKUP(G46&amp;$W$3,BS_CONTROLE[Coluna1],BS_CONTROLE[Coluna53],"-")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W50</v>
      </c>
      <c r="H47" s="96" t="str">
        <f>IF(FN_MC!F50="","*",FN_MC!F50)</f>
        <v>MODERNIZAÇÃO - RECOLHIMENTO DE DORMENTE</v>
      </c>
      <c r="I47" s="96" t="str">
        <f>IF(FN_MC!H50="","*",FN_MC!H50)</f>
        <v>TCS2</v>
      </c>
      <c r="J47" s="96" t="str">
        <f>IF(FN_MC!I50="","*",FN_MC!I50)</f>
        <v>TCS2</v>
      </c>
      <c r="K47" s="96" t="str">
        <f>IF(FN_MC!M50="","*",FN_MC!M50)</f>
        <v>TVI-TJA</v>
      </c>
      <c r="L47" s="192">
        <f>IF(FN_MC!N50="","*",FN_MC!N50)</f>
        <v>239251</v>
      </c>
      <c r="M47" s="97">
        <f>IF(FN_MC!J50="","*",FN_MC!J50)</f>
        <v>74</v>
      </c>
      <c r="N47" s="179">
        <f>IF(FN_MC!K50="","*",FN_MC!K50)</f>
        <v>244.9</v>
      </c>
      <c r="O47" s="179">
        <f>IF(FN_MC!L50="","*",FN_MC!L50)</f>
        <v>244.2</v>
      </c>
      <c r="P47" s="107">
        <f>IF(FN_MC!O50="","*",FN_MC!O50)</f>
        <v>0.35416666666666669</v>
      </c>
      <c r="Q47" s="107">
        <f>IF(FN_MC!P50="","*",FN_MC!P50)</f>
        <v>0.125</v>
      </c>
      <c r="R47" s="96" t="str">
        <f>IF(FN_MC!Q50="","*",CONCATENATE(FN_MC!Q50," ",FN_MC!R50))</f>
        <v>1000 Nº DE DORMENTES</v>
      </c>
      <c r="S47" s="96" t="str">
        <f>IF(FN_MC!V50="","*",FN_MC!V50)</f>
        <v>Augusto/ Efraim</v>
      </c>
      <c r="T47" s="96" t="str">
        <f>IF(FN_MC!W50="","*",FN_MC!W50)</f>
        <v>Recolhimento de dormentes</v>
      </c>
      <c r="U47" s="98">
        <f ca="1">_xlfn.XLOOKUP(G47&amp;$U$3,BS_CONTROLE[Coluna1],BS_CONTROLE[Coluna53],"-")</f>
        <v>15</v>
      </c>
      <c r="V47" s="98">
        <f ca="1">_xlfn.XLOOKUP(G47&amp;$V$3,BS_CONTROLE[Coluna1],BS_CONTROLE[Coluna53],"-")</f>
        <v>0</v>
      </c>
      <c r="W47" s="98" t="str">
        <f ca="1">_xlfn.XLOOKUP(G47&amp;$W$3,BS_CONTROLE[Coluna1],BS_CONTROLE[Coluna53],"-")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TMI-TCS</v>
      </c>
      <c r="F48" s="96">
        <f>IF(FN_MC!B51="","*",FN_MC!B51)</f>
        <v>46058</v>
      </c>
      <c r="G48" s="96" t="str">
        <f>IF(FN_MC!D51="","*",FN_MC!D51)</f>
        <v>A60</v>
      </c>
      <c r="H48" s="96" t="str">
        <f>IF(FN_MC!F51="","*",FN_MC!F51)</f>
        <v>DETECÇÃO - RONDA 7 DIAS</v>
      </c>
      <c r="I48" s="96" t="str">
        <f>IF(FN_MC!H51="","*",FN_MC!H51)</f>
        <v>TVI</v>
      </c>
      <c r="J48" s="96" t="str">
        <f>IF(FN_MC!I51="","*",FN_MC!I51)</f>
        <v>TGR2</v>
      </c>
      <c r="K48" s="96" t="str">
        <f>IF(FN_MC!M51="","*",FN_MC!M51)</f>
        <v>TVI-TGR</v>
      </c>
      <c r="L48" s="192" t="str">
        <f>IF(FN_MC!N51="","*",FN_MC!N51)</f>
        <v>TVITGR</v>
      </c>
      <c r="M48" s="97">
        <f>IF(FN_MC!J51="","*",FN_MC!J51)</f>
        <v>74</v>
      </c>
      <c r="N48" s="179">
        <f>IF(FN_MC!K51="","*",FN_MC!K51)</f>
        <v>226</v>
      </c>
      <c r="O48" s="179" t="str">
        <f>IF(FN_MC!L51="","*",FN_MC!L51)</f>
        <v>-</v>
      </c>
      <c r="P48" s="107">
        <f>IF(FN_MC!O51="","*",FN_MC!O51)</f>
        <v>0.33333333333333331</v>
      </c>
      <c r="Q48" s="107">
        <f>IF(FN_MC!P51="","*",FN_MC!P51)</f>
        <v>4.1666666666666664E-2</v>
      </c>
      <c r="R48" s="96" t="str">
        <f>IF(FN_MC!Q51="","*",CONCATENATE(FN_MC!Q51," ",FN_MC!R51))</f>
        <v>200 KM</v>
      </c>
      <c r="S48" s="96" t="str">
        <f>IF(FN_MC!V51="","*",FN_MC!V51)</f>
        <v>Herbert</v>
      </c>
      <c r="T48" s="96" t="str">
        <f>IF(FN_MC!W51="","*",FN_MC!W51)</f>
        <v>Ronda 7 dias</v>
      </c>
      <c r="U48" s="98">
        <f ca="1">_xlfn.XLOOKUP(G48&amp;$U$3,BS_CONTROLE[Coluna1],BS_CONTROLE[Coluna53],"-")</f>
        <v>109</v>
      </c>
      <c r="V48" s="98">
        <f ca="1">_xlfn.XLOOKUP(G48&amp;$V$3,BS_CONTROLE[Coluna1],BS_CONTROLE[Coluna53],"-")</f>
        <v>180</v>
      </c>
      <c r="W48" s="98" t="str">
        <f ca="1">_xlfn.XLOOKUP(G48&amp;$W$3,BS_CONTROLE[Coluna1],BS_CONTROLE[Coluna53],"-")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MALHA CENTRAL</v>
      </c>
      <c r="E49" s="96" t="str">
        <f>IF(FN_MC!T52="","*",FN_MC!T52)</f>
        <v>RAMAL</v>
      </c>
      <c r="F49" s="96">
        <f>IF(FN_MC!B52="","*",FN_MC!B52)</f>
        <v>46058</v>
      </c>
      <c r="G49" s="96" t="str">
        <f>IF(FN_MC!D52="","*",FN_MC!D52)</f>
        <v>A88</v>
      </c>
      <c r="H49" s="96" t="str">
        <f>IF(FN_MC!F52="","*",FN_MC!F52)</f>
        <v>INSPEÇÃO AUTO DE LINHA</v>
      </c>
      <c r="I49" s="96" t="str">
        <f>IF(FN_MC!H52="","*",FN_MC!H52)</f>
        <v>ZDK</v>
      </c>
      <c r="J49" s="96" t="str">
        <f>IF(FN_MC!I52="","*",FN_MC!I52)</f>
        <v>ZJU</v>
      </c>
      <c r="K49" s="96" t="str">
        <f>IF(FN_MC!M52="","*",FN_MC!M52)</f>
        <v>ZDK</v>
      </c>
      <c r="L49" s="192" t="str">
        <f>IF(FN_MC!N52="","*",FN_MC!N52)</f>
        <v>ZDK1</v>
      </c>
      <c r="M49" s="97">
        <f>IF(FN_MC!J52="","*",FN_MC!J52)</f>
        <v>78</v>
      </c>
      <c r="N49" s="179">
        <f>IF(FN_MC!K52="","*",FN_MC!K52)</f>
        <v>251.05</v>
      </c>
      <c r="O49" s="179">
        <f>IF(FN_MC!L52="","*",FN_MC!L52)</f>
        <v>275.3</v>
      </c>
      <c r="P49" s="107">
        <f>IF(FN_MC!O52="","*",FN_MC!O52)</f>
        <v>0.375</v>
      </c>
      <c r="Q49" s="107">
        <f>IF(FN_MC!P52="","*",FN_MC!P52)</f>
        <v>4.1666666666666664E-2</v>
      </c>
      <c r="R49" s="96" t="str">
        <f>IF(FN_MC!Q52="","*",CONCATENATE(FN_MC!Q52," ",FN_MC!R52))</f>
        <v>1 BINÁRIO</v>
      </c>
      <c r="S49" s="96" t="str">
        <f>IF(FN_MC!V52="","*",FN_MC!V52)</f>
        <v>Wesley</v>
      </c>
      <c r="T49" s="96" t="str">
        <f>IF(FN_MC!W52="","*",FN_MC!W52)</f>
        <v>Circular de ZDK para ZJU</v>
      </c>
      <c r="U49" s="98">
        <f ca="1">_xlfn.XLOOKUP(G49&amp;$U$3,BS_CONTROLE[Coluna1],BS_CONTROLE[Coluna53],"-")</f>
        <v>0</v>
      </c>
      <c r="V49" s="98" t="str">
        <f ca="1">_xlfn.XLOOKUP(G49&amp;$V$3,BS_CONTROLE[Coluna1],BS_CONTROLE[Coluna53],"-")</f>
        <v>-</v>
      </c>
      <c r="W49" s="98" t="str">
        <f ca="1">_xlfn.XLOOKUP(G49&amp;$W$3,BS_CONTROLE[Coluna1],BS_CONTROLE[Coluna53],"-")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2" t="str">
        <f>IF(FN_MC!N53="","*",FN_MC!N53)</f>
        <v>-</v>
      </c>
      <c r="M50" s="97" t="str">
        <f>IF(FN_MC!J53="","*",FN_MC!J53)</f>
        <v>*</v>
      </c>
      <c r="N50" s="179" t="str">
        <f>IF(FN_MC!K53="","*",FN_MC!K53)</f>
        <v>*</v>
      </c>
      <c r="O50" s="179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_xlfn.XLOOKUP(G50&amp;$U$3,BS_CONTROLE[Coluna1],BS_CONTROLE[Coluna53],"-")</f>
        <v>-</v>
      </c>
      <c r="V50" s="98" t="str">
        <f ca="1">_xlfn.XLOOKUP(G50&amp;$V$3,BS_CONTROLE[Coluna1],BS_CONTROLE[Coluna53],"-")</f>
        <v>-</v>
      </c>
      <c r="W50" s="98" t="str">
        <f ca="1">_xlfn.XLOOKUP(G50&amp;$W$3,BS_CONTROLE[Coluna1],BS_CONTROLE[Coluna53],"-")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2" t="str">
        <f>IF(FN_MC!N54="","*",FN_MC!N54)</f>
        <v>-</v>
      </c>
      <c r="M51" s="97" t="str">
        <f>IF(FN_MC!J54="","*",FN_MC!J54)</f>
        <v>*</v>
      </c>
      <c r="N51" s="179" t="str">
        <f>IF(FN_MC!K54="","*",FN_MC!K54)</f>
        <v>*</v>
      </c>
      <c r="O51" s="179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_xlfn.XLOOKUP(G51&amp;$U$3,BS_CONTROLE[Coluna1],BS_CONTROLE[Coluna53],"-")</f>
        <v>-</v>
      </c>
      <c r="V51" s="98" t="str">
        <f ca="1">_xlfn.XLOOKUP(G51&amp;$V$3,BS_CONTROLE[Coluna1],BS_CONTROLE[Coluna53],"-")</f>
        <v>-</v>
      </c>
      <c r="W51" s="98" t="str">
        <f ca="1">_xlfn.XLOOKUP(G51&amp;$W$3,BS_CONTROLE[Coluna1],BS_CONTROLE[Coluna53],"-")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2" t="str">
        <f>IF(FN_MC!N55="","*",FN_MC!N55)</f>
        <v>-</v>
      </c>
      <c r="M52" s="97" t="str">
        <f>IF(FN_MC!J55="","*",FN_MC!J55)</f>
        <v>*</v>
      </c>
      <c r="N52" s="179" t="str">
        <f>IF(FN_MC!K55="","*",FN_MC!K55)</f>
        <v>*</v>
      </c>
      <c r="O52" s="179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_xlfn.XLOOKUP(G52&amp;$U$3,BS_CONTROLE[Coluna1],BS_CONTROLE[Coluna53],"-")</f>
        <v>-</v>
      </c>
      <c r="V52" s="98" t="str">
        <f ca="1">_xlfn.XLOOKUP(G52&amp;$V$3,BS_CONTROLE[Coluna1],BS_CONTROLE[Coluna53],"-")</f>
        <v>-</v>
      </c>
      <c r="W52" s="98" t="str">
        <f ca="1">_xlfn.XLOOKUP(G52&amp;$W$3,BS_CONTROLE[Coluna1],BS_CONTROLE[Coluna53],"-")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IF(FN_MC!Y56="","*",FN_MC!Y56)</f>
        <v>SIM</v>
      </c>
      <c r="B53" s="95" t="str">
        <f>IF(FN_MC!X56="","*",FN_MC!X56)</f>
        <v>Contrato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V86</v>
      </c>
      <c r="H53" s="96" t="str">
        <f>IF(FN_MC!F56="","*",FN_MC!F56)</f>
        <v>MECANIZAÇÃO - SOCADORA</v>
      </c>
      <c r="I53" s="96" t="str">
        <f>IF(FN_MC!H56="","*",FN_MC!H56)</f>
        <v>TSF</v>
      </c>
      <c r="J53" s="96" t="str">
        <f>IF(FN_MC!I56="","*",FN_MC!I56)</f>
        <v>TSF</v>
      </c>
      <c r="K53" s="96" t="str">
        <f>IF(FN_MC!M56="","*",FN_MC!M56)</f>
        <v>TAL-TSF</v>
      </c>
      <c r="L53" s="192">
        <f>IF(FN_MC!N56="","*",FN_MC!N56)</f>
        <v>699710</v>
      </c>
      <c r="M53" s="97">
        <f>IF(FN_MC!J56="","*",FN_MC!J56)</f>
        <v>98</v>
      </c>
      <c r="N53" s="179">
        <f>IF(FN_MC!K56="","*",FN_MC!K56)</f>
        <v>710</v>
      </c>
      <c r="O53" s="179">
        <f>IF(FN_MC!L56="","*",FN_MC!L56)</f>
        <v>718</v>
      </c>
      <c r="P53" s="107">
        <f>IF(FN_MC!O56="","*",FN_MC!O56)</f>
        <v>0.4375</v>
      </c>
      <c r="Q53" s="107">
        <f>IF(FN_MC!P56="","*",FN_MC!P56)</f>
        <v>0.125</v>
      </c>
      <c r="R53" s="96" t="str">
        <f>IF(FN_MC!Q56="","*",CONCATENATE(FN_MC!Q56," ",FN_MC!R56))</f>
        <v>1120 M</v>
      </c>
      <c r="S53" s="96" t="str">
        <f>IF(FN_MC!V56="","*",FN_MC!V56)</f>
        <v>Antonioni</v>
      </c>
      <c r="T53" s="96" t="str">
        <f>IF(FN_MC!W56="","*",FN_MC!W56)</f>
        <v>Socaria mecanizada</v>
      </c>
      <c r="U53" s="98">
        <f ca="1">_xlfn.XLOOKUP(G53&amp;$U$3,BS_CONTROLE[Coluna1],BS_CONTROLE[Coluna53],"-")</f>
        <v>0</v>
      </c>
      <c r="V53" s="98">
        <f ca="1">_xlfn.XLOOKUP(G53&amp;$V$3,BS_CONTROLE[Coluna1],BS_CONTROLE[Coluna53],"-")</f>
        <v>0</v>
      </c>
      <c r="W53" s="98">
        <f ca="1">_xlfn.XLOOKUP(G53&amp;$W$3,BS_CONTROLE[Coluna1],BS_CONTROLE[Coluna53],"-")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W70</v>
      </c>
      <c r="H54" s="96" t="str">
        <f>IF(FN_MC!F57="","*",FN_MC!F57)</f>
        <v>PDM - PEDRA - DESCARGA</v>
      </c>
      <c r="I54" s="96" t="str">
        <f>IF(FN_MC!H57="","*",FN_MC!H57)</f>
        <v>TIQ2</v>
      </c>
      <c r="J54" s="96" t="str">
        <f>IF(FN_MC!I57="","*",FN_MC!I57)</f>
        <v>TGR2</v>
      </c>
      <c r="K54" s="96" t="str">
        <f>IF(FN_MC!M57="","*",FN_MC!M57)</f>
        <v>TAL-TSF</v>
      </c>
      <c r="L54" s="192">
        <f>IF(FN_MC!N57="","*",FN_MC!N57)</f>
        <v>699710</v>
      </c>
      <c r="M54" s="97">
        <f>IF(FN_MC!J57="","*",FN_MC!J57)</f>
        <v>98</v>
      </c>
      <c r="N54" s="179">
        <f>IF(FN_MC!K57="","*",FN_MC!K57)</f>
        <v>700</v>
      </c>
      <c r="O54" s="179">
        <f>IF(FN_MC!L57="","*",FN_MC!L57)</f>
        <v>703</v>
      </c>
      <c r="P54" s="107">
        <f>IF(FN_MC!O57="","*",FN_MC!O57)</f>
        <v>0.41666666666666669</v>
      </c>
      <c r="Q54" s="107">
        <f>IF(FN_MC!P57="","*",FN_MC!P57)</f>
        <v>0.125</v>
      </c>
      <c r="R54" s="96" t="str">
        <f>IF(FN_MC!Q57="","*",CONCATENATE(FN_MC!Q57," ",FN_MC!R57))</f>
        <v>27 VAGÕES</v>
      </c>
      <c r="S54" s="96" t="str">
        <f>IF(FN_MC!V57="","*",FN_MC!V57)</f>
        <v xml:space="preserve">Camila </v>
      </c>
      <c r="T54" s="96" t="str">
        <f>IF(FN_MC!W57="","*",FN_MC!W57)</f>
        <v xml:space="preserve">Descarga de pedra </v>
      </c>
      <c r="U54" s="98">
        <f ca="1">_xlfn.XLOOKUP(G54&amp;$U$3,BS_CONTROLE[Coluna1],BS_CONTROLE[Coluna53],"-")</f>
        <v>7</v>
      </c>
      <c r="V54" s="98">
        <f ca="1">_xlfn.XLOOKUP(G54&amp;$V$3,BS_CONTROLE[Coluna1],BS_CONTROLE[Coluna53],"-")</f>
        <v>0</v>
      </c>
      <c r="W54" s="98" t="str">
        <f ca="1">_xlfn.XLOOKUP(G54&amp;$W$3,BS_CONTROLE[Coluna1],BS_CONTROLE[Coluna53],"-")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IF(FN_MC!Y58="","*",FN_MC!Y58)</f>
        <v>OPORTUNIDADE</v>
      </c>
      <c r="B55" s="95" t="str">
        <f>IF(FN_MC!X58="","*",FN_MC!X58)</f>
        <v>Contrato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TGR-TRO</v>
      </c>
      <c r="F55" s="96">
        <f>IF(FN_MC!B58="","*",FN_MC!B58)</f>
        <v>46059</v>
      </c>
      <c r="G55" s="96" t="str">
        <f>IF(FN_MC!D58="","*",FN_MC!D58)</f>
        <v>BRUNO (TF-525)</v>
      </c>
      <c r="H55" s="96" t="str">
        <f>IF(FN_MC!F58="","*",FN_MC!F58)</f>
        <v>PDM - SOLDA</v>
      </c>
      <c r="I55" s="96" t="str">
        <f>IF(FN_MC!H58="","*",FN_MC!H58)</f>
        <v>539TRM</v>
      </c>
      <c r="J55" s="96" t="str">
        <f>IF(FN_MC!I58="","*",FN_MC!I58)</f>
        <v>-</v>
      </c>
      <c r="K55" s="96" t="str">
        <f>IF(FN_MC!M58="","*",FN_MC!M58)</f>
        <v>TBE-TRM</v>
      </c>
      <c r="L55" s="192" t="str">
        <f>IF(FN_MC!N58="","*",FN_MC!N58)</f>
        <v>539TRM</v>
      </c>
      <c r="M55" s="97">
        <f>IF(FN_MC!J58="","*",FN_MC!J58)</f>
        <v>98</v>
      </c>
      <c r="N55" s="179">
        <f>IF(FN_MC!K58="","*",FN_MC!K58)</f>
        <v>548.14499999999998</v>
      </c>
      <c r="O55" s="179" t="str">
        <f>IF(FN_MC!L58="","*",FN_MC!L58)</f>
        <v>-</v>
      </c>
      <c r="P55" s="107">
        <f>IF(FN_MC!O58="","*",FN_MC!O58)</f>
        <v>0.375</v>
      </c>
      <c r="Q55" s="107">
        <f>IF(FN_MC!P58="","*",FN_MC!P58)</f>
        <v>0.125</v>
      </c>
      <c r="R55" s="96" t="str">
        <f>IF(FN_MC!Q58="","*",CONCATENATE(FN_MC!Q58," ",FN_MC!R58))</f>
        <v>2 Nº DE SOLDA</v>
      </c>
      <c r="S55" s="96" t="str">
        <f>IF(FN_MC!V58="","*",FN_MC!V58)</f>
        <v>Bruno</v>
      </c>
      <c r="T55" s="96" t="str">
        <f>IF(FN_MC!W58="","*",FN_MC!W58)</f>
        <v xml:space="preserve">Execução de solda - Condicionado a temperatura </v>
      </c>
      <c r="U55" s="98">
        <f ca="1">_xlfn.XLOOKUP(G55&amp;$U$3,BS_CONTROLE[Coluna1],BS_CONTROLE[Coluna53],"-")</f>
        <v>2</v>
      </c>
      <c r="V55" s="98">
        <f ca="1">_xlfn.XLOOKUP(G55&amp;$V$3,BS_CONTROLE[Coluna1],BS_CONTROLE[Coluna53],"-")</f>
        <v>1</v>
      </c>
      <c r="W55" s="98" t="str">
        <f ca="1">_xlfn.XLOOKUP(G55&amp;$W$3,BS_CONTROLE[Coluna1],BS_CONTROLE[Coluna53],"-")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ELSON (TF-526)</v>
      </c>
      <c r="H56" s="96" t="str">
        <f>IF(FN_MC!F59="","*",FN_MC!F59)</f>
        <v>PDM - SOLDA</v>
      </c>
      <c r="I56" s="96" t="str">
        <f>IF(FN_MC!H59="","*",FN_MC!H59)</f>
        <v>499TGR1</v>
      </c>
      <c r="J56" s="96" t="str">
        <f>IF(FN_MC!I59="","*",FN_MC!I59)</f>
        <v>-</v>
      </c>
      <c r="K56" s="96" t="str">
        <f>IF(FN_MC!M59="","*",FN_MC!M59)</f>
        <v>TBR-TGR</v>
      </c>
      <c r="L56" s="192" t="str">
        <f>IF(FN_MC!N59="","*",FN_MC!N59)</f>
        <v>499TGR2</v>
      </c>
      <c r="M56" s="97">
        <f>IF(FN_MC!J59="","*",FN_MC!J59)</f>
        <v>74</v>
      </c>
      <c r="N56" s="179">
        <f>IF(FN_MC!K59="","*",FN_MC!K59)</f>
        <v>498.9</v>
      </c>
      <c r="O56" s="179" t="str">
        <f>IF(FN_MC!L59="","*",FN_MC!L59)</f>
        <v>-</v>
      </c>
      <c r="P56" s="107">
        <f>IF(FN_MC!O59="","*",FN_MC!O59)</f>
        <v>0.41666666666666669</v>
      </c>
      <c r="Q56" s="107">
        <f>IF(FN_MC!P59="","*",FN_MC!P59)</f>
        <v>8.3333333333333329E-2</v>
      </c>
      <c r="R56" s="96" t="str">
        <f>IF(FN_MC!Q59="","*",CONCATENATE(FN_MC!Q59," ",FN_MC!R59))</f>
        <v>2 Nº DE SOLDA</v>
      </c>
      <c r="S56" s="96" t="str">
        <f>IF(FN_MC!V59="","*",FN_MC!V59)</f>
        <v>Elson</v>
      </c>
      <c r="T56" s="96" t="str">
        <f>IF(FN_MC!W59="","*",FN_MC!W59)</f>
        <v xml:space="preserve">Execução de solda - Condicionado a temperatura </v>
      </c>
      <c r="U56" s="98">
        <f ca="1">_xlfn.XLOOKUP(G56&amp;$U$3,BS_CONTROLE[Coluna1],BS_CONTROLE[Coluna53],"-")</f>
        <v>2</v>
      </c>
      <c r="V56" s="98">
        <f ca="1">_xlfn.XLOOKUP(G56&amp;$V$3,BS_CONTROLE[Coluna1],BS_CONTROLE[Coluna53],"-")</f>
        <v>0</v>
      </c>
      <c r="W56" s="98" t="str">
        <f ca="1">_xlfn.XLOOKUP(G56&amp;$W$3,BS_CONTROLE[Coluna1],BS_CONTROLE[Coluna53],"-")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TCS-TGR</v>
      </c>
      <c r="F57" s="96">
        <f>IF(FN_MC!B60="","*",FN_MC!B60)</f>
        <v>46059</v>
      </c>
      <c r="G57" s="96" t="str">
        <f>IF(FN_MC!D60="","*",FN_MC!D60)</f>
        <v>A60</v>
      </c>
      <c r="H57" s="96" t="str">
        <f>IF(FN_MC!F60="","*",FN_MC!F60)</f>
        <v>DETECÇÃO - RONDA 7 DIAS</v>
      </c>
      <c r="I57" s="96" t="str">
        <f>IF(FN_MC!H60="","*",FN_MC!H60)</f>
        <v>THE</v>
      </c>
      <c r="J57" s="96" t="str">
        <f>IF(FN_MC!I60="","*",FN_MC!I60)</f>
        <v>TVI</v>
      </c>
      <c r="K57" s="96" t="str">
        <f>IF(FN_MC!M60="","*",FN_MC!M60)</f>
        <v>THE-TVI</v>
      </c>
      <c r="L57" s="192" t="str">
        <f>IF(FN_MC!N60="","*",FN_MC!N60)</f>
        <v>THETVI</v>
      </c>
      <c r="M57" s="97">
        <f>IF(FN_MC!J60="","*",FN_MC!J60)</f>
        <v>74</v>
      </c>
      <c r="N57" s="179">
        <f>IF(FN_MC!K60="","*",FN_MC!K60)</f>
        <v>301</v>
      </c>
      <c r="O57" s="179" t="str">
        <f>IF(FN_MC!L60="","*",FN_MC!L60)</f>
        <v>-</v>
      </c>
      <c r="P57" s="107">
        <f>IF(FN_MC!O60="","*",FN_MC!O60)</f>
        <v>0.33333333333333331</v>
      </c>
      <c r="Q57" s="107">
        <f>IF(FN_MC!P60="","*",FN_MC!P60)</f>
        <v>4.1666666666666664E-2</v>
      </c>
      <c r="R57" s="96" t="str">
        <f>IF(FN_MC!Q60="","*",CONCATENATE(FN_MC!Q60," ",FN_MC!R60))</f>
        <v>80 KM</v>
      </c>
      <c r="S57" s="96" t="str">
        <f>IF(FN_MC!V60="","*",FN_MC!V60)</f>
        <v>Herbert</v>
      </c>
      <c r="T57" s="96" t="str">
        <f>IF(FN_MC!W60="","*",FN_MC!W60)</f>
        <v>Ronda 7 dias</v>
      </c>
      <c r="U57" s="98">
        <f ca="1">_xlfn.XLOOKUP(G57&amp;$U$3,BS_CONTROLE[Coluna1],BS_CONTROLE[Coluna53],"-")</f>
        <v>109</v>
      </c>
      <c r="V57" s="98">
        <f ca="1">_xlfn.XLOOKUP(G57&amp;$V$3,BS_CONTROLE[Coluna1],BS_CONTROLE[Coluna53],"-")</f>
        <v>180</v>
      </c>
      <c r="W57" s="98" t="str">
        <f ca="1">_xlfn.XLOOKUP(G57&amp;$W$3,BS_CONTROLE[Coluna1],BS_CONTROLE[Coluna53],"-")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MARCOS (TF-520)</v>
      </c>
      <c r="H58" s="96" t="str">
        <f>IF(FN_MC!F61="","*",FN_MC!F61)</f>
        <v>PDM - SOLDA</v>
      </c>
      <c r="I58" s="96" t="str">
        <f>IF(FN_MC!H61="","*",FN_MC!H61)</f>
        <v>277TCS</v>
      </c>
      <c r="J58" s="96" t="str">
        <f>IF(FN_MC!I61="","*",FN_MC!I61)</f>
        <v>-</v>
      </c>
      <c r="K58" s="96" t="str">
        <f>IF(FN_MC!M61="","*",FN_MC!M61)</f>
        <v>TJA-TCS</v>
      </c>
      <c r="L58" s="192" t="str">
        <f>IF(FN_MC!N61="","*",FN_MC!N61)</f>
        <v>277TCS</v>
      </c>
      <c r="M58" s="97">
        <f>IF(FN_MC!J61="","*",FN_MC!J61)</f>
        <v>74</v>
      </c>
      <c r="N58" s="179">
        <f>IF(FN_MC!K61="","*",FN_MC!K61)</f>
        <v>278.88900000000001</v>
      </c>
      <c r="O58" s="179" t="str">
        <f>IF(FN_MC!L61="","*",FN_MC!L61)</f>
        <v>-</v>
      </c>
      <c r="P58" s="107">
        <f>IF(FN_MC!O61="","*",FN_MC!O61)</f>
        <v>0.375</v>
      </c>
      <c r="Q58" s="107">
        <f>IF(FN_MC!P61="","*",FN_MC!P61)</f>
        <v>0.125</v>
      </c>
      <c r="R58" s="96" t="str">
        <f>IF(FN_MC!Q61="","*",CONCATENATE(FN_MC!Q61," ",FN_MC!R61))</f>
        <v>2 Nº DE SOLDA</v>
      </c>
      <c r="S58" s="96" t="str">
        <f>IF(FN_MC!V61="","*",FN_MC!V61)</f>
        <v>Hebert</v>
      </c>
      <c r="T58" s="96" t="str">
        <f>IF(FN_MC!W61="","*",FN_MC!W61)</f>
        <v xml:space="preserve">Execução de solda - Condicionado a temperatura </v>
      </c>
      <c r="U58" s="98">
        <f ca="1">_xlfn.XLOOKUP(G58&amp;$U$3,BS_CONTROLE[Coluna1],BS_CONTROLE[Coluna53],"-")</f>
        <v>0</v>
      </c>
      <c r="V58" s="98">
        <f ca="1">_xlfn.XLOOKUP(G58&amp;$V$3,BS_CONTROLE[Coluna1],BS_CONTROLE[Coluna53],"-")</f>
        <v>2</v>
      </c>
      <c r="W58" s="98" t="str">
        <f ca="1">_xlfn.XLOOKUP(G58&amp;$W$3,BS_CONTROLE[Coluna1],BS_CONTROLE[Coluna53],"-")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IF(FN_MC!Y62="","*",FN_MC!Y62)</f>
        <v>SIM</v>
      </c>
      <c r="B59" s="95" t="str">
        <f>IF(FN_MC!X62="","*",FN_MC!X62)</f>
        <v>Contrato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46059</v>
      </c>
      <c r="G59" s="96" t="str">
        <f>IF(FN_MC!D62="","*",FN_MC!D62)</f>
        <v>W50</v>
      </c>
      <c r="H59" s="96" t="str">
        <f>IF(FN_MC!F62="","*",FN_MC!F62)</f>
        <v>MODERNIZAÇÃO - RECOLHIMENTO DE DORMENTE</v>
      </c>
      <c r="I59" s="96" t="str">
        <f>IF(FN_MC!H62="","*",FN_MC!H62)</f>
        <v>TCS2</v>
      </c>
      <c r="J59" s="96" t="str">
        <f>IF(FN_MC!I62="","*",FN_MC!I62)</f>
        <v>TCS2</v>
      </c>
      <c r="K59" s="96" t="str">
        <f>IF(FN_MC!M62="","*",FN_MC!M62)</f>
        <v>TVI-TJA</v>
      </c>
      <c r="L59" s="192">
        <f>IF(FN_MC!N62="","*",FN_MC!N62)</f>
        <v>239251</v>
      </c>
      <c r="M59" s="97">
        <f>IF(FN_MC!J62="","*",FN_MC!J62)</f>
        <v>74</v>
      </c>
      <c r="N59" s="179">
        <f>IF(FN_MC!K62="","*",FN_MC!K62)</f>
        <v>244.9</v>
      </c>
      <c r="O59" s="179">
        <f>IF(FN_MC!L62="","*",FN_MC!L62)</f>
        <v>244.2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1000 Nº DE DORMENTES</v>
      </c>
      <c r="S59" s="96" t="str">
        <f>IF(FN_MC!V62="","*",FN_MC!V62)</f>
        <v>Augusto/ Efraim</v>
      </c>
      <c r="T59" s="96" t="str">
        <f>IF(FN_MC!W62="","*",FN_MC!W62)</f>
        <v>Recolhimento de dormentes</v>
      </c>
      <c r="U59" s="98">
        <f ca="1">_xlfn.XLOOKUP(G59&amp;$U$3,BS_CONTROLE[Coluna1],BS_CONTROLE[Coluna53],"-")</f>
        <v>15</v>
      </c>
      <c r="V59" s="98">
        <f ca="1">_xlfn.XLOOKUP(G59&amp;$V$3,BS_CONTROLE[Coluna1],BS_CONTROLE[Coluna53],"-")</f>
        <v>0</v>
      </c>
      <c r="W59" s="98" t="str">
        <f ca="1">_xlfn.XLOOKUP(G59&amp;$W$3,BS_CONTROLE[Coluna1],BS_CONTROLE[Coluna53],"-")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FERRONORTE</v>
      </c>
      <c r="E60" s="96" t="str">
        <f>IF(FN_MC!T63="","*",FN_MC!T63)</f>
        <v>TMI-TCS</v>
      </c>
      <c r="F60" s="96" t="str">
        <f>IF(FN_MC!B63="","*",FN_MC!B63)</f>
        <v>*</v>
      </c>
      <c r="G60" s="96" t="str">
        <f>IF(FN_MC!D63="","*",FN_MC!D63)</f>
        <v>E46</v>
      </c>
      <c r="H60" s="96" t="str">
        <f>IF(FN_MC!F63="","*",FN_MC!F63)</f>
        <v>TRILHEIRO - DESCARGA</v>
      </c>
      <c r="I60" s="96" t="str">
        <f>IF(FN_MC!H63="","*",FN_MC!H63)</f>
        <v>TAPK35</v>
      </c>
      <c r="J60" s="96" t="str">
        <f>IF(FN_MC!I63="","*",FN_MC!I63)</f>
        <v>-</v>
      </c>
      <c r="K60" s="96" t="str">
        <f>IF(FN_MC!M63="","*",FN_MC!M63)</f>
        <v>TAP-TLG</v>
      </c>
      <c r="L60" s="192" t="str">
        <f>IF(FN_MC!N63="","*",FN_MC!N63)</f>
        <v>TAPK35</v>
      </c>
      <c r="M60" s="97">
        <f>IF(FN_MC!J63="","*",FN_MC!J63)</f>
        <v>74</v>
      </c>
      <c r="N60" s="179">
        <f>IF(FN_MC!K63="","*",FN_MC!K63)</f>
        <v>26.818999999999999</v>
      </c>
      <c r="O60" s="179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 xml:space="preserve">PCM </v>
      </c>
      <c r="T60" s="96" t="str">
        <f>IF(FN_MC!W63="","*",FN_MC!W63)</f>
        <v>3 barras no equip - 74/026819-027555cv</v>
      </c>
      <c r="U60" s="98" t="str">
        <f ca="1">_xlfn.XLOOKUP(G60&amp;$U$3,BS_CONTROLE[Coluna1],BS_CONTROLE[Coluna53],"-")</f>
        <v>-</v>
      </c>
      <c r="V60" s="98" t="str">
        <f ca="1">_xlfn.XLOOKUP(G60&amp;$V$3,BS_CONTROLE[Coluna1],BS_CONTROLE[Coluna53],"-")</f>
        <v>-</v>
      </c>
      <c r="W60" s="98" t="str">
        <f ca="1">_xlfn.XLOOKUP(G60&amp;$W$3,BS_CONTROLE[Coluna1],BS_CONTROLE[Coluna53],"-")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IF(FN_MC!Y64="","*",FN_MC!Y64)</f>
        <v>OPORTUNIDADE</v>
      </c>
      <c r="B61" s="95" t="str">
        <f>IF(FN_MC!X64="","*",FN_MC!X64)</f>
        <v>Oportunidade</v>
      </c>
      <c r="C61" s="95" t="str">
        <f>IF(FN_MC!Z64="","*",FN_MC!Z64)</f>
        <v>*</v>
      </c>
      <c r="D61" s="96" t="str">
        <f>IF(FN_MC!S64="","*",FN_MC!S64)</f>
        <v>MALHA CENTRAL</v>
      </c>
      <c r="E61" s="96" t="str">
        <f>IF(FN_MC!T64="","*",FN_MC!T64)</f>
        <v>RAMAL</v>
      </c>
      <c r="F61" s="96">
        <f>IF(FN_MC!B64="","*",FN_MC!B64)</f>
        <v>46059</v>
      </c>
      <c r="G61" s="96" t="str">
        <f>IF(FN_MC!D64="","*",FN_MC!D64)</f>
        <v>A88</v>
      </c>
      <c r="H61" s="96" t="str">
        <f>IF(FN_MC!F64="","*",FN_MC!F64)</f>
        <v>INSPEÇÃO AUTO DE LINHA</v>
      </c>
      <c r="I61" s="96" t="str">
        <f>IF(FN_MC!H64="","*",FN_MC!H64)</f>
        <v>ZJU</v>
      </c>
      <c r="J61" s="96" t="str">
        <f>IF(FN_MC!I64="","*",FN_MC!I64)</f>
        <v>ZTP</v>
      </c>
      <c r="K61" s="96" t="str">
        <f>IF(FN_MC!M64="","*",FN_MC!M64)</f>
        <v>ZJU-ZTP</v>
      </c>
      <c r="L61" s="192" t="str">
        <f>IF(FN_MC!N64="","*",FN_MC!N64)</f>
        <v>ZJUZTP</v>
      </c>
      <c r="M61" s="97">
        <f>IF(FN_MC!J64="","*",FN_MC!J64)</f>
        <v>78</v>
      </c>
      <c r="N61" s="179">
        <f>IF(FN_MC!K64="","*",FN_MC!K64)</f>
        <v>275</v>
      </c>
      <c r="O61" s="179">
        <f>IF(FN_MC!L64="","*",FN_MC!L64)</f>
        <v>334</v>
      </c>
      <c r="P61" s="107">
        <f>IF(FN_MC!O64="","*",FN_MC!O64)</f>
        <v>0.375</v>
      </c>
      <c r="Q61" s="107">
        <f>IF(FN_MC!P64="","*",FN_MC!P64)</f>
        <v>4.1666666666666664E-2</v>
      </c>
      <c r="R61" s="96" t="str">
        <f>IF(FN_MC!Q64="","*",CONCATENATE(FN_MC!Q64," ",FN_MC!R64))</f>
        <v>1 BINÁRIO</v>
      </c>
      <c r="S61" s="96" t="str">
        <f>IF(FN_MC!V64="","*",FN_MC!V64)</f>
        <v>Wesley</v>
      </c>
      <c r="T61" s="96" t="str">
        <f>IF(FN_MC!W64="","*",FN_MC!W64)</f>
        <v>Apenas circulação</v>
      </c>
      <c r="U61" s="98">
        <f ca="1">_xlfn.XLOOKUP(G61&amp;$U$3,BS_CONTROLE[Coluna1],BS_CONTROLE[Coluna53],"-")</f>
        <v>0</v>
      </c>
      <c r="V61" s="98" t="str">
        <f ca="1">_xlfn.XLOOKUP(G61&amp;$V$3,BS_CONTROLE[Coluna1],BS_CONTROLE[Coluna53],"-")</f>
        <v>-</v>
      </c>
      <c r="W61" s="98" t="str">
        <f ca="1">_xlfn.XLOOKUP(G61&amp;$W$3,BS_CONTROLE[Coluna1],BS_CONTROLE[Coluna53],"-")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2" t="str">
        <f>IF(FN_MC!N65="","*",FN_MC!N65)</f>
        <v>-</v>
      </c>
      <c r="M62" s="97" t="str">
        <f>IF(FN_MC!J65="","*",FN_MC!J65)</f>
        <v>*</v>
      </c>
      <c r="N62" s="179" t="str">
        <f>IF(FN_MC!K65="","*",FN_MC!K65)</f>
        <v>*</v>
      </c>
      <c r="O62" s="179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_xlfn.XLOOKUP(G62&amp;$U$3,BS_CONTROLE[Coluna1],BS_CONTROLE[Coluna53],"-")</f>
        <v>-</v>
      </c>
      <c r="V62" s="98" t="str">
        <f ca="1">_xlfn.XLOOKUP(G62&amp;$V$3,BS_CONTROLE[Coluna1],BS_CONTROLE[Coluna53],"-")</f>
        <v>-</v>
      </c>
      <c r="W62" s="98" t="str">
        <f ca="1">_xlfn.XLOOKUP(G62&amp;$W$3,BS_CONTROLE[Coluna1],BS_CONTROLE[Coluna53],"-")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TSF</v>
      </c>
      <c r="J63" s="96" t="str">
        <f>IF(FN_MC!I66="","*",FN_MC!I66)</f>
        <v>TSF</v>
      </c>
      <c r="K63" s="96" t="str">
        <f>IF(FN_MC!M66="","*",FN_MC!M66)</f>
        <v>TAL-TSF</v>
      </c>
      <c r="L63" s="192">
        <f>IF(FN_MC!N66="","*",FN_MC!N66)</f>
        <v>699710</v>
      </c>
      <c r="M63" s="97">
        <f>IF(FN_MC!J66="","*",FN_MC!J66)</f>
        <v>98</v>
      </c>
      <c r="N63" s="179">
        <f>IF(FN_MC!K66="","*",FN_MC!K66)</f>
        <v>710</v>
      </c>
      <c r="O63" s="179">
        <f>IF(FN_MC!L66="","*",FN_MC!L66)</f>
        <v>718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1120 M</v>
      </c>
      <c r="S63" s="96" t="str">
        <f>IF(FN_MC!V66="","*",FN_MC!V66)</f>
        <v>Antonioni</v>
      </c>
      <c r="T63" s="96" t="str">
        <f>IF(FN_MC!W66="","*",FN_MC!W66)</f>
        <v>Socaria mecanizada</v>
      </c>
      <c r="U63" s="98">
        <f ca="1">_xlfn.XLOOKUP(G63&amp;$U$3,BS_CONTROLE[Coluna1],BS_CONTROLE[Coluna53],"-")</f>
        <v>0</v>
      </c>
      <c r="V63" s="98">
        <f ca="1">_xlfn.XLOOKUP(G63&amp;$V$3,BS_CONTROLE[Coluna1],BS_CONTROLE[Coluna53],"-")</f>
        <v>0</v>
      </c>
      <c r="W63" s="98">
        <f ca="1">_xlfn.XLOOKUP(G63&amp;$W$3,BS_CONTROLE[Coluna1],BS_CONTROLE[Coluna53],"-")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TGR-TRO</v>
      </c>
      <c r="F64" s="96">
        <f>IF(FN_MC!B67="","*",FN_MC!B67)</f>
        <v>46060</v>
      </c>
      <c r="G64" s="96" t="str">
        <f>IF(FN_MC!D67="","*",FN_MC!D67)</f>
        <v>BRUNO (TF-525)</v>
      </c>
      <c r="H64" s="96" t="str">
        <f>IF(FN_MC!F67="","*",FN_MC!F67)</f>
        <v>PDM - SOLDA</v>
      </c>
      <c r="I64" s="96" t="str">
        <f>IF(FN_MC!H67="","*",FN_MC!H67)</f>
        <v>539TRM</v>
      </c>
      <c r="J64" s="96" t="str">
        <f>IF(FN_MC!I67="","*",FN_MC!I67)</f>
        <v>-</v>
      </c>
      <c r="K64" s="96" t="str">
        <f>IF(FN_MC!M67="","*",FN_MC!M67)</f>
        <v>TRM</v>
      </c>
      <c r="L64" s="192" t="str">
        <f>IF(FN_MC!N67="","*",FN_MC!N67)</f>
        <v>TRM1</v>
      </c>
      <c r="M64" s="97">
        <f>IF(FN_MC!J67="","*",FN_MC!J67)</f>
        <v>98</v>
      </c>
      <c r="N64" s="179">
        <f>IF(FN_MC!K67="","*",FN_MC!K67)</f>
        <v>548.16</v>
      </c>
      <c r="O64" s="179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Buno</v>
      </c>
      <c r="T64" s="96" t="str">
        <f>IF(FN_MC!W67="","*",FN_MC!W67)</f>
        <v xml:space="preserve">Execução de solda - Condicionado a temperatura </v>
      </c>
      <c r="U64" s="98">
        <f ca="1">_xlfn.XLOOKUP(G64&amp;$U$3,BS_CONTROLE[Coluna1],BS_CONTROLE[Coluna53],"-")</f>
        <v>2</v>
      </c>
      <c r="V64" s="98">
        <f ca="1">_xlfn.XLOOKUP(G64&amp;$V$3,BS_CONTROLE[Coluna1],BS_CONTROLE[Coluna53],"-")</f>
        <v>1</v>
      </c>
      <c r="W64" s="98" t="str">
        <f ca="1">_xlfn.XLOOKUP(G64&amp;$W$3,BS_CONTROLE[Coluna1],BS_CONTROLE[Coluna53],"-")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TCS-TGR</v>
      </c>
      <c r="F65" s="96">
        <f>IF(FN_MC!B68="","*",FN_MC!B68)</f>
        <v>46060</v>
      </c>
      <c r="G65" s="96" t="str">
        <f>IF(FN_MC!D68="","*",FN_MC!D68)</f>
        <v>ELSON (TF-526)</v>
      </c>
      <c r="H65" s="96" t="str">
        <f>IF(FN_MC!F68="","*",FN_MC!F68)</f>
        <v>PDM - SOLDA</v>
      </c>
      <c r="I65" s="96" t="str">
        <f>IF(FN_MC!H68="","*",FN_MC!H68)</f>
        <v>TPC440</v>
      </c>
      <c r="J65" s="96" t="str">
        <f>IF(FN_MC!I68="","*",FN_MC!I68)</f>
        <v>-</v>
      </c>
      <c r="K65" s="96" t="str">
        <f>IF(FN_MC!M68="","*",FN_MC!M68)</f>
        <v>TPC-TVL</v>
      </c>
      <c r="L65" s="192" t="str">
        <f>IF(FN_MC!N68="","*",FN_MC!N68)</f>
        <v>TPC440</v>
      </c>
      <c r="M65" s="97">
        <f>IF(FN_MC!J68="","*",FN_MC!J68)</f>
        <v>74</v>
      </c>
      <c r="N65" s="179">
        <f>IF(FN_MC!K68="","*",FN_MC!K68)</f>
        <v>430.26799999999997</v>
      </c>
      <c r="O65" s="179" t="str">
        <f>IF(FN_MC!L68="","*",FN_MC!L68)</f>
        <v>-</v>
      </c>
      <c r="P65" s="107">
        <f>IF(FN_MC!O68="","*",FN_MC!O68)</f>
        <v>0.375</v>
      </c>
      <c r="Q65" s="107">
        <f>IF(FN_MC!P68="","*",FN_MC!P68)</f>
        <v>8.3333333333333329E-2</v>
      </c>
      <c r="R65" s="96" t="str">
        <f>IF(FN_MC!Q68="","*",CONCATENATE(FN_MC!Q68," ",FN_MC!R68))</f>
        <v>2 Nº DE SOLDA</v>
      </c>
      <c r="S65" s="96" t="str">
        <f>IF(FN_MC!V68="","*",FN_MC!V68)</f>
        <v>Elson</v>
      </c>
      <c r="T65" s="96" t="str">
        <f>IF(FN_MC!W68="","*",FN_MC!W68)</f>
        <v xml:space="preserve">Execução de solda - Condicionado a temperatura </v>
      </c>
      <c r="U65" s="98">
        <f ca="1">_xlfn.XLOOKUP(G65&amp;$U$3,BS_CONTROLE[Coluna1],BS_CONTROLE[Coluna53],"-")</f>
        <v>2</v>
      </c>
      <c r="V65" s="98">
        <f ca="1">_xlfn.XLOOKUP(G65&amp;$V$3,BS_CONTROLE[Coluna1],BS_CONTROLE[Coluna53],"-")</f>
        <v>0</v>
      </c>
      <c r="W65" s="98" t="str">
        <f ca="1">_xlfn.XLOOKUP(G65&amp;$W$3,BS_CONTROLE[Coluna1],BS_CONTROLE[Coluna53],"-")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MARCOS (TF-520)</v>
      </c>
      <c r="H66" s="96" t="str">
        <f>IF(FN_MC!F69="","*",FN_MC!F69)</f>
        <v>PDM - SOLDA</v>
      </c>
      <c r="I66" s="96" t="str">
        <f>IF(FN_MC!H69="","*",FN_MC!H69)</f>
        <v>277TCS</v>
      </c>
      <c r="J66" s="96" t="str">
        <f>IF(FN_MC!I69="","*",FN_MC!I69)</f>
        <v>-</v>
      </c>
      <c r="K66" s="96" t="str">
        <f>IF(FN_MC!M69="","*",FN_MC!M69)</f>
        <v>TJA-TCS</v>
      </c>
      <c r="L66" s="192" t="str">
        <f>IF(FN_MC!N69="","*",FN_MC!N69)</f>
        <v>277TCS</v>
      </c>
      <c r="M66" s="97">
        <f>IF(FN_MC!J69="","*",FN_MC!J69)</f>
        <v>74</v>
      </c>
      <c r="N66" s="179">
        <f>IF(FN_MC!K69="","*",FN_MC!K69)</f>
        <v>280.5</v>
      </c>
      <c r="O66" s="179" t="str">
        <f>IF(FN_MC!L69="","*",FN_MC!L69)</f>
        <v>-</v>
      </c>
      <c r="P66" s="107">
        <f>IF(FN_MC!O69="","*",FN_MC!O69)</f>
        <v>0.375</v>
      </c>
      <c r="Q66" s="107">
        <f>IF(FN_MC!P69="","*",FN_MC!P69)</f>
        <v>0.125</v>
      </c>
      <c r="R66" s="96" t="str">
        <f>IF(FN_MC!Q69="","*",CONCATENATE(FN_MC!Q69," ",FN_MC!R69))</f>
        <v>2 Nº DE SOLDA</v>
      </c>
      <c r="S66" s="96" t="str">
        <f>IF(FN_MC!V69="","*",FN_MC!V69)</f>
        <v>Marcos Euzebio</v>
      </c>
      <c r="T66" s="96" t="str">
        <f>IF(FN_MC!W69="","*",FN_MC!W69)</f>
        <v xml:space="preserve">Execução de solda - Condicionado a temperatura </v>
      </c>
      <c r="U66" s="98">
        <f ca="1">_xlfn.XLOOKUP(G66&amp;$U$3,BS_CONTROLE[Coluna1],BS_CONTROLE[Coluna53],"-")</f>
        <v>0</v>
      </c>
      <c r="V66" s="98">
        <f ca="1">_xlfn.XLOOKUP(G66&amp;$V$3,BS_CONTROLE[Coluna1],BS_CONTROLE[Coluna53],"-")</f>
        <v>2</v>
      </c>
      <c r="W66" s="98" t="str">
        <f ca="1">_xlfn.XLOOKUP(G66&amp;$W$3,BS_CONTROLE[Coluna1],BS_CONTROLE[Coluna53],"-")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IF(FN_MC!Y70="","*",FN_MC!Y70)</f>
        <v>OPORTUNIDADE</v>
      </c>
      <c r="B67" s="95" t="str">
        <f>IF(FN_MC!X70="","*",FN_MC!X70)</f>
        <v>Extra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46060</v>
      </c>
      <c r="G67" s="96" t="str">
        <f>IF(FN_MC!D70="","*",FN_MC!D70)</f>
        <v>V66</v>
      </c>
      <c r="H67" s="96" t="str">
        <f>IF(FN_MC!F70="","*",FN_MC!F70)</f>
        <v>MODERNIZAÇÃO - REGULAGEM</v>
      </c>
      <c r="I67" s="96" t="str">
        <f>IF(FN_MC!H70="","*",FN_MC!H70)</f>
        <v>TID</v>
      </c>
      <c r="J67" s="96" t="str">
        <f>IF(FN_MC!I70="","*",FN_MC!I70)</f>
        <v>TID</v>
      </c>
      <c r="K67" s="96" t="str">
        <f>IF(FN_MC!M70="","*",FN_MC!M70)</f>
        <v>TCE-TID</v>
      </c>
      <c r="L67" s="192" t="str">
        <f>IF(FN_MC!N70="","*",FN_MC!N70)</f>
        <v>TCE177</v>
      </c>
      <c r="M67" s="97">
        <f>IF(FN_MC!J70="","*",FN_MC!J70)</f>
        <v>74</v>
      </c>
      <c r="N67" s="179">
        <f>IF(FN_MC!K70="","*",FN_MC!K70)</f>
        <v>174</v>
      </c>
      <c r="O67" s="179">
        <f>IF(FN_MC!L70="","*",FN_MC!L70)</f>
        <v>175</v>
      </c>
      <c r="P67" s="107">
        <f>IF(FN_MC!O70="","*",FN_MC!O70)</f>
        <v>0.375</v>
      </c>
      <c r="Q67" s="107">
        <f>IF(FN_MC!P70="","*",FN_MC!P70)</f>
        <v>4.1666666666666664E-2</v>
      </c>
      <c r="R67" s="96" t="str">
        <f>IF(FN_MC!Q70="","*",CONCATENATE(FN_MC!Q70," ",FN_MC!R70))</f>
        <v>250 M</v>
      </c>
      <c r="S67" s="96" t="str">
        <f>IF(FN_MC!V70="","*",FN_MC!V70)</f>
        <v>Augusto/ Efraim</v>
      </c>
      <c r="T67" s="96" t="str">
        <f>IF(FN_MC!W70="","*",FN_MC!W70)</f>
        <v>Regulagem de brita</v>
      </c>
      <c r="U67" s="98" t="str">
        <f ca="1">_xlfn.XLOOKUP(G67&amp;$U$3,BS_CONTROLE[Coluna1],BS_CONTROLE[Coluna53],"-")</f>
        <v>-</v>
      </c>
      <c r="V67" s="98" t="str">
        <f ca="1">_xlfn.XLOOKUP(G67&amp;$V$3,BS_CONTROLE[Coluna1],BS_CONTROLE[Coluna53],"-")</f>
        <v>-</v>
      </c>
      <c r="W67" s="98" t="str">
        <f ca="1">_xlfn.XLOOKUP(G67&amp;$W$3,BS_CONTROLE[Coluna1],BS_CONTROLE[Coluna53],"-")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IF(FN_MC!Y71="","*",FN_MC!Y71)</f>
        <v>OPORTUNIDADE</v>
      </c>
      <c r="B68" s="95" t="str">
        <f>IF(FN_MC!X71="","*",FN_MC!X71)</f>
        <v>Oportunidade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TGR-TRO</v>
      </c>
      <c r="F68" s="96">
        <f>IF(FN_MC!B71="","*",FN_MC!B71)</f>
        <v>46061</v>
      </c>
      <c r="G68" s="96" t="str">
        <f>IF(FN_MC!D71="","*",FN_MC!D71)</f>
        <v>V86</v>
      </c>
      <c r="H68" s="96" t="str">
        <f>IF(FN_MC!F71="","*",FN_MC!F71)</f>
        <v>MECANIZAÇÃO - SOCADORA</v>
      </c>
      <c r="I68" s="96" t="str">
        <f>IF(FN_MC!H71="","*",FN_MC!H71)</f>
        <v>TSF</v>
      </c>
      <c r="J68" s="96" t="str">
        <f>IF(FN_MC!I71="","*",FN_MC!I71)</f>
        <v>TSF</v>
      </c>
      <c r="K68" s="96" t="str">
        <f>IF(FN_MC!M71="","*",FN_MC!M71)</f>
        <v>TAL-TSF</v>
      </c>
      <c r="L68" s="192">
        <f>IF(FN_MC!N71="","*",FN_MC!N71)</f>
        <v>699710</v>
      </c>
      <c r="M68" s="97">
        <f>IF(FN_MC!J71="","*",FN_MC!J71)</f>
        <v>98</v>
      </c>
      <c r="N68" s="179">
        <f>IF(FN_MC!K71="","*",FN_MC!K71)</f>
        <v>710</v>
      </c>
      <c r="O68" s="179">
        <f>IF(FN_MC!L71="","*",FN_MC!L71)</f>
        <v>718</v>
      </c>
      <c r="P68" s="107">
        <f>IF(FN_MC!O71="","*",FN_MC!O71)</f>
        <v>0.41666666666666669</v>
      </c>
      <c r="Q68" s="107">
        <f>IF(FN_MC!P71="","*",FN_MC!P71)</f>
        <v>0.125</v>
      </c>
      <c r="R68" s="96" t="str">
        <f>IF(FN_MC!Q71="","*",CONCATENATE(FN_MC!Q71," ",FN_MC!R71))</f>
        <v>1120 M</v>
      </c>
      <c r="S68" s="96" t="str">
        <f>IF(FN_MC!V71="","*",FN_MC!V71)</f>
        <v>Antonioni</v>
      </c>
      <c r="T68" s="96" t="str">
        <f>IF(FN_MC!W71="","*",FN_MC!W71)</f>
        <v>Socaria mecanizada</v>
      </c>
      <c r="U68" s="98">
        <f ca="1">_xlfn.XLOOKUP(G68&amp;$U$3,BS_CONTROLE[Coluna1],BS_CONTROLE[Coluna53],"-")</f>
        <v>0</v>
      </c>
      <c r="V68" s="98">
        <f ca="1">_xlfn.XLOOKUP(G68&amp;$V$3,BS_CONTROLE[Coluna1],BS_CONTROLE[Coluna53],"-")</f>
        <v>0</v>
      </c>
      <c r="W68" s="98">
        <f ca="1">_xlfn.XLOOKUP(G68&amp;$W$3,BS_CONTROLE[Coluna1],BS_CONTROLE[Coluna53],"-")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IF(FN_MC!Y72="","*",FN_MC!Y72)</f>
        <v>OPORTUNIDADE</v>
      </c>
      <c r="B69" s="95" t="str">
        <f>IF(FN_MC!X72="","*",FN_MC!X72)</f>
        <v>Extra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46061</v>
      </c>
      <c r="G69" s="96" t="str">
        <f>IF(FN_MC!D72="","*",FN_MC!D72)</f>
        <v>V66</v>
      </c>
      <c r="H69" s="96" t="str">
        <f>IF(FN_MC!F72="","*",FN_MC!F72)</f>
        <v>MODERNIZAÇÃO - REGULAGEM</v>
      </c>
      <c r="I69" s="96" t="str">
        <f>IF(FN_MC!H72="","*",FN_MC!H72)</f>
        <v>TID</v>
      </c>
      <c r="J69" s="96" t="str">
        <f>IF(FN_MC!I72="","*",FN_MC!I72)</f>
        <v>TID</v>
      </c>
      <c r="K69" s="96" t="str">
        <f>IF(FN_MC!M72="","*",FN_MC!M72)</f>
        <v>TCE-TID</v>
      </c>
      <c r="L69" s="192" t="str">
        <f>IF(FN_MC!N72="","*",FN_MC!N72)</f>
        <v>TCE177</v>
      </c>
      <c r="M69" s="97">
        <f>IF(FN_MC!J72="","*",FN_MC!J72)</f>
        <v>74</v>
      </c>
      <c r="N69" s="179">
        <f>IF(FN_MC!K72="","*",FN_MC!K72)</f>
        <v>173</v>
      </c>
      <c r="O69" s="179">
        <f>IF(FN_MC!L72="","*",FN_MC!L72)</f>
        <v>174</v>
      </c>
      <c r="P69" s="107">
        <f>IF(FN_MC!O72="","*",FN_MC!O72)</f>
        <v>0.375</v>
      </c>
      <c r="Q69" s="107">
        <f>IF(FN_MC!P72="","*",FN_MC!P72)</f>
        <v>6.25E-2</v>
      </c>
      <c r="R69" s="96" t="str">
        <f>IF(FN_MC!Q72="","*",CONCATENATE(FN_MC!Q72," ",FN_MC!R72))</f>
        <v>500 M</v>
      </c>
      <c r="S69" s="96" t="str">
        <f>IF(FN_MC!V72="","*",FN_MC!V72)</f>
        <v>Augusto/ Efraim</v>
      </c>
      <c r="T69" s="96" t="str">
        <f>IF(FN_MC!W72="","*",FN_MC!W72)</f>
        <v>Regulagem de brita</v>
      </c>
      <c r="U69" s="98" t="str">
        <f ca="1">_xlfn.XLOOKUP(G69&amp;$U$3,BS_CONTROLE[Coluna1],BS_CONTROLE[Coluna53],"-")</f>
        <v>-</v>
      </c>
      <c r="V69" s="98" t="str">
        <f ca="1">_xlfn.XLOOKUP(G69&amp;$V$3,BS_CONTROLE[Coluna1],BS_CONTROLE[Coluna53],"-")</f>
        <v>-</v>
      </c>
      <c r="W69" s="98" t="str">
        <f ca="1">_xlfn.XLOOKUP(G69&amp;$W$3,BS_CONTROLE[Coluna1],BS_CONTROLE[Coluna53],"-")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2" t="str">
        <f>IF(FN_MC!N73="","*",FN_MC!N73)</f>
        <v>-</v>
      </c>
      <c r="M70" s="97" t="str">
        <f>IF(FN_MC!J73="","*",FN_MC!J73)</f>
        <v>*</v>
      </c>
      <c r="N70" s="179" t="str">
        <f>IF(FN_MC!K73="","*",FN_MC!K73)</f>
        <v>*</v>
      </c>
      <c r="O70" s="179" t="str">
        <f>IF(FN_MC!L73="","*",FN_MC!L73)</f>
        <v>*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_xlfn.XLOOKUP(G70&amp;$U$3,BS_CONTROLE[Coluna1],BS_CONTROLE[Coluna53],"-")</f>
        <v>-</v>
      </c>
      <c r="V70" s="98" t="str">
        <f ca="1">_xlfn.XLOOKUP(G70&amp;$V$3,BS_CONTROLE[Coluna1],BS_CONTROLE[Coluna53],"-")</f>
        <v>-</v>
      </c>
      <c r="W70" s="98" t="str">
        <f ca="1">_xlfn.XLOOKUP(G70&amp;$W$3,BS_CONTROLE[Coluna1],BS_CONTROLE[Coluna53],"-")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V86</v>
      </c>
      <c r="H71" s="96" t="str">
        <f>IF(FN_MC!F74="","*",FN_MC!F74)</f>
        <v>MECANIZAÇÃO - SOCADORA</v>
      </c>
      <c r="I71" s="96" t="str">
        <f>IF(FN_MC!H74="","*",FN_MC!H74)</f>
        <v>TSF</v>
      </c>
      <c r="J71" s="96" t="str">
        <f>IF(FN_MC!I74="","*",FN_MC!I74)</f>
        <v>TSF</v>
      </c>
      <c r="K71" s="96" t="str">
        <f>IF(FN_MC!M74="","*",FN_MC!M74)</f>
        <v>TAL-TSF</v>
      </c>
      <c r="L71" s="192">
        <f>IF(FN_MC!N74="","*",FN_MC!N74)</f>
        <v>699710</v>
      </c>
      <c r="M71" s="97">
        <f>IF(FN_MC!J74="","*",FN_MC!J74)</f>
        <v>98</v>
      </c>
      <c r="N71" s="179">
        <f>IF(FN_MC!K74="","*",FN_MC!K74)</f>
        <v>710</v>
      </c>
      <c r="O71" s="179">
        <f>IF(FN_MC!L74="","*",FN_MC!L74)</f>
        <v>713</v>
      </c>
      <c r="P71" s="107">
        <f>IF(FN_MC!O74="","*",FN_MC!O74)</f>
        <v>0.45833333333333331</v>
      </c>
      <c r="Q71" s="107">
        <f>IF(FN_MC!P74="","*",FN_MC!P74)</f>
        <v>0.125</v>
      </c>
      <c r="R71" s="96" t="str">
        <f>IF(FN_MC!Q74="","*",CONCATENATE(FN_MC!Q74," ",FN_MC!R74))</f>
        <v>1680 M</v>
      </c>
      <c r="S71" s="96" t="str">
        <f>IF(FN_MC!V74="","*",FN_MC!V74)</f>
        <v>Antonioni</v>
      </c>
      <c r="T71" s="96" t="str">
        <f>IF(FN_MC!W74="","*",FN_MC!W74)</f>
        <v>Socaria mecanizada</v>
      </c>
      <c r="U71" s="98">
        <f ca="1">_xlfn.XLOOKUP(G71&amp;$U$3,BS_CONTROLE[Coluna1],BS_CONTROLE[Coluna53],"-")</f>
        <v>0</v>
      </c>
      <c r="V71" s="98">
        <f ca="1">_xlfn.XLOOKUP(G71&amp;$V$3,BS_CONTROLE[Coluna1],BS_CONTROLE[Coluna53],"-")</f>
        <v>0</v>
      </c>
      <c r="W71" s="98">
        <f ca="1">_xlfn.XLOOKUP(G71&amp;$W$3,BS_CONTROLE[Coluna1],BS_CONTROLE[Coluna53],"-")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W70</v>
      </c>
      <c r="H72" s="96" t="str">
        <f>IF(FN_MC!F75="","*",FN_MC!F75)</f>
        <v>PDM - PEDRA - DESCARGA</v>
      </c>
      <c r="I72" s="96" t="str">
        <f>IF(FN_MC!H75="","*",FN_MC!H75)</f>
        <v>TIQ</v>
      </c>
      <c r="J72" s="96" t="str">
        <f>IF(FN_MC!I75="","*",FN_MC!I75)</f>
        <v>TGR2</v>
      </c>
      <c r="K72" s="96" t="str">
        <f>IF(FN_MC!M75="","*",FN_MC!M75)</f>
        <v>TAL-TSF</v>
      </c>
      <c r="L72" s="192">
        <f>IF(FN_MC!N75="","*",FN_MC!N75)</f>
        <v>699710</v>
      </c>
      <c r="M72" s="97">
        <f>IF(FN_MC!J75="","*",FN_MC!J75)</f>
        <v>98</v>
      </c>
      <c r="N72" s="179">
        <f>IF(FN_MC!K75="","*",FN_MC!K75)</f>
        <v>704</v>
      </c>
      <c r="O72" s="179">
        <f>IF(FN_MC!L75="","*",FN_MC!L75)</f>
        <v>706</v>
      </c>
      <c r="P72" s="107">
        <f>IF(FN_MC!O75="","*",FN_MC!O75)</f>
        <v>0.4375</v>
      </c>
      <c r="Q72" s="107">
        <f>IF(FN_MC!P75="","*",FN_MC!P75)</f>
        <v>0.125</v>
      </c>
      <c r="R72" s="96" t="str">
        <f>IF(FN_MC!Q75="","*",CONCATENATE(FN_MC!Q75," ",FN_MC!R75))</f>
        <v>27 VAGÕES</v>
      </c>
      <c r="S72" s="96" t="str">
        <f>IF(FN_MC!V75="","*",FN_MC!V75)</f>
        <v xml:space="preserve">Camila </v>
      </c>
      <c r="T72" s="96" t="str">
        <f>IF(FN_MC!W75="","*",FN_MC!W75)</f>
        <v xml:space="preserve">Descarga de pedra </v>
      </c>
      <c r="U72" s="98">
        <f ca="1">_xlfn.XLOOKUP(G72&amp;$U$3,BS_CONTROLE[Coluna1],BS_CONTROLE[Coluna53],"-")</f>
        <v>7</v>
      </c>
      <c r="V72" s="98">
        <f ca="1">_xlfn.XLOOKUP(G72&amp;$V$3,BS_CONTROLE[Coluna1],BS_CONTROLE[Coluna53],"-")</f>
        <v>0</v>
      </c>
      <c r="W72" s="98" t="str">
        <f ca="1">_xlfn.XLOOKUP(G72&amp;$W$3,BS_CONTROLE[Coluna1],BS_CONTROLE[Coluna53],"-")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TGR-TRO</v>
      </c>
      <c r="F73" s="96">
        <f>IF(FN_MC!B76="","*",FN_MC!B76)</f>
        <v>46062</v>
      </c>
      <c r="G73" s="96" t="str">
        <f>IF(FN_MC!D76="","*",FN_MC!D76)</f>
        <v>BRUNO (TF-525)</v>
      </c>
      <c r="H73" s="96" t="str">
        <f>IF(FN_MC!F76="","*",FN_MC!F76)</f>
        <v>PDM - SOLDA</v>
      </c>
      <c r="I73" s="96" t="str">
        <f>IF(FN_MC!H76="","*",FN_MC!H76)</f>
        <v>TRM</v>
      </c>
      <c r="J73" s="96" t="str">
        <f>IF(FN_MC!I76="","*",FN_MC!I76)</f>
        <v>-</v>
      </c>
      <c r="K73" s="96" t="str">
        <f>IF(FN_MC!M76="","*",FN_MC!M76)</f>
        <v>TRM</v>
      </c>
      <c r="L73" s="192" t="str">
        <f>IF(FN_MC!N76="","*",FN_MC!N76)</f>
        <v>TRMS</v>
      </c>
      <c r="M73" s="97">
        <f>IF(FN_MC!J76="","*",FN_MC!J76)</f>
        <v>98</v>
      </c>
      <c r="N73" s="179">
        <f>IF(FN_MC!K76="","*",FN_MC!K76)</f>
        <v>548.16</v>
      </c>
      <c r="O73" s="179" t="str">
        <f>IF(FN_MC!L76="","*",FN_MC!L76)</f>
        <v>-</v>
      </c>
      <c r="P73" s="107">
        <f>IF(FN_MC!O76="","*",FN_MC!O76)</f>
        <v>0.375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Bruno</v>
      </c>
      <c r="T73" s="96" t="str">
        <f>IF(FN_MC!W76="","*",FN_MC!W76)</f>
        <v>Solda no AMV SUL</v>
      </c>
      <c r="U73" s="98">
        <f ca="1">_xlfn.XLOOKUP(G73&amp;$U$3,BS_CONTROLE[Coluna1],BS_CONTROLE[Coluna53],"-")</f>
        <v>2</v>
      </c>
      <c r="V73" s="98">
        <f ca="1">_xlfn.XLOOKUP(G73&amp;$V$3,BS_CONTROLE[Coluna1],BS_CONTROLE[Coluna53],"-")</f>
        <v>1</v>
      </c>
      <c r="W73" s="98" t="str">
        <f ca="1">_xlfn.XLOOKUP(G73&amp;$W$3,BS_CONTROLE[Coluna1],BS_CONTROLE[Coluna53],"-")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ELSON (TF-526)</v>
      </c>
      <c r="H74" s="96" t="str">
        <f>IF(FN_MC!F77="","*",FN_MC!F77)</f>
        <v>PDM - SOLDA</v>
      </c>
      <c r="I74" s="96" t="str">
        <f>IF(FN_MC!H77="","*",FN_MC!H77)</f>
        <v>-</v>
      </c>
      <c r="J74" s="96" t="str">
        <f>IF(FN_MC!I77="","*",FN_MC!I77)</f>
        <v>-</v>
      </c>
      <c r="K74" s="96" t="str">
        <f>IF(FN_MC!M77="","*",FN_MC!M77)</f>
        <v>TPC-TVL</v>
      </c>
      <c r="L74" s="192" t="str">
        <f>IF(FN_MC!N77="","*",FN_MC!N77)</f>
        <v>TPC440</v>
      </c>
      <c r="M74" s="97">
        <f>IF(FN_MC!J77="","*",FN_MC!J77)</f>
        <v>74</v>
      </c>
      <c r="N74" s="179">
        <f>IF(FN_MC!K77="","*",FN_MC!K77)</f>
        <v>430.26799999999997</v>
      </c>
      <c r="O74" s="179" t="str">
        <f>IF(FN_MC!L77="","*",FN_MC!L77)</f>
        <v>-</v>
      </c>
      <c r="P74" s="107">
        <f>IF(FN_MC!O77="","*",FN_MC!O77)</f>
        <v>0.35416666666666669</v>
      </c>
      <c r="Q74" s="107">
        <f>IF(FN_MC!P77="","*",FN_MC!P77)</f>
        <v>6.25E-2</v>
      </c>
      <c r="R74" s="96" t="str">
        <f>IF(FN_MC!Q77="","*",CONCATENATE(FN_MC!Q77," ",FN_MC!R77))</f>
        <v>1 Nº DE SOLDA</v>
      </c>
      <c r="S74" s="96" t="str">
        <f>IF(FN_MC!V77="","*",FN_MC!V77)</f>
        <v>Elson</v>
      </c>
      <c r="T74" s="96" t="str">
        <f>IF(FN_MC!W77="","*",FN_MC!W77)</f>
        <v xml:space="preserve">Execução de solda - Condicionado a temperatura </v>
      </c>
      <c r="U74" s="98">
        <f ca="1">_xlfn.XLOOKUP(G74&amp;$U$3,BS_CONTROLE[Coluna1],BS_CONTROLE[Coluna53],"-")</f>
        <v>2</v>
      </c>
      <c r="V74" s="98">
        <f ca="1">_xlfn.XLOOKUP(G74&amp;$V$3,BS_CONTROLE[Coluna1],BS_CONTROLE[Coluna53],"-")</f>
        <v>0</v>
      </c>
      <c r="W74" s="98" t="str">
        <f ca="1">_xlfn.XLOOKUP(G74&amp;$W$3,BS_CONTROLE[Coluna1],BS_CONTROLE[Coluna53],"-")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TCS-TGR</v>
      </c>
      <c r="F75" s="96">
        <f>IF(FN_MC!B78="","*",FN_MC!B78)</f>
        <v>46062</v>
      </c>
      <c r="G75" s="96" t="str">
        <f>IF(FN_MC!D78="","*",FN_MC!D78)</f>
        <v>A60</v>
      </c>
      <c r="H75" s="96" t="str">
        <f>IF(FN_MC!F78="","*",FN_MC!F78)</f>
        <v>DETECÇÃO - RONDA 7 DIAS</v>
      </c>
      <c r="I75" s="96" t="str">
        <f>IF(FN_MC!H78="","*",FN_MC!H78)</f>
        <v>TCS291</v>
      </c>
      <c r="J75" s="96" t="str">
        <f>IF(FN_MC!I78="","*",FN_MC!I78)</f>
        <v>TIN1</v>
      </c>
      <c r="K75" s="96" t="str">
        <f>IF(FN_MC!M78="","*",FN_MC!M78)</f>
        <v>TCS-TRC</v>
      </c>
      <c r="L75" s="192" t="str">
        <f>IF(FN_MC!N78="","*",FN_MC!N78)</f>
        <v>291TRC1</v>
      </c>
      <c r="M75" s="97">
        <f>IF(FN_MC!J78="","*",FN_MC!J78)</f>
        <v>74</v>
      </c>
      <c r="N75" s="179">
        <f>IF(FN_MC!K78="","*",FN_MC!K78)</f>
        <v>291</v>
      </c>
      <c r="O75" s="179">
        <f>IF(FN_MC!L78="","*",FN_MC!L78)</f>
        <v>109</v>
      </c>
      <c r="P75" s="107">
        <f>IF(FN_MC!O78="","*",FN_MC!O78)</f>
        <v>0.33333333333333331</v>
      </c>
      <c r="Q75" s="107">
        <f>IF(FN_MC!P78="","*",FN_MC!P78)</f>
        <v>4.1666666666666664E-2</v>
      </c>
      <c r="R75" s="96" t="str">
        <f>IF(FN_MC!Q78="","*",CONCATENATE(FN_MC!Q78," ",FN_MC!R78))</f>
        <v>180 KM</v>
      </c>
      <c r="S75" s="96" t="str">
        <f>IF(FN_MC!V78="","*",FN_MC!V78)</f>
        <v>Herbert</v>
      </c>
      <c r="T75" s="96" t="str">
        <f>IF(FN_MC!W78="","*",FN_MC!W78)</f>
        <v>Ronda 7 dias</v>
      </c>
      <c r="U75" s="98">
        <f ca="1">_xlfn.XLOOKUP(G75&amp;$U$3,BS_CONTROLE[Coluna1],BS_CONTROLE[Coluna53],"-")</f>
        <v>109</v>
      </c>
      <c r="V75" s="98">
        <f ca="1">_xlfn.XLOOKUP(G75&amp;$V$3,BS_CONTROLE[Coluna1],BS_CONTROLE[Coluna53],"-")</f>
        <v>180</v>
      </c>
      <c r="W75" s="98" t="str">
        <f ca="1">_xlfn.XLOOKUP(G75&amp;$W$3,BS_CONTROLE[Coluna1],BS_CONTROLE[Coluna53],"-")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MARCOS (TF-520)</v>
      </c>
      <c r="H76" s="96" t="str">
        <f>IF(FN_MC!F79="","*",FN_MC!F79)</f>
        <v>PDM - SOLDA</v>
      </c>
      <c r="I76" s="96" t="str">
        <f>IF(FN_MC!H79="","*",FN_MC!H79)</f>
        <v>277TCS</v>
      </c>
      <c r="J76" s="96" t="str">
        <f>IF(FN_MC!I79="","*",FN_MC!I79)</f>
        <v>-</v>
      </c>
      <c r="K76" s="96" t="str">
        <f>IF(FN_MC!M79="","*",FN_MC!M79)</f>
        <v>TJA-TCS</v>
      </c>
      <c r="L76" s="192" t="str">
        <f>IF(FN_MC!N79="","*",FN_MC!N79)</f>
        <v>277TCS</v>
      </c>
      <c r="M76" s="97">
        <f>IF(FN_MC!J79="","*",FN_MC!J79)</f>
        <v>74</v>
      </c>
      <c r="N76" s="179">
        <f>IF(FN_MC!K79="","*",FN_MC!K79)</f>
        <v>280.5</v>
      </c>
      <c r="O76" s="179" t="str">
        <f>IF(FN_MC!L79="","*",FN_MC!L79)</f>
        <v>-</v>
      </c>
      <c r="P76" s="107">
        <f>IF(FN_MC!O79="","*",FN_MC!O79)</f>
        <v>0.375</v>
      </c>
      <c r="Q76" s="107">
        <f>IF(FN_MC!P79="","*",FN_MC!P79)</f>
        <v>8.3333333333333329E-2</v>
      </c>
      <c r="R76" s="96" t="str">
        <f>IF(FN_MC!Q79="","*",CONCATENATE(FN_MC!Q79," ",FN_MC!R79))</f>
        <v>1 Nº DE SOLDA</v>
      </c>
      <c r="S76" s="96" t="str">
        <f>IF(FN_MC!V79="","*",FN_MC!V79)</f>
        <v>Marcos Euzebio</v>
      </c>
      <c r="T76" s="96" t="str">
        <f>IF(FN_MC!W79="","*",FN_MC!W79)</f>
        <v xml:space="preserve">Execução de solda - Condicionado a temperatura </v>
      </c>
      <c r="U76" s="98">
        <f ca="1">_xlfn.XLOOKUP(G76&amp;$U$3,BS_CONTROLE[Coluna1],BS_CONTROLE[Coluna53],"-")</f>
        <v>0</v>
      </c>
      <c r="V76" s="98">
        <f ca="1">_xlfn.XLOOKUP(G76&amp;$V$3,BS_CONTROLE[Coluna1],BS_CONTROLE[Coluna53],"-")</f>
        <v>2</v>
      </c>
      <c r="W76" s="98" t="str">
        <f ca="1">_xlfn.XLOOKUP(G76&amp;$W$3,BS_CONTROLE[Coluna1],BS_CONTROLE[Coluna53],"-")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W50</v>
      </c>
      <c r="H77" s="96" t="str">
        <f>IF(FN_MC!F80="","*",FN_MC!F80)</f>
        <v>MODERNIZAÇÃO - DESCARGA - TRILHO</v>
      </c>
      <c r="I77" s="96" t="str">
        <f>IF(FN_MC!H80="","*",FN_MC!H80)</f>
        <v>TCS2</v>
      </c>
      <c r="J77" s="96" t="str">
        <f>IF(FN_MC!I80="","*",FN_MC!I80)</f>
        <v>TCS2</v>
      </c>
      <c r="K77" s="96" t="str">
        <f>IF(FN_MC!M80="","*",FN_MC!M80)</f>
        <v>TVI-TJA</v>
      </c>
      <c r="L77" s="192" t="str">
        <f>IF(FN_MC!N80="","*",FN_MC!N80)</f>
        <v>251TJA</v>
      </c>
      <c r="M77" s="97">
        <f>IF(FN_MC!J80="","*",FN_MC!J80)</f>
        <v>74</v>
      </c>
      <c r="N77" s="179">
        <f>IF(FN_MC!K80="","*",FN_MC!K80)</f>
        <v>260</v>
      </c>
      <c r="O77" s="179">
        <f>IF(FN_MC!L80="","*",FN_MC!L80)</f>
        <v>210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4 Nº DE BARRAS</v>
      </c>
      <c r="S77" s="96" t="str">
        <f>IF(FN_MC!V80="","*",FN_MC!V80)</f>
        <v>Augusto/ Efraim</v>
      </c>
      <c r="T77" s="96" t="str">
        <f>IF(FN_MC!W80="","*",FN_MC!W80)</f>
        <v>Descarga de barra curta e dormentes</v>
      </c>
      <c r="U77" s="98">
        <f ca="1">_xlfn.XLOOKUP(G77&amp;$U$3,BS_CONTROLE[Coluna1],BS_CONTROLE[Coluna53],"-")</f>
        <v>15</v>
      </c>
      <c r="V77" s="98">
        <f ca="1">_xlfn.XLOOKUP(G77&amp;$V$3,BS_CONTROLE[Coluna1],BS_CONTROLE[Coluna53],"-")</f>
        <v>0</v>
      </c>
      <c r="W77" s="98" t="str">
        <f ca="1">_xlfn.XLOOKUP(G77&amp;$W$3,BS_CONTROLE[Coluna1],BS_CONTROLE[Coluna53],"-")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2" t="str">
        <f>IF(FN_MC!N81="","*",FN_MC!N81)</f>
        <v>TCE177</v>
      </c>
      <c r="M78" s="97">
        <f>IF(FN_MC!J81="","*",FN_MC!J81)</f>
        <v>74</v>
      </c>
      <c r="N78" s="179">
        <f>IF(FN_MC!K81="","*",FN_MC!K81)</f>
        <v>172</v>
      </c>
      <c r="O78" s="179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 t="str">
        <f ca="1">_xlfn.XLOOKUP(G78&amp;$U$3,BS_CONTROLE[Coluna1],BS_CONTROLE[Coluna53],"-")</f>
        <v>-</v>
      </c>
      <c r="V78" s="98" t="str">
        <f ca="1">_xlfn.XLOOKUP(G78&amp;$V$3,BS_CONTROLE[Coluna1],BS_CONTROLE[Coluna53],"-")</f>
        <v>-</v>
      </c>
      <c r="W78" s="98" t="str">
        <f ca="1">_xlfn.XLOOKUP(G78&amp;$W$3,BS_CONTROLE[Coluna1],BS_CONTROLE[Coluna53],"-")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2" t="str">
        <f>IF(FN_MC!N82="","*",FN_MC!N82)</f>
        <v>K52TQI</v>
      </c>
      <c r="M79" s="97">
        <f>IF(FN_MC!J82="","*",FN_MC!J82)</f>
        <v>74</v>
      </c>
      <c r="N79" s="179">
        <f>IF(FN_MC!K82="","*",FN_MC!K82)</f>
        <v>54.53</v>
      </c>
      <c r="O79" s="179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_xlfn.XLOOKUP(G79&amp;$U$3,BS_CONTROLE[Coluna1],BS_CONTROLE[Coluna53],"-")</f>
        <v>-</v>
      </c>
      <c r="V79" s="98" t="str">
        <f ca="1">_xlfn.XLOOKUP(G79&amp;$V$3,BS_CONTROLE[Coluna1],BS_CONTROLE[Coluna53],"-")</f>
        <v>-</v>
      </c>
      <c r="W79" s="98" t="str">
        <f ca="1">_xlfn.XLOOKUP(G79&amp;$W$3,BS_CONTROLE[Coluna1],BS_CONTROLE[Coluna53],"-")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IF(FN_MC!Y83="","*",FN_MC!Y83)</f>
        <v>*</v>
      </c>
      <c r="B80" s="95" t="str">
        <f>IF(FN_MC!X83="","*",FN_MC!X83)</f>
        <v>Extra</v>
      </c>
      <c r="C80" s="95" t="str">
        <f>IF(FN_MC!Z83="","*",FN_MC!Z83)</f>
        <v>*</v>
      </c>
      <c r="D80" s="96" t="str">
        <f>IF(FN_MC!S83="","*",FN_MC!S83)</f>
        <v>MALHA CENTRAL</v>
      </c>
      <c r="E80" s="96" t="str">
        <f>IF(FN_MC!T83="","*",FN_MC!T83)</f>
        <v>PPN-POV</v>
      </c>
      <c r="F80" s="96">
        <f>IF(FN_MC!B83="","*",FN_MC!B83)</f>
        <v>46062</v>
      </c>
      <c r="G80" s="96" t="str">
        <f>IF(FN_MC!D83="","*",FN_MC!D83)</f>
        <v>E14</v>
      </c>
      <c r="H80" s="96" t="str">
        <f>IF(FN_MC!F83="","*",FN_MC!F83)</f>
        <v>DESLOCAMENTO</v>
      </c>
      <c r="I80" s="96" t="str">
        <f>IF(FN_MC!H83="","*",FN_MC!H83)</f>
        <v>PPN1</v>
      </c>
      <c r="J80" s="96" t="str">
        <f>IF(FN_MC!I83="","*",FN_MC!I83)</f>
        <v>PGU2</v>
      </c>
      <c r="K80" s="96" t="str">
        <f>IF(FN_MC!M83="","*",FN_MC!M83)</f>
        <v>PPN</v>
      </c>
      <c r="L80" s="192" t="str">
        <f>IF(FN_MC!N83="","*",FN_MC!N83)</f>
        <v>PPN1</v>
      </c>
      <c r="M80" s="97">
        <f>IF(FN_MC!J83="","*",FN_MC!J83)</f>
        <v>101</v>
      </c>
      <c r="N80" s="179">
        <f>IF(FN_MC!K83="","*",FN_MC!K83)</f>
        <v>721</v>
      </c>
      <c r="O80" s="179" t="str">
        <f>IF(FN_MC!L83="","*",FN_MC!L83)</f>
        <v>-</v>
      </c>
      <c r="P80" s="107">
        <f>IF(FN_MC!O83="","*",FN_MC!O83)</f>
        <v>0.99930555555555556</v>
      </c>
      <c r="Q80" s="107">
        <f>IF(FN_MC!P83="","*",FN_MC!P83)</f>
        <v>4.1666666666666664E-2</v>
      </c>
      <c r="R80" s="96" t="str">
        <f>IF(FN_MC!Q83="","*",CONCATENATE(FN_MC!Q83," ",FN_MC!R83))</f>
        <v>1 BINÁRIO</v>
      </c>
      <c r="S80" s="96" t="str">
        <f>IF(FN_MC!V83="","*",FN_MC!V83)</f>
        <v>Fernanda</v>
      </c>
      <c r="T80" s="96" t="str">
        <f>IF(FN_MC!W83="","*",FN_MC!W83)</f>
        <v>Deslocamento</v>
      </c>
      <c r="U80" s="98">
        <f ca="1">_xlfn.XLOOKUP(G80&amp;$U$3,BS_CONTROLE[Coluna1],BS_CONTROLE[Coluna53],"-")</f>
        <v>47690</v>
      </c>
      <c r="V80" s="98">
        <f ca="1">_xlfn.XLOOKUP(G80&amp;$V$3,BS_CONTROLE[Coluna1],BS_CONTROLE[Coluna53],"-")</f>
        <v>20000</v>
      </c>
      <c r="W80" s="98" t="str">
        <f ca="1">_xlfn.XLOOKUP(G80&amp;$W$3,BS_CONTROLE[Coluna1],BS_CONTROLE[Coluna53],"-")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IF(FN_MC!Y84="","*",FN_MC!Y84)</f>
        <v>*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MALHA CENTRAL</v>
      </c>
      <c r="E81" s="96" t="str">
        <f>IF(FN_MC!T84="","*",FN_MC!T84)</f>
        <v>PPN-POV</v>
      </c>
      <c r="F81" s="96">
        <f>IF(FN_MC!B84="","*",FN_MC!B84)</f>
        <v>46062</v>
      </c>
      <c r="G81" s="96" t="str">
        <f>IF(FN_MC!D84="","*",FN_MC!D84)</f>
        <v xml:space="preserve">TURMA FIXA VIA </v>
      </c>
      <c r="H81" s="96" t="str">
        <f>IF(FN_MC!F84="","*",FN_MC!F84)</f>
        <v>PDM - SUBSTITUIÇÃO - TRILHO</v>
      </c>
      <c r="I81" s="96" t="str">
        <f>IF(FN_MC!H84="","*",FN_MC!H84)</f>
        <v>POVPJA</v>
      </c>
      <c r="J81" s="96" t="str">
        <f>IF(FN_MC!I84="","*",FN_MC!I84)</f>
        <v>-</v>
      </c>
      <c r="K81" s="96" t="str">
        <f>IF(FN_MC!M84="","*",FN_MC!M84)</f>
        <v>PJA-POV</v>
      </c>
      <c r="L81" s="192" t="str">
        <f>IF(FN_MC!N84="","*",FN_MC!N84)</f>
        <v>POVPJA</v>
      </c>
      <c r="M81" s="97">
        <f>IF(FN_MC!J84="","*",FN_MC!J84)</f>
        <v>101</v>
      </c>
      <c r="N81" s="179">
        <f>IF(FN_MC!K84="","*",FN_MC!K84)</f>
        <v>1519.6</v>
      </c>
      <c r="O81" s="179" t="str">
        <f>IF(FN_MC!L84="","*",FN_MC!L84)</f>
        <v>-</v>
      </c>
      <c r="P81" s="107">
        <f>IF(FN_MC!O84="","*",FN_MC!O84)</f>
        <v>0.52083333333333337</v>
      </c>
      <c r="Q81" s="107">
        <f>IF(FN_MC!P84="","*",FN_MC!P84)</f>
        <v>8.3333333333333329E-2</v>
      </c>
      <c r="R81" s="96" t="str">
        <f>IF(FN_MC!Q84="","*",CONCATENATE(FN_MC!Q84," ",FN_MC!R84))</f>
        <v>8 M</v>
      </c>
      <c r="S81" s="96" t="str">
        <f>IF(FN_MC!V84="","*",FN_MC!V84)</f>
        <v xml:space="preserve">Carlos </v>
      </c>
      <c r="T81" s="96" t="str">
        <f>IF(FN_MC!W84="","*",FN_MC!W84)</f>
        <v xml:space="preserve">Execução de solda - Condicionado a temperatura </v>
      </c>
      <c r="U81" s="98" t="str">
        <f ca="1">_xlfn.XLOOKUP(G81&amp;$U$3,BS_CONTROLE[Coluna1],BS_CONTROLE[Coluna53],"-")</f>
        <v>-</v>
      </c>
      <c r="V81" s="98" t="str">
        <f ca="1">_xlfn.XLOOKUP(G81&amp;$V$3,BS_CONTROLE[Coluna1],BS_CONTROLE[Coluna53],"-")</f>
        <v>-</v>
      </c>
      <c r="W81" s="98" t="str">
        <f ca="1">_xlfn.XLOOKUP(G81&amp;$W$3,BS_CONTROLE[Coluna1],BS_CONTROLE[Coluna53],"-")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46063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TSF</v>
      </c>
      <c r="J82" s="96" t="str">
        <f>IF(FN_MC!I85="","*",FN_MC!I85)</f>
        <v>TSF</v>
      </c>
      <c r="K82" s="96" t="str">
        <f>IF(FN_MC!M85="","*",FN_MC!M85)</f>
        <v>TAL-TSF</v>
      </c>
      <c r="L82" s="192" t="str">
        <f>IF(FN_MC!N85="","*",FN_MC!N85)</f>
        <v>710TSF</v>
      </c>
      <c r="M82" s="97">
        <f>IF(FN_MC!J85="","*",FN_MC!J85)</f>
        <v>98</v>
      </c>
      <c r="N82" s="179">
        <f>IF(FN_MC!K85="","*",FN_MC!K85)</f>
        <v>710.1</v>
      </c>
      <c r="O82" s="179">
        <f>IF(FN_MC!L85="","*",FN_MC!L85)</f>
        <v>713</v>
      </c>
      <c r="P82" s="107">
        <f>IF(FN_MC!O85="","*",FN_MC!O85)</f>
        <v>0.4375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Antonioni</v>
      </c>
      <c r="T82" s="96" t="str">
        <f>IF(FN_MC!W85="","*",FN_MC!W85)</f>
        <v xml:space="preserve">
</v>
      </c>
      <c r="U82" s="98">
        <f ca="1">_xlfn.XLOOKUP(G82&amp;$U$3,BS_CONTROLE[Coluna1],BS_CONTROLE[Coluna53],"-")</f>
        <v>0</v>
      </c>
      <c r="V82" s="98">
        <f ca="1">_xlfn.XLOOKUP(G82&amp;$V$3,BS_CONTROLE[Coluna1],BS_CONTROLE[Coluna53],"-")</f>
        <v>0</v>
      </c>
      <c r="W82" s="98">
        <f ca="1">_xlfn.XLOOKUP(G82&amp;$W$3,BS_CONTROLE[Coluna1],BS_CONTROLE[Coluna53],"-")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46063</v>
      </c>
      <c r="G83" s="96" t="str">
        <f>IF(FN_MC!D86="","*",FN_MC!D86)</f>
        <v>W70</v>
      </c>
      <c r="H83" s="96" t="str">
        <f>IF(FN_MC!F86="","*",FN_MC!F86)</f>
        <v>PDM - PEDRA - DESCARGA</v>
      </c>
      <c r="I83" s="96" t="str">
        <f>IF(FN_MC!H86="","*",FN_MC!H86)</f>
        <v>TIQ</v>
      </c>
      <c r="J83" s="96" t="str">
        <f>IF(FN_MC!I86="","*",FN_MC!I86)</f>
        <v>TGR2</v>
      </c>
      <c r="K83" s="96" t="str">
        <f>IF(FN_MC!M86="","*",FN_MC!M86)</f>
        <v>TAL-TSF</v>
      </c>
      <c r="L83" s="192">
        <f>IF(FN_MC!N86="","*",FN_MC!N86)</f>
        <v>699710</v>
      </c>
      <c r="M83" s="97">
        <f>IF(FN_MC!J86="","*",FN_MC!J86)</f>
        <v>98</v>
      </c>
      <c r="N83" s="179">
        <f>IF(FN_MC!K86="","*",FN_MC!K86)</f>
        <v>704</v>
      </c>
      <c r="O83" s="179">
        <f>IF(FN_MC!L86="","*",FN_MC!L86)</f>
        <v>706</v>
      </c>
      <c r="P83" s="107">
        <f>IF(FN_MC!O86="","*",FN_MC!O86)</f>
        <v>0.375</v>
      </c>
      <c r="Q83" s="107">
        <f>IF(FN_MC!P86="","*",FN_MC!P86)</f>
        <v>0.10416666666666667</v>
      </c>
      <c r="R83" s="96" t="str">
        <f>IF(FN_MC!Q86="","*",CONCATENATE(FN_MC!Q86," ",FN_MC!R86))</f>
        <v>27 VAGÕES</v>
      </c>
      <c r="S83" s="96" t="str">
        <f>IF(FN_MC!V86="","*",FN_MC!V86)</f>
        <v xml:space="preserve">Camila </v>
      </c>
      <c r="T83" s="96" t="str">
        <f>IF(FN_MC!W86="","*",FN_MC!W86)</f>
        <v xml:space="preserve">Descarga de pedra </v>
      </c>
      <c r="U83" s="98">
        <f ca="1">_xlfn.XLOOKUP(G83&amp;$U$3,BS_CONTROLE[Coluna1],BS_CONTROLE[Coluna53],"-")</f>
        <v>7</v>
      </c>
      <c r="V83" s="98">
        <f ca="1">_xlfn.XLOOKUP(G83&amp;$V$3,BS_CONTROLE[Coluna1],BS_CONTROLE[Coluna53],"-")</f>
        <v>0</v>
      </c>
      <c r="W83" s="98" t="str">
        <f ca="1">_xlfn.XLOOKUP(G83&amp;$W$3,BS_CONTROLE[Coluna1],BS_CONTROLE[Coluna53],"-")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2" t="str">
        <f>IF(FN_MC!N87="","*",FN_MC!N87)</f>
        <v>-</v>
      </c>
      <c r="M84" s="97" t="str">
        <f>IF(FN_MC!J87="","*",FN_MC!J87)</f>
        <v>*</v>
      </c>
      <c r="N84" s="179" t="str">
        <f>IF(FN_MC!K87="","*",FN_MC!K87)</f>
        <v>*</v>
      </c>
      <c r="O84" s="179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_xlfn.XLOOKUP(G84&amp;$U$3,BS_CONTROLE[Coluna1],BS_CONTROLE[Coluna53],"-")</f>
        <v>-</v>
      </c>
      <c r="V84" s="98" t="str">
        <f ca="1">_xlfn.XLOOKUP(G84&amp;$V$3,BS_CONTROLE[Coluna1],BS_CONTROLE[Coluna53],"-")</f>
        <v>-</v>
      </c>
      <c r="W84" s="98" t="str">
        <f ca="1">_xlfn.XLOOKUP(G84&amp;$W$3,BS_CONTROLE[Coluna1],BS_CONTROLE[Coluna53],"-")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TGR-TRO</v>
      </c>
      <c r="F85" s="96">
        <f>IF(FN_MC!B88="","*",FN_MC!B88)</f>
        <v>46063</v>
      </c>
      <c r="G85" s="96" t="str">
        <f>IF(FN_MC!D88="","*",FN_MC!D88)</f>
        <v>BRUNO (TF-525)</v>
      </c>
      <c r="H85" s="96" t="str">
        <f>IF(FN_MC!F88="","*",FN_MC!F88)</f>
        <v>PDM - SOLDA</v>
      </c>
      <c r="I85" s="96" t="str">
        <f>IF(FN_MC!H88="","*",FN_MC!H88)</f>
        <v>TRM</v>
      </c>
      <c r="J85" s="96" t="str">
        <f>IF(FN_MC!I88="","*",FN_MC!I88)</f>
        <v>-</v>
      </c>
      <c r="K85" s="96" t="str">
        <f>IF(FN_MC!M88="","*",FN_MC!M88)</f>
        <v>TRM</v>
      </c>
      <c r="L85" s="192" t="str">
        <f>IF(FN_MC!N88="","*",FN_MC!N88)</f>
        <v>TRMS</v>
      </c>
      <c r="M85" s="97">
        <f>IF(FN_MC!J88="","*",FN_MC!J88)</f>
        <v>98</v>
      </c>
      <c r="N85" s="179">
        <f>IF(FN_MC!K88="","*",FN_MC!K88)</f>
        <v>548.16</v>
      </c>
      <c r="O85" s="179" t="str">
        <f>IF(FN_MC!L88="","*",FN_MC!L88)</f>
        <v>-</v>
      </c>
      <c r="P85" s="107">
        <f>IF(FN_MC!O88="","*",FN_MC!O88)</f>
        <v>0.375</v>
      </c>
      <c r="Q85" s="107">
        <f>IF(FN_MC!P88="","*",FN_MC!P88)</f>
        <v>6.25E-2</v>
      </c>
      <c r="R85" s="96" t="str">
        <f>IF(FN_MC!Q88="","*",CONCATENATE(FN_MC!Q88," ",FN_MC!R88))</f>
        <v>1 Nº DE SOLDA</v>
      </c>
      <c r="S85" s="96" t="str">
        <f>IF(FN_MC!V88="","*",FN_MC!V88)</f>
        <v>Bruno</v>
      </c>
      <c r="T85" s="96" t="str">
        <f>IF(FN_MC!W88="","*",FN_MC!W88)</f>
        <v xml:space="preserve">Execução de solda - Condicionado a temperatura </v>
      </c>
      <c r="U85" s="98">
        <f ca="1">_xlfn.XLOOKUP(G85&amp;$U$3,BS_CONTROLE[Coluna1],BS_CONTROLE[Coluna53],"-")</f>
        <v>2</v>
      </c>
      <c r="V85" s="98">
        <f ca="1">_xlfn.XLOOKUP(G85&amp;$V$3,BS_CONTROLE[Coluna1],BS_CONTROLE[Coluna53],"-")</f>
        <v>1</v>
      </c>
      <c r="W85" s="98" t="str">
        <f ca="1">_xlfn.XLOOKUP(G85&amp;$W$3,BS_CONTROLE[Coluna1],BS_CONTROLE[Coluna53],"-")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IF(FN_MC!Y89="","*",FN_MC!Y89)</f>
        <v>SIM</v>
      </c>
      <c r="B86" s="95" t="str">
        <f>IF(FN_MC!X89="","*",FN_MC!X89)</f>
        <v>Contrato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46063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TPC440</v>
      </c>
      <c r="J86" s="96" t="str">
        <f>IF(FN_MC!I89="","*",FN_MC!I89)</f>
        <v>-</v>
      </c>
      <c r="K86" s="96" t="str">
        <f>IF(FN_MC!M89="","*",FN_MC!M89)</f>
        <v>TPC-TVL</v>
      </c>
      <c r="L86" s="192" t="str">
        <f>IF(FN_MC!N89="","*",FN_MC!N89)</f>
        <v>TPC440</v>
      </c>
      <c r="M86" s="97">
        <f>IF(FN_MC!J89="","*",FN_MC!J89)</f>
        <v>74</v>
      </c>
      <c r="N86" s="179">
        <f>IF(FN_MC!K89="","*",FN_MC!K89)</f>
        <v>430.26799999999997</v>
      </c>
      <c r="O86" s="179" t="str">
        <f>IF(FN_MC!L89="","*",FN_MC!L89)</f>
        <v>-</v>
      </c>
      <c r="P86" s="107">
        <f>IF(FN_MC!O89="","*",FN_MC!O89)</f>
        <v>0.375</v>
      </c>
      <c r="Q86" s="107">
        <f>IF(FN_MC!P89="","*",FN_MC!P89)</f>
        <v>0.125</v>
      </c>
      <c r="R86" s="96" t="str">
        <f>IF(FN_MC!Q89="","*",CONCATENATE(FN_MC!Q89," ",FN_MC!R89))</f>
        <v>2 Nº DE SOLDA</v>
      </c>
      <c r="S86" s="96" t="str">
        <f>IF(FN_MC!V89="","*",FN_MC!V89)</f>
        <v>Elson</v>
      </c>
      <c r="T86" s="96" t="str">
        <f>IF(FN_MC!W89="","*",FN_MC!W89)</f>
        <v xml:space="preserve">Execução de solda - Condicionado a temperatura </v>
      </c>
      <c r="U86" s="98">
        <f ca="1">_xlfn.XLOOKUP(G86&amp;$U$3,BS_CONTROLE[Coluna1],BS_CONTROLE[Coluna53],"-")</f>
        <v>2</v>
      </c>
      <c r="V86" s="98">
        <f ca="1">_xlfn.XLOOKUP(G86&amp;$V$3,BS_CONTROLE[Coluna1],BS_CONTROLE[Coluna53],"-")</f>
        <v>0</v>
      </c>
      <c r="W86" s="98" t="str">
        <f ca="1">_xlfn.XLOOKUP(G86&amp;$W$3,BS_CONTROLE[Coluna1],BS_CONTROLE[Coluna53],"-")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2" t="str">
        <f>IF(FN_MC!N90="","*",FN_MC!N90)</f>
        <v>-</v>
      </c>
      <c r="M87" s="97" t="str">
        <f>IF(FN_MC!J90="","*",FN_MC!J90)</f>
        <v>*</v>
      </c>
      <c r="N87" s="179" t="str">
        <f>IF(FN_MC!K90="","*",FN_MC!K90)</f>
        <v>*</v>
      </c>
      <c r="O87" s="179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_xlfn.XLOOKUP(G87&amp;$U$3,BS_CONTROLE[Coluna1],BS_CONTROLE[Coluna53],"-")</f>
        <v>-</v>
      </c>
      <c r="V87" s="98" t="str">
        <f ca="1">_xlfn.XLOOKUP(G87&amp;$V$3,BS_CONTROLE[Coluna1],BS_CONTROLE[Coluna53],"-")</f>
        <v>-</v>
      </c>
      <c r="W87" s="98" t="str">
        <f ca="1">_xlfn.XLOOKUP(G87&amp;$W$3,BS_CONTROLE[Coluna1],BS_CONTROLE[Coluna53],"-")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2" t="str">
        <f>IF(FN_MC!N91="","*",FN_MC!N91)</f>
        <v>-</v>
      </c>
      <c r="M88" s="97" t="str">
        <f>IF(FN_MC!J91="","*",FN_MC!J91)</f>
        <v>*</v>
      </c>
      <c r="N88" s="179" t="str">
        <f>IF(FN_MC!K91="","*",FN_MC!K91)</f>
        <v>*</v>
      </c>
      <c r="O88" s="179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_xlfn.XLOOKUP(G88&amp;$U$3,BS_CONTROLE[Coluna1],BS_CONTROLE[Coluna53],"-")</f>
        <v>-</v>
      </c>
      <c r="V88" s="98" t="str">
        <f ca="1">_xlfn.XLOOKUP(G88&amp;$V$3,BS_CONTROLE[Coluna1],BS_CONTROLE[Coluna53],"-")</f>
        <v>-</v>
      </c>
      <c r="W88" s="98" t="str">
        <f ca="1">_xlfn.XLOOKUP(G88&amp;$W$3,BS_CONTROLE[Coluna1],BS_CONTROLE[Coluna53],"-")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2" t="str">
        <f>IF(FN_MC!N92="","*",FN_MC!N92)</f>
        <v>-</v>
      </c>
      <c r="M89" s="97" t="str">
        <f>IF(FN_MC!J92="","*",FN_MC!J92)</f>
        <v>*</v>
      </c>
      <c r="N89" s="179" t="str">
        <f>IF(FN_MC!K92="","*",FN_MC!K92)</f>
        <v>*</v>
      </c>
      <c r="O89" s="179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_xlfn.XLOOKUP(G89&amp;$U$3,BS_CONTROLE[Coluna1],BS_CONTROLE[Coluna53],"-")</f>
        <v>-</v>
      </c>
      <c r="V89" s="98" t="str">
        <f ca="1">_xlfn.XLOOKUP(G89&amp;$V$3,BS_CONTROLE[Coluna1],BS_CONTROLE[Coluna53],"-")</f>
        <v>-</v>
      </c>
      <c r="W89" s="98" t="str">
        <f ca="1">_xlfn.XLOOKUP(G89&amp;$W$3,BS_CONTROLE[Coluna1],BS_CONTROLE[Coluna53],"-")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IF(FN_MC!Y93="","*",FN_MC!Y93)</f>
        <v>SIM</v>
      </c>
      <c r="B90" s="95" t="str">
        <f>IF(FN_MC!X93="","*",FN_MC!X93)</f>
        <v>Contrato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46063</v>
      </c>
      <c r="G90" s="96" t="str">
        <f>IF(FN_MC!D93="","*",FN_MC!D93)</f>
        <v>W50</v>
      </c>
      <c r="H90" s="96" t="str">
        <f>IF(FN_MC!F93="","*",FN_MC!F93)</f>
        <v>MODERNIZAÇÃO - DESCARGA - TRILHO</v>
      </c>
      <c r="I90" s="96" t="str">
        <f>IF(FN_MC!H93="","*",FN_MC!H93)</f>
        <v>TCS</v>
      </c>
      <c r="J90" s="96" t="str">
        <f>IF(FN_MC!I93="","*",FN_MC!I93)</f>
        <v>TCS2</v>
      </c>
      <c r="K90" s="96" t="str">
        <f>IF(FN_MC!M93="","*",FN_MC!M93)</f>
        <v>TVI-TJA</v>
      </c>
      <c r="L90" s="192" t="str">
        <f>IF(FN_MC!N93="","*",FN_MC!N93)</f>
        <v>251TJA</v>
      </c>
      <c r="M90" s="97">
        <f>IF(FN_MC!J93="","*",FN_MC!J93)</f>
        <v>74</v>
      </c>
      <c r="N90" s="179">
        <f>IF(FN_MC!K93="","*",FN_MC!K93)</f>
        <v>260</v>
      </c>
      <c r="O90" s="179">
        <f>IF(FN_MC!L93="","*",FN_MC!L93)</f>
        <v>210</v>
      </c>
      <c r="P90" s="107">
        <f>IF(FN_MC!O93="","*",FN_MC!O93)</f>
        <v>0.35416666666666669</v>
      </c>
      <c r="Q90" s="107">
        <f>IF(FN_MC!P93="","*",FN_MC!P93)</f>
        <v>0.16666666666666666</v>
      </c>
      <c r="R90" s="96" t="str">
        <f>IF(FN_MC!Q93="","*",CONCATENATE(FN_MC!Q93," ",FN_MC!R93))</f>
        <v>4 Nº DE BARRAS</v>
      </c>
      <c r="S90" s="96" t="str">
        <f>IF(FN_MC!V93="","*",FN_MC!V93)</f>
        <v>Augusto/ Efraim</v>
      </c>
      <c r="T90" s="96" t="str">
        <f>IF(FN_MC!W93="","*",FN_MC!W93)</f>
        <v>Descarga de 4 barras e RECOLHA DE DORMENTES</v>
      </c>
      <c r="U90" s="98">
        <f ca="1">_xlfn.XLOOKUP(G90&amp;$U$3,BS_CONTROLE[Coluna1],BS_CONTROLE[Coluna53],"-")</f>
        <v>15</v>
      </c>
      <c r="V90" s="98">
        <f ca="1">_xlfn.XLOOKUP(G90&amp;$V$3,BS_CONTROLE[Coluna1],BS_CONTROLE[Coluna53],"-")</f>
        <v>0</v>
      </c>
      <c r="W90" s="98" t="str">
        <f ca="1">_xlfn.XLOOKUP(G90&amp;$W$3,BS_CONTROLE[Coluna1],BS_CONTROLE[Coluna53],"-")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2" t="str">
        <f>IF(FN_MC!N94="","*",FN_MC!N94)</f>
        <v>-</v>
      </c>
      <c r="M91" s="97" t="str">
        <f>IF(FN_MC!J94="","*",FN_MC!J94)</f>
        <v>*</v>
      </c>
      <c r="N91" s="179" t="str">
        <f>IF(FN_MC!K94="","*",FN_MC!K94)</f>
        <v>*</v>
      </c>
      <c r="O91" s="179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_xlfn.XLOOKUP(G91&amp;$U$3,BS_CONTROLE[Coluna1],BS_CONTROLE[Coluna53],"-")</f>
        <v>-</v>
      </c>
      <c r="V91" s="98" t="str">
        <f ca="1">_xlfn.XLOOKUP(G91&amp;$V$3,BS_CONTROLE[Coluna1],BS_CONTROLE[Coluna53],"-")</f>
        <v>-</v>
      </c>
      <c r="W91" s="98" t="str">
        <f ca="1">_xlfn.XLOOKUP(G91&amp;$W$3,BS_CONTROLE[Coluna1],BS_CONTROLE[Coluna53],"-")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46063</v>
      </c>
      <c r="G92" s="96" t="str">
        <f>IF(FN_MC!D95="","*",FN_MC!D95)</f>
        <v>V66</v>
      </c>
      <c r="H92" s="96" t="str">
        <f>IF(FN_MC!F95="","*",FN_MC!F95)</f>
        <v>MODERNIZAÇÃO - REGULAGEM</v>
      </c>
      <c r="I92" s="96" t="str">
        <f>IF(FN_MC!H95="","*",FN_MC!H95)</f>
        <v>TID2</v>
      </c>
      <c r="J92" s="96" t="str">
        <f>IF(FN_MC!I95="","*",FN_MC!I95)</f>
        <v>TID2</v>
      </c>
      <c r="K92" s="96" t="str">
        <f>IF(FN_MC!M95="","*",FN_MC!M95)</f>
        <v>TCE-TID</v>
      </c>
      <c r="L92" s="192" t="str">
        <f>IF(FN_MC!N95="","*",FN_MC!N95)</f>
        <v>TCE177</v>
      </c>
      <c r="M92" s="97">
        <f>IF(FN_MC!J95="","*",FN_MC!J95)</f>
        <v>74</v>
      </c>
      <c r="N92" s="179">
        <f>IF(FN_MC!K95="","*",FN_MC!K95)</f>
        <v>172</v>
      </c>
      <c r="O92" s="179">
        <f>IF(FN_MC!L95="","*",FN_MC!L95)</f>
        <v>173.5</v>
      </c>
      <c r="P92" s="107">
        <f>IF(FN_MC!O95="","*",FN_MC!O95)</f>
        <v>0.39583333333333331</v>
      </c>
      <c r="Q92" s="107">
        <f>IF(FN_MC!P95="","*",FN_MC!P95)</f>
        <v>6.25E-2</v>
      </c>
      <c r="R92" s="96" t="str">
        <f>IF(FN_MC!Q95="","*",CONCATENATE(FN_MC!Q95," ",FN_MC!R95))</f>
        <v>500 M</v>
      </c>
      <c r="S92" s="96" t="str">
        <f>IF(FN_MC!V95="","*",FN_MC!V95)</f>
        <v>Augusto/ Efraim</v>
      </c>
      <c r="T92" s="96" t="str">
        <f>IF(FN_MC!W95="","*",FN_MC!W95)</f>
        <v>Regulagem de brita</v>
      </c>
      <c r="U92" s="98" t="str">
        <f ca="1">_xlfn.XLOOKUP(G92&amp;$U$3,BS_CONTROLE[Coluna1],BS_CONTROLE[Coluna53],"-")</f>
        <v>-</v>
      </c>
      <c r="V92" s="98" t="str">
        <f ca="1">_xlfn.XLOOKUP(G92&amp;$V$3,BS_CONTROLE[Coluna1],BS_CONTROLE[Coluna53],"-")</f>
        <v>-</v>
      </c>
      <c r="W92" s="98" t="str">
        <f ca="1">_xlfn.XLOOKUP(G92&amp;$W$3,BS_CONTROLE[Coluna1],BS_CONTROLE[Coluna53],"-")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2" t="str">
        <f>IF(FN_MC!N96="","*",FN_MC!N96)</f>
        <v>-</v>
      </c>
      <c r="M93" s="97" t="str">
        <f>IF(FN_MC!J96="","*",FN_MC!J96)</f>
        <v>*</v>
      </c>
      <c r="N93" s="179" t="str">
        <f>IF(FN_MC!K96="","*",FN_MC!K96)</f>
        <v>*</v>
      </c>
      <c r="O93" s="179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_xlfn.XLOOKUP(G93&amp;$U$3,BS_CONTROLE[Coluna1],BS_CONTROLE[Coluna53],"-")</f>
        <v>-</v>
      </c>
      <c r="V93" s="98" t="str">
        <f ca="1">_xlfn.XLOOKUP(G93&amp;$V$3,BS_CONTROLE[Coluna1],BS_CONTROLE[Coluna53],"-")</f>
        <v>-</v>
      </c>
      <c r="W93" s="98" t="str">
        <f ca="1">_xlfn.XLOOKUP(G93&amp;$W$3,BS_CONTROLE[Coluna1],BS_CONTROLE[Coluna53],"-")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FERRONORTE</v>
      </c>
      <c r="E94" s="96" t="str">
        <f>IF(FN_MC!T97="","*",FN_MC!T97)</f>
        <v>TMI-TCS</v>
      </c>
      <c r="F94" s="96">
        <f>IF(FN_MC!B97="","*",FN_MC!B97)</f>
        <v>46063</v>
      </c>
      <c r="G94" s="96" t="str">
        <f>IF(FN_MC!D97="","*",FN_MC!D97)</f>
        <v>MARCOS (TF-520)</v>
      </c>
      <c r="H94" s="96" t="str">
        <f>IF(FN_MC!F97="","*",FN_MC!F97)</f>
        <v>PDM - SOLDA</v>
      </c>
      <c r="I94" s="96" t="str">
        <f>IF(FN_MC!H97="","*",FN_MC!H97)</f>
        <v>K52TQI</v>
      </c>
      <c r="J94" s="96" t="str">
        <f>IF(FN_MC!I97="","*",FN_MC!I97)</f>
        <v>-</v>
      </c>
      <c r="K94" s="96" t="str">
        <f>IF(FN_MC!M97="","*",FN_MC!M97)</f>
        <v>TLG-TQI</v>
      </c>
      <c r="L94" s="192" t="str">
        <f>IF(FN_MC!N97="","*",FN_MC!N97)</f>
        <v>K52TQI</v>
      </c>
      <c r="M94" s="97">
        <f>IF(FN_MC!J97="","*",FN_MC!J97)</f>
        <v>74</v>
      </c>
      <c r="N94" s="179">
        <f>IF(FN_MC!K97="","*",FN_MC!K97)</f>
        <v>54.53</v>
      </c>
      <c r="O94" s="179" t="str">
        <f>IF(FN_MC!L97="","*",FN_MC!L97)</f>
        <v>-</v>
      </c>
      <c r="P94" s="107">
        <f>IF(FN_MC!O97="","*",FN_MC!O97)</f>
        <v>0.375</v>
      </c>
      <c r="Q94" s="107">
        <f>IF(FN_MC!P97="","*",FN_MC!P97)</f>
        <v>0.125</v>
      </c>
      <c r="R94" s="96" t="str">
        <f>IF(FN_MC!Q97="","*",CONCATENATE(FN_MC!Q97," ",FN_MC!R97))</f>
        <v>2 Nº DE SOLDA</v>
      </c>
      <c r="S94" s="96" t="str">
        <f>IF(FN_MC!V97="","*",FN_MC!V97)</f>
        <v>Marcos Euzebio</v>
      </c>
      <c r="T94" s="96" t="str">
        <f>IF(FN_MC!W97="","*",FN_MC!W97)</f>
        <v xml:space="preserve">Execução de solda - Condicionado a temperatura </v>
      </c>
      <c r="U94" s="98">
        <f ca="1">_xlfn.XLOOKUP(G94&amp;$U$3,BS_CONTROLE[Coluna1],BS_CONTROLE[Coluna53],"-")</f>
        <v>0</v>
      </c>
      <c r="V94" s="98">
        <f ca="1">_xlfn.XLOOKUP(G94&amp;$V$3,BS_CONTROLE[Coluna1],BS_CONTROLE[Coluna53],"-")</f>
        <v>2</v>
      </c>
      <c r="W94" s="98" t="str">
        <f ca="1">_xlfn.XLOOKUP(G94&amp;$W$3,BS_CONTROLE[Coluna1],BS_CONTROLE[Coluna53],"-")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IF(FN_MC!Y98="","*",FN_MC!Y98)</f>
        <v>OPORTUNIDADE</v>
      </c>
      <c r="B95" s="95" t="str">
        <f>IF(FN_MC!X98="","*",FN_MC!X98)</f>
        <v>Oportunidade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46063</v>
      </c>
      <c r="G95" s="96" t="str">
        <f>IF(FN_MC!D98="","*",FN_MC!D98)</f>
        <v>E46</v>
      </c>
      <c r="H95" s="96" t="str">
        <f>IF(FN_MC!F98="","*",FN_MC!F98)</f>
        <v>TRILHEIRO - DESCARGA</v>
      </c>
      <c r="I95" s="96" t="str">
        <f>IF(FN_MC!H98="","*",FN_MC!H98)</f>
        <v>TIN</v>
      </c>
      <c r="J95" s="96" t="str">
        <f>IF(FN_MC!I98="","*",FN_MC!I98)</f>
        <v>-</v>
      </c>
      <c r="K95" s="96" t="str">
        <f>IF(FN_MC!M98="","*",FN_MC!M98)</f>
        <v>TAP-TLG</v>
      </c>
      <c r="L95" s="192" t="str">
        <f>IF(FN_MC!N98="","*",FN_MC!N98)</f>
        <v>TAPK35</v>
      </c>
      <c r="M95" s="97">
        <f>IF(FN_MC!J98="","*",FN_MC!J98)</f>
        <v>74</v>
      </c>
      <c r="N95" s="179">
        <f>IF(FN_MC!K98="","*",FN_MC!K98)</f>
        <v>26.8</v>
      </c>
      <c r="O95" s="179" t="str">
        <f>IF(FN_MC!L98="","*",FN_MC!L98)</f>
        <v>-</v>
      </c>
      <c r="P95" s="107">
        <f>IF(FN_MC!O98="","*",FN_MC!O98)</f>
        <v>0.41666666666666669</v>
      </c>
      <c r="Q95" s="107">
        <f>IF(FN_MC!P98="","*",FN_MC!P98)</f>
        <v>4.1666666666666664E-2</v>
      </c>
      <c r="R95" s="96" t="str">
        <f>IF(FN_MC!Q98="","*",CONCATENATE(FN_MC!Q98," ",FN_MC!R98))</f>
        <v>936 M</v>
      </c>
      <c r="S95" s="96" t="str">
        <f>IF(FN_MC!V98="","*",FN_MC!V98)</f>
        <v xml:space="preserve">PCM </v>
      </c>
      <c r="T95" s="96" t="str">
        <f>IF(FN_MC!W98="","*",FN_MC!W98)</f>
        <v xml:space="preserve">
45 min em TIN2 pra formar cobra cega
Descarga de 3 barras no equipamento 74/026819-027555cv</v>
      </c>
      <c r="U95" s="98" t="str">
        <f ca="1">_xlfn.XLOOKUP(G95&amp;$U$3,BS_CONTROLE[Coluna1],BS_CONTROLE[Coluna53],"-")</f>
        <v>-</v>
      </c>
      <c r="V95" s="98" t="str">
        <f ca="1">_xlfn.XLOOKUP(G95&amp;$V$3,BS_CONTROLE[Coluna1],BS_CONTROLE[Coluna53],"-")</f>
        <v>-</v>
      </c>
      <c r="W95" s="98" t="str">
        <f ca="1">_xlfn.XLOOKUP(G95&amp;$W$3,BS_CONTROLE[Coluna1],BS_CONTROLE[Coluna53],"-")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IF(FN_MC!Y99="","*",FN_MC!Y99)</f>
        <v>OPORTUNIDADE</v>
      </c>
      <c r="B96" s="95" t="str">
        <f>IF(FN_MC!X99="","*",FN_MC!X99)</f>
        <v>Oportunidade</v>
      </c>
      <c r="C96" s="95" t="str">
        <f>IF(FN_MC!Z99="","*",FN_MC!Z99)</f>
        <v>*</v>
      </c>
      <c r="D96" s="96" t="str">
        <f>IF(FN_MC!S99="","*",FN_MC!S99)</f>
        <v>FERRONORTE</v>
      </c>
      <c r="E96" s="96" t="str">
        <f>IF(FN_MC!T99="","*",FN_MC!T99)</f>
        <v>TMI-TCS</v>
      </c>
      <c r="F96" s="96">
        <f>IF(FN_MC!B99="","*",FN_MC!B99)</f>
        <v>46063</v>
      </c>
      <c r="G96" s="96" t="str">
        <f>IF(FN_MC!D99="","*",FN_MC!D99)</f>
        <v>A60</v>
      </c>
      <c r="H96" s="96" t="str">
        <f>IF(FN_MC!F99="","*",FN_MC!F99)</f>
        <v>DETECÇÃO - RONDA 7 DIAS</v>
      </c>
      <c r="I96" s="96" t="str">
        <f>IF(FN_MC!H99="","*",FN_MC!H99)</f>
        <v>TMI</v>
      </c>
      <c r="J96" s="96" t="str">
        <f>IF(FN_MC!I99="","*",FN_MC!I99)</f>
        <v>TIN1</v>
      </c>
      <c r="K96" s="96" t="str">
        <f>IF(FN_MC!M99="","*",FN_MC!M99)</f>
        <v>TMI-TRP</v>
      </c>
      <c r="L96" s="192" t="str">
        <f>IF(FN_MC!N99="","*",FN_MC!N99)</f>
        <v>TMITRP</v>
      </c>
      <c r="M96" s="97">
        <f>IF(FN_MC!J99="","*",FN_MC!J99)</f>
        <v>74</v>
      </c>
      <c r="N96" s="179">
        <f>IF(FN_MC!K99="","*",FN_MC!K99)</f>
        <v>1</v>
      </c>
      <c r="O96" s="179">
        <f>IF(FN_MC!L99="","*",FN_MC!L99)</f>
        <v>109</v>
      </c>
      <c r="P96" s="107">
        <f>IF(FN_MC!O99="","*",FN_MC!O99)</f>
        <v>0.33333333333333331</v>
      </c>
      <c r="Q96" s="107">
        <f>IF(FN_MC!P99="","*",FN_MC!P99)</f>
        <v>4.1666666666666664E-2</v>
      </c>
      <c r="R96" s="96" t="str">
        <f>IF(FN_MC!Q99="","*",CONCATENATE(FN_MC!Q99," ",FN_MC!R99))</f>
        <v>100 KM</v>
      </c>
      <c r="S96" s="96" t="str">
        <f>IF(FN_MC!V99="","*",FN_MC!V99)</f>
        <v>Herbert</v>
      </c>
      <c r="T96" s="96" t="str">
        <f>IF(FN_MC!W99="","*",FN_MC!W99)</f>
        <v>Ronda 7 dias</v>
      </c>
      <c r="U96" s="98">
        <f ca="1">_xlfn.XLOOKUP(G96&amp;$U$3,BS_CONTROLE[Coluna1],BS_CONTROLE[Coluna53],"-")</f>
        <v>109</v>
      </c>
      <c r="V96" s="98">
        <f ca="1">_xlfn.XLOOKUP(G96&amp;$V$3,BS_CONTROLE[Coluna1],BS_CONTROLE[Coluna53],"-")</f>
        <v>180</v>
      </c>
      <c r="W96" s="98" t="str">
        <f ca="1">_xlfn.XLOOKUP(G96&amp;$W$3,BS_CONTROLE[Coluna1],BS_CONTROLE[Coluna53],"-")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IF(FN_MC!Y100="","*",FN_MC!Y100)</f>
        <v>*</v>
      </c>
      <c r="B97" s="95" t="str">
        <f>IF(FN_MC!X100="","*",FN_MC!X100)</f>
        <v>Extra</v>
      </c>
      <c r="C97" s="95" t="str">
        <f>IF(FN_MC!Z100="","*",FN_MC!Z100)</f>
        <v>*</v>
      </c>
      <c r="D97" s="96" t="str">
        <f>IF(FN_MC!S100="","*",FN_MC!S100)</f>
        <v>MALHA CENTRAL</v>
      </c>
      <c r="E97" s="96" t="str">
        <f>IF(FN_MC!T100="","*",FN_MC!T100)</f>
        <v>PPN-POV</v>
      </c>
      <c r="F97" s="96">
        <f>IF(FN_MC!B100="","*",FN_MC!B100)</f>
        <v>46063</v>
      </c>
      <c r="G97" s="96" t="str">
        <f>IF(FN_MC!D100="","*",FN_MC!D100)</f>
        <v>CARLOS NEVES (TP-521)</v>
      </c>
      <c r="H97" s="96" t="str">
        <f>IF(FN_MC!F100="","*",FN_MC!F100)</f>
        <v>PDM - SOLDA</v>
      </c>
      <c r="I97" s="96" t="str">
        <f>IF(FN_MC!H100="","*",FN_MC!H100)</f>
        <v>-</v>
      </c>
      <c r="J97" s="96" t="str">
        <f>IF(FN_MC!I100="","*",FN_MC!I100)</f>
        <v>-</v>
      </c>
      <c r="K97" s="96" t="str">
        <f>IF(FN_MC!M100="","*",FN_MC!M100)</f>
        <v>PPO-PPP</v>
      </c>
      <c r="L97" s="192" t="str">
        <f>IF(FN_MC!N100="","*",FN_MC!N100)</f>
        <v>PPPPPO</v>
      </c>
      <c r="M97" s="97">
        <f>IF(FN_MC!J100="","*",FN_MC!J100)</f>
        <v>101</v>
      </c>
      <c r="N97" s="179">
        <f>IF(FN_MC!K100="","*",FN_MC!K100)</f>
        <v>1142.5999999999999</v>
      </c>
      <c r="O97" s="179">
        <f>IF(FN_MC!L100="","*",FN_MC!L100)</f>
        <v>1143</v>
      </c>
      <c r="P97" s="107">
        <f>IF(FN_MC!O100="","*",FN_MC!O100)</f>
        <v>0.29166666666666669</v>
      </c>
      <c r="Q97" s="107">
        <f>IF(FN_MC!P100="","*",FN_MC!P100)</f>
        <v>0.41666666666666669</v>
      </c>
      <c r="R97" s="96" t="str">
        <f>IF(FN_MC!Q100="","*",CONCATENATE(FN_MC!Q100," ",FN_MC!R100))</f>
        <v>2 Nº DE SOLDA</v>
      </c>
      <c r="S97" s="96" t="str">
        <f>IF(FN_MC!V100="","*",FN_MC!V100)</f>
        <v xml:space="preserve">Carlos </v>
      </c>
      <c r="T97" s="96" t="str">
        <f>IF(FN_MC!W100="","*",FN_MC!W100)</f>
        <v xml:space="preserve">Execução de solda - Condicionado a temperatura </v>
      </c>
      <c r="U97" s="98" t="str">
        <f ca="1">_xlfn.XLOOKUP(G97&amp;$U$3,BS_CONTROLE[Coluna1],BS_CONTROLE[Coluna53],"-")</f>
        <v>-</v>
      </c>
      <c r="V97" s="98" t="str">
        <f ca="1">_xlfn.XLOOKUP(G97&amp;$V$3,BS_CONTROLE[Coluna1],BS_CONTROLE[Coluna53],"-")</f>
        <v>-</v>
      </c>
      <c r="W97" s="98" t="str">
        <f ca="1">_xlfn.XLOOKUP(G97&amp;$W$3,BS_CONTROLE[Coluna1],BS_CONTROLE[Coluna53],"-")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IF(FN_MC!Y101="","*",FN_MC!Y101)</f>
        <v>*</v>
      </c>
      <c r="B98" s="95" t="str">
        <f>IF(FN_MC!X101="","*",FN_MC!X101)</f>
        <v>Extra</v>
      </c>
      <c r="C98" s="95" t="str">
        <f>IF(FN_MC!Z101="","*",FN_MC!Z101)</f>
        <v>*</v>
      </c>
      <c r="D98" s="96" t="str">
        <f>IF(FN_MC!S101="","*",FN_MC!S101)</f>
        <v>MALHA CENTRAL</v>
      </c>
      <c r="E98" s="96" t="str">
        <f>IF(FN_MC!T101="","*",FN_MC!T101)</f>
        <v>PRV-POV</v>
      </c>
      <c r="F98" s="96">
        <f>IF(FN_MC!B101="","*",FN_MC!B101)</f>
        <v>46063</v>
      </c>
      <c r="G98" s="96" t="str">
        <f>IF(FN_MC!D101="","*",FN_MC!D101)</f>
        <v>W94</v>
      </c>
      <c r="H98" s="96" t="str">
        <f>IF(FN_MC!F101="","*",FN_MC!F101)</f>
        <v>PDM - PEDRA - CARGA</v>
      </c>
      <c r="I98" s="96" t="str">
        <f>IF(FN_MC!H101="","*",FN_MC!H101)</f>
        <v>PPR1</v>
      </c>
      <c r="J98" s="96" t="str">
        <f>IF(FN_MC!I101="","*",FN_MC!I101)</f>
        <v>PIT1</v>
      </c>
      <c r="K98" s="96" t="str">
        <f>IF(FN_MC!M101="","*",FN_MC!M101)</f>
        <v>PPR-PSS</v>
      </c>
      <c r="L98" s="192" t="str">
        <f>IF(FN_MC!N101="","*",FN_MC!N101)</f>
        <v>K18PPR</v>
      </c>
      <c r="M98" s="97">
        <f>IF(FN_MC!J101="","*",FN_MC!J101)</f>
        <v>103</v>
      </c>
      <c r="N98" s="179">
        <f>IF(FN_MC!K101="","*",FN_MC!K101)</f>
        <v>1996.3</v>
      </c>
      <c r="O98" s="179" t="str">
        <f>IF(FN_MC!L101="","*",FN_MC!L101)</f>
        <v>-</v>
      </c>
      <c r="P98" s="107">
        <f>IF(FN_MC!O101="","*",FN_MC!O101)</f>
        <v>0.375</v>
      </c>
      <c r="Q98" s="107">
        <f>IF(FN_MC!P101="","*",FN_MC!P101)</f>
        <v>8.3333333333333329E-2</v>
      </c>
      <c r="R98" s="96" t="str">
        <f>IF(FN_MC!Q101="","*",CONCATENATE(FN_MC!Q101," ",FN_MC!R101))</f>
        <v>13 VAGÕES</v>
      </c>
      <c r="S98" s="96" t="str">
        <f>IF(FN_MC!V101="","*",FN_MC!V101)</f>
        <v xml:space="preserve">Lucas </v>
      </c>
      <c r="T98" s="96" t="str">
        <f>IF(FN_MC!W101="","*",FN_MC!W101)</f>
        <v xml:space="preserve">Carregamento de pedra </v>
      </c>
      <c r="U98" s="98">
        <f ca="1">_xlfn.XLOOKUP(G98&amp;$U$3,BS_CONTROLE[Coluna1],BS_CONTROLE[Coluna53],"-")</f>
        <v>1</v>
      </c>
      <c r="V98" s="98" t="str">
        <f ca="1">_xlfn.XLOOKUP(G98&amp;$V$3,BS_CONTROLE[Coluna1],BS_CONTROLE[Coluna53],"-")</f>
        <v>-</v>
      </c>
      <c r="W98" s="98" t="str">
        <f ca="1">_xlfn.XLOOKUP(G98&amp;$W$3,BS_CONTROLE[Coluna1],BS_CONTROLE[Coluna53],"-")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2" t="str">
        <f>IF(FN_MC!N102="","*",FN_MC!N102)</f>
        <v>-</v>
      </c>
      <c r="M99" s="97" t="str">
        <f>IF(FN_MC!J102="","*",FN_MC!J102)</f>
        <v>*</v>
      </c>
      <c r="N99" s="179" t="str">
        <f>IF(FN_MC!K102="","*",FN_MC!K102)</f>
        <v>*</v>
      </c>
      <c r="O99" s="179" t="str">
        <f>IF(FN_MC!L102="","*",FN_MC!L102)</f>
        <v>*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_xlfn.XLOOKUP(G99&amp;$U$3,BS_CONTROLE[Coluna1],BS_CONTROLE[Coluna53],"-")</f>
        <v>-</v>
      </c>
      <c r="V99" s="98" t="str">
        <f ca="1">_xlfn.XLOOKUP(G99&amp;$V$3,BS_CONTROLE[Coluna1],BS_CONTROLE[Coluna53],"-")</f>
        <v>-</v>
      </c>
      <c r="W99" s="98" t="str">
        <f ca="1">_xlfn.XLOOKUP(G99&amp;$W$3,BS_CONTROLE[Coluna1],BS_CONTROLE[Coluna53],"-")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IF(FN_MC!Y103="","*",FN_MC!Y103)</f>
        <v>SIM</v>
      </c>
      <c r="B100" s="95" t="str">
        <f>IF(FN_MC!X103="","*",FN_MC!X103)</f>
        <v>Contrato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V86</v>
      </c>
      <c r="H100" s="96" t="str">
        <f>IF(FN_MC!F103="","*",FN_MC!F103)</f>
        <v>MECANIZAÇÃO - SOCADORA</v>
      </c>
      <c r="I100" s="96" t="str">
        <f>IF(FN_MC!H103="","*",FN_MC!H103)</f>
        <v>TSF1</v>
      </c>
      <c r="J100" s="96" t="str">
        <f>IF(FN_MC!I103="","*",FN_MC!I103)</f>
        <v>TMJ1</v>
      </c>
      <c r="K100" s="96" t="str">
        <f>IF(FN_MC!M103="","*",FN_MC!M103)</f>
        <v>TBS-TAL</v>
      </c>
      <c r="L100" s="192" t="str">
        <f>IF(FN_MC!N103="","*",FN_MC!N103)</f>
        <v>TBS671</v>
      </c>
      <c r="M100" s="97">
        <f>IF(FN_MC!J103="","*",FN_MC!J103)</f>
        <v>98</v>
      </c>
      <c r="N100" s="179">
        <f>IF(FN_MC!K103="","*",FN_MC!K103)</f>
        <v>665.9</v>
      </c>
      <c r="O100" s="179">
        <f>IF(FN_MC!L103="","*",FN_MC!L103)</f>
        <v>664</v>
      </c>
      <c r="P100" s="107">
        <f>IF(FN_MC!O103="","*",FN_MC!O103)</f>
        <v>0.4375</v>
      </c>
      <c r="Q100" s="107">
        <f>IF(FN_MC!P103="","*",FN_MC!P103)</f>
        <v>0.125</v>
      </c>
      <c r="R100" s="96" t="str">
        <f>IF(FN_MC!Q103="","*",CONCATENATE(FN_MC!Q103," ",FN_MC!R103))</f>
        <v>1560 M</v>
      </c>
      <c r="S100" s="96" t="str">
        <f>IF(FN_MC!V103="","*",FN_MC!V103)</f>
        <v>Antonioni</v>
      </c>
      <c r="T100" s="96" t="str">
        <f>IF(FN_MC!W103="","*",FN_MC!W103)</f>
        <v>Socaria mecanizada</v>
      </c>
      <c r="U100" s="98">
        <f ca="1">_xlfn.XLOOKUP(G100&amp;$U$3,BS_CONTROLE[Coluna1],BS_CONTROLE[Coluna53],"-")</f>
        <v>0</v>
      </c>
      <c r="V100" s="98">
        <f ca="1">_xlfn.XLOOKUP(G100&amp;$V$3,BS_CONTROLE[Coluna1],BS_CONTROLE[Coluna53],"-")</f>
        <v>0</v>
      </c>
      <c r="W100" s="98">
        <f ca="1">_xlfn.XLOOKUP(G100&amp;$W$3,BS_CONTROLE[Coluna1],BS_CONTROLE[Coluna53],"-")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FRANCISCO (TF-19)</v>
      </c>
      <c r="H101" s="96" t="str">
        <f>IF(FN_MC!F104="","*",FN_MC!F104)</f>
        <v>PDM - SUBSTITUIÇÃO - TRILHO</v>
      </c>
      <c r="I101" s="96" t="str">
        <f>IF(FN_MC!H104="","*",FN_MC!H104)</f>
        <v>TEPPAT1</v>
      </c>
      <c r="J101" s="96" t="str">
        <f>IF(FN_MC!I104="","*",FN_MC!I104)</f>
        <v>-</v>
      </c>
      <c r="K101" s="96" t="str">
        <f>IF(FN_MC!M104="","*",FN_MC!M104)</f>
        <v>TEP-TMJ</v>
      </c>
      <c r="L101" s="192" t="str">
        <f>IF(FN_MC!N104="","*",FN_MC!N104)</f>
        <v>TEPPAT1</v>
      </c>
      <c r="M101" s="97">
        <f>IF(FN_MC!J104="","*",FN_MC!J104)</f>
        <v>98</v>
      </c>
      <c r="N101" s="179">
        <f>IF(FN_MC!K104="","*",FN_MC!K104)</f>
        <v>565</v>
      </c>
      <c r="O101" s="179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4.1666666666666664E-2</v>
      </c>
      <c r="R101" s="96" t="str">
        <f>IF(FN_MC!Q104="","*",CONCATENATE(FN_MC!Q104," ",FN_MC!R104))</f>
        <v>20 M</v>
      </c>
      <c r="S101" s="96" t="str">
        <f>IF(FN_MC!V104="","*",FN_MC!V104)</f>
        <v>Francisco</v>
      </c>
      <c r="T101" s="96" t="str">
        <f>IF(FN_MC!W104="","*",FN_MC!W104)</f>
        <v>Substituição de trilho</v>
      </c>
      <c r="U101" s="98" t="str">
        <f ca="1">_xlfn.XLOOKUP(G101&amp;$U$3,BS_CONTROLE[Coluna1],BS_CONTROLE[Coluna53],"-")</f>
        <v>-</v>
      </c>
      <c r="V101" s="98" t="str">
        <f ca="1">_xlfn.XLOOKUP(G101&amp;$V$3,BS_CONTROLE[Coluna1],BS_CONTROLE[Coluna53],"-")</f>
        <v>-</v>
      </c>
      <c r="W101" s="98" t="str">
        <f ca="1">_xlfn.XLOOKUP(G101&amp;$W$3,BS_CONTROLE[Coluna1],BS_CONTROLE[Coluna53],"-")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BRUNO (TF-525)</v>
      </c>
      <c r="H102" s="96" t="str">
        <f>IF(FN_MC!F105="","*",FN_MC!F105)</f>
        <v>PDM - SOLDA</v>
      </c>
      <c r="I102" s="96" t="str">
        <f>IF(FN_MC!H105="","*",FN_MC!H105)</f>
        <v>TRM</v>
      </c>
      <c r="J102" s="96" t="str">
        <f>IF(FN_MC!I105="","*",FN_MC!I105)</f>
        <v>-</v>
      </c>
      <c r="K102" s="96" t="str">
        <f>IF(FN_MC!M105="","*",FN_MC!M105)</f>
        <v>TRM</v>
      </c>
      <c r="L102" s="192" t="str">
        <f>IF(FN_MC!N105="","*",FN_MC!N105)</f>
        <v>TRMS</v>
      </c>
      <c r="M102" s="97">
        <f>IF(FN_MC!J105="","*",FN_MC!J105)</f>
        <v>98</v>
      </c>
      <c r="N102" s="179">
        <f>IF(FN_MC!K105="","*",FN_MC!K105)</f>
        <v>548.16</v>
      </c>
      <c r="O102" s="179" t="str">
        <f>IF(FN_MC!L105="","*",FN_MC!L105)</f>
        <v>-</v>
      </c>
      <c r="P102" s="107">
        <f>IF(FN_MC!O105="","*",FN_MC!O105)</f>
        <v>0.33333333333333331</v>
      </c>
      <c r="Q102" s="107">
        <f>IF(FN_MC!P105="","*",FN_MC!P105)</f>
        <v>5.5555555555555552E-2</v>
      </c>
      <c r="R102" s="96" t="str">
        <f>IF(FN_MC!Q105="","*",CONCATENATE(FN_MC!Q105," ",FN_MC!R105))</f>
        <v>1 Nº DE SOLDA</v>
      </c>
      <c r="S102" s="96" t="str">
        <f>IF(FN_MC!V105="","*",FN_MC!V105)</f>
        <v>Bruno</v>
      </c>
      <c r="T102" s="96" t="str">
        <f>IF(FN_MC!W105="","*",FN_MC!W105)</f>
        <v xml:space="preserve">Execução de solda - Condicionado a temperatura </v>
      </c>
      <c r="U102" s="98">
        <f ca="1">_xlfn.XLOOKUP(G102&amp;$U$3,BS_CONTROLE[Coluna1],BS_CONTROLE[Coluna53],"-")</f>
        <v>2</v>
      </c>
      <c r="V102" s="98">
        <f ca="1">_xlfn.XLOOKUP(G102&amp;$V$3,BS_CONTROLE[Coluna1],BS_CONTROLE[Coluna53],"-")</f>
        <v>1</v>
      </c>
      <c r="W102" s="98" t="str">
        <f ca="1">_xlfn.XLOOKUP(G102&amp;$W$3,BS_CONTROLE[Coluna1],BS_CONTROLE[Coluna53],"-")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TGR-TRO</v>
      </c>
      <c r="F103" s="96">
        <f>IF(FN_MC!B106="","*",FN_MC!B106)</f>
        <v>46064</v>
      </c>
      <c r="G103" s="96" t="str">
        <f>IF(FN_MC!D106="","*",FN_MC!D106)</f>
        <v>W70</v>
      </c>
      <c r="H103" s="96" t="str">
        <f>IF(FN_MC!F106="","*",FN_MC!F106)</f>
        <v>DESLOCAMENTO</v>
      </c>
      <c r="I103" s="96" t="str">
        <f>IF(FN_MC!H106="","*",FN_MC!H106)</f>
        <v>TGR2</v>
      </c>
      <c r="J103" s="96" t="str">
        <f>IF(FN_MC!I106="","*",FN_MC!I106)</f>
        <v>TIQ2</v>
      </c>
      <c r="K103" s="96" t="str">
        <f>IF(FN_MC!M106="","*",FN_MC!M106)</f>
        <v>TGR-TIQ</v>
      </c>
      <c r="L103" s="192" t="str">
        <f>IF(FN_MC!N106="","*",FN_MC!N106)</f>
        <v>TGRTIQ</v>
      </c>
      <c r="M103" s="97">
        <f>IF(FN_MC!J106="","*",FN_MC!J106)</f>
        <v>98</v>
      </c>
      <c r="N103" s="179">
        <f>IF(FN_MC!K106="","*",FN_MC!K106)</f>
        <v>502</v>
      </c>
      <c r="O103" s="179" t="str">
        <f>IF(FN_MC!L106="","*",FN_MC!L106)</f>
        <v>-</v>
      </c>
      <c r="P103" s="107">
        <f>IF(FN_MC!O106="","*",FN_MC!O106)</f>
        <v>0.75</v>
      </c>
      <c r="Q103" s="107">
        <f>IF(FN_MC!P106="","*",FN_MC!P106)</f>
        <v>4.1666666666666664E-2</v>
      </c>
      <c r="R103" s="96" t="str">
        <f>IF(FN_MC!Q106="","*",CONCATENATE(FN_MC!Q106," ",FN_MC!R106))</f>
        <v>1 BINÁRIO</v>
      </c>
      <c r="S103" s="96" t="str">
        <f>IF(FN_MC!V106="","*",FN_MC!V106)</f>
        <v xml:space="preserve">Camila </v>
      </c>
      <c r="T103" s="96" t="str">
        <f>IF(FN_MC!W106="","*",FN_MC!W106)</f>
        <v xml:space="preserve">Deslocamento para TIQ </v>
      </c>
      <c r="U103" s="98">
        <f ca="1">_xlfn.XLOOKUP(G103&amp;$U$3,BS_CONTROLE[Coluna1],BS_CONTROLE[Coluna53],"-")</f>
        <v>7</v>
      </c>
      <c r="V103" s="98">
        <f ca="1">_xlfn.XLOOKUP(G103&amp;$V$3,BS_CONTROLE[Coluna1],BS_CONTROLE[Coluna53],"-")</f>
        <v>0</v>
      </c>
      <c r="W103" s="98" t="str">
        <f ca="1">_xlfn.XLOOKUP(G103&amp;$W$3,BS_CONTROLE[Coluna1],BS_CONTROLE[Coluna53],"-")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TCS-TGR</v>
      </c>
      <c r="F104" s="96">
        <f>IF(FN_MC!B107="","*",FN_MC!B107)</f>
        <v>46064</v>
      </c>
      <c r="G104" s="96" t="str">
        <f>IF(FN_MC!D107="","*",FN_MC!D107)</f>
        <v>ELSON (TF-526)</v>
      </c>
      <c r="H104" s="96" t="str">
        <f>IF(FN_MC!F107="","*",FN_MC!F107)</f>
        <v>PDM - SOLDA</v>
      </c>
      <c r="I104" s="96" t="str">
        <f>IF(FN_MC!H107="","*",FN_MC!H107)</f>
        <v>-</v>
      </c>
      <c r="J104" s="96" t="str">
        <f>IF(FN_MC!I107="","*",FN_MC!I107)</f>
        <v>-</v>
      </c>
      <c r="K104" s="96" t="str">
        <f>IF(FN_MC!M107="","*",FN_MC!M107)</f>
        <v>TPC-TVL</v>
      </c>
      <c r="L104" s="192" t="str">
        <f>IF(FN_MC!N107="","*",FN_MC!N107)</f>
        <v>TPC440</v>
      </c>
      <c r="M104" s="97">
        <f>IF(FN_MC!J107="","*",FN_MC!J107)</f>
        <v>74</v>
      </c>
      <c r="N104" s="179">
        <f>IF(FN_MC!K107="","*",FN_MC!K107)</f>
        <v>430.26799999999997</v>
      </c>
      <c r="O104" s="179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0.125</v>
      </c>
      <c r="R104" s="96" t="str">
        <f>IF(FN_MC!Q107="","*",CONCATENATE(FN_MC!Q107," ",FN_MC!R107))</f>
        <v>2 Nº DE SOLDA</v>
      </c>
      <c r="S104" s="96" t="str">
        <f>IF(FN_MC!V107="","*",FN_MC!V107)</f>
        <v>Elson</v>
      </c>
      <c r="T104" s="96" t="str">
        <f>IF(FN_MC!W107="","*",FN_MC!W107)</f>
        <v xml:space="preserve">Execução de solda - Condicionado a temperatura </v>
      </c>
      <c r="U104" s="98">
        <f ca="1">_xlfn.XLOOKUP(G104&amp;$U$3,BS_CONTROLE[Coluna1],BS_CONTROLE[Coluna53],"-")</f>
        <v>2</v>
      </c>
      <c r="V104" s="98">
        <f ca="1">_xlfn.XLOOKUP(G104&amp;$V$3,BS_CONTROLE[Coluna1],BS_CONTROLE[Coluna53],"-")</f>
        <v>0</v>
      </c>
      <c r="W104" s="98" t="str">
        <f ca="1">_xlfn.XLOOKUP(G104&amp;$W$3,BS_CONTROLE[Coluna1],BS_CONTROLE[Coluna53],"-")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IF(FN_MC!Y108="","*",FN_MC!Y108)</f>
        <v>SIM</v>
      </c>
      <c r="B105" s="95" t="str">
        <f>IF(FN_MC!X108="","*",FN_MC!X108)</f>
        <v>Contrato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A60</v>
      </c>
      <c r="H105" s="96" t="str">
        <f>IF(FN_MC!F108="","*",FN_MC!F108)</f>
        <v>DETECÇÃO - RONDA 7 DIAS</v>
      </c>
      <c r="I105" s="96" t="str">
        <f>IF(FN_MC!H108="","*",FN_MC!H108)</f>
        <v>TCS291</v>
      </c>
      <c r="J105" s="96" t="str">
        <f>IF(FN_MC!I108="","*",FN_MC!I108)</f>
        <v>TGR512</v>
      </c>
      <c r="K105" s="96" t="str">
        <f>IF(FN_MC!M108="","*",FN_MC!M108)</f>
        <v>TCS-TGR</v>
      </c>
      <c r="L105" s="192" t="str">
        <f>IF(FN_MC!N108="","*",FN_MC!N108)</f>
        <v>TCSTGR</v>
      </c>
      <c r="M105" s="97">
        <f>IF(FN_MC!J108="","*",FN_MC!J108)</f>
        <v>74</v>
      </c>
      <c r="N105" s="179">
        <f>IF(FN_MC!K108="","*",FN_MC!K108)</f>
        <v>290.74</v>
      </c>
      <c r="O105" s="179" t="str">
        <f>IF(FN_MC!L108="","*",FN_MC!L108)</f>
        <v>-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210 KM</v>
      </c>
      <c r="S105" s="96" t="str">
        <f>IF(FN_MC!V108="","*",FN_MC!V108)</f>
        <v>Daniel</v>
      </c>
      <c r="T105" s="96" t="str">
        <f>IF(FN_MC!W108="","*",FN_MC!W108)</f>
        <v>Ronda 7 dias TCS-TGR</v>
      </c>
      <c r="U105" s="98">
        <f ca="1">_xlfn.XLOOKUP(G105&amp;$U$3,BS_CONTROLE[Coluna1],BS_CONTROLE[Coluna53],"-")</f>
        <v>109</v>
      </c>
      <c r="V105" s="98">
        <f ca="1">_xlfn.XLOOKUP(G105&amp;$V$3,BS_CONTROLE[Coluna1],BS_CONTROLE[Coluna53],"-")</f>
        <v>180</v>
      </c>
      <c r="W105" s="98" t="str">
        <f ca="1">_xlfn.XLOOKUP(G105&amp;$W$3,BS_CONTROLE[Coluna1],BS_CONTROLE[Coluna53],"-")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IF(FN_MC!Y109="","*",FN_MC!Y109)</f>
        <v>*</v>
      </c>
      <c r="B106" s="95" t="str">
        <f>IF(FN_MC!X109="","*",FN_MC!X109)</f>
        <v>Extra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V66</v>
      </c>
      <c r="H106" s="96" t="str">
        <f>IF(FN_MC!F109="","*",FN_MC!F109)</f>
        <v>MODERNIZAÇÃO - REGULAGEM</v>
      </c>
      <c r="I106" s="96" t="str">
        <f>IF(FN_MC!H109="","*",FN_MC!H109)</f>
        <v>TID2</v>
      </c>
      <c r="J106" s="96" t="str">
        <f>IF(FN_MC!I109="","*",FN_MC!I109)</f>
        <v>TID2</v>
      </c>
      <c r="K106" s="96" t="str">
        <f>IF(FN_MC!M109="","*",FN_MC!M109)</f>
        <v>TCE-TID</v>
      </c>
      <c r="L106" s="192" t="str">
        <f>IF(FN_MC!N109="","*",FN_MC!N109)</f>
        <v>TCE177</v>
      </c>
      <c r="M106" s="97">
        <f>IF(FN_MC!J109="","*",FN_MC!J109)</f>
        <v>74</v>
      </c>
      <c r="N106" s="179">
        <f>IF(FN_MC!K109="","*",FN_MC!K109)</f>
        <v>174</v>
      </c>
      <c r="O106" s="179">
        <f>IF(FN_MC!L109="","*",FN_MC!L109)</f>
        <v>175</v>
      </c>
      <c r="P106" s="107">
        <f>IF(FN_MC!O109="","*",FN_MC!O109)</f>
        <v>0.375</v>
      </c>
      <c r="Q106" s="107">
        <f>IF(FN_MC!P109="","*",FN_MC!P109)</f>
        <v>4.1666666666666664E-2</v>
      </c>
      <c r="R106" s="96" t="str">
        <f>IF(FN_MC!Q109="","*",CONCATENATE(FN_MC!Q109," ",FN_MC!R109))</f>
        <v>500 M</v>
      </c>
      <c r="S106" s="96" t="str">
        <f>IF(FN_MC!V109="","*",FN_MC!V109)</f>
        <v>Augusto/ Efraim</v>
      </c>
      <c r="T106" s="96" t="str">
        <f>IF(FN_MC!W109="","*",FN_MC!W109)</f>
        <v>Regulagem de brita</v>
      </c>
      <c r="U106" s="98" t="str">
        <f ca="1">_xlfn.XLOOKUP(G106&amp;$U$3,BS_CONTROLE[Coluna1],BS_CONTROLE[Coluna53],"-")</f>
        <v>-</v>
      </c>
      <c r="V106" s="98" t="str">
        <f ca="1">_xlfn.XLOOKUP(G106&amp;$V$3,BS_CONTROLE[Coluna1],BS_CONTROLE[Coluna53],"-")</f>
        <v>-</v>
      </c>
      <c r="W106" s="98" t="str">
        <f ca="1">_xlfn.XLOOKUP(G106&amp;$W$3,BS_CONTROLE[Coluna1],BS_CONTROLE[Coluna53],"-")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W50</v>
      </c>
      <c r="H107" s="96" t="str">
        <f>IF(FN_MC!F110="","*",FN_MC!F110)</f>
        <v>MODERNIZAÇÃO - PEDRA - DESCARGA</v>
      </c>
      <c r="I107" s="96" t="str">
        <f>IF(FN_MC!H110="","*",FN_MC!H110)</f>
        <v xml:space="preserve">TCS2 </v>
      </c>
      <c r="J107" s="96" t="str">
        <f>IF(FN_MC!I110="","*",FN_MC!I110)</f>
        <v xml:space="preserve">TCS2 </v>
      </c>
      <c r="K107" s="96" t="str">
        <f>IF(FN_MC!M110="","*",FN_MC!M110)</f>
        <v>TVI-TJA</v>
      </c>
      <c r="L107" s="192">
        <f>IF(FN_MC!N110="","*",FN_MC!N110)</f>
        <v>239251</v>
      </c>
      <c r="M107" s="97">
        <f>IF(FN_MC!J110="","*",FN_MC!J110)</f>
        <v>74</v>
      </c>
      <c r="N107" s="179">
        <f>IF(FN_MC!K110="","*",FN_MC!K110)</f>
        <v>250</v>
      </c>
      <c r="O107" s="179">
        <f>IF(FN_MC!L110="","*",FN_MC!L110)</f>
        <v>239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15 VAGÕES</v>
      </c>
      <c r="S107" s="96" t="str">
        <f>IF(FN_MC!V110="","*",FN_MC!V110)</f>
        <v>Augusto/ Efraim</v>
      </c>
      <c r="T107" s="96" t="str">
        <f>IF(FN_MC!W110="","*",FN_MC!W110)</f>
        <v xml:space="preserve">Descarga de pedra </v>
      </c>
      <c r="U107" s="98">
        <f ca="1">_xlfn.XLOOKUP(G107&amp;$U$3,BS_CONTROLE[Coluna1],BS_CONTROLE[Coluna53],"-")</f>
        <v>15</v>
      </c>
      <c r="V107" s="98">
        <f ca="1">_xlfn.XLOOKUP(G107&amp;$V$3,BS_CONTROLE[Coluna1],BS_CONTROLE[Coluna53],"-")</f>
        <v>0</v>
      </c>
      <c r="W107" s="98" t="str">
        <f ca="1">_xlfn.XLOOKUP(G107&amp;$W$3,BS_CONTROLE[Coluna1],BS_CONTROLE[Coluna53],"-")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MARCOS (TF-520)</v>
      </c>
      <c r="H108" s="96" t="str">
        <f>IF(FN_MC!F111="","*",FN_MC!F111)</f>
        <v>PDM - SOLDA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2" t="str">
        <f>IF(FN_MC!N111="","*",FN_MC!N111)</f>
        <v>TAPK35</v>
      </c>
      <c r="M108" s="97">
        <f>IF(FN_MC!J111="","*",FN_MC!J111)</f>
        <v>74</v>
      </c>
      <c r="N108" s="179">
        <f>IF(FN_MC!K111="","*",FN_MC!K111)</f>
        <v>27.555</v>
      </c>
      <c r="O108" s="179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2 Nº DE SOLDA</v>
      </c>
      <c r="S108" s="96" t="str">
        <f>IF(FN_MC!V111="","*",FN_MC!V111)</f>
        <v>Marcos Euzebio</v>
      </c>
      <c r="T108" s="96" t="str">
        <f>IF(FN_MC!W111="","*",FN_MC!W111)</f>
        <v>Execução de solda - Condicionado a temperatura (retirada de restrição)</v>
      </c>
      <c r="U108" s="98">
        <f ca="1">_xlfn.XLOOKUP(G108&amp;$U$3,BS_CONTROLE[Coluna1],BS_CONTROLE[Coluna53],"-")</f>
        <v>0</v>
      </c>
      <c r="V108" s="98">
        <f ca="1">_xlfn.XLOOKUP(G108&amp;$V$3,BS_CONTROLE[Coluna1],BS_CONTROLE[Coluna53],"-")</f>
        <v>2</v>
      </c>
      <c r="W108" s="98" t="str">
        <f ca="1">_xlfn.XLOOKUP(G108&amp;$W$3,BS_CONTROLE[Coluna1],BS_CONTROLE[Coluna53],"-")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IF(FN_MC!Y112="","*",FN_MC!Y112)</f>
        <v>OPORTUNIDADE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TMI-TCS</v>
      </c>
      <c r="F109" s="96">
        <f>IF(FN_MC!B112="","*",FN_MC!B112)</f>
        <v>46064</v>
      </c>
      <c r="G109" s="96" t="str">
        <f>IF(FN_MC!D112="","*",FN_MC!D112)</f>
        <v>ANISIO (TF-514)</v>
      </c>
      <c r="H109" s="96" t="str">
        <f>IF(FN_MC!F112="","*",FN_MC!F112)</f>
        <v>PDM - SUBSTITUIÇÃO - TRILHO</v>
      </c>
      <c r="I109" s="96" t="str">
        <f>IF(FN_MC!H112="","*",FN_MC!H112)</f>
        <v>TAPK35</v>
      </c>
      <c r="J109" s="96" t="str">
        <f>IF(FN_MC!I112="","*",FN_MC!I112)</f>
        <v>-</v>
      </c>
      <c r="K109" s="96" t="str">
        <f>IF(FN_MC!M112="","*",FN_MC!M112)</f>
        <v>TAP-TLG</v>
      </c>
      <c r="L109" s="192" t="str">
        <f>IF(FN_MC!N112="","*",FN_MC!N112)</f>
        <v>TAPK35</v>
      </c>
      <c r="M109" s="97">
        <f>IF(FN_MC!J112="","*",FN_MC!J112)</f>
        <v>74</v>
      </c>
      <c r="N109" s="179">
        <f>IF(FN_MC!K112="","*",FN_MC!K112)</f>
        <v>27.555</v>
      </c>
      <c r="O109" s="179">
        <f>IF(FN_MC!L112="","*",FN_MC!L112)</f>
        <v>26.818999999999999</v>
      </c>
      <c r="P109" s="107">
        <f>IF(FN_MC!O112="","*",FN_MC!O112)</f>
        <v>0.375</v>
      </c>
      <c r="Q109" s="107">
        <f>IF(FN_MC!P112="","*",FN_MC!P112)</f>
        <v>8.3333333333333329E-2</v>
      </c>
      <c r="R109" s="96" t="str">
        <f>IF(FN_MC!Q112="","*",CONCATENATE(FN_MC!Q112," ",FN_MC!R112))</f>
        <v>125 M</v>
      </c>
      <c r="S109" s="96" t="str">
        <f>IF(FN_MC!V112="","*",FN_MC!V112)</f>
        <v>Anisio</v>
      </c>
      <c r="T109" s="96" t="str">
        <f>IF(FN_MC!W112="","*",FN_MC!W112)</f>
        <v>Substituição de trilho (retirada de restrição)</v>
      </c>
      <c r="U109" s="98" t="str">
        <f ca="1">_xlfn.XLOOKUP(G109&amp;$U$3,BS_CONTROLE[Coluna1],BS_CONTROLE[Coluna53],"-")</f>
        <v>-</v>
      </c>
      <c r="V109" s="98" t="str">
        <f ca="1">_xlfn.XLOOKUP(G109&amp;$V$3,BS_CONTROLE[Coluna1],BS_CONTROLE[Coluna53],"-")</f>
        <v>-</v>
      </c>
      <c r="W109" s="98" t="str">
        <f ca="1">_xlfn.XLOOKUP(G109&amp;$W$3,BS_CONTROLE[Coluna1],BS_CONTROLE[Coluna53],"-")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 xml:space="preserve">TURMA FIXA VIA </v>
      </c>
      <c r="H110" s="96" t="str">
        <f>IF(FN_MC!F113="","*",FN_MC!F113)</f>
        <v>PDM - SUBSTITUIÇÃO - TRILHO</v>
      </c>
      <c r="I110" s="96" t="str">
        <f>IF(FN_MC!H113="","*",FN_MC!H113)</f>
        <v>POVPJA</v>
      </c>
      <c r="J110" s="96" t="str">
        <f>IF(FN_MC!I113="","*",FN_MC!I113)</f>
        <v>-</v>
      </c>
      <c r="K110" s="96" t="str">
        <f>IF(FN_MC!M113="","*",FN_MC!M113)</f>
        <v>PJA-POV</v>
      </c>
      <c r="L110" s="192" t="str">
        <f>IF(FN_MC!N113="","*",FN_MC!N113)</f>
        <v>POVPJA</v>
      </c>
      <c r="M110" s="97">
        <f>IF(FN_MC!J113="","*",FN_MC!J113)</f>
        <v>101</v>
      </c>
      <c r="N110" s="179">
        <f>IF(FN_MC!K113="","*",FN_MC!K113)</f>
        <v>1505.85</v>
      </c>
      <c r="O110" s="179" t="str">
        <f>IF(FN_MC!L113="","*",FN_MC!L113)</f>
        <v>-</v>
      </c>
      <c r="P110" s="107">
        <f>IF(FN_MC!O113="","*",FN_MC!O113)</f>
        <v>0.41666666666666669</v>
      </c>
      <c r="Q110" s="107">
        <f>IF(FN_MC!P113="","*",FN_MC!P113)</f>
        <v>8.3333333333333329E-2</v>
      </c>
      <c r="R110" s="96" t="str">
        <f>IF(FN_MC!Q113="","*",CONCATENATE(FN_MC!Q113," ",FN_MC!R113))</f>
        <v>8 M</v>
      </c>
      <c r="S110" s="96" t="str">
        <f>IF(FN_MC!V113="","*",FN_MC!V113)</f>
        <v>Carlito</v>
      </c>
      <c r="T110" s="96" t="str">
        <f>IF(FN_MC!W113="","*",FN_MC!W113)</f>
        <v>Substituição de barra curta</v>
      </c>
      <c r="U110" s="98" t="str">
        <f ca="1">_xlfn.XLOOKUP(G110&amp;$U$3,BS_CONTROLE[Coluna1],BS_CONTROLE[Coluna53],"-")</f>
        <v>-</v>
      </c>
      <c r="V110" s="98" t="str">
        <f ca="1">_xlfn.XLOOKUP(G110&amp;$V$3,BS_CONTROLE[Coluna1],BS_CONTROLE[Coluna53],"-")</f>
        <v>-</v>
      </c>
      <c r="W110" s="98" t="str">
        <f ca="1">_xlfn.XLOOKUP(G110&amp;$W$3,BS_CONTROLE[Coluna1],BS_CONTROLE[Coluna53],"-")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>
        <f>IF(FN_MC!B114="","*",FN_MC!B114)</f>
        <v>46064</v>
      </c>
      <c r="G111" s="96" t="str">
        <f>IF(FN_MC!D114="","*",FN_MC!D114)</f>
        <v>E14</v>
      </c>
      <c r="H111" s="96" t="str">
        <f>IF(FN_MC!F114="","*",FN_MC!F114)</f>
        <v>DESLOCAMENTO</v>
      </c>
      <c r="I111" s="96" t="str">
        <f>IF(FN_MC!H114="","*",FN_MC!H114)</f>
        <v>PPP</v>
      </c>
      <c r="J111" s="96" t="str">
        <f>IF(FN_MC!I114="","*",FN_MC!I114)</f>
        <v>PUR</v>
      </c>
      <c r="K111" s="96" t="str">
        <f>IF(FN_MC!M114="","*",FN_MC!M114)</f>
        <v>PPO-PPP</v>
      </c>
      <c r="L111" s="192" t="str">
        <f>IF(FN_MC!N114="","*",FN_MC!N114)</f>
        <v>PPPPPO</v>
      </c>
      <c r="M111" s="97">
        <f>IF(FN_MC!J114="","*",FN_MC!J114)</f>
        <v>101</v>
      </c>
      <c r="N111" s="179">
        <f>IF(FN_MC!K114="","*",FN_MC!K114)</f>
        <v>1142</v>
      </c>
      <c r="O111" s="179">
        <f>IF(FN_MC!L114="","*",FN_MC!L114)</f>
        <v>1290</v>
      </c>
      <c r="P111" s="107">
        <f>IF(FN_MC!O114="","*",FN_MC!O114)</f>
        <v>0.83333333333333337</v>
      </c>
      <c r="Q111" s="107">
        <f>IF(FN_MC!P114="","*",FN_MC!P114)</f>
        <v>4.1666666666666664E-2</v>
      </c>
      <c r="R111" s="96" t="str">
        <f>IF(FN_MC!Q114="","*",CONCATENATE(FN_MC!Q114," ",FN_MC!R114))</f>
        <v>1 BINÁRIO</v>
      </c>
      <c r="S111" s="96" t="str">
        <f>IF(FN_MC!V114="","*",FN_MC!V114)</f>
        <v>Fernanda</v>
      </c>
      <c r="T111" s="96" t="str">
        <f>IF(FN_MC!W114="","*",FN_MC!W114)</f>
        <v>Deslocamento de PPP para PUR</v>
      </c>
      <c r="U111" s="98">
        <f ca="1">_xlfn.XLOOKUP(G111&amp;$U$3,BS_CONTROLE[Coluna1],BS_CONTROLE[Coluna53],"-")</f>
        <v>47690</v>
      </c>
      <c r="V111" s="98">
        <f ca="1">_xlfn.XLOOKUP(G111&amp;$V$3,BS_CONTROLE[Coluna1],BS_CONTROLE[Coluna53],"-")</f>
        <v>20000</v>
      </c>
      <c r="W111" s="98" t="str">
        <f ca="1">_xlfn.XLOOKUP(G111&amp;$W$3,BS_CONTROLE[Coluna1],BS_CONTROLE[Coluna53],"-")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MALHA CENTRAL</v>
      </c>
      <c r="E112" s="96" t="str">
        <f>IF(FN_MC!T115="","*",FN_MC!T115)</f>
        <v>PPN-POV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PDM - SOLDA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PPO-PPP</v>
      </c>
      <c r="L112" s="192" t="str">
        <f>IF(FN_MC!N115="","*",FN_MC!N115)</f>
        <v>PPPPPO</v>
      </c>
      <c r="M112" s="97">
        <f>IF(FN_MC!J115="","*",FN_MC!J115)</f>
        <v>101</v>
      </c>
      <c r="N112" s="179">
        <f>IF(FN_MC!K115="","*",FN_MC!K115)</f>
        <v>1142.5</v>
      </c>
      <c r="O112" s="179">
        <f>IF(FN_MC!L115="","*",FN_MC!L115)</f>
        <v>1143</v>
      </c>
      <c r="P112" s="107">
        <f>IF(FN_MC!O115="","*",FN_MC!O115)</f>
        <v>10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_xlfn.XLOOKUP(G112&amp;$U$3,BS_CONTROLE[Coluna1],BS_CONTROLE[Coluna53],"-")</f>
        <v>-</v>
      </c>
      <c r="V112" s="98" t="str">
        <f ca="1">_xlfn.XLOOKUP(G112&amp;$V$3,BS_CONTROLE[Coluna1],BS_CONTROLE[Coluna53],"-")</f>
        <v>-</v>
      </c>
      <c r="W112" s="98" t="str">
        <f ca="1">_xlfn.XLOOKUP(G112&amp;$W$3,BS_CONTROLE[Coluna1],BS_CONTROLE[Coluna53],"-")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V86</v>
      </c>
      <c r="H113" s="96" t="str">
        <f>IF(FN_MC!F116="","*",FN_MC!F116)</f>
        <v>MECANIZAÇÃO - SOCADORA</v>
      </c>
      <c r="I113" s="96" t="str">
        <f>IF(FN_MC!H116="","*",FN_MC!H116)</f>
        <v>TSF1</v>
      </c>
      <c r="J113" s="96" t="str">
        <f>IF(FN_MC!I116="","*",FN_MC!I116)</f>
        <v>TMJ1</v>
      </c>
      <c r="K113" s="96" t="str">
        <f>IF(FN_MC!M116="","*",FN_MC!M116)</f>
        <v>TBS-TAL</v>
      </c>
      <c r="L113" s="192" t="str">
        <f>IF(FN_MC!N116="","*",FN_MC!N116)</f>
        <v>TBS671</v>
      </c>
      <c r="M113" s="97">
        <f>IF(FN_MC!J116="","*",FN_MC!J116)</f>
        <v>98</v>
      </c>
      <c r="N113" s="179">
        <f>IF(FN_MC!K116="","*",FN_MC!K116)</f>
        <v>665.9</v>
      </c>
      <c r="O113" s="179">
        <f>IF(FN_MC!L116="","*",FN_MC!L116)</f>
        <v>664</v>
      </c>
      <c r="P113" s="107">
        <f>IF(FN_MC!O116="","*",FN_MC!O116)</f>
        <v>0.4375</v>
      </c>
      <c r="Q113" s="107">
        <f>IF(FN_MC!P116="","*",FN_MC!P116)</f>
        <v>0.125</v>
      </c>
      <c r="R113" s="96" t="str">
        <f>IF(FN_MC!Q116="","*",CONCATENATE(FN_MC!Q116," ",FN_MC!R116))</f>
        <v>1680 M</v>
      </c>
      <c r="S113" s="96" t="str">
        <f>IF(FN_MC!V116="","*",FN_MC!V116)</f>
        <v>Antonioni</v>
      </c>
      <c r="T113" s="96" t="str">
        <f>IF(FN_MC!W116="","*",FN_MC!W116)</f>
        <v>Socaria mecanizada</v>
      </c>
      <c r="U113" s="98">
        <f ca="1">_xlfn.XLOOKUP(G113&amp;$U$3,BS_CONTROLE[Coluna1],BS_CONTROLE[Coluna53],"-")</f>
        <v>0</v>
      </c>
      <c r="V113" s="98">
        <f ca="1">_xlfn.XLOOKUP(G113&amp;$V$3,BS_CONTROLE[Coluna1],BS_CONTROLE[Coluna53],"-")</f>
        <v>0</v>
      </c>
      <c r="W113" s="98">
        <f ca="1">_xlfn.XLOOKUP(G113&amp;$W$3,BS_CONTROLE[Coluna1],BS_CONTROLE[Coluna53],"-")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IF(FN_MC!Y117="","*",FN_MC!Y117)</f>
        <v>OPORTUNIDADE</v>
      </c>
      <c r="B114" s="95" t="str">
        <f>IF(FN_MC!X117="","*",FN_MC!X117)</f>
        <v>Oportunidade</v>
      </c>
      <c r="C114" s="95" t="str">
        <f>IF(FN_MC!Z117="","*",FN_MC!Z117)</f>
        <v>*</v>
      </c>
      <c r="D114" s="96" t="str">
        <f>IF(FN_MC!S117="","*",FN_MC!S117)</f>
        <v>FERRONORTE</v>
      </c>
      <c r="E114" s="96" t="str">
        <f>IF(FN_MC!T117="","*",FN_MC!T117)</f>
        <v>TGR-TRO</v>
      </c>
      <c r="F114" s="96">
        <f>IF(FN_MC!B117="","*",FN_MC!B117)</f>
        <v>46065</v>
      </c>
      <c r="G114" s="96" t="str">
        <f>IF(FN_MC!D117="","*",FN_MC!D117)</f>
        <v>W70</v>
      </c>
      <c r="H114" s="96" t="str">
        <f>IF(FN_MC!F117="","*",FN_MC!F117)</f>
        <v>PDM - PEDRA - DESCARGA</v>
      </c>
      <c r="I114" s="96" t="str">
        <f>IF(FN_MC!H117="","*",FN_MC!H117)</f>
        <v>TIQ</v>
      </c>
      <c r="J114" s="96" t="str">
        <f>IF(FN_MC!I117="","*",FN_MC!I117)</f>
        <v>TIQ2</v>
      </c>
      <c r="K114" s="96" t="str">
        <f>IF(FN_MC!M117="","*",FN_MC!M117)</f>
        <v>TSA-TBS</v>
      </c>
      <c r="L114" s="192" t="str">
        <f>IF(FN_MC!N117="","*",FN_MC!N117)</f>
        <v>651TBS</v>
      </c>
      <c r="M114" s="97">
        <f>IF(FN_MC!J117="","*",FN_MC!J117)</f>
        <v>98</v>
      </c>
      <c r="N114" s="179">
        <f>IF(FN_MC!K117="","*",FN_MC!K117)</f>
        <v>659</v>
      </c>
      <c r="O114" s="179">
        <f>IF(FN_MC!L117="","*",FN_MC!L117)</f>
        <v>661</v>
      </c>
      <c r="P114" s="107">
        <f>IF(FN_MC!O117="","*",FN_MC!O117)</f>
        <v>0.41666666666666669</v>
      </c>
      <c r="Q114" s="107">
        <f>IF(FN_MC!P117="","*",FN_MC!P117)</f>
        <v>8.3333333333333329E-2</v>
      </c>
      <c r="R114" s="96" t="str">
        <f>IF(FN_MC!Q117="","*",CONCATENATE(FN_MC!Q117," ",FN_MC!R117))</f>
        <v>20 VAGÕES</v>
      </c>
      <c r="S114" s="96" t="str">
        <f>IF(FN_MC!V117="","*",FN_MC!V117)</f>
        <v xml:space="preserve">Camila </v>
      </c>
      <c r="T114" s="96" t="str">
        <f>IF(FN_MC!W117="","*",FN_MC!W117)</f>
        <v>Descarga de brita</v>
      </c>
      <c r="U114" s="98">
        <f ca="1">_xlfn.XLOOKUP(G114&amp;$U$3,BS_CONTROLE[Coluna1],BS_CONTROLE[Coluna53],"-")</f>
        <v>7</v>
      </c>
      <c r="V114" s="98">
        <f ca="1">_xlfn.XLOOKUP(G114&amp;$V$3,BS_CONTROLE[Coluna1],BS_CONTROLE[Coluna53],"-")</f>
        <v>0</v>
      </c>
      <c r="W114" s="98" t="str">
        <f ca="1">_xlfn.XLOOKUP(G114&amp;$W$3,BS_CONTROLE[Coluna1],BS_CONTROLE[Coluna53],"-")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2" t="str">
        <f>IF(FN_MC!N118="","*",FN_MC!N118)</f>
        <v>-</v>
      </c>
      <c r="M115" s="97" t="str">
        <f>IF(FN_MC!J118="","*",FN_MC!J118)</f>
        <v>*</v>
      </c>
      <c r="N115" s="179" t="str">
        <f>IF(FN_MC!K118="","*",FN_MC!K118)</f>
        <v>*</v>
      </c>
      <c r="O115" s="179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_xlfn.XLOOKUP(G115&amp;$U$3,BS_CONTROLE[Coluna1],BS_CONTROLE[Coluna53],"-")</f>
        <v>-</v>
      </c>
      <c r="V115" s="98" t="str">
        <f ca="1">_xlfn.XLOOKUP(G115&amp;$V$3,BS_CONTROLE[Coluna1],BS_CONTROLE[Coluna53],"-")</f>
        <v>-</v>
      </c>
      <c r="W115" s="98" t="str">
        <f ca="1">_xlfn.XLOOKUP(G115&amp;$W$3,BS_CONTROLE[Coluna1],BS_CONTROLE[Coluna53],"-")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IF(FN_MC!Y119="","*",FN_MC!Y119)</f>
        <v>OPORTUNIDADE</v>
      </c>
      <c r="B116" s="95" t="str">
        <f>IF(FN_MC!X119="","*",FN_MC!X119)</f>
        <v>Oportunidade</v>
      </c>
      <c r="C116" s="95" t="str">
        <f>IF(FN_MC!Z119="","*",FN_MC!Z119)</f>
        <v>*</v>
      </c>
      <c r="D116" s="96" t="str">
        <f>IF(FN_MC!S119="","*",FN_MC!S119)</f>
        <v>FERRONORTE</v>
      </c>
      <c r="E116" s="96" t="str">
        <f>IF(FN_MC!T119="","*",FN_MC!T119)</f>
        <v>TGR-TRO</v>
      </c>
      <c r="F116" s="96">
        <f>IF(FN_MC!B119="","*",FN_MC!B119)</f>
        <v>46065</v>
      </c>
      <c r="G116" s="96" t="str">
        <f>IF(FN_MC!D119="","*",FN_MC!D119)</f>
        <v>FERNANDO (TF-19)</v>
      </c>
      <c r="H116" s="96" t="str">
        <f>IF(FN_MC!F119="","*",FN_MC!F119)</f>
        <v>PDM - SUBSTITUIÇÃO - TRILHO</v>
      </c>
      <c r="I116" s="96" t="str">
        <f>IF(FN_MC!H119="","*",FN_MC!H119)</f>
        <v>TBS671</v>
      </c>
      <c r="J116" s="96" t="str">
        <f>IF(FN_MC!I119="","*",FN_MC!I119)</f>
        <v>-</v>
      </c>
      <c r="K116" s="96" t="str">
        <f>IF(FN_MC!M119="","*",FN_MC!M119)</f>
        <v>TBS-TAL</v>
      </c>
      <c r="L116" s="192" t="str">
        <f>IF(FN_MC!N119="","*",FN_MC!N119)</f>
        <v>TBS671</v>
      </c>
      <c r="M116" s="97">
        <f>IF(FN_MC!J119="","*",FN_MC!J119)</f>
        <v>98</v>
      </c>
      <c r="N116" s="179">
        <f>IF(FN_MC!K119="","*",FN_MC!K119)</f>
        <v>662.65</v>
      </c>
      <c r="O116" s="179" t="str">
        <f>IF(FN_MC!L119="","*",FN_MC!L119)</f>
        <v>-</v>
      </c>
      <c r="P116" s="107">
        <f>IF(FN_MC!O119="","*",FN_MC!O119)</f>
        <v>0.41666666666666669</v>
      </c>
      <c r="Q116" s="107">
        <f>IF(FN_MC!P119="","*",FN_MC!P119)</f>
        <v>4.1666666666666664E-2</v>
      </c>
      <c r="R116" s="96" t="str">
        <f>IF(FN_MC!Q119="","*",CONCATENATE(FN_MC!Q119," ",FN_MC!R119))</f>
        <v>10 M</v>
      </c>
      <c r="S116" s="96" t="str">
        <f>IF(FN_MC!V119="","*",FN_MC!V119)</f>
        <v xml:space="preserve">Camila </v>
      </c>
      <c r="T116" s="96" t="str">
        <f>IF(FN_MC!W119="","*",FN_MC!W119)</f>
        <v>Substituição de trilho</v>
      </c>
      <c r="U116" s="98" t="str">
        <f ca="1">_xlfn.XLOOKUP(G116&amp;$U$3,BS_CONTROLE[Coluna1],BS_CONTROLE[Coluna53],"-")</f>
        <v>-</v>
      </c>
      <c r="V116" s="98" t="str">
        <f ca="1">_xlfn.XLOOKUP(G116&amp;$V$3,BS_CONTROLE[Coluna1],BS_CONTROLE[Coluna53],"-")</f>
        <v>-</v>
      </c>
      <c r="W116" s="98" t="str">
        <f ca="1">_xlfn.XLOOKUP(G116&amp;$W$3,BS_CONTROLE[Coluna1],BS_CONTROLE[Coluna53],"-")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2" t="str">
        <f>IF(FN_MC!N120="","*",FN_MC!N120)</f>
        <v>-</v>
      </c>
      <c r="M117" s="97" t="str">
        <f>IF(FN_MC!J120="","*",FN_MC!J120)</f>
        <v>*</v>
      </c>
      <c r="N117" s="179" t="str">
        <f>IF(FN_MC!K120="","*",FN_MC!K120)</f>
        <v>*</v>
      </c>
      <c r="O117" s="179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_xlfn.XLOOKUP(G117&amp;$U$3,BS_CONTROLE[Coluna1],BS_CONTROLE[Coluna53],"-")</f>
        <v>-</v>
      </c>
      <c r="V117" s="98" t="str">
        <f ca="1">_xlfn.XLOOKUP(G117&amp;$V$3,BS_CONTROLE[Coluna1],BS_CONTROLE[Coluna53],"-")</f>
        <v>-</v>
      </c>
      <c r="W117" s="98" t="str">
        <f ca="1">_xlfn.XLOOKUP(G117&amp;$W$3,BS_CONTROLE[Coluna1],BS_CONTROLE[Coluna53],"-")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IF(FN_MC!Y121="","*",FN_MC!Y121)</f>
        <v>OPORTUNIDADE</v>
      </c>
      <c r="B118" s="95" t="str">
        <f>IF(FN_MC!X121="","*",FN_MC!X121)</f>
        <v>Oportunidade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BRUNO (TF-525)</v>
      </c>
      <c r="H118" s="96" t="str">
        <f>IF(FN_MC!F121="","*",FN_MC!F121)</f>
        <v>PDM - SOLDA</v>
      </c>
      <c r="I118" s="96" t="str">
        <f>IF(FN_MC!H121="","*",FN_MC!H121)</f>
        <v>TEPPAT1</v>
      </c>
      <c r="J118" s="96" t="str">
        <f>IF(FN_MC!I121="","*",FN_MC!I121)</f>
        <v>-</v>
      </c>
      <c r="K118" s="96" t="str">
        <f>IF(FN_MC!M121="","*",FN_MC!M121)</f>
        <v>TEP-TMJ</v>
      </c>
      <c r="L118" s="192" t="str">
        <f>IF(FN_MC!N121="","*",FN_MC!N121)</f>
        <v>TEPPAT1</v>
      </c>
      <c r="M118" s="97">
        <f>IF(FN_MC!J121="","*",FN_MC!J121)</f>
        <v>98</v>
      </c>
      <c r="N118" s="179">
        <f>IF(FN_MC!K121="","*",FN_MC!K121)</f>
        <v>565.44100000000003</v>
      </c>
      <c r="O118" s="179" t="str">
        <f>IF(FN_MC!L121="","*",FN_MC!L121)</f>
        <v>-</v>
      </c>
      <c r="P118" s="107">
        <f>IF(FN_MC!O121="","*",FN_MC!O121)</f>
        <v>0.41666666666666669</v>
      </c>
      <c r="Q118" s="107">
        <f>IF(FN_MC!P121="","*",FN_MC!P121)</f>
        <v>6.25E-2</v>
      </c>
      <c r="R118" s="96" t="str">
        <f>IF(FN_MC!Q121="","*",CONCATENATE(FN_MC!Q121," ",FN_MC!R121))</f>
        <v>1 Nº DE SOLDA</v>
      </c>
      <c r="S118" s="96" t="str">
        <f>IF(FN_MC!V121="","*",FN_MC!V121)</f>
        <v xml:space="preserve">Camila </v>
      </c>
      <c r="T118" s="96" t="str">
        <f>IF(FN_MC!W121="","*",FN_MC!W121)</f>
        <v>Execução de solda</v>
      </c>
      <c r="U118" s="98">
        <f ca="1">_xlfn.XLOOKUP(G118&amp;$U$3,BS_CONTROLE[Coluna1],BS_CONTROLE[Coluna53],"-")</f>
        <v>2</v>
      </c>
      <c r="V118" s="98">
        <f ca="1">_xlfn.XLOOKUP(G118&amp;$V$3,BS_CONTROLE[Coluna1],BS_CONTROLE[Coluna53],"-")</f>
        <v>1</v>
      </c>
      <c r="W118" s="98" t="str">
        <f ca="1">_xlfn.XLOOKUP(G118&amp;$W$3,BS_CONTROLE[Coluna1],BS_CONTROLE[Coluna53],"-")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IF(FN_MC!Y122="","*",FN_MC!Y122)</f>
        <v>*</v>
      </c>
      <c r="B119" s="95" t="str">
        <f>IF(FN_MC!X122="","*",FN_MC!X122)</f>
        <v>Extra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TGR-TRO</v>
      </c>
      <c r="F119" s="96">
        <f>IF(FN_MC!B122="","*",FN_MC!B122)</f>
        <v>46065</v>
      </c>
      <c r="G119" s="96" t="str">
        <f>IF(FN_MC!D122="","*",FN_MC!D122)</f>
        <v>A60</v>
      </c>
      <c r="H119" s="96" t="str">
        <f>IF(FN_MC!F122="","*",FN_MC!F122)</f>
        <v>DETECÇÃO - RONDA 7 DIAS</v>
      </c>
      <c r="I119" s="96" t="str">
        <f>IF(FN_MC!H122="","*",FN_MC!H122)</f>
        <v>TGR512</v>
      </c>
      <c r="J119" s="96" t="str">
        <f>IF(FN_MC!I122="","*",FN_MC!I122)</f>
        <v>TRO</v>
      </c>
      <c r="K119" s="96" t="str">
        <f>IF(FN_MC!M122="","*",FN_MC!M122)</f>
        <v>TGR-TRO</v>
      </c>
      <c r="L119" s="192" t="str">
        <f>IF(FN_MC!N122="","*",FN_MC!N122)</f>
        <v>TGRTRO</v>
      </c>
      <c r="M119" s="97">
        <f>IF(FN_MC!J122="","*",FN_MC!J122)</f>
        <v>98</v>
      </c>
      <c r="N119" s="179">
        <f>IF(FN_MC!K122="","*",FN_MC!K122)</f>
        <v>502</v>
      </c>
      <c r="O119" s="179" t="str">
        <f>IF(FN_MC!L122="","*",FN_MC!L122)</f>
        <v>-</v>
      </c>
      <c r="P119" s="107">
        <f>IF(FN_MC!O122="","*",FN_MC!O122)</f>
        <v>0.375</v>
      </c>
      <c r="Q119" s="107">
        <f>IF(FN_MC!P122="","*",FN_MC!P122)</f>
        <v>4.1666666666666664E-2</v>
      </c>
      <c r="R119" s="96" t="str">
        <f>IF(FN_MC!Q122="","*",CONCATENATE(FN_MC!Q122," ",FN_MC!R122))</f>
        <v>250 KM</v>
      </c>
      <c r="S119" s="96" t="str">
        <f>IF(FN_MC!V122="","*",FN_MC!V122)</f>
        <v>Daniel</v>
      </c>
      <c r="T119" s="96" t="str">
        <f>IF(FN_MC!W122="","*",FN_MC!W122)</f>
        <v xml:space="preserve">Ronda 7 dias  </v>
      </c>
      <c r="U119" s="98">
        <f ca="1">_xlfn.XLOOKUP(G119&amp;$U$3,BS_CONTROLE[Coluna1],BS_CONTROLE[Coluna53],"-")</f>
        <v>109</v>
      </c>
      <c r="V119" s="98">
        <f ca="1">_xlfn.XLOOKUP(G119&amp;$V$3,BS_CONTROLE[Coluna1],BS_CONTROLE[Coluna53],"-")</f>
        <v>180</v>
      </c>
      <c r="W119" s="98" t="str">
        <f ca="1">_xlfn.XLOOKUP(G119&amp;$W$3,BS_CONTROLE[Coluna1],BS_CONTROLE[Coluna53],"-")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TMI-TCS</v>
      </c>
      <c r="F120" s="96">
        <f>IF(FN_MC!B123="","*",FN_MC!B123)</f>
        <v>46065</v>
      </c>
      <c r="G120" s="96" t="str">
        <f>IF(FN_MC!D123="","*",FN_MC!D123)</f>
        <v>W50</v>
      </c>
      <c r="H120" s="96" t="str">
        <f>IF(FN_MC!F123="","*",FN_MC!F123)</f>
        <v>MODERNIZAÇÃO - PEDRA - DESCARGA</v>
      </c>
      <c r="I120" s="96" t="str">
        <f>IF(FN_MC!H123="","*",FN_MC!H123)</f>
        <v xml:space="preserve">TCS2 </v>
      </c>
      <c r="J120" s="96" t="str">
        <f>IF(FN_MC!I123="","*",FN_MC!I123)</f>
        <v xml:space="preserve">TCS2 </v>
      </c>
      <c r="K120" s="96" t="str">
        <f>IF(FN_MC!M123="","*",FN_MC!M123)</f>
        <v>TVI-TJA</v>
      </c>
      <c r="L120" s="192">
        <f>IF(FN_MC!N123="","*",FN_MC!N123)</f>
        <v>239251</v>
      </c>
      <c r="M120" s="97">
        <f>IF(FN_MC!J123="","*",FN_MC!J123)</f>
        <v>74</v>
      </c>
      <c r="N120" s="179">
        <f>IF(FN_MC!K123="","*",FN_MC!K123)</f>
        <v>250</v>
      </c>
      <c r="O120" s="179">
        <f>IF(FN_MC!L123="","*",FN_MC!L123)</f>
        <v>239</v>
      </c>
      <c r="P120" s="107">
        <f>IF(FN_MC!O123="","*",FN_MC!O123)</f>
        <v>0.375</v>
      </c>
      <c r="Q120" s="107">
        <f>IF(FN_MC!P123="","*",FN_MC!P123)</f>
        <v>8.3333333333333329E-2</v>
      </c>
      <c r="R120" s="96" t="str">
        <f>IF(FN_MC!Q123="","*",CONCATENATE(FN_MC!Q123," ",FN_MC!R123))</f>
        <v>15 VAGÕES</v>
      </c>
      <c r="S120" s="96" t="str">
        <f>IF(FN_MC!V123="","*",FN_MC!V123)</f>
        <v>Augusto/ Efraim</v>
      </c>
      <c r="T120" s="96" t="str">
        <f>IF(FN_MC!W123="","*",FN_MC!W123)</f>
        <v xml:space="preserve">Descarga de pedra </v>
      </c>
      <c r="U120" s="98">
        <f ca="1">_xlfn.XLOOKUP(G120&amp;$U$3,BS_CONTROLE[Coluna1],BS_CONTROLE[Coluna53],"-")</f>
        <v>15</v>
      </c>
      <c r="V120" s="98">
        <f ca="1">_xlfn.XLOOKUP(G120&amp;$V$3,BS_CONTROLE[Coluna1],BS_CONTROLE[Coluna53],"-")</f>
        <v>0</v>
      </c>
      <c r="W120" s="98" t="str">
        <f ca="1">_xlfn.XLOOKUP(G120&amp;$W$3,BS_CONTROLE[Coluna1],BS_CONTROLE[Coluna53],"-")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2" t="str">
        <f>IF(FN_MC!N124="","*",FN_MC!N124)</f>
        <v>TCE177</v>
      </c>
      <c r="M121" s="97">
        <f>IF(FN_MC!J124="","*",FN_MC!J124)</f>
        <v>74</v>
      </c>
      <c r="N121" s="179">
        <f>IF(FN_MC!K124="","*",FN_MC!K124)</f>
        <v>173</v>
      </c>
      <c r="O121" s="179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 t="str">
        <f ca="1">_xlfn.XLOOKUP(G121&amp;$U$3,BS_CONTROLE[Coluna1],BS_CONTROLE[Coluna53],"-")</f>
        <v>-</v>
      </c>
      <c r="V121" s="98" t="str">
        <f ca="1">_xlfn.XLOOKUP(G121&amp;$V$3,BS_CONTROLE[Coluna1],BS_CONTROLE[Coluna53],"-")</f>
        <v>-</v>
      </c>
      <c r="W121" s="98" t="str">
        <f ca="1">_xlfn.XLOOKUP(G121&amp;$W$3,BS_CONTROLE[Coluna1],BS_CONTROLE[Coluna53],"-")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2" t="str">
        <f>IF(FN_MC!N125="","*",FN_MC!N125)</f>
        <v>TLGK52</v>
      </c>
      <c r="M122" s="97">
        <f>IF(FN_MC!J125="","*",FN_MC!J125)</f>
        <v>74</v>
      </c>
      <c r="N122" s="179">
        <f>IF(FN_MC!K125="","*",FN_MC!K125)</f>
        <v>44.32</v>
      </c>
      <c r="O122" s="179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>
        <f ca="1">_xlfn.XLOOKUP(G122&amp;$U$3,BS_CONTROLE[Coluna1],BS_CONTROLE[Coluna53],"-")</f>
        <v>3035</v>
      </c>
      <c r="V122" s="98">
        <f ca="1">_xlfn.XLOOKUP(G122&amp;$V$3,BS_CONTROLE[Coluna1],BS_CONTROLE[Coluna53],"-")</f>
        <v>1</v>
      </c>
      <c r="W122" s="98" t="str">
        <f ca="1">_xlfn.XLOOKUP(G122&amp;$W$3,BS_CONTROLE[Coluna1],BS_CONTROLE[Coluna53],"-")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2" t="str">
        <f>IF(FN_MC!N126="","*",FN_MC!N126)</f>
        <v>TAPK35</v>
      </c>
      <c r="M123" s="97">
        <f>IF(FN_MC!J126="","*",FN_MC!J126)</f>
        <v>74</v>
      </c>
      <c r="N123" s="179">
        <f>IF(FN_MC!K126="","*",FN_MC!K126)</f>
        <v>26.818999999999999</v>
      </c>
      <c r="O123" s="179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_xlfn.XLOOKUP(G123&amp;$U$3,BS_CONTROLE[Coluna1],BS_CONTROLE[Coluna53],"-")</f>
        <v>0</v>
      </c>
      <c r="V123" s="98">
        <f ca="1">_xlfn.XLOOKUP(G123&amp;$V$3,BS_CONTROLE[Coluna1],BS_CONTROLE[Coluna53],"-")</f>
        <v>2</v>
      </c>
      <c r="W123" s="98" t="str">
        <f ca="1">_xlfn.XLOOKUP(G123&amp;$W$3,BS_CONTROLE[Coluna1],BS_CONTROLE[Coluna53],"-")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IF(FN_MC!Y127="","*",FN_MC!Y127)</f>
        <v>OPORTUNIDADE</v>
      </c>
      <c r="B124" s="95" t="str">
        <f>IF(FN_MC!X127="","*",FN_MC!X127)</f>
        <v>Oportunidade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46065</v>
      </c>
      <c r="G124" s="96" t="str">
        <f>IF(FN_MC!D127="","*",FN_MC!D127)</f>
        <v>ANISIO (TF-514)</v>
      </c>
      <c r="H124" s="96" t="str">
        <f>IF(FN_MC!F127="","*",FN_MC!F127)</f>
        <v>PDM - SUBSTITUIÇÃO - TRILHO</v>
      </c>
      <c r="I124" s="96" t="str">
        <f>IF(FN_MC!H127="","*",FN_MC!H127)</f>
        <v>TAPK35</v>
      </c>
      <c r="J124" s="96" t="str">
        <f>IF(FN_MC!I127="","*",FN_MC!I127)</f>
        <v>-</v>
      </c>
      <c r="K124" s="96" t="str">
        <f>IF(FN_MC!M127="","*",FN_MC!M127)</f>
        <v>TAP-TLG</v>
      </c>
      <c r="L124" s="192" t="str">
        <f>IF(FN_MC!N127="","*",FN_MC!N127)</f>
        <v>TAPK35</v>
      </c>
      <c r="M124" s="97">
        <f>IF(FN_MC!J127="","*",FN_MC!J127)</f>
        <v>74</v>
      </c>
      <c r="N124" s="179">
        <f>IF(FN_MC!K127="","*",FN_MC!K127)</f>
        <v>26.818999999999999</v>
      </c>
      <c r="O124" s="179" t="str">
        <f>IF(FN_MC!L127="","*",FN_MC!L127)</f>
        <v>-</v>
      </c>
      <c r="P124" s="107">
        <f>IF(FN_MC!O127="","*",FN_MC!O127)</f>
        <v>0.375</v>
      </c>
      <c r="Q124" s="107">
        <f>IF(FN_MC!P127="","*",FN_MC!P127)</f>
        <v>8.3333333333333329E-2</v>
      </c>
      <c r="R124" s="96" t="str">
        <f>IF(FN_MC!Q127="","*",CONCATENATE(FN_MC!Q127," ",FN_MC!R127))</f>
        <v>312 M</v>
      </c>
      <c r="S124" s="96" t="str">
        <f>IF(FN_MC!V127="","*",FN_MC!V127)</f>
        <v>Anísio</v>
      </c>
      <c r="T124" s="96" t="str">
        <f>IF(FN_MC!W127="","*",FN_MC!W127)</f>
        <v>Execução de solda</v>
      </c>
      <c r="U124" s="98" t="str">
        <f ca="1">_xlfn.XLOOKUP(G124&amp;$U$3,BS_CONTROLE[Coluna1],BS_CONTROLE[Coluna53],"-")</f>
        <v>-</v>
      </c>
      <c r="V124" s="98" t="str">
        <f ca="1">_xlfn.XLOOKUP(G124&amp;$V$3,BS_CONTROLE[Coluna1],BS_CONTROLE[Coluna53],"-")</f>
        <v>-</v>
      </c>
      <c r="W124" s="98" t="str">
        <f ca="1">_xlfn.XLOOKUP(G124&amp;$W$3,BS_CONTROLE[Coluna1],BS_CONTROLE[Coluna53],"-")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IF(FN_MC!Y128="","*",FN_MC!Y128)</f>
        <v>*</v>
      </c>
      <c r="B125" s="95" t="str">
        <f>IF(FN_MC!X128="","*",FN_MC!X128)</f>
        <v>Extra</v>
      </c>
      <c r="C125" s="95" t="str">
        <f>IF(FN_MC!Z128="","*",FN_MC!Z128)</f>
        <v>*</v>
      </c>
      <c r="D125" s="96" t="str">
        <f>IF(FN_MC!S128="","*",FN_MC!S128)</f>
        <v>MALHA CENTRAL</v>
      </c>
      <c r="E125" s="96" t="str">
        <f>IF(FN_MC!T128="","*",FN_MC!T128)</f>
        <v>PPN-POV</v>
      </c>
      <c r="F125" s="96">
        <f>IF(FN_MC!B128="","*",FN_MC!B128)</f>
        <v>46065</v>
      </c>
      <c r="G125" s="96" t="str">
        <f>IF(FN_MC!D128="","*",FN_MC!D128)</f>
        <v>CARLOS NEVES (TP-521)</v>
      </c>
      <c r="H125" s="96" t="str">
        <f>IF(FN_MC!F128="","*",FN_MC!F128)</f>
        <v>PDM - SOLDA</v>
      </c>
      <c r="I125" s="96" t="str">
        <f>IF(FN_MC!H128="","*",FN_MC!H128)</f>
        <v>-</v>
      </c>
      <c r="J125" s="96" t="str">
        <f>IF(FN_MC!I128="","*",FN_MC!I128)</f>
        <v>-</v>
      </c>
      <c r="K125" s="96" t="str">
        <f>IF(FN_MC!M128="","*",FN_MC!M128)</f>
        <v>PPP</v>
      </c>
      <c r="L125" s="192" t="str">
        <f>IF(FN_MC!N128="","*",FN_MC!N128)</f>
        <v>PPP2</v>
      </c>
      <c r="M125" s="97">
        <f>IF(FN_MC!J128="","*",FN_MC!J128)</f>
        <v>101</v>
      </c>
      <c r="N125" s="179">
        <f>IF(FN_MC!K128="","*",FN_MC!K128)</f>
        <v>1143</v>
      </c>
      <c r="O125" s="179" t="str">
        <f>IF(FN_MC!L128="","*",FN_MC!L128)</f>
        <v>-</v>
      </c>
      <c r="P125" s="107">
        <f>IF(FN_MC!O128="","*",FN_MC!O128)</f>
        <v>0.33333333333333331</v>
      </c>
      <c r="Q125" s="107">
        <f>IF(FN_MC!P128="","*",FN_MC!P128)</f>
        <v>0.16666666666666666</v>
      </c>
      <c r="R125" s="96" t="str">
        <f>IF(FN_MC!Q128="","*",CONCATENATE(FN_MC!Q128," ",FN_MC!R128))</f>
        <v>4 Nº DE SOLDA</v>
      </c>
      <c r="S125" s="96" t="str">
        <f>IF(FN_MC!V128="","*",FN_MC!V128)</f>
        <v xml:space="preserve">Carlos </v>
      </c>
      <c r="T125" s="96" t="str">
        <f>IF(FN_MC!W128="","*",FN_MC!W128)</f>
        <v xml:space="preserve">Execução de solda - Condicionado a temperatura </v>
      </c>
      <c r="U125" s="98" t="str">
        <f ca="1">_xlfn.XLOOKUP(G125&amp;$U$3,BS_CONTROLE[Coluna1],BS_CONTROLE[Coluna53],"-")</f>
        <v>-</v>
      </c>
      <c r="V125" s="98" t="str">
        <f ca="1">_xlfn.XLOOKUP(G125&amp;$V$3,BS_CONTROLE[Coluna1],BS_CONTROLE[Coluna53],"-")</f>
        <v>-</v>
      </c>
      <c r="W125" s="98" t="str">
        <f ca="1">_xlfn.XLOOKUP(G125&amp;$W$3,BS_CONTROLE[Coluna1],BS_CONTROLE[Coluna53],"-")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46065</v>
      </c>
      <c r="G126" s="96" t="str">
        <f>IF(FN_MC!D129="","*",FN_MC!D129)</f>
        <v>A88</v>
      </c>
      <c r="H126" s="96" t="str">
        <f>IF(FN_MC!F129="","*",FN_MC!F129)</f>
        <v>INSPEÇÃO AUTO DE LINHA</v>
      </c>
      <c r="I126" s="96" t="str">
        <f>IF(FN_MC!H129="","*",FN_MC!H129)</f>
        <v>ZTP</v>
      </c>
      <c r="J126" s="96" t="str">
        <f>IF(FN_MC!I129="","*",FN_MC!I129)</f>
        <v>ZJU</v>
      </c>
      <c r="K126" s="96" t="str">
        <f>IF(FN_MC!M129="","*",FN_MC!M129)</f>
        <v>ZAY-ZTP</v>
      </c>
      <c r="L126" s="192" t="str">
        <f>IF(FN_MC!N129="","*",FN_MC!N129)</f>
        <v>ZAYZTP</v>
      </c>
      <c r="M126" s="97">
        <f>IF(FN_MC!J129="","*",FN_MC!J129)</f>
        <v>78</v>
      </c>
      <c r="N126" s="179">
        <f>IF(FN_MC!K129="","*",FN_MC!K129)</f>
        <v>334</v>
      </c>
      <c r="O126" s="179">
        <f>IF(FN_MC!L129="","*",FN_MC!L129)</f>
        <v>275</v>
      </c>
      <c r="P126" s="107">
        <f>IF(FN_MC!O129="","*",FN_MC!O129)</f>
        <v>0.33333333333333331</v>
      </c>
      <c r="Q126" s="107">
        <f>IF(FN_MC!P129="","*",FN_MC!P129)</f>
        <v>4.1666666666666664E-2</v>
      </c>
      <c r="R126" s="96" t="str">
        <f>IF(FN_MC!Q129="","*",CONCATENATE(FN_MC!Q129," ",FN_MC!R129))</f>
        <v>1 BINÁRIO</v>
      </c>
      <c r="S126" s="96" t="str">
        <f>IF(FN_MC!V129="","*",FN_MC!V129)</f>
        <v>Wesley</v>
      </c>
      <c r="T126" s="96" t="str">
        <f>IF(FN_MC!W129="","*",FN_MC!W129)</f>
        <v>Inspeção auto de linha</v>
      </c>
      <c r="U126" s="98">
        <f ca="1">_xlfn.XLOOKUP(G126&amp;$U$3,BS_CONTROLE[Coluna1],BS_CONTROLE[Coluna53],"-")</f>
        <v>0</v>
      </c>
      <c r="V126" s="98" t="str">
        <f ca="1">_xlfn.XLOOKUP(G126&amp;$V$3,BS_CONTROLE[Coluna1],BS_CONTROLE[Coluna53],"-")</f>
        <v>-</v>
      </c>
      <c r="W126" s="98" t="str">
        <f ca="1">_xlfn.XLOOKUP(G126&amp;$W$3,BS_CONTROLE[Coluna1],BS_CONTROLE[Coluna53],"-")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IF(FN_MC!Y130="","*",FN_MC!Y130)</f>
        <v>*</v>
      </c>
      <c r="B127" s="95" t="str">
        <f>IF(FN_MC!X130="","*",FN_MC!X130)</f>
        <v>Extra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46065</v>
      </c>
      <c r="G127" s="96" t="str">
        <f>IF(FN_MC!D130="","*",FN_MC!D130)</f>
        <v>W94</v>
      </c>
      <c r="H127" s="96" t="str">
        <f>IF(FN_MC!F130="","*",FN_MC!F130)</f>
        <v>PDM - PEDRA - DESCARGA</v>
      </c>
      <c r="I127" s="96" t="str">
        <f>IF(FN_MC!H130="","*",FN_MC!H130)</f>
        <v>PIT2</v>
      </c>
      <c r="J127" s="96" t="str">
        <f>IF(FN_MC!I130="","*",FN_MC!I130)</f>
        <v>PSS2</v>
      </c>
      <c r="K127" s="96" t="str">
        <f>IF(FN_MC!M130="","*",FN_MC!M130)</f>
        <v>PUD-PIT</v>
      </c>
      <c r="L127" s="192" t="str">
        <f>IF(FN_MC!N130="","*",FN_MC!N130)</f>
        <v>K96PUD</v>
      </c>
      <c r="M127" s="97">
        <f>IF(FN_MC!J130="","*",FN_MC!J130)</f>
        <v>103</v>
      </c>
      <c r="N127" s="179">
        <f>IF(FN_MC!K130="","*",FN_MC!K130)</f>
        <v>2088.4</v>
      </c>
      <c r="O127" s="179" t="str">
        <f>IF(FN_MC!L130="","*",FN_MC!L130)</f>
        <v>-</v>
      </c>
      <c r="P127" s="107">
        <f>IF(FN_MC!O130="","*",FN_MC!O130)</f>
        <v>0.375</v>
      </c>
      <c r="Q127" s="107">
        <f>IF(FN_MC!P130="","*",FN_MC!P130)</f>
        <v>4.1666666666666664E-2</v>
      </c>
      <c r="R127" s="96" t="str">
        <f>IF(FN_MC!Q130="","*",CONCATENATE(FN_MC!Q130," ",FN_MC!R130))</f>
        <v>13 VAGÕES</v>
      </c>
      <c r="S127" s="96" t="str">
        <f>IF(FN_MC!V130="","*",FN_MC!V130)</f>
        <v xml:space="preserve">Lucas </v>
      </c>
      <c r="T127" s="96" t="str">
        <f>IF(FN_MC!W130="","*",FN_MC!W130)</f>
        <v xml:space="preserve">Descarga de pedra </v>
      </c>
      <c r="U127" s="98">
        <f ca="1">_xlfn.XLOOKUP(G127&amp;$U$3,BS_CONTROLE[Coluna1],BS_CONTROLE[Coluna53],"-")</f>
        <v>1</v>
      </c>
      <c r="V127" s="98" t="str">
        <f ca="1">_xlfn.XLOOKUP(G127&amp;$V$3,BS_CONTROLE[Coluna1],BS_CONTROLE[Coluna53],"-")</f>
        <v>-</v>
      </c>
      <c r="W127" s="98" t="str">
        <f ca="1">_xlfn.XLOOKUP(G127&amp;$W$3,BS_CONTROLE[Coluna1],BS_CONTROLE[Coluna53],"-")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IF(FN_MC!Y131="","*",FN_MC!Y131)</f>
        <v>*</v>
      </c>
      <c r="B128" s="95" t="str">
        <f>IF(FN_MC!X131="","*",FN_MC!X131)</f>
        <v>Oportunidade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PPN-POV</v>
      </c>
      <c r="F128" s="96">
        <f>IF(FN_MC!B131="","*",FN_MC!B131)</f>
        <v>46065</v>
      </c>
      <c r="G128" s="96" t="str">
        <f>IF(FN_MC!D131="","*",FN_MC!D131)</f>
        <v>E14</v>
      </c>
      <c r="H128" s="96" t="str">
        <f>IF(FN_MC!F131="","*",FN_MC!F131)</f>
        <v>DESLOCAMENTO</v>
      </c>
      <c r="I128" s="96" t="str">
        <f>IF(FN_MC!H131="","*",FN_MC!H131)</f>
        <v>PUR</v>
      </c>
      <c r="J128" s="96" t="str">
        <f>IF(FN_MC!I131="","*",FN_MC!I131)</f>
        <v>PJA</v>
      </c>
      <c r="K128" s="96" t="str">
        <f>IF(FN_MC!M131="","*",FN_MC!M131)</f>
        <v>PCA-PUR</v>
      </c>
      <c r="L128" s="192" t="str">
        <f>IF(FN_MC!N131="","*",FN_MC!N131)</f>
        <v>PURPCA</v>
      </c>
      <c r="M128" s="97">
        <f>IF(FN_MC!J131="","*",FN_MC!J131)</f>
        <v>101</v>
      </c>
      <c r="N128" s="179">
        <f>IF(FN_MC!K131="","*",FN_MC!K131)</f>
        <v>1290</v>
      </c>
      <c r="O128" s="179">
        <f>IF(FN_MC!L131="","*",FN_MC!L131)</f>
        <v>1471</v>
      </c>
      <c r="P128" s="107">
        <f>IF(FN_MC!O131="","*",FN_MC!O131)</f>
        <v>0.83333333333333337</v>
      </c>
      <c r="Q128" s="107">
        <f>IF(FN_MC!P131="","*",FN_MC!P131)</f>
        <v>4.1666666666666664E-2</v>
      </c>
      <c r="R128" s="96" t="str">
        <f>IF(FN_MC!Q131="","*",CONCATENATE(FN_MC!Q131," ",FN_MC!R131))</f>
        <v>1 BINÁRIO</v>
      </c>
      <c r="S128" s="96" t="str">
        <f>IF(FN_MC!V131="","*",FN_MC!V131)</f>
        <v>Fermanda</v>
      </c>
      <c r="T128" s="96" t="str">
        <f>IF(FN_MC!W131="","*",FN_MC!W131)</f>
        <v>Deslocamento de PUR a PJA</v>
      </c>
      <c r="U128" s="98">
        <f ca="1">_xlfn.XLOOKUP(G128&amp;$U$3,BS_CONTROLE[Coluna1],BS_CONTROLE[Coluna53],"-")</f>
        <v>47690</v>
      </c>
      <c r="V128" s="98">
        <f ca="1">_xlfn.XLOOKUP(G128&amp;$V$3,BS_CONTROLE[Coluna1],BS_CONTROLE[Coluna53],"-")</f>
        <v>20000</v>
      </c>
      <c r="W128" s="98" t="str">
        <f ca="1">_xlfn.XLOOKUP(G128&amp;$W$3,BS_CONTROLE[Coluna1],BS_CONTROLE[Coluna53],"-")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2" t="str">
        <f>IF(FN_MC!N132="","*",FN_MC!N132)</f>
        <v>-</v>
      </c>
      <c r="M129" s="97" t="str">
        <f>IF(FN_MC!J132="","*",FN_MC!J132)</f>
        <v>*</v>
      </c>
      <c r="N129" s="179" t="str">
        <f>IF(FN_MC!K132="","*",FN_MC!K132)</f>
        <v>*</v>
      </c>
      <c r="O129" s="179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_xlfn.XLOOKUP(G129&amp;$U$3,BS_CONTROLE[Coluna1],BS_CONTROLE[Coluna53],"-")</f>
        <v>-</v>
      </c>
      <c r="V129" s="98" t="str">
        <f ca="1">_xlfn.XLOOKUP(G129&amp;$V$3,BS_CONTROLE[Coluna1],BS_CONTROLE[Coluna53],"-")</f>
        <v>-</v>
      </c>
      <c r="W129" s="98" t="str">
        <f ca="1">_xlfn.XLOOKUP(G129&amp;$W$3,BS_CONTROLE[Coluna1],BS_CONTROLE[Coluna53],"-")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DESLOCAMENTO</v>
      </c>
      <c r="I130" s="96" t="str">
        <f>IF(FN_MC!H133="","*",FN_MC!H133)</f>
        <v>TSF1</v>
      </c>
      <c r="J130" s="96" t="str">
        <f>IF(FN_MC!I133="","*",FN_MC!I133)</f>
        <v>TIQ2</v>
      </c>
      <c r="K130" s="96" t="str">
        <f>IF(FN_MC!M133="","*",FN_MC!M133)</f>
        <v>TSF</v>
      </c>
      <c r="L130" s="192" t="str">
        <f>IF(FN_MC!N133="","*",FN_MC!N133)</f>
        <v>TSF1</v>
      </c>
      <c r="M130" s="97">
        <f>IF(FN_MC!J133="","*",FN_MC!J133)</f>
        <v>98</v>
      </c>
      <c r="N130" s="179">
        <f>IF(FN_MC!K133="","*",FN_MC!K133)</f>
        <v>720</v>
      </c>
      <c r="O130" s="179">
        <f>IF(FN_MC!L133="","*",FN_MC!L133)</f>
        <v>616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BINÁRIO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_xlfn.XLOOKUP(G130&amp;$U$3,BS_CONTROLE[Coluna1],BS_CONTROLE[Coluna53],"-")</f>
        <v>0</v>
      </c>
      <c r="V130" s="98">
        <f ca="1">_xlfn.XLOOKUP(G130&amp;$V$3,BS_CONTROLE[Coluna1],BS_CONTROLE[Coluna53],"-")</f>
        <v>0</v>
      </c>
      <c r="W130" s="98">
        <f ca="1">_xlfn.XLOOKUP(G130&amp;$W$3,BS_CONTROLE[Coluna1],BS_CONTROLE[Coluna53],"-")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2" t="str">
        <f>IF(FN_MC!N134="","*",FN_MC!N134)</f>
        <v>651TBS/TBSPAT2</v>
      </c>
      <c r="M131" s="97">
        <f>IF(FN_MC!J134="","*",FN_MC!J134)</f>
        <v>98</v>
      </c>
      <c r="N131" s="179">
        <f>IF(FN_MC!K134="","*",FN_MC!K134)</f>
        <v>659</v>
      </c>
      <c r="O131" s="179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_xlfn.XLOOKUP(G131&amp;$U$3,BS_CONTROLE[Coluna1],BS_CONTROLE[Coluna53],"-")</f>
        <v>7</v>
      </c>
      <c r="V131" s="98">
        <f ca="1">_xlfn.XLOOKUP(G131&amp;$V$3,BS_CONTROLE[Coluna1],BS_CONTROLE[Coluna53],"-")</f>
        <v>0</v>
      </c>
      <c r="W131" s="98" t="str">
        <f ca="1">_xlfn.XLOOKUP(G131&amp;$W$3,BS_CONTROLE[Coluna1],BS_CONTROLE[Coluna53],"-")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IF(FN_MC!Y135="","*",FN_MC!Y135)</f>
        <v>OPORTUNIDADE</v>
      </c>
      <c r="B132" s="95" t="str">
        <f>IF(FN_MC!X135="","*",FN_MC!X135)</f>
        <v>Oportunidade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46066</v>
      </c>
      <c r="G132" s="96" t="str">
        <f>IF(FN_MC!D135="","*",FN_MC!D135)</f>
        <v>BRUNO (TF-525)</v>
      </c>
      <c r="H132" s="96" t="str">
        <f>IF(FN_MC!F135="","*",FN_MC!F135)</f>
        <v>PDM - SOLDA</v>
      </c>
      <c r="I132" s="96" t="str">
        <f>IF(FN_MC!H135="","*",FN_MC!H135)</f>
        <v>-</v>
      </c>
      <c r="J132" s="96" t="str">
        <f>IF(FN_MC!I135="","*",FN_MC!I135)</f>
        <v>-</v>
      </c>
      <c r="K132" s="96" t="str">
        <f>IF(FN_MC!M135="","*",FN_MC!M135)</f>
        <v>TBSN</v>
      </c>
      <c r="L132" s="192" t="str">
        <f>IF(FN_MC!N135="","*",FN_MC!N135)</f>
        <v>TBSN</v>
      </c>
      <c r="M132" s="97">
        <f>IF(FN_MC!J135="","*",FN_MC!J135)</f>
        <v>98</v>
      </c>
      <c r="N132" s="179">
        <f>IF(FN_MC!K135="","*",FN_MC!K135)</f>
        <v>662.3</v>
      </c>
      <c r="O132" s="179" t="str">
        <f>IF(FN_MC!L135="","*",FN_MC!L135)</f>
        <v>-</v>
      </c>
      <c r="P132" s="107">
        <f>IF(FN_MC!O135="","*",FN_MC!O135)</f>
        <v>0.4375</v>
      </c>
      <c r="Q132" s="107">
        <f>IF(FN_MC!P135="","*",FN_MC!P135)</f>
        <v>6.25E-2</v>
      </c>
      <c r="R132" s="96" t="str">
        <f>IF(FN_MC!Q135="","*",CONCATENATE(FN_MC!Q135," ",FN_MC!R135))</f>
        <v>1 Nº DE SOLDA</v>
      </c>
      <c r="S132" s="96" t="str">
        <f>IF(FN_MC!V135="","*",FN_MC!V135)</f>
        <v>Bruno</v>
      </c>
      <c r="T132" s="96" t="str">
        <f>IF(FN_MC!W135="","*",FN_MC!W135)</f>
        <v>Execução de solda - Condicionado a temperatura (abertura na chegada do W70)</v>
      </c>
      <c r="U132" s="98">
        <f ca="1">_xlfn.XLOOKUP(G132&amp;$U$3,BS_CONTROLE[Coluna1],BS_CONTROLE[Coluna53],"-")</f>
        <v>2</v>
      </c>
      <c r="V132" s="98">
        <f ca="1">_xlfn.XLOOKUP(G132&amp;$V$3,BS_CONTROLE[Coluna1],BS_CONTROLE[Coluna53],"-")</f>
        <v>1</v>
      </c>
      <c r="W132" s="98" t="str">
        <f ca="1">_xlfn.XLOOKUP(G132&amp;$W$3,BS_CONTROLE[Coluna1],BS_CONTROLE[Coluna53],"-")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IF(FN_MC!Y136="","*",FN_MC!Y136)</f>
        <v>SIM</v>
      </c>
      <c r="B133" s="95" t="str">
        <f>IF(FN_MC!X136="","*",FN_MC!X136)</f>
        <v>Contrato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46066</v>
      </c>
      <c r="G133" s="96" t="str">
        <f>IF(FN_MC!D136="","*",FN_MC!D136)</f>
        <v>ELSON (TF-526)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*</v>
      </c>
      <c r="K133" s="96" t="str">
        <f>IF(FN_MC!M136="","*",FN_MC!M136)</f>
        <v>TSE-N</v>
      </c>
      <c r="L133" s="192" t="str">
        <f>IF(FN_MC!N136="","*",FN_MC!N136)</f>
        <v>TSEN</v>
      </c>
      <c r="M133" s="97">
        <f>IF(FN_MC!J136="","*",FN_MC!J136)</f>
        <v>74</v>
      </c>
      <c r="N133" s="179">
        <f>IF(FN_MC!K136="","*",FN_MC!K136)</f>
        <v>364.64</v>
      </c>
      <c r="O133" s="179" t="str">
        <f>IF(FN_MC!L136="","*",FN_MC!L136)</f>
        <v>-</v>
      </c>
      <c r="P133" s="107">
        <f>IF(FN_MC!O136="","*",FN_MC!O136)</f>
        <v>0.375</v>
      </c>
      <c r="Q133" s="107">
        <f>IF(FN_MC!P136="","*",FN_MC!P136)</f>
        <v>0.125</v>
      </c>
      <c r="R133" s="96" t="str">
        <f>IF(FN_MC!Q136="","*",CONCATENATE(FN_MC!Q136," ",FN_MC!R136))</f>
        <v>2 Nº DE SOLDA</v>
      </c>
      <c r="S133" s="96" t="str">
        <f>IF(FN_MC!V136="","*",FN_MC!V136)</f>
        <v>Elson</v>
      </c>
      <c r="T133" s="96" t="str">
        <f>IF(FN_MC!W136="","*",FN_MC!W136)</f>
        <v xml:space="preserve">Execução de solda - Condicionado a temperatura </v>
      </c>
      <c r="U133" s="98">
        <f ca="1">_xlfn.XLOOKUP(G133&amp;$U$3,BS_CONTROLE[Coluna1],BS_CONTROLE[Coluna53],"-")</f>
        <v>2</v>
      </c>
      <c r="V133" s="98">
        <f ca="1">_xlfn.XLOOKUP(G133&amp;$V$3,BS_CONTROLE[Coluna1],BS_CONTROLE[Coluna53],"-")</f>
        <v>0</v>
      </c>
      <c r="W133" s="98" t="str">
        <f ca="1">_xlfn.XLOOKUP(G133&amp;$W$3,BS_CONTROLE[Coluna1],BS_CONTROLE[Coluna53],"-")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IF(FN_MC!Y137="","*",FN_MC!Y137)</f>
        <v>SIM</v>
      </c>
      <c r="B134" s="95" t="str">
        <f>IF(FN_MC!X137="","*",FN_MC!X137)</f>
        <v>Contrato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TMI-TCS</v>
      </c>
      <c r="F134" s="96">
        <f>IF(FN_MC!B137="","*",FN_MC!B137)</f>
        <v>46066</v>
      </c>
      <c r="G134" s="96" t="str">
        <f>IF(FN_MC!D137="","*",FN_MC!D137)</f>
        <v>W50</v>
      </c>
      <c r="H134" s="96" t="str">
        <f>IF(FN_MC!F137="","*",FN_MC!F137)</f>
        <v>MODERNIZAÇÃO - DORMENTE - DESCARGA</v>
      </c>
      <c r="I134" s="96" t="str">
        <f>IF(FN_MC!H137="","*",FN_MC!H137)</f>
        <v xml:space="preserve">TCS2 </v>
      </c>
      <c r="J134" s="96" t="str">
        <f>IF(FN_MC!I137="","*",FN_MC!I137)</f>
        <v xml:space="preserve">TCS2 </v>
      </c>
      <c r="K134" s="96" t="str">
        <f>IF(FN_MC!M137="","*",FN_MC!M137)</f>
        <v>TVI-TJA</v>
      </c>
      <c r="L134" s="192" t="str">
        <f>IF(FN_MC!N137="","*",FN_MC!N137)</f>
        <v>TVIPAT1/213TVI</v>
      </c>
      <c r="M134" s="97">
        <f>IF(FN_MC!J137="","*",FN_MC!J137)</f>
        <v>74</v>
      </c>
      <c r="N134" s="179">
        <f>IF(FN_MC!K137="","*",FN_MC!K137)</f>
        <v>227.935</v>
      </c>
      <c r="O134" s="179">
        <f>IF(FN_MC!L137="","*",FN_MC!L137)</f>
        <v>224.25700000000001</v>
      </c>
      <c r="P134" s="107">
        <f>IF(FN_MC!O137="","*",FN_MC!O137)</f>
        <v>0.35416666666666669</v>
      </c>
      <c r="Q134" s="107">
        <f>IF(FN_MC!P137="","*",FN_MC!P137)</f>
        <v>0.16666666666666666</v>
      </c>
      <c r="R134" s="96" t="str">
        <f>IF(FN_MC!Q137="","*",CONCATENATE(FN_MC!Q137," ",FN_MC!R137))</f>
        <v>713 Nº DE DORMENTES</v>
      </c>
      <c r="S134" s="96" t="str">
        <f>IF(FN_MC!V137="","*",FN_MC!V137)</f>
        <v>Augusto/ Efraim</v>
      </c>
      <c r="T134" s="96" t="str">
        <f>IF(FN_MC!W137="","*",FN_MC!W137)</f>
        <v>Descarga de dormentes km 227-224, em oportunidade realizar recolhimento no km 244,7 - 244</v>
      </c>
      <c r="U134" s="98">
        <f ca="1">_xlfn.XLOOKUP(G134&amp;$U$3,BS_CONTROLE[Coluna1],BS_CONTROLE[Coluna53],"-")</f>
        <v>15</v>
      </c>
      <c r="V134" s="98">
        <f ca="1">_xlfn.XLOOKUP(G134&amp;$V$3,BS_CONTROLE[Coluna1],BS_CONTROLE[Coluna53],"-")</f>
        <v>0</v>
      </c>
      <c r="W134" s="98" t="str">
        <f ca="1">_xlfn.XLOOKUP(G134&amp;$W$3,BS_CONTROLE[Coluna1],BS_CONTROLE[Coluna53],"-")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TMI-TCS</v>
      </c>
      <c r="F135" s="96">
        <f>IF(FN_MC!B138="","*",FN_MC!B138)</f>
        <v>46066</v>
      </c>
      <c r="G135" s="96" t="str">
        <f>IF(FN_MC!D138="","*",FN_MC!D138)</f>
        <v>W48</v>
      </c>
      <c r="H135" s="96" t="str">
        <f>IF(FN_MC!F138="","*",FN_MC!F138)</f>
        <v>MECANIZAÇÃO - DOL</v>
      </c>
      <c r="I135" s="96" t="str">
        <f>IF(FN_MC!H138="","*",FN_MC!H138)</f>
        <v>TAP2</v>
      </c>
      <c r="J135" s="96" t="str">
        <f>IF(FN_MC!I138="","*",FN_MC!I138)</f>
        <v xml:space="preserve">TCS2 </v>
      </c>
      <c r="K135" s="96" t="str">
        <f>IF(FN_MC!M138="","*",FN_MC!M138)</f>
        <v>TLG-TQI</v>
      </c>
      <c r="L135" s="192" t="str">
        <f>IF(FN_MC!N138="","*",FN_MC!N138)</f>
        <v>TLGK52</v>
      </c>
      <c r="M135" s="97">
        <f>IF(FN_MC!J138="","*",FN_MC!J138)</f>
        <v>74</v>
      </c>
      <c r="N135" s="179">
        <f>IF(FN_MC!K138="","*",FN_MC!K138)</f>
        <v>44.32</v>
      </c>
      <c r="O135" s="179">
        <f>IF(FN_MC!L138="","*",FN_MC!L138)</f>
        <v>41.1</v>
      </c>
      <c r="P135" s="107">
        <f>IF(FN_MC!O138="","*",FN_MC!O138)</f>
        <v>0.35416666666666669</v>
      </c>
      <c r="Q135" s="107">
        <f>IF(FN_MC!P138="","*",FN_MC!P138)</f>
        <v>0.16666666666666666</v>
      </c>
      <c r="R135" s="96" t="str">
        <f>IF(FN_MC!Q138="","*",CONCATENATE(FN_MC!Q138," ",FN_MC!R138))</f>
        <v>2000 M</v>
      </c>
      <c r="S135" s="96" t="str">
        <f>IF(FN_MC!V138="","*",FN_MC!V138)</f>
        <v>Maik</v>
      </c>
      <c r="T135" s="96" t="str">
        <f>IF(FN_MC!W138="","*",FN_MC!W138)</f>
        <v>Limpeza de ombro</v>
      </c>
      <c r="U135" s="98">
        <f ca="1">_xlfn.XLOOKUP(G135&amp;$U$3,BS_CONTROLE[Coluna1],BS_CONTROLE[Coluna53],"-")</f>
        <v>3035</v>
      </c>
      <c r="V135" s="98">
        <f ca="1">_xlfn.XLOOKUP(G135&amp;$V$3,BS_CONTROLE[Coluna1],BS_CONTROLE[Coluna53],"-")</f>
        <v>1</v>
      </c>
      <c r="W135" s="98" t="str">
        <f ca="1">_xlfn.XLOOKUP(G135&amp;$W$3,BS_CONTROLE[Coluna1],BS_CONTROLE[Coluna53],"-")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MARCOS (TF-520)</v>
      </c>
      <c r="H136" s="96" t="str">
        <f>IF(FN_MC!F139="","*",FN_MC!F139)</f>
        <v>PDM - SOLDA</v>
      </c>
      <c r="I136" s="96" t="str">
        <f>IF(FN_MC!H139="","*",FN_MC!H139)</f>
        <v>-</v>
      </c>
      <c r="J136" s="96" t="str">
        <f>IF(FN_MC!I139="","*",FN_MC!I139)</f>
        <v>-</v>
      </c>
      <c r="K136" s="96" t="str">
        <f>IF(FN_MC!M139="","*",FN_MC!M139)</f>
        <v>TAP-TLG</v>
      </c>
      <c r="L136" s="192" t="str">
        <f>IF(FN_MC!N139="","*",FN_MC!N139)</f>
        <v>TAPK35</v>
      </c>
      <c r="M136" s="97">
        <f>IF(FN_MC!J139="","*",FN_MC!J139)</f>
        <v>74</v>
      </c>
      <c r="N136" s="179">
        <f>IF(FN_MC!K139="","*",FN_MC!K139)</f>
        <v>26.818999999999999</v>
      </c>
      <c r="O136" s="179" t="str">
        <f>IF(FN_MC!L139="","*",FN_MC!L139)</f>
        <v>-</v>
      </c>
      <c r="P136" s="107">
        <f>IF(FN_MC!O139="","*",FN_MC!O139)</f>
        <v>0.375</v>
      </c>
      <c r="Q136" s="107">
        <f>IF(FN_MC!P139="","*",FN_MC!P139)</f>
        <v>8.3333333333333329E-2</v>
      </c>
      <c r="R136" s="96" t="str">
        <f>IF(FN_MC!Q139="","*",CONCATENATE(FN_MC!Q139," ",FN_MC!R139))</f>
        <v>2 Nº DE SOLDA</v>
      </c>
      <c r="S136" s="96" t="str">
        <f>IF(FN_MC!V139="","*",FN_MC!V139)</f>
        <v>Marcos Euzebio</v>
      </c>
      <c r="T136" s="96" t="str">
        <f>IF(FN_MC!W139="","*",FN_MC!W139)</f>
        <v xml:space="preserve">Execução de solda - Condicionado a temperatura </v>
      </c>
      <c r="U136" s="98">
        <f ca="1">_xlfn.XLOOKUP(G136&amp;$U$3,BS_CONTROLE[Coluna1],BS_CONTROLE[Coluna53],"-")</f>
        <v>0</v>
      </c>
      <c r="V136" s="98">
        <f ca="1">_xlfn.XLOOKUP(G136&amp;$V$3,BS_CONTROLE[Coluna1],BS_CONTROLE[Coluna53],"-")</f>
        <v>2</v>
      </c>
      <c r="W136" s="98" t="str">
        <f ca="1">_xlfn.XLOOKUP(G136&amp;$W$3,BS_CONTROLE[Coluna1],BS_CONTROLE[Coluna53],"-")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IF(FN_MC!Y140="","*",FN_MC!Y140)</f>
        <v>OPORTUNIDADE</v>
      </c>
      <c r="B137" s="95" t="str">
        <f>IF(FN_MC!X140="","*",FN_MC!X140)</f>
        <v>Oportunidade</v>
      </c>
      <c r="C137" s="95" t="str">
        <f>IF(FN_MC!Z140="","*",FN_MC!Z140)</f>
        <v>*</v>
      </c>
      <c r="D137" s="96" t="str">
        <f>IF(FN_MC!S140="","*",FN_MC!S140)</f>
        <v>FERRONORTE</v>
      </c>
      <c r="E137" s="96" t="str">
        <f>IF(FN_MC!T140="","*",FN_MC!T140)</f>
        <v>TMI-TCS</v>
      </c>
      <c r="F137" s="96">
        <f>IF(FN_MC!B140="","*",FN_MC!B140)</f>
        <v>46066</v>
      </c>
      <c r="G137" s="96" t="str">
        <f>IF(FN_MC!D140="","*",FN_MC!D140)</f>
        <v>ANISIO (TF-514)</v>
      </c>
      <c r="H137" s="96" t="str">
        <f>IF(FN_MC!F140="","*",FN_MC!F140)</f>
        <v>PDM - SUBSTITUIÇÃO - TRILHO</v>
      </c>
      <c r="I137" s="96" t="str">
        <f>IF(FN_MC!H140="","*",FN_MC!H140)</f>
        <v>-</v>
      </c>
      <c r="J137" s="96" t="str">
        <f>IF(FN_MC!I140="","*",FN_MC!I140)</f>
        <v>-</v>
      </c>
      <c r="K137" s="96" t="str">
        <f>IF(FN_MC!M140="","*",FN_MC!M140)</f>
        <v>TAP-TLG</v>
      </c>
      <c r="L137" s="192" t="str">
        <f>IF(FN_MC!N140="","*",FN_MC!N140)</f>
        <v>TAPK35</v>
      </c>
      <c r="M137" s="97">
        <f>IF(FN_MC!J140="","*",FN_MC!J140)</f>
        <v>74</v>
      </c>
      <c r="N137" s="179">
        <f>IF(FN_MC!K140="","*",FN_MC!K140)</f>
        <v>26.818999999999999</v>
      </c>
      <c r="O137" s="179" t="str">
        <f>IF(FN_MC!L140="","*",FN_MC!L140)</f>
        <v>-</v>
      </c>
      <c r="P137" s="107">
        <f>IF(FN_MC!O140="","*",FN_MC!O140)</f>
        <v>0.375</v>
      </c>
      <c r="Q137" s="107">
        <f>IF(FN_MC!P140="","*",FN_MC!P140)</f>
        <v>8.3333333333333329E-2</v>
      </c>
      <c r="R137" s="96" t="str">
        <f>IF(FN_MC!Q140="","*",CONCATENATE(FN_MC!Q140," ",FN_MC!R140))</f>
        <v>312 M</v>
      </c>
      <c r="S137" s="96" t="str">
        <f>IF(FN_MC!V140="","*",FN_MC!V140)</f>
        <v>Anisio</v>
      </c>
      <c r="T137" s="96" t="str">
        <f>IF(FN_MC!W140="","*",FN_MC!W140)</f>
        <v>Substituição de trilho</v>
      </c>
      <c r="U137" s="98" t="str">
        <f ca="1">_xlfn.XLOOKUP(G137&amp;$U$3,BS_CONTROLE[Coluna1],BS_CONTROLE[Coluna53],"-")</f>
        <v>-</v>
      </c>
      <c r="V137" s="98" t="str">
        <f ca="1">_xlfn.XLOOKUP(G137&amp;$V$3,BS_CONTROLE[Coluna1],BS_CONTROLE[Coluna53],"-")</f>
        <v>-</v>
      </c>
      <c r="W137" s="98" t="str">
        <f ca="1">_xlfn.XLOOKUP(G137&amp;$W$3,BS_CONTROLE[Coluna1],BS_CONTROLE[Coluna53],"-")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IF(FN_MC!Y141="","*",FN_MC!Y141)</f>
        <v>OPORTUNIDADE</v>
      </c>
      <c r="B138" s="95" t="str">
        <f>IF(FN_MC!X141="","*",FN_MC!X141)</f>
        <v>Oportunidade</v>
      </c>
      <c r="C138" s="95" t="str">
        <f>IF(FN_MC!Z141="","*",FN_MC!Z141)</f>
        <v>*</v>
      </c>
      <c r="D138" s="96" t="str">
        <f>IF(FN_MC!S141="","*",FN_MC!S141)</f>
        <v>MALHA CENTRAL</v>
      </c>
      <c r="E138" s="96" t="str">
        <f>IF(FN_MC!T141="","*",FN_MC!T141)</f>
        <v>PPN-POV</v>
      </c>
      <c r="F138" s="96">
        <f>IF(FN_MC!B141="","*",FN_MC!B141)</f>
        <v>46066</v>
      </c>
      <c r="G138" s="96" t="str">
        <f>IF(FN_MC!D141="","*",FN_MC!D141)</f>
        <v>E14</v>
      </c>
      <c r="H138" s="96" t="str">
        <f>IF(FN_MC!F141="","*",FN_MC!F141)</f>
        <v>DESLOCAMENTO</v>
      </c>
      <c r="I138" s="96" t="str">
        <f>IF(FN_MC!H141="","*",FN_MC!H141)</f>
        <v>PJA</v>
      </c>
      <c r="J138" s="96" t="str">
        <f>IF(FN_MC!I141="","*",FN_MC!I141)</f>
        <v>PAR</v>
      </c>
      <c r="K138" s="96" t="str">
        <f>IF(FN_MC!M141="","*",FN_MC!M141)</f>
        <v>PJG-PJA</v>
      </c>
      <c r="L138" s="192" t="str">
        <f>IF(FN_MC!N141="","*",FN_MC!N141)</f>
        <v>PJAPJG</v>
      </c>
      <c r="M138" s="97">
        <f>IF(FN_MC!J141="","*",FN_MC!J141)</f>
        <v>101</v>
      </c>
      <c r="N138" s="179">
        <f>IF(FN_MC!K141="","*",FN_MC!K141)</f>
        <v>1471</v>
      </c>
      <c r="O138" s="179">
        <f>IF(FN_MC!L141="","*",FN_MC!L141)</f>
        <v>1724</v>
      </c>
      <c r="P138" s="107">
        <f>IF(FN_MC!O141="","*",FN_MC!O141)</f>
        <v>0.83333333333333337</v>
      </c>
      <c r="Q138" s="107">
        <f>IF(FN_MC!P141="","*",FN_MC!P141)</f>
        <v>4.1666666666666664E-2</v>
      </c>
      <c r="R138" s="96" t="str">
        <f>IF(FN_MC!Q141="","*",CONCATENATE(FN_MC!Q141," ",FN_MC!R141))</f>
        <v>1 BINÁRIO</v>
      </c>
      <c r="S138" s="96" t="str">
        <f>IF(FN_MC!V141="","*",FN_MC!V141)</f>
        <v>Fernanda</v>
      </c>
      <c r="T138" s="96" t="str">
        <f>IF(FN_MC!W141="","*",FN_MC!W141)</f>
        <v>Deslocamento de PJA a PAR</v>
      </c>
      <c r="U138" s="98">
        <f ca="1">_xlfn.XLOOKUP(G138&amp;$U$3,BS_CONTROLE[Coluna1],BS_CONTROLE[Coluna53],"-")</f>
        <v>47690</v>
      </c>
      <c r="V138" s="98">
        <f ca="1">_xlfn.XLOOKUP(G138&amp;$V$3,BS_CONTROLE[Coluna1],BS_CONTROLE[Coluna53],"-")</f>
        <v>20000</v>
      </c>
      <c r="W138" s="98" t="str">
        <f ca="1">_xlfn.XLOOKUP(G138&amp;$W$3,BS_CONTROLE[Coluna1],BS_CONTROLE[Coluna53],"-")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IF(FN_MC!Y142="","*",FN_MC!Y142)</f>
        <v>*</v>
      </c>
      <c r="B139" s="95" t="str">
        <f>IF(FN_MC!X142="","*",FN_MC!X142)</f>
        <v>Oportunidade</v>
      </c>
      <c r="C139" s="95" t="str">
        <f>IF(FN_MC!Z142="","*",FN_MC!Z142)</f>
        <v>*</v>
      </c>
      <c r="D139" s="96" t="str">
        <f>IF(FN_MC!S142="","*",FN_MC!S142)</f>
        <v>MALHA CENTRAL</v>
      </c>
      <c r="E139" s="96" t="str">
        <f>IF(FN_MC!T142="","*",FN_MC!T142)</f>
        <v>RAMAL</v>
      </c>
      <c r="F139" s="96">
        <f>IF(FN_MC!B142="","*",FN_MC!B142)</f>
        <v>46066</v>
      </c>
      <c r="G139" s="96" t="str">
        <f>IF(FN_MC!D142="","*",FN_MC!D142)</f>
        <v>A88</v>
      </c>
      <c r="H139" s="96" t="str">
        <f>IF(FN_MC!F142="","*",FN_MC!F142)</f>
        <v>DESLOCAMENTO</v>
      </c>
      <c r="I139" s="96" t="str">
        <f>IF(FN_MC!H142="","*",FN_MC!H142)</f>
        <v>ZJU2</v>
      </c>
      <c r="J139" s="96" t="str">
        <f>IF(FN_MC!I142="","*",FN_MC!I142)</f>
        <v>ZDK</v>
      </c>
      <c r="K139" s="96" t="str">
        <f>IF(FN_MC!M142="","*",FN_MC!M142)</f>
        <v>ZJU-ZDK</v>
      </c>
      <c r="L139" s="192" t="str">
        <f>IF(FN_MC!N142="","*",FN_MC!N142)</f>
        <v>ZJUZDK</v>
      </c>
      <c r="M139" s="97">
        <f>IF(FN_MC!J142="","*",FN_MC!J142)</f>
        <v>78</v>
      </c>
      <c r="N139" s="179">
        <f>IF(FN_MC!K142="","*",FN_MC!K142)</f>
        <v>275.3</v>
      </c>
      <c r="O139" s="179" t="str">
        <f>IF(FN_MC!L142="","*",FN_MC!L142)</f>
        <v>-</v>
      </c>
      <c r="P139" s="107">
        <f>IF(FN_MC!O142="","*",FN_MC!O142)</f>
        <v>0.5</v>
      </c>
      <c r="Q139" s="107">
        <f>IF(FN_MC!P142="","*",FN_MC!P142)</f>
        <v>4.1666666666666664E-2</v>
      </c>
      <c r="R139" s="96" t="str">
        <f>IF(FN_MC!Q142="","*",CONCATENATE(FN_MC!Q142," ",FN_MC!R142))</f>
        <v>1 BINÁRIO</v>
      </c>
      <c r="S139" s="96" t="str">
        <f>IF(FN_MC!V142="","*",FN_MC!V142)</f>
        <v>Wesley</v>
      </c>
      <c r="T139" s="96" t="str">
        <f>IF(FN_MC!W142="","*",FN_MC!W142)</f>
        <v>Ronda de auto</v>
      </c>
      <c r="U139" s="98">
        <f ca="1">_xlfn.XLOOKUP(G139&amp;$U$3,BS_CONTROLE[Coluna1],BS_CONTROLE[Coluna53],"-")</f>
        <v>0</v>
      </c>
      <c r="V139" s="98" t="str">
        <f ca="1">_xlfn.XLOOKUP(G139&amp;$V$3,BS_CONTROLE[Coluna1],BS_CONTROLE[Coluna53],"-")</f>
        <v>-</v>
      </c>
      <c r="W139" s="98" t="str">
        <f ca="1">_xlfn.XLOOKUP(G139&amp;$W$3,BS_CONTROLE[Coluna1],BS_CONTROLE[Coluna53],"-")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2" t="str">
        <f>IF(FN_MC!N143="","*",FN_MC!N143)</f>
        <v>-</v>
      </c>
      <c r="M140" s="97" t="str">
        <f>IF(FN_MC!J143="","*",FN_MC!J143)</f>
        <v>*</v>
      </c>
      <c r="N140" s="179" t="str">
        <f>IF(FN_MC!K143="","*",FN_MC!K143)</f>
        <v>*</v>
      </c>
      <c r="O140" s="179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_xlfn.XLOOKUP(G140&amp;$U$3,BS_CONTROLE[Coluna1],BS_CONTROLE[Coluna53],"-")</f>
        <v>-</v>
      </c>
      <c r="V140" s="98" t="str">
        <f ca="1">_xlfn.XLOOKUP(G140&amp;$V$3,BS_CONTROLE[Coluna1],BS_CONTROLE[Coluna53],"-")</f>
        <v>-</v>
      </c>
      <c r="W140" s="98" t="str">
        <f ca="1">_xlfn.XLOOKUP(G140&amp;$W$3,BS_CONTROLE[Coluna1],BS_CONTROLE[Coluna53],"-")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2" t="str">
        <f>IF(FN_MC!N144="","*",FN_MC!N144)</f>
        <v>-</v>
      </c>
      <c r="M141" s="97" t="str">
        <f>IF(FN_MC!J144="","*",FN_MC!J144)</f>
        <v>*</v>
      </c>
      <c r="N141" s="179" t="str">
        <f>IF(FN_MC!K144="","*",FN_MC!K144)</f>
        <v>*</v>
      </c>
      <c r="O141" s="179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_xlfn.XLOOKUP(G141&amp;$U$3,BS_CONTROLE[Coluna1],BS_CONTROLE[Coluna53],"-")</f>
        <v>-</v>
      </c>
      <c r="V141" s="98" t="str">
        <f ca="1">_xlfn.XLOOKUP(G141&amp;$V$3,BS_CONTROLE[Coluna1],BS_CONTROLE[Coluna53],"-")</f>
        <v>-</v>
      </c>
      <c r="W141" s="98" t="str">
        <f ca="1">_xlfn.XLOOKUP(G141&amp;$W$3,BS_CONTROLE[Coluna1],BS_CONTROLE[Coluna53],"-")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IF(FN_MC!Y145="","*",FN_MC!Y145)</f>
        <v>OPORTUNIDADE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TGR-TRO</v>
      </c>
      <c r="F142" s="96">
        <f>IF(FN_MC!B145="","*",FN_MC!B145)</f>
        <v>46067</v>
      </c>
      <c r="G142" s="96" t="str">
        <f>IF(FN_MC!D145="","*",FN_MC!D145)</f>
        <v>V86</v>
      </c>
      <c r="H142" s="96" t="str">
        <f>IF(FN_MC!F145="","*",FN_MC!F145)</f>
        <v>DESLOCAMENTO</v>
      </c>
      <c r="I142" s="96" t="str">
        <f>IF(FN_MC!H145="","*",FN_MC!H145)</f>
        <v>TSF1</v>
      </c>
      <c r="J142" s="96" t="str">
        <f>IF(FN_MC!I145="","*",FN_MC!I145)</f>
        <v>TIQ2</v>
      </c>
      <c r="K142" s="96" t="str">
        <f>IF(FN_MC!M145="","*",FN_MC!M145)</f>
        <v>TSF-TIQ</v>
      </c>
      <c r="L142" s="192" t="str">
        <f>IF(FN_MC!N145="","*",FN_MC!N145)</f>
        <v>TSFTIQ</v>
      </c>
      <c r="M142" s="97">
        <f>IF(FN_MC!J145="","*",FN_MC!J145)</f>
        <v>98</v>
      </c>
      <c r="N142" s="179">
        <f>IF(FN_MC!K145="","*",FN_MC!K145)</f>
        <v>720</v>
      </c>
      <c r="O142" s="179">
        <f>IF(FN_MC!L145="","*",FN_MC!L145)</f>
        <v>616</v>
      </c>
      <c r="P142" s="107">
        <f>IF(FN_MC!O145="","*",FN_MC!O145)</f>
        <v>0.4375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Antonioni</v>
      </c>
      <c r="T142" s="96" t="str">
        <f>IF(FN_MC!W145="","*",FN_MC!W145)</f>
        <v>Deslocamento de TSF para TIQ</v>
      </c>
      <c r="U142" s="98">
        <f ca="1">_xlfn.XLOOKUP(G142&amp;$U$3,BS_CONTROLE[Coluna1],BS_CONTROLE[Coluna53],"-")</f>
        <v>0</v>
      </c>
      <c r="V142" s="98">
        <f ca="1">_xlfn.XLOOKUP(G142&amp;$V$3,BS_CONTROLE[Coluna1],BS_CONTROLE[Coluna53],"-")</f>
        <v>0</v>
      </c>
      <c r="W142" s="98">
        <f ca="1">_xlfn.XLOOKUP(G142&amp;$W$3,BS_CONTROLE[Coluna1],BS_CONTROLE[Coluna53],"-")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TGR-TRO</v>
      </c>
      <c r="F143" s="96">
        <f>IF(FN_MC!B146="","*",FN_MC!B146)</f>
        <v>46067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TBS671</v>
      </c>
      <c r="J143" s="96" t="str">
        <f>IF(FN_MC!I146="","*",FN_MC!I146)</f>
        <v>-</v>
      </c>
      <c r="K143" s="96" t="str">
        <f>IF(FN_MC!M146="","*",FN_MC!M146)</f>
        <v>TBS-TAL</v>
      </c>
      <c r="L143" s="192" t="str">
        <f>IF(FN_MC!N146="","*",FN_MC!N146)</f>
        <v>TBS671</v>
      </c>
      <c r="M143" s="97">
        <f>IF(FN_MC!J146="","*",FN_MC!J146)</f>
        <v>98</v>
      </c>
      <c r="N143" s="179">
        <f>IF(FN_MC!K146="","*",FN_MC!K146)</f>
        <v>662.4</v>
      </c>
      <c r="O143" s="179" t="str">
        <f>IF(FN_MC!L146="","*",FN_MC!L146)</f>
        <v>-</v>
      </c>
      <c r="P143" s="107">
        <f>IF(FN_MC!O146="","*",FN_MC!O146)</f>
        <v>0.375</v>
      </c>
      <c r="Q143" s="107">
        <f>IF(FN_MC!P146="","*",FN_MC!P146)</f>
        <v>6.25E-2</v>
      </c>
      <c r="R143" s="96" t="str">
        <f>IF(FN_MC!Q146="","*",CONCATENATE(FN_MC!Q146," ",FN_MC!R146))</f>
        <v>2 Nº DE SOLDA</v>
      </c>
      <c r="S143" s="96" t="str">
        <f>IF(FN_MC!V146="","*",FN_MC!V146)</f>
        <v>Bruno</v>
      </c>
      <c r="T143" s="96" t="str">
        <f>IF(FN_MC!W146="","*",FN_MC!W146)</f>
        <v xml:space="preserve">Execução de solda - Condicionado a temperatura </v>
      </c>
      <c r="U143" s="98">
        <f ca="1">_xlfn.XLOOKUP(G143&amp;$U$3,BS_CONTROLE[Coluna1],BS_CONTROLE[Coluna53],"-")</f>
        <v>2</v>
      </c>
      <c r="V143" s="98">
        <f ca="1">_xlfn.XLOOKUP(G143&amp;$V$3,BS_CONTROLE[Coluna1],BS_CONTROLE[Coluna53],"-")</f>
        <v>1</v>
      </c>
      <c r="W143" s="98" t="str">
        <f ca="1">_xlfn.XLOOKUP(G143&amp;$W$3,BS_CONTROLE[Coluna1],BS_CONTROLE[Coluna53],"-")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TGR-TRO</v>
      </c>
      <c r="F144" s="96">
        <f>IF(FN_MC!B147="","*",FN_MC!B147)</f>
        <v>46067</v>
      </c>
      <c r="G144" s="96" t="str">
        <f>IF(FN_MC!D147="","*",FN_MC!D147)</f>
        <v>W70</v>
      </c>
      <c r="H144" s="96" t="str">
        <f>IF(FN_MC!F147="","*",FN_MC!F147)</f>
        <v>PDM - PEDRA - CARGA</v>
      </c>
      <c r="I144" s="96" t="str">
        <f>IF(FN_MC!H147="","*",FN_MC!H147)</f>
        <v>TAG</v>
      </c>
      <c r="J144" s="96" t="str">
        <f>IF(FN_MC!I147="","*",FN_MC!I147)</f>
        <v>TAG</v>
      </c>
      <c r="K144" s="96" t="str">
        <f>IF(FN_MC!M147="","*",FN_MC!M147)</f>
        <v>TGR-TBE</v>
      </c>
      <c r="L144" s="192" t="str">
        <f>IF(FN_MC!N147="","*",FN_MC!N147)</f>
        <v>TGR512</v>
      </c>
      <c r="M144" s="97">
        <f>IF(FN_MC!J147="","*",FN_MC!J147)</f>
        <v>98</v>
      </c>
      <c r="N144" s="179">
        <f>IF(FN_MC!K147="","*",FN_MC!K147)</f>
        <v>502</v>
      </c>
      <c r="O144" s="179" t="str">
        <f>IF(FN_MC!L147="","*",FN_MC!L147)</f>
        <v>-</v>
      </c>
      <c r="P144" s="107">
        <f>IF(FN_MC!O147="","*",FN_MC!O147)</f>
        <v>0.41666666666666669</v>
      </c>
      <c r="Q144" s="107">
        <f>IF(FN_MC!P147="","*",FN_MC!P147)</f>
        <v>4.1666666666666664E-2</v>
      </c>
      <c r="R144" s="96" t="str">
        <f>IF(FN_MC!Q147="","*",CONCATENATE(FN_MC!Q147," ",FN_MC!R147))</f>
        <v>27 VAGÕES</v>
      </c>
      <c r="S144" s="96" t="str">
        <f>IF(FN_MC!V147="","*",FN_MC!V147)</f>
        <v>Elton</v>
      </c>
      <c r="T144" s="96" t="str">
        <f>IF(FN_MC!W147="","*",FN_MC!W147)</f>
        <v>Manobrar para 27vgs - carregar de brita</v>
      </c>
      <c r="U144" s="98">
        <f ca="1">_xlfn.XLOOKUP(G144&amp;$U$3,BS_CONTROLE[Coluna1],BS_CONTROLE[Coluna53],"-")</f>
        <v>7</v>
      </c>
      <c r="V144" s="98">
        <f ca="1">_xlfn.XLOOKUP(G144&amp;$V$3,BS_CONTROLE[Coluna1],BS_CONTROLE[Coluna53],"-")</f>
        <v>0</v>
      </c>
      <c r="W144" s="98" t="str">
        <f ca="1">_xlfn.XLOOKUP(G144&amp;$W$3,BS_CONTROLE[Coluna1],BS_CONTROLE[Coluna53],"-")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TCS-TGR</v>
      </c>
      <c r="F145" s="96">
        <f>IF(FN_MC!B148="","*",FN_MC!B148)</f>
        <v>46067</v>
      </c>
      <c r="G145" s="96" t="str">
        <f>IF(FN_MC!D148="","*",FN_MC!D148)</f>
        <v>ELSON (TF-526)</v>
      </c>
      <c r="H145" s="96" t="str">
        <f>IF(FN_MC!F148="","*",FN_MC!F148)</f>
        <v>PDM - SOLDA</v>
      </c>
      <c r="I145" s="96" t="str">
        <f>IF(FN_MC!H148="","*",FN_MC!H148)</f>
        <v>TIP1</v>
      </c>
      <c r="J145" s="96" t="str">
        <f>IF(FN_MC!I148="","*",FN_MC!I148)</f>
        <v>-</v>
      </c>
      <c r="K145" s="96" t="str">
        <f>IF(FN_MC!M148="","*",FN_MC!M148)</f>
        <v>TIP</v>
      </c>
      <c r="L145" s="192" t="str">
        <f>IF(FN_MC!N148="","*",FN_MC!N148)</f>
        <v>TIP1</v>
      </c>
      <c r="M145" s="97">
        <f>IF(FN_MC!J148="","*",FN_MC!J148)</f>
        <v>74</v>
      </c>
      <c r="N145" s="179">
        <f>IF(FN_MC!K148="","*",FN_MC!K148)</f>
        <v>396.94</v>
      </c>
      <c r="O145" s="179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6.25E-2</v>
      </c>
      <c r="R145" s="96" t="str">
        <f>IF(FN_MC!Q148="","*",CONCATENATE(FN_MC!Q148," ",FN_MC!R148))</f>
        <v>1 Nº DE SOLDA</v>
      </c>
      <c r="S145" s="96" t="str">
        <f>IF(FN_MC!V148="","*",FN_MC!V148)</f>
        <v>Elson</v>
      </c>
      <c r="T145" s="96" t="str">
        <f>IF(FN_MC!W148="","*",FN_MC!W148)</f>
        <v xml:space="preserve">Execução de solda - Condicionado a temperatura </v>
      </c>
      <c r="U145" s="98">
        <f ca="1">_xlfn.XLOOKUP(G145&amp;$U$3,BS_CONTROLE[Coluna1],BS_CONTROLE[Coluna53],"-")</f>
        <v>2</v>
      </c>
      <c r="V145" s="98">
        <f ca="1">_xlfn.XLOOKUP(G145&amp;$V$3,BS_CONTROLE[Coluna1],BS_CONTROLE[Coluna53],"-")</f>
        <v>0</v>
      </c>
      <c r="W145" s="98" t="str">
        <f ca="1">_xlfn.XLOOKUP(G145&amp;$W$3,BS_CONTROLE[Coluna1],BS_CONTROLE[Coluna53],"-")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IF(FN_MC!Y149="","*",FN_MC!Y149)</f>
        <v>OPORTUNIDADE</v>
      </c>
      <c r="B146" s="95" t="str">
        <f>IF(FN_MC!X149="","*",FN_MC!X149)</f>
        <v>Oportunidade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>
        <f>IF(FN_MC!B149="","*",FN_MC!B149)</f>
        <v>46067</v>
      </c>
      <c r="G146" s="96" t="str">
        <f>IF(FN_MC!D149="","*",FN_MC!D149)</f>
        <v>MARCOS (TF-520)</v>
      </c>
      <c r="H146" s="96" t="str">
        <f>IF(FN_MC!F149="","*",FN_MC!F149)</f>
        <v>PDM - SOLDA</v>
      </c>
      <c r="I146" s="96" t="str">
        <f>IF(FN_MC!H149="","*",FN_MC!H149)</f>
        <v>TAPK35</v>
      </c>
      <c r="J146" s="96" t="str">
        <f>IF(FN_MC!I149="","*",FN_MC!I149)</f>
        <v>-</v>
      </c>
      <c r="K146" s="96" t="str">
        <f>IF(FN_MC!M149="","*",FN_MC!M149)</f>
        <v>TAP-TLG</v>
      </c>
      <c r="L146" s="192" t="str">
        <f>IF(FN_MC!N149="","*",FN_MC!N149)</f>
        <v>TAPK35</v>
      </c>
      <c r="M146" s="97">
        <f>IF(FN_MC!J149="","*",FN_MC!J149)</f>
        <v>74</v>
      </c>
      <c r="N146" s="179">
        <f>IF(FN_MC!K149="","*",FN_MC!K149)</f>
        <v>26.818999999999999</v>
      </c>
      <c r="O146" s="179" t="str">
        <f>IF(FN_MC!L149="","*",FN_MC!L149)</f>
        <v>-</v>
      </c>
      <c r="P146" s="107">
        <f>IF(FN_MC!O149="","*",FN_MC!O149)</f>
        <v>0.35416666666666669</v>
      </c>
      <c r="Q146" s="107">
        <f>IF(FN_MC!P149="","*",FN_MC!P149)</f>
        <v>8.3333333333333329E-2</v>
      </c>
      <c r="R146" s="96" t="str">
        <f>IF(FN_MC!Q149="","*",CONCATENATE(FN_MC!Q149," ",FN_MC!R149))</f>
        <v>1 Nº DE SOLDA</v>
      </c>
      <c r="S146" s="96" t="str">
        <f>IF(FN_MC!V149="","*",FN_MC!V149)</f>
        <v>Marcos Euzebio</v>
      </c>
      <c r="T146" s="96" t="str">
        <f>IF(FN_MC!W149="","*",FN_MC!W149)</f>
        <v xml:space="preserve">Execução de solda - Condicionado a temperatura </v>
      </c>
      <c r="U146" s="98">
        <f ca="1">_xlfn.XLOOKUP(G146&amp;$U$3,BS_CONTROLE[Coluna1],BS_CONTROLE[Coluna53],"-")</f>
        <v>0</v>
      </c>
      <c r="V146" s="98">
        <f ca="1">_xlfn.XLOOKUP(G146&amp;$V$3,BS_CONTROLE[Coluna1],BS_CONTROLE[Coluna53],"-")</f>
        <v>2</v>
      </c>
      <c r="W146" s="98" t="str">
        <f ca="1">_xlfn.XLOOKUP(G146&amp;$W$3,BS_CONTROLE[Coluna1],BS_CONTROLE[Coluna53],"-")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2" t="str">
        <f>IF(FN_MC!N150="","*",FN_MC!N150)</f>
        <v>-</v>
      </c>
      <c r="M147" s="97" t="str">
        <f>IF(FN_MC!J150="","*",FN_MC!J150)</f>
        <v>*</v>
      </c>
      <c r="N147" s="179" t="str">
        <f>IF(FN_MC!K150="","*",FN_MC!K150)</f>
        <v>*</v>
      </c>
      <c r="O147" s="179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_xlfn.XLOOKUP(G147&amp;$U$3,BS_CONTROLE[Coluna1],BS_CONTROLE[Coluna53],"-")</f>
        <v>-</v>
      </c>
      <c r="V147" s="98" t="str">
        <f ca="1">_xlfn.XLOOKUP(G147&amp;$V$3,BS_CONTROLE[Coluna1],BS_CONTROLE[Coluna53],"-")</f>
        <v>-</v>
      </c>
      <c r="W147" s="98" t="str">
        <f ca="1">_xlfn.XLOOKUP(G147&amp;$W$3,BS_CONTROLE[Coluna1],BS_CONTROLE[Coluna53],"-")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FERRONORTE</v>
      </c>
      <c r="E148" s="96" t="str">
        <f>IF(FN_MC!T151="","*",FN_MC!T151)</f>
        <v>TGR-TRO</v>
      </c>
      <c r="F148" s="96">
        <f>IF(FN_MC!B151="","*",FN_MC!B151)</f>
        <v>46068</v>
      </c>
      <c r="G148" s="96" t="str">
        <f>IF(FN_MC!D151="","*",FN_MC!D151)</f>
        <v>V86</v>
      </c>
      <c r="H148" s="96" t="str">
        <f>IF(FN_MC!F151="","*",FN_MC!F151)</f>
        <v>MECANIZAÇÃO - SOCADORA</v>
      </c>
      <c r="I148" s="96" t="str">
        <f>IF(FN_MC!H151="","*",FN_MC!H151)</f>
        <v>TIQ</v>
      </c>
      <c r="J148" s="96" t="str">
        <f>IF(FN_MC!I151="","*",FN_MC!I151)</f>
        <v>TMJ1</v>
      </c>
      <c r="K148" s="96" t="str">
        <f>IF(FN_MC!M151="","*",FN_MC!M151)</f>
        <v>TAL-TSF</v>
      </c>
      <c r="L148" s="192" t="str">
        <f>IF(FN_MC!N151="","*",FN_MC!N151)</f>
        <v>TBS1</v>
      </c>
      <c r="M148" s="97">
        <f>IF(FN_MC!J151="","*",FN_MC!J151)</f>
        <v>98</v>
      </c>
      <c r="N148" s="179">
        <f>IF(FN_MC!K151="","*",FN_MC!K151)</f>
        <v>659.976</v>
      </c>
      <c r="O148" s="179">
        <f>IF(FN_MC!L151="","*",FN_MC!L151)</f>
        <v>662.91099999999994</v>
      </c>
      <c r="P148" s="107">
        <f>IF(FN_MC!O151="","*",FN_MC!O151)</f>
        <v>0.4375</v>
      </c>
      <c r="Q148" s="107">
        <f>IF(FN_MC!P151="","*",FN_MC!P151)</f>
        <v>0.125</v>
      </c>
      <c r="R148" s="96" t="str">
        <f>IF(FN_MC!Q151="","*",CONCATENATE(FN_MC!Q151," ",FN_MC!R151))</f>
        <v>1680 M</v>
      </c>
      <c r="S148" s="96" t="str">
        <f>IF(FN_MC!V151="","*",FN_MC!V151)</f>
        <v>Antonioni</v>
      </c>
      <c r="T148" s="96" t="str">
        <f>IF(FN_MC!W151="","*",FN_MC!W151)</f>
        <v>Socaria mecanizada</v>
      </c>
      <c r="U148" s="98">
        <f ca="1">_xlfn.XLOOKUP(G148&amp;$U$3,BS_CONTROLE[Coluna1],BS_CONTROLE[Coluna53],"-")</f>
        <v>0</v>
      </c>
      <c r="V148" s="98">
        <f ca="1">_xlfn.XLOOKUP(G148&amp;$V$3,BS_CONTROLE[Coluna1],BS_CONTROLE[Coluna53],"-")</f>
        <v>0</v>
      </c>
      <c r="W148" s="98">
        <f ca="1">_xlfn.XLOOKUP(G148&amp;$W$3,BS_CONTROLE[Coluna1],BS_CONTROLE[Coluna53],"-")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2" t="str">
        <f>IF(FN_MC!N152="","*",FN_MC!N152)</f>
        <v>-</v>
      </c>
      <c r="M149" s="97" t="str">
        <f>IF(FN_MC!J152="","*",FN_MC!J152)</f>
        <v>*</v>
      </c>
      <c r="N149" s="179" t="str">
        <f>IF(FN_MC!K152="","*",FN_MC!K152)</f>
        <v>*</v>
      </c>
      <c r="O149" s="179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_xlfn.XLOOKUP(G149&amp;$U$3,BS_CONTROLE[Coluna1],BS_CONTROLE[Coluna53],"-")</f>
        <v>-</v>
      </c>
      <c r="V149" s="98" t="str">
        <f ca="1">_xlfn.XLOOKUP(G149&amp;$V$3,BS_CONTROLE[Coluna1],BS_CONTROLE[Coluna53],"-")</f>
        <v>-</v>
      </c>
      <c r="W149" s="98" t="str">
        <f ca="1">_xlfn.XLOOKUP(G149&amp;$W$3,BS_CONTROLE[Coluna1],BS_CONTROLE[Coluna53],"-")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2" t="str">
        <f>IF(FN_MC!N153="","*",FN_MC!N153)</f>
        <v>-</v>
      </c>
      <c r="M150" s="97" t="str">
        <f>IF(FN_MC!J153="","*",FN_MC!J153)</f>
        <v>*</v>
      </c>
      <c r="N150" s="179" t="str">
        <f>IF(FN_MC!K153="","*",FN_MC!K153)</f>
        <v>*</v>
      </c>
      <c r="O150" s="179" t="str">
        <f>IF(FN_MC!L153="","*",FN_MC!L153)</f>
        <v>*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_xlfn.XLOOKUP(G150&amp;$U$3,BS_CONTROLE[Coluna1],BS_CONTROLE[Coluna53],"-")</f>
        <v>-</v>
      </c>
      <c r="V150" s="98" t="str">
        <f ca="1">_xlfn.XLOOKUP(G150&amp;$V$3,BS_CONTROLE[Coluna1],BS_CONTROLE[Coluna53],"-")</f>
        <v>-</v>
      </c>
      <c r="W150" s="98" t="str">
        <f ca="1">_xlfn.XLOOKUP(G150&amp;$W$3,BS_CONTROLE[Coluna1],BS_CONTROLE[Coluna53],"-")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46069</v>
      </c>
      <c r="G151" s="96" t="str">
        <f>IF(FN_MC!D154="","*",FN_MC!D154)</f>
        <v>BRUNO (TF-525)</v>
      </c>
      <c r="H151" s="96" t="str">
        <f>IF(FN_MC!F154="","*",FN_MC!F154)</f>
        <v>PDM - SOLDA</v>
      </c>
      <c r="I151" s="96" t="str">
        <f>IF(FN_MC!H154="","*",FN_MC!H154)</f>
        <v>TBS671</v>
      </c>
      <c r="J151" s="96" t="str">
        <f>IF(FN_MC!I154="","*",FN_MC!I154)</f>
        <v>-</v>
      </c>
      <c r="K151" s="96" t="str">
        <f>IF(FN_MC!M154="","*",FN_MC!M154)</f>
        <v>TBS-TAL</v>
      </c>
      <c r="L151" s="192" t="str">
        <f>IF(FN_MC!N154="","*",FN_MC!N154)</f>
        <v>TBS671</v>
      </c>
      <c r="M151" s="97">
        <f>IF(FN_MC!J154="","*",FN_MC!J154)</f>
        <v>98</v>
      </c>
      <c r="N151" s="179">
        <f>IF(FN_MC!K154="","*",FN_MC!K154)</f>
        <v>662.6</v>
      </c>
      <c r="O151" s="179" t="str">
        <f>IF(FN_MC!L154="","*",FN_MC!L154)</f>
        <v>-</v>
      </c>
      <c r="P151" s="107">
        <f>IF(FN_MC!O154="","*",FN_MC!O154)</f>
        <v>0.375</v>
      </c>
      <c r="Q151" s="107">
        <f>IF(FN_MC!P154="","*",FN_MC!P154)</f>
        <v>6.25E-2</v>
      </c>
      <c r="R151" s="96" t="str">
        <f>IF(FN_MC!Q154="","*",CONCATENATE(FN_MC!Q154," ",FN_MC!R154))</f>
        <v>1 Nº DE SOLDA</v>
      </c>
      <c r="S151" s="96" t="str">
        <f>IF(FN_MC!V154="","*",FN_MC!V154)</f>
        <v>Camila</v>
      </c>
      <c r="T151" s="96" t="str">
        <f>IF(FN_MC!W154="","*",FN_MC!W154)</f>
        <v xml:space="preserve">Execução de solda - Condicionado a temperatura </v>
      </c>
      <c r="U151" s="98">
        <f ca="1">_xlfn.XLOOKUP(G151&amp;$U$3,BS_CONTROLE[Coluna1],BS_CONTROLE[Coluna53],"-")</f>
        <v>2</v>
      </c>
      <c r="V151" s="98">
        <f ca="1">_xlfn.XLOOKUP(G151&amp;$V$3,BS_CONTROLE[Coluna1],BS_CONTROLE[Coluna53],"-")</f>
        <v>1</v>
      </c>
      <c r="W151" s="98" t="str">
        <f ca="1">_xlfn.XLOOKUP(G151&amp;$W$3,BS_CONTROLE[Coluna1],BS_CONTROLE[Coluna53],"-")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46069</v>
      </c>
      <c r="G152" s="96" t="str">
        <f>IF(FN_MC!D155="","*",FN_MC!D155)</f>
        <v>V86</v>
      </c>
      <c r="H152" s="96" t="str">
        <f>IF(FN_MC!F155="","*",FN_MC!F155)</f>
        <v>MECANIZAÇÃO - SOCADORA</v>
      </c>
      <c r="I152" s="96" t="str">
        <f>IF(FN_MC!H155="","*",FN_MC!H155)</f>
        <v>TIQ</v>
      </c>
      <c r="J152" s="96" t="str">
        <f>IF(FN_MC!I155="","*",FN_MC!I155)</f>
        <v xml:space="preserve">TIQ </v>
      </c>
      <c r="K152" s="96" t="str">
        <f>IF(FN_MC!M155="","*",FN_MC!M155)</f>
        <v>TBS</v>
      </c>
      <c r="L152" s="192" t="str">
        <f>IF(FN_MC!N155="","*",FN_MC!N155)</f>
        <v>TBS1</v>
      </c>
      <c r="M152" s="97">
        <f>IF(FN_MC!J155="","*",FN_MC!J155)</f>
        <v>98</v>
      </c>
      <c r="N152" s="179">
        <f>IF(FN_MC!K155="","*",FN_MC!K155)</f>
        <v>659.976</v>
      </c>
      <c r="O152" s="179">
        <f>IF(FN_MC!L155="","*",FN_MC!L155)</f>
        <v>662.91099999999994</v>
      </c>
      <c r="P152" s="107">
        <f>IF(FN_MC!O155="","*",FN_MC!O155)</f>
        <v>0.4375</v>
      </c>
      <c r="Q152" s="107">
        <f>IF(FN_MC!P155="","*",FN_MC!P155)</f>
        <v>0.125</v>
      </c>
      <c r="R152" s="96" t="str">
        <f>IF(FN_MC!Q155="","*",CONCATENATE(FN_MC!Q155," ",FN_MC!R155))</f>
        <v>1680 M</v>
      </c>
      <c r="S152" s="96" t="str">
        <f>IF(FN_MC!V155="","*",FN_MC!V155)</f>
        <v>Antonioni</v>
      </c>
      <c r="T152" s="96" t="str">
        <f>IF(FN_MC!W155="","*",FN_MC!W155)</f>
        <v>Socaria mecanizada</v>
      </c>
      <c r="U152" s="98">
        <f ca="1">_xlfn.XLOOKUP(G152&amp;$U$3,BS_CONTROLE[Coluna1],BS_CONTROLE[Coluna53],"-")</f>
        <v>0</v>
      </c>
      <c r="V152" s="98">
        <f ca="1">_xlfn.XLOOKUP(G152&amp;$V$3,BS_CONTROLE[Coluna1],BS_CONTROLE[Coluna53],"-")</f>
        <v>0</v>
      </c>
      <c r="W152" s="98">
        <f ca="1">_xlfn.XLOOKUP(G152&amp;$W$3,BS_CONTROLE[Coluna1],BS_CONTROLE[Coluna53],"-")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46069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TAG</v>
      </c>
      <c r="J153" s="96" t="str">
        <f>IF(FN_MC!I156="","*",FN_MC!I156)</f>
        <v>TAG</v>
      </c>
      <c r="K153" s="96" t="str">
        <f>IF(FN_MC!M156="","*",FN_MC!M156)</f>
        <v>TVL-TBR</v>
      </c>
      <c r="L153" s="192" t="str">
        <f>IF(FN_MC!N156="","*",FN_MC!N156)</f>
        <v>464TBR</v>
      </c>
      <c r="M153" s="97">
        <f>IF(FN_MC!J156="","*",FN_MC!J156)</f>
        <v>74</v>
      </c>
      <c r="N153" s="179">
        <f>IF(FN_MC!K156="","*",FN_MC!K156)</f>
        <v>472.2</v>
      </c>
      <c r="O153" s="179">
        <f>IF(FN_MC!L156="","*",FN_MC!L156)</f>
        <v>465.8</v>
      </c>
      <c r="P153" s="107">
        <f>IF(FN_MC!O156="","*",FN_MC!O156)</f>
        <v>0.41666666666666669</v>
      </c>
      <c r="Q153" s="107">
        <f>IF(FN_MC!P156="","*",FN_MC!P156)</f>
        <v>0.125</v>
      </c>
      <c r="R153" s="96" t="str">
        <f>IF(FN_MC!Q156="","*",CONCATENATE(FN_MC!Q156," ",FN_MC!R156))</f>
        <v>27 VAGÕES</v>
      </c>
      <c r="S153" s="96" t="str">
        <f>IF(FN_MC!V156="","*",FN_MC!V156)</f>
        <v>Elton</v>
      </c>
      <c r="T153" s="96" t="str">
        <f>IF(FN_MC!W156="","*",FN_MC!W156)</f>
        <v xml:space="preserve">Desacarga de pedra </v>
      </c>
      <c r="U153" s="98">
        <f ca="1">_xlfn.XLOOKUP(G153&amp;$U$3,BS_CONTROLE[Coluna1],BS_CONTROLE[Coluna53],"-")</f>
        <v>7</v>
      </c>
      <c r="V153" s="98">
        <f ca="1">_xlfn.XLOOKUP(G153&amp;$V$3,BS_CONTROLE[Coluna1],BS_CONTROLE[Coluna53],"-")</f>
        <v>0</v>
      </c>
      <c r="W153" s="98" t="str">
        <f ca="1">_xlfn.XLOOKUP(G153&amp;$W$3,BS_CONTROLE[Coluna1],BS_CONTROLE[Coluna53],"-")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IF(FN_MC!Y157="","*",FN_MC!Y157)</f>
        <v>OPORTUNIDADE</v>
      </c>
      <c r="B154" s="95" t="str">
        <f>IF(FN_MC!X157="","*",FN_MC!X157)</f>
        <v>Oportunidade</v>
      </c>
      <c r="C154" s="95" t="str">
        <f>IF(FN_MC!Z157="","*",FN_MC!Z157)</f>
        <v>*</v>
      </c>
      <c r="D154" s="96" t="str">
        <f>IF(FN_MC!S157="","*",FN_MC!S157)</f>
        <v>FERRONORTE</v>
      </c>
      <c r="E154" s="96" t="str">
        <f>IF(FN_MC!T157="","*",FN_MC!T157)</f>
        <v>TCS-TGR</v>
      </c>
      <c r="F154" s="96">
        <f>IF(FN_MC!B157="","*",FN_MC!B157)</f>
        <v>46069</v>
      </c>
      <c r="G154" s="96" t="str">
        <f>IF(FN_MC!D157="","*",FN_MC!D157)</f>
        <v>ELSON (TF-526)</v>
      </c>
      <c r="H154" s="96" t="str">
        <f>IF(FN_MC!F157="","*",FN_MC!F157)</f>
        <v>PDM - SOLDA</v>
      </c>
      <c r="I154" s="96" t="str">
        <f>IF(FN_MC!H157="","*",FN_MC!H157)</f>
        <v>TPC440</v>
      </c>
      <c r="J154" s="96" t="str">
        <f>IF(FN_MC!I157="","*",FN_MC!I157)</f>
        <v>-</v>
      </c>
      <c r="K154" s="96" t="str">
        <f>IF(FN_MC!M157="","*",FN_MC!M157)</f>
        <v>TPC-TVL</v>
      </c>
      <c r="L154" s="192" t="str">
        <f>IF(FN_MC!N157="","*",FN_MC!N157)</f>
        <v>TPC440</v>
      </c>
      <c r="M154" s="97">
        <f>IF(FN_MC!J157="","*",FN_MC!J157)</f>
        <v>74</v>
      </c>
      <c r="N154" s="179">
        <f>IF(FN_MC!K157="","*",FN_MC!K157)</f>
        <v>430.26</v>
      </c>
      <c r="O154" s="179" t="str">
        <f>IF(FN_MC!L157="","*",FN_MC!L157)</f>
        <v>-</v>
      </c>
      <c r="P154" s="107">
        <f>IF(FN_MC!O157="","*",FN_MC!O157)</f>
        <v>0.375</v>
      </c>
      <c r="Q154" s="107">
        <f>IF(FN_MC!P157="","*",FN_MC!P157)</f>
        <v>8.3333333333333329E-2</v>
      </c>
      <c r="R154" s="96" t="str">
        <f>IF(FN_MC!Q157="","*",CONCATENATE(FN_MC!Q157," ",FN_MC!R157))</f>
        <v>2 Nº DE SOLDA</v>
      </c>
      <c r="S154" s="96" t="str">
        <f>IF(FN_MC!V157="","*",FN_MC!V157)</f>
        <v>Elson</v>
      </c>
      <c r="T154" s="96" t="str">
        <f>IF(FN_MC!W157="","*",FN_MC!W157)</f>
        <v xml:space="preserve">Execução de solda - Condicionado a temperatura </v>
      </c>
      <c r="U154" s="98">
        <f ca="1">_xlfn.XLOOKUP(G154&amp;$U$3,BS_CONTROLE[Coluna1],BS_CONTROLE[Coluna53],"-")</f>
        <v>2</v>
      </c>
      <c r="V154" s="98">
        <f ca="1">_xlfn.XLOOKUP(G154&amp;$V$3,BS_CONTROLE[Coluna1],BS_CONTROLE[Coluna53],"-")</f>
        <v>0</v>
      </c>
      <c r="W154" s="98" t="str">
        <f ca="1">_xlfn.XLOOKUP(G154&amp;$W$3,BS_CONTROLE[Coluna1],BS_CONTROLE[Coluna53],"-")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46069</v>
      </c>
      <c r="G155" s="96" t="str">
        <f>IF(FN_MC!D158="","*",FN_MC!D158)</f>
        <v>A60</v>
      </c>
      <c r="H155" s="96" t="str">
        <f>IF(FN_MC!F158="","*",FN_MC!F158)</f>
        <v>DETECÇÃO - RONDA 7 DIAS</v>
      </c>
      <c r="I155" s="96" t="str">
        <f>IF(FN_MC!H158="","*",FN_MC!H158)</f>
        <v>TCS</v>
      </c>
      <c r="J155" s="96" t="str">
        <f>IF(FN_MC!I158="","*",FN_MC!I158)</f>
        <v>TIN1</v>
      </c>
      <c r="K155" s="96" t="str">
        <f>IF(FN_MC!M158="","*",FN_MC!M158)</f>
        <v>TCS-TIN</v>
      </c>
      <c r="L155" s="192" t="str">
        <f>IF(FN_MC!N158="","*",FN_MC!N158)</f>
        <v>TCSTIN</v>
      </c>
      <c r="M155" s="97">
        <f>IF(FN_MC!J158="","*",FN_MC!J158)</f>
        <v>74</v>
      </c>
      <c r="N155" s="179">
        <f>IF(FN_MC!K158="","*",FN_MC!K158)</f>
        <v>291</v>
      </c>
      <c r="O155" s="179" t="str">
        <f>IF(FN_MC!L158="","*",FN_MC!L158)</f>
        <v>-</v>
      </c>
      <c r="P155" s="107">
        <f>IF(FN_MC!O158="","*",FN_MC!O158)</f>
        <v>0.35416666666666669</v>
      </c>
      <c r="Q155" s="107">
        <f>IF(FN_MC!P158="","*",FN_MC!P158)</f>
        <v>4.1666666666666664E-2</v>
      </c>
      <c r="R155" s="96" t="str">
        <f>IF(FN_MC!Q158="","*",CONCATENATE(FN_MC!Q158," ",FN_MC!R158))</f>
        <v>180 KM</v>
      </c>
      <c r="S155" s="96" t="str">
        <f>IF(FN_MC!V158="","*",FN_MC!V158)</f>
        <v>Herbert</v>
      </c>
      <c r="T155" s="96" t="str">
        <f>IF(FN_MC!W158="","*",FN_MC!W158)</f>
        <v>Ronda 7 dias</v>
      </c>
      <c r="U155" s="98">
        <f ca="1">_xlfn.XLOOKUP(G155&amp;$U$3,BS_CONTROLE[Coluna1],BS_CONTROLE[Coluna53],"-")</f>
        <v>109</v>
      </c>
      <c r="V155" s="98">
        <f ca="1">_xlfn.XLOOKUP(G155&amp;$V$3,BS_CONTROLE[Coluna1],BS_CONTROLE[Coluna53],"-")</f>
        <v>180</v>
      </c>
      <c r="W155" s="98" t="str">
        <f ca="1">_xlfn.XLOOKUP(G155&amp;$W$3,BS_CONTROLE[Coluna1],BS_CONTROLE[Coluna53],"-")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IF(FN_MC!Y159="","*",FN_MC!Y159)</f>
        <v>OPORTUNIDADE</v>
      </c>
      <c r="B156" s="95" t="str">
        <f>IF(FN_MC!X159="","*",FN_MC!X159)</f>
        <v>Oportunidade</v>
      </c>
      <c r="C156" s="95" t="str">
        <f>IF(FN_MC!Z159="","*",FN_MC!Z159)</f>
        <v>*</v>
      </c>
      <c r="D156" s="96" t="str">
        <f>IF(FN_MC!S159="","*",FN_MC!S159)</f>
        <v>FERRONORTE</v>
      </c>
      <c r="E156" s="96" t="str">
        <f>IF(FN_MC!T159="","*",FN_MC!T159)</f>
        <v>TMI-TCS</v>
      </c>
      <c r="F156" s="96">
        <f>IF(FN_MC!B159="","*",FN_MC!B159)</f>
        <v>46069</v>
      </c>
      <c r="G156" s="96" t="str">
        <f>IF(FN_MC!D159="","*",FN_MC!D159)</f>
        <v>W50</v>
      </c>
      <c r="H156" s="96" t="str">
        <f>IF(FN_MC!F159="","*",FN_MC!F159)</f>
        <v>MODERNIZAÇÃO - RECOLHIMENTO DE DORMENTE</v>
      </c>
      <c r="I156" s="96" t="str">
        <f>IF(FN_MC!H159="","*",FN_MC!H159)</f>
        <v>TCS</v>
      </c>
      <c r="J156" s="96" t="str">
        <f>IF(FN_MC!I159="","*",FN_MC!I159)</f>
        <v>TCS</v>
      </c>
      <c r="K156" s="96" t="str">
        <f>IF(FN_MC!M159="","*",FN_MC!M159)</f>
        <v>TVI-TJA</v>
      </c>
      <c r="L156" s="192">
        <f>IF(FN_MC!N159="","*",FN_MC!N159)</f>
        <v>239251</v>
      </c>
      <c r="M156" s="97">
        <f>IF(FN_MC!J159="","*",FN_MC!J159)</f>
        <v>74</v>
      </c>
      <c r="N156" s="179">
        <f>IF(FN_MC!K159="","*",FN_MC!K159)</f>
        <v>244</v>
      </c>
      <c r="O156" s="179">
        <f>IF(FN_MC!L159="","*",FN_MC!L159)</f>
        <v>244.7</v>
      </c>
      <c r="P156" s="107">
        <f>IF(FN_MC!O159="","*",FN_MC!O159)</f>
        <v>0.47916666666666669</v>
      </c>
      <c r="Q156" s="107">
        <f>IF(FN_MC!P159="","*",FN_MC!P159)</f>
        <v>0.125</v>
      </c>
      <c r="R156" s="96" t="str">
        <f>IF(FN_MC!Q159="","*",CONCATENATE(FN_MC!Q159," ",FN_MC!R159))</f>
        <v>500 Nº DE DORMENTES</v>
      </c>
      <c r="S156" s="96" t="str">
        <f>IF(FN_MC!V159="","*",FN_MC!V159)</f>
        <v>Efraim</v>
      </c>
      <c r="T156" s="96" t="str">
        <f>IF(FN_MC!W159="","*",FN_MC!W159)</f>
        <v>Recolhimento de dormentes</v>
      </c>
      <c r="U156" s="98">
        <f ca="1">_xlfn.XLOOKUP(G156&amp;$U$3,BS_CONTROLE[Coluna1],BS_CONTROLE[Coluna53],"-")</f>
        <v>15</v>
      </c>
      <c r="V156" s="98">
        <f ca="1">_xlfn.XLOOKUP(G156&amp;$V$3,BS_CONTROLE[Coluna1],BS_CONTROLE[Coluna53],"-")</f>
        <v>0</v>
      </c>
      <c r="W156" s="98" t="str">
        <f ca="1">_xlfn.XLOOKUP(G156&amp;$W$3,BS_CONTROLE[Coluna1],BS_CONTROLE[Coluna53],"-")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IF(FN_MC!Y160="","*",FN_MC!Y160)</f>
        <v>*</v>
      </c>
      <c r="B157" s="95" t="str">
        <f>IF(FN_MC!X160="","*",FN_MC!X160)</f>
        <v>Oportunidade</v>
      </c>
      <c r="C157" s="95" t="str">
        <f>IF(FN_MC!Z160="","*",FN_MC!Z160)</f>
        <v>*</v>
      </c>
      <c r="D157" s="96" t="str">
        <f>IF(FN_MC!S160="","*",FN_MC!S160)</f>
        <v>FERRONORTE</v>
      </c>
      <c r="E157" s="96" t="str">
        <f>IF(FN_MC!T160="","*",FN_MC!T160)</f>
        <v>TCS-TGR</v>
      </c>
      <c r="F157" s="96" t="str">
        <f>IF(FN_MC!B160="","*",FN_MC!B160)</f>
        <v>*</v>
      </c>
      <c r="G157" s="96" t="str">
        <f>IF(FN_MC!D160="","*",FN_MC!D160)</f>
        <v>V48</v>
      </c>
      <c r="H157" s="96" t="str">
        <f>IF(FN_MC!F160="","*",FN_MC!F160)</f>
        <v>DESLOCAMENTO</v>
      </c>
      <c r="I157" s="96" t="str">
        <f>IF(FN_MC!H160="","*",FN_MC!H160)</f>
        <v>ZSF</v>
      </c>
      <c r="J157" s="96" t="str">
        <f>IF(FN_MC!I160="","*",FN_MC!I160)</f>
        <v>TVI1</v>
      </c>
      <c r="K157" s="96" t="str">
        <f>IF(FN_MC!M160="","*",FN_MC!M160)</f>
        <v>ZSF-TVI</v>
      </c>
      <c r="L157" s="192" t="str">
        <f>IF(FN_MC!N160="","*",FN_MC!N160)</f>
        <v>ZSFTVI</v>
      </c>
      <c r="M157" s="97">
        <f>IF(FN_MC!J160="","*",FN_MC!J160)</f>
        <v>74</v>
      </c>
      <c r="N157" s="179">
        <f>IF(FN_MC!K160="","*",FN_MC!K160)</f>
        <v>421</v>
      </c>
      <c r="O157" s="179">
        <f>IF(FN_MC!L160="","*",FN_MC!L160)</f>
        <v>226</v>
      </c>
      <c r="P157" s="107">
        <f>IF(FN_MC!O160="","*",FN_MC!O160)</f>
        <v>0.375</v>
      </c>
      <c r="Q157" s="107">
        <f>IF(FN_MC!P160="","*",FN_MC!P160)</f>
        <v>4.1666666666666664E-2</v>
      </c>
      <c r="R157" s="96" t="str">
        <f>IF(FN_MC!Q160="","*",CONCATENATE(FN_MC!Q160," ",FN_MC!R160))</f>
        <v>1 BINÁRIO</v>
      </c>
      <c r="S157" s="96" t="str">
        <f>IF(FN_MC!V160="","*",FN_MC!V160)</f>
        <v>Ezequiel</v>
      </c>
      <c r="T157" s="96" t="str">
        <f>IF(FN_MC!W160="","*",FN_MC!W160)</f>
        <v>Deslocamento de ZSF para TVI</v>
      </c>
      <c r="U157" s="98">
        <f ca="1">_xlfn.XLOOKUP(G157&amp;$U$3,BS_CONTROLE[Coluna1],BS_CONTROLE[Coluna53],"-")</f>
        <v>1</v>
      </c>
      <c r="V157" s="98" t="str">
        <f ca="1">_xlfn.XLOOKUP(G157&amp;$V$3,BS_CONTROLE[Coluna1],BS_CONTROLE[Coluna53],"-")</f>
        <v>-</v>
      </c>
      <c r="W157" s="98" t="str">
        <f ca="1">_xlfn.XLOOKUP(G157&amp;$W$3,BS_CONTROLE[Coluna1],BS_CONTROLE[Coluna53],"-")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46069</v>
      </c>
      <c r="G158" s="96" t="str">
        <f>IF(FN_MC!D161="","*",FN_MC!D161)</f>
        <v>MARCOS (TF-520)</v>
      </c>
      <c r="H158" s="96" t="str">
        <f>IF(FN_MC!F161="","*",FN_MC!F161)</f>
        <v>PDM - SOLDA</v>
      </c>
      <c r="I158" s="96" t="str">
        <f>IF(FN_MC!H161="","*",FN_MC!H161)</f>
        <v>TMO1</v>
      </c>
      <c r="J158" s="96" t="str">
        <f>IF(FN_MC!I161="","*",FN_MC!I161)</f>
        <v>-</v>
      </c>
      <c r="K158" s="96" t="str">
        <f>IF(FN_MC!M161="","*",FN_MC!M161)</f>
        <v>TMO</v>
      </c>
      <c r="L158" s="192" t="str">
        <f>IF(FN_MC!N161="","*",FN_MC!N161)</f>
        <v>TMO1</v>
      </c>
      <c r="M158" s="97">
        <f>IF(FN_MC!J161="","*",FN_MC!J161)</f>
        <v>74</v>
      </c>
      <c r="N158" s="179">
        <f>IF(FN_MC!K161="","*",FN_MC!K161)</f>
        <v>143.35</v>
      </c>
      <c r="O158" s="179" t="str">
        <f>IF(FN_MC!L161="","*",FN_MC!L161)</f>
        <v>-</v>
      </c>
      <c r="P158" s="107">
        <f>IF(FN_MC!O161="","*",FN_MC!O161)</f>
        <v>0.375</v>
      </c>
      <c r="Q158" s="107">
        <f>IF(FN_MC!P161="","*",FN_MC!P161)</f>
        <v>8.3333333333333329E-2</v>
      </c>
      <c r="R158" s="96" t="str">
        <f>IF(FN_MC!Q161="","*",CONCATENATE(FN_MC!Q161," ",FN_MC!R161))</f>
        <v>2 Nº DE SOLDA</v>
      </c>
      <c r="S158" s="96" t="str">
        <f>IF(FN_MC!V161="","*",FN_MC!V161)</f>
        <v>Marcos Euzebio</v>
      </c>
      <c r="T158" s="96" t="str">
        <f>IF(FN_MC!W161="","*",FN_MC!W161)</f>
        <v xml:space="preserve">Execução de solda - Condicionado a temperatura </v>
      </c>
      <c r="U158" s="98">
        <f ca="1">_xlfn.XLOOKUP(G158&amp;$U$3,BS_CONTROLE[Coluna1],BS_CONTROLE[Coluna53],"-")</f>
        <v>0</v>
      </c>
      <c r="V158" s="98">
        <f ca="1">_xlfn.XLOOKUP(G158&amp;$V$3,BS_CONTROLE[Coluna1],BS_CONTROLE[Coluna53],"-")</f>
        <v>2</v>
      </c>
      <c r="W158" s="98" t="str">
        <f ca="1">_xlfn.XLOOKUP(G158&amp;$W$3,BS_CONTROLE[Coluna1],BS_CONTROLE[Coluna53],"-")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MALHA CENTRAL</v>
      </c>
      <c r="E159" s="96" t="str">
        <f>IF(FN_MC!T162="","*",FN_MC!T162)</f>
        <v>POV-PRV</v>
      </c>
      <c r="F159" s="96">
        <f>IF(FN_MC!B162="","*",FN_MC!B162)</f>
        <v>46069</v>
      </c>
      <c r="G159" s="96" t="str">
        <f>IF(FN_MC!D162="","*",FN_MC!D162)</f>
        <v>E14</v>
      </c>
      <c r="H159" s="96" t="str">
        <f>IF(FN_MC!F162="","*",FN_MC!F162)</f>
        <v>MECANIZAÇÃO - ESMERILHADORA</v>
      </c>
      <c r="I159" s="96" t="str">
        <f>IF(FN_MC!H162="","*",FN_MC!H162)</f>
        <v>PAR</v>
      </c>
      <c r="J159" s="96" t="str">
        <f>IF(FN_MC!I162="","*",FN_MC!I162)</f>
        <v>PSG</v>
      </c>
      <c r="K159" s="96" t="str">
        <f>IF(FN_MC!M162="","*",FN_MC!M162)</f>
        <v>PPG-PAR</v>
      </c>
      <c r="L159" s="192" t="str">
        <f>IF(FN_MC!N162="","*",FN_MC!N162)</f>
        <v>PARPPG</v>
      </c>
      <c r="M159" s="97">
        <f>IF(FN_MC!J162="","*",FN_MC!J162)</f>
        <v>103</v>
      </c>
      <c r="N159" s="179">
        <f>IF(FN_MC!K162="","*",FN_MC!K162)</f>
        <v>1724</v>
      </c>
      <c r="O159" s="179">
        <f>IF(FN_MC!L162="","*",FN_MC!L162)</f>
        <v>1806</v>
      </c>
      <c r="P159" s="107">
        <f>IF(FN_MC!O162="","*",FN_MC!O162)</f>
        <v>0.99930555555555556</v>
      </c>
      <c r="Q159" s="107">
        <f>IF(FN_MC!P162="","*",FN_MC!P162)</f>
        <v>4.1666666666666664E-2</v>
      </c>
      <c r="R159" s="96" t="str">
        <f>IF(FN_MC!Q162="","*",CONCATENATE(FN_MC!Q162," ",FN_MC!R162))</f>
        <v>20000 M</v>
      </c>
      <c r="S159" s="96" t="str">
        <f>IF(FN_MC!V162="","*",FN_MC!V162)</f>
        <v>Fernanda</v>
      </c>
      <c r="T159" s="96" t="str">
        <f>IF(FN_MC!W162="","*",FN_MC!W162)</f>
        <v>Esmerilhaemnto</v>
      </c>
      <c r="U159" s="98">
        <f ca="1">_xlfn.XLOOKUP(G159&amp;$U$3,BS_CONTROLE[Coluna1],BS_CONTROLE[Coluna53],"-")</f>
        <v>47690</v>
      </c>
      <c r="V159" s="98">
        <f ca="1">_xlfn.XLOOKUP(G159&amp;$V$3,BS_CONTROLE[Coluna1],BS_CONTROLE[Coluna53],"-")</f>
        <v>20000</v>
      </c>
      <c r="W159" s="98" t="str">
        <f ca="1">_xlfn.XLOOKUP(G159&amp;$W$3,BS_CONTROLE[Coluna1],BS_CONTROLE[Coluna53],"-")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46069</v>
      </c>
      <c r="G160" s="96" t="str">
        <f>IF(FN_MC!D163="","*",FN_MC!D163)</f>
        <v>W48</v>
      </c>
      <c r="H160" s="96" t="str">
        <f>IF(FN_MC!F163="","*",FN_MC!F163)</f>
        <v>DESLOCAMENTO</v>
      </c>
      <c r="I160" s="96" t="str">
        <f>IF(FN_MC!H163="","*",FN_MC!H163)</f>
        <v>TAP</v>
      </c>
      <c r="J160" s="96" t="str">
        <f>IF(FN_MC!I163="","*",FN_MC!I163)</f>
        <v>TIN1</v>
      </c>
      <c r="K160" s="96" t="str">
        <f>IF(FN_MC!M163="","*",FN_MC!M163)</f>
        <v>TAP-TIN</v>
      </c>
      <c r="L160" s="192" t="str">
        <f>IF(FN_MC!N163="","*",FN_MC!N163)</f>
        <v>TAPTIN</v>
      </c>
      <c r="M160" s="97">
        <f>IF(FN_MC!J163="","*",FN_MC!J163)</f>
        <v>74</v>
      </c>
      <c r="N160" s="179">
        <f>IF(FN_MC!K163="","*",FN_MC!K163)</f>
        <v>24.84</v>
      </c>
      <c r="O160" s="179">
        <f>IF(FN_MC!L163="","*",FN_MC!L163)</f>
        <v>109</v>
      </c>
      <c r="P160" s="107">
        <f>IF(FN_MC!O163="","*",FN_MC!O163)</f>
        <v>0.39583333333333331</v>
      </c>
      <c r="Q160" s="107">
        <f>IF(FN_MC!P163="","*",FN_MC!P163)</f>
        <v>4.1666666666666664E-2</v>
      </c>
      <c r="R160" s="96" t="str">
        <f>IF(FN_MC!Q163="","*",CONCATENATE(FN_MC!Q163," ",FN_MC!R163))</f>
        <v>1 BINÁRIO</v>
      </c>
      <c r="S160" s="96" t="str">
        <f>IF(FN_MC!V163="","*",FN_MC!V163)</f>
        <v>Douglas</v>
      </c>
      <c r="T160" s="96" t="str">
        <f>IF(FN_MC!W163="","*",FN_MC!W163)</f>
        <v>Deslocamento de TAP para TIN</v>
      </c>
      <c r="U160" s="98">
        <f ca="1">_xlfn.XLOOKUP(G160&amp;$U$3,BS_CONTROLE[Coluna1],BS_CONTROLE[Coluna53],"-")</f>
        <v>3035</v>
      </c>
      <c r="V160" s="98">
        <f ca="1">_xlfn.XLOOKUP(G160&amp;$V$3,BS_CONTROLE[Coluna1],BS_CONTROLE[Coluna53],"-")</f>
        <v>1</v>
      </c>
      <c r="W160" s="98" t="str">
        <f ca="1">_xlfn.XLOOKUP(G160&amp;$W$3,BS_CONTROLE[Coluna1],BS_CONTROLE[Coluna53],"-")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IF(FN_MC!Y164="","*",FN_MC!Y164)</f>
        <v>OPORTUNIDADE</v>
      </c>
      <c r="B161" s="95" t="str">
        <f>IF(FN_MC!X164="","*",FN_MC!X164)</f>
        <v>Oportunidade</v>
      </c>
      <c r="C161" s="95" t="str">
        <f>IF(FN_MC!Z164="","*",FN_MC!Z164)</f>
        <v>*</v>
      </c>
      <c r="D161" s="96" t="str">
        <f>IF(FN_MC!S164="","*",FN_MC!S164)</f>
        <v>MALHA CENTRAL</v>
      </c>
      <c r="E161" s="96" t="str">
        <f>IF(FN_MC!T164="","*",FN_MC!T164)</f>
        <v>RAMAL</v>
      </c>
      <c r="F161" s="96">
        <f>IF(FN_MC!B164="","*",FN_MC!B164)</f>
        <v>46069</v>
      </c>
      <c r="G161" s="96" t="str">
        <f>IF(FN_MC!D164="","*",FN_MC!D164)</f>
        <v>V97</v>
      </c>
      <c r="H161" s="96" t="str">
        <f>IF(FN_MC!F164="","*",FN_MC!F164)</f>
        <v>DESLOCAMENTO</v>
      </c>
      <c r="I161" s="96" t="str">
        <f>IF(FN_MC!H164="","*",FN_MC!H164)</f>
        <v>ZIQ</v>
      </c>
      <c r="J161" s="96" t="str">
        <f>IF(FN_MC!I164="","*",FN_MC!I164)</f>
        <v>ZFH</v>
      </c>
      <c r="K161" s="96" t="str">
        <f>IF(FN_MC!M164="","*",FN_MC!M164)</f>
        <v>ZIQ-ZQY</v>
      </c>
      <c r="L161" s="192" t="str">
        <f>IF(FN_MC!N164="","*",FN_MC!N164)</f>
        <v>ZIQZQY</v>
      </c>
      <c r="M161" s="97">
        <f>IF(FN_MC!J164="","*",FN_MC!J164)</f>
        <v>78</v>
      </c>
      <c r="N161" s="179">
        <f>IF(FN_MC!K164="","*",FN_MC!K164)</f>
        <v>180</v>
      </c>
      <c r="O161" s="179">
        <f>IF(FN_MC!L164="","*",FN_MC!L164)</f>
        <v>189.45500000000001</v>
      </c>
      <c r="P161" s="107">
        <f>IF(FN_MC!O164="","*",FN_MC!O164)</f>
        <v>0.375</v>
      </c>
      <c r="Q161" s="107">
        <f>IF(FN_MC!P164="","*",FN_MC!P164)</f>
        <v>4.1666666666666664E-2</v>
      </c>
      <c r="R161" s="96" t="str">
        <f>IF(FN_MC!Q164="","*",CONCATENATE(FN_MC!Q164," ",FN_MC!R164))</f>
        <v>1 BINÁRIO</v>
      </c>
      <c r="S161" s="96" t="str">
        <f>IF(FN_MC!V164="","*",FN_MC!V164)</f>
        <v>Vieira</v>
      </c>
      <c r="T161" s="96" t="str">
        <f>IF(FN_MC!W164="","*",FN_MC!W164)</f>
        <v>Teste V97</v>
      </c>
      <c r="U161" s="98" t="str">
        <f ca="1">_xlfn.XLOOKUP(G161&amp;$U$3,BS_CONTROLE[Coluna1],BS_CONTROLE[Coluna53],"-")</f>
        <v>-</v>
      </c>
      <c r="V161" s="98">
        <f ca="1">_xlfn.XLOOKUP(G161&amp;$V$3,BS_CONTROLE[Coluna1],BS_CONTROLE[Coluna53],"-")</f>
        <v>1</v>
      </c>
      <c r="W161" s="98" t="str">
        <f ca="1">_xlfn.XLOOKUP(G161&amp;$W$3,BS_CONTROLE[Coluna1],BS_CONTROLE[Coluna53],"-")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2" t="str">
        <f>IF(FN_MC!N165="","*",FN_MC!N165)</f>
        <v>-</v>
      </c>
      <c r="M162" s="97" t="str">
        <f>IF(FN_MC!J165="","*",FN_MC!J165)</f>
        <v>*</v>
      </c>
      <c r="N162" s="179" t="str">
        <f>IF(FN_MC!K165="","*",FN_MC!K165)</f>
        <v>*</v>
      </c>
      <c r="O162" s="179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_xlfn.XLOOKUP(G162&amp;$U$3,BS_CONTROLE[Coluna1],BS_CONTROLE[Coluna53],"-")</f>
        <v>-</v>
      </c>
      <c r="V162" s="98" t="str">
        <f ca="1">_xlfn.XLOOKUP(G162&amp;$V$3,BS_CONTROLE[Coluna1],BS_CONTROLE[Coluna53],"-")</f>
        <v>-</v>
      </c>
      <c r="W162" s="98" t="str">
        <f ca="1">_xlfn.XLOOKUP(G162&amp;$W$3,BS_CONTROLE[Coluna1],BS_CONTROLE[Coluna53],"-")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2" t="str">
        <f>IF(FN_MC!N166="","*",FN_MC!N166)</f>
        <v>-</v>
      </c>
      <c r="M163" s="97" t="str">
        <f>IF(FN_MC!J166="","*",FN_MC!J166)</f>
        <v>*</v>
      </c>
      <c r="N163" s="179" t="str">
        <f>IF(FN_MC!K166="","*",FN_MC!K166)</f>
        <v>*</v>
      </c>
      <c r="O163" s="179" t="str">
        <f>IF(FN_MC!L166="","*",FN_MC!L166)</f>
        <v>*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_xlfn.XLOOKUP(G163&amp;$U$3,BS_CONTROLE[Coluna1],BS_CONTROLE[Coluna53],"-")</f>
        <v>-</v>
      </c>
      <c r="V163" s="98" t="str">
        <f ca="1">_xlfn.XLOOKUP(G163&amp;$V$3,BS_CONTROLE[Coluna1],BS_CONTROLE[Coluna53],"-")</f>
        <v>-</v>
      </c>
      <c r="W163" s="98" t="str">
        <f ca="1">_xlfn.XLOOKUP(G163&amp;$W$3,BS_CONTROLE[Coluna1],BS_CONTROLE[Coluna53],"-")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IF(FN_MC!Y167="","*",FN_MC!Y167)</f>
        <v>SIM</v>
      </c>
      <c r="B164" s="95" t="str">
        <f>IF(FN_MC!X167="","*",FN_MC!X167)</f>
        <v>Contrato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TGR-TRO</v>
      </c>
      <c r="F164" s="96">
        <f>IF(FN_MC!B167="","*",FN_MC!B167)</f>
        <v>46070</v>
      </c>
      <c r="G164" s="96" t="str">
        <f>IF(FN_MC!D167="","*",FN_MC!D167)</f>
        <v>V86</v>
      </c>
      <c r="H164" s="96" t="str">
        <f>IF(FN_MC!F167="","*",FN_MC!F167)</f>
        <v>MECANIZAÇÃO - SOCADORA</v>
      </c>
      <c r="I164" s="96" t="str">
        <f>IF(FN_MC!H167="","*",FN_MC!H167)</f>
        <v>TIQ</v>
      </c>
      <c r="J164" s="96" t="str">
        <f>IF(FN_MC!I167="","*",FN_MC!I167)</f>
        <v xml:space="preserve">TIQ </v>
      </c>
      <c r="K164" s="96" t="str">
        <f>IF(FN_MC!M167="","*",FN_MC!M167)</f>
        <v>TBS</v>
      </c>
      <c r="L164" s="192" t="str">
        <f>IF(FN_MC!N167="","*",FN_MC!N167)</f>
        <v>TBS1</v>
      </c>
      <c r="M164" s="97">
        <f>IF(FN_MC!J167="","*",FN_MC!J167)</f>
        <v>98</v>
      </c>
      <c r="N164" s="179">
        <f>IF(FN_MC!K167="","*",FN_MC!K167)</f>
        <v>659.976</v>
      </c>
      <c r="O164" s="179">
        <f>IF(FN_MC!L167="","*",FN_MC!L167)</f>
        <v>662.91099999999994</v>
      </c>
      <c r="P164" s="107">
        <f>IF(FN_MC!O167="","*",FN_MC!O167)</f>
        <v>0.4375</v>
      </c>
      <c r="Q164" s="107">
        <f>IF(FN_MC!P167="","*",FN_MC!P167)</f>
        <v>0.125</v>
      </c>
      <c r="R164" s="96" t="str">
        <f>IF(FN_MC!Q167="","*",CONCATENATE(FN_MC!Q167," ",FN_MC!R167))</f>
        <v>1680 M</v>
      </c>
      <c r="S164" s="96" t="str">
        <f>IF(FN_MC!V167="","*",FN_MC!V167)</f>
        <v>Antonioni</v>
      </c>
      <c r="T164" s="96" t="str">
        <f>IF(FN_MC!W167="","*",FN_MC!W167)</f>
        <v>Socaria mecanizada</v>
      </c>
      <c r="U164" s="98">
        <f ca="1">_xlfn.XLOOKUP(G164&amp;$U$3,BS_CONTROLE[Coluna1],BS_CONTROLE[Coluna53],"-")</f>
        <v>0</v>
      </c>
      <c r="V164" s="98">
        <f ca="1">_xlfn.XLOOKUP(G164&amp;$V$3,BS_CONTROLE[Coluna1],BS_CONTROLE[Coluna53],"-")</f>
        <v>0</v>
      </c>
      <c r="W164" s="98">
        <f ca="1">_xlfn.XLOOKUP(G164&amp;$W$3,BS_CONTROLE[Coluna1],BS_CONTROLE[Coluna53],"-")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IF(FN_MC!Y168="","*",FN_MC!Y168)</f>
        <v>OPORTUNIDADE</v>
      </c>
      <c r="B165" s="95" t="str">
        <f>IF(FN_MC!X168="","*",FN_MC!X168)</f>
        <v>Oportunidade</v>
      </c>
      <c r="C165" s="95" t="str">
        <f>IF(FN_MC!Z168="","*",FN_MC!Z168)</f>
        <v>*</v>
      </c>
      <c r="D165" s="96" t="str">
        <f>IF(FN_MC!S168="","*",FN_MC!S168)</f>
        <v>FERRONORTE</v>
      </c>
      <c r="E165" s="96" t="str">
        <f>IF(FN_MC!T168="","*",FN_MC!T168)</f>
        <v>TGR-TRO</v>
      </c>
      <c r="F165" s="96">
        <f>IF(FN_MC!B168="","*",FN_MC!B168)</f>
        <v>46070</v>
      </c>
      <c r="G165" s="96" t="str">
        <f>IF(FN_MC!D168="","*",FN_MC!D168)</f>
        <v>BRUNO (TF-525)</v>
      </c>
      <c r="H165" s="96" t="str">
        <f>IF(FN_MC!F168="","*",FN_MC!F168)</f>
        <v>PDM - SOLDA</v>
      </c>
      <c r="I165" s="96" t="str">
        <f>IF(FN_MC!H168="","*",FN_MC!H168)</f>
        <v>TRM1</v>
      </c>
      <c r="J165" s="96" t="str">
        <f>IF(FN_MC!I168="","*",FN_MC!I168)</f>
        <v>-</v>
      </c>
      <c r="K165" s="96" t="str">
        <f>IF(FN_MC!M168="","*",FN_MC!M168)</f>
        <v>TRM</v>
      </c>
      <c r="L165" s="192" t="str">
        <f>IF(FN_MC!N168="","*",FN_MC!N168)</f>
        <v>TRM1</v>
      </c>
      <c r="M165" s="97">
        <f>IF(FN_MC!J168="","*",FN_MC!J168)</f>
        <v>98</v>
      </c>
      <c r="N165" s="179">
        <f>IF(FN_MC!K168="","*",FN_MC!K168)</f>
        <v>549.9</v>
      </c>
      <c r="O165" s="179" t="str">
        <f>IF(FN_MC!L168="","*",FN_MC!L168)</f>
        <v>-</v>
      </c>
      <c r="P165" s="107">
        <f>IF(FN_MC!O168="","*",FN_MC!O168)</f>
        <v>0.375</v>
      </c>
      <c r="Q165" s="107">
        <f>IF(FN_MC!P168="","*",FN_MC!P168)</f>
        <v>6.25E-2</v>
      </c>
      <c r="R165" s="96" t="str">
        <f>IF(FN_MC!Q168="","*",CONCATENATE(FN_MC!Q168," ",FN_MC!R168))</f>
        <v>2 Nº DE SOLDA</v>
      </c>
      <c r="S165" s="96" t="str">
        <f>IF(FN_MC!V168="","*",FN_MC!V168)</f>
        <v>Bruno</v>
      </c>
      <c r="T165" s="96" t="str">
        <f>IF(FN_MC!W168="","*",FN_MC!W168)</f>
        <v xml:space="preserve">Execução de solda - Condicionado a temperatura </v>
      </c>
      <c r="U165" s="98">
        <f ca="1">_xlfn.XLOOKUP(G165&amp;$U$3,BS_CONTROLE[Coluna1],BS_CONTROLE[Coluna53],"-")</f>
        <v>2</v>
      </c>
      <c r="V165" s="98">
        <f ca="1">_xlfn.XLOOKUP(G165&amp;$V$3,BS_CONTROLE[Coluna1],BS_CONTROLE[Coluna53],"-")</f>
        <v>1</v>
      </c>
      <c r="W165" s="98" t="str">
        <f ca="1">_xlfn.XLOOKUP(G165&amp;$W$3,BS_CONTROLE[Coluna1],BS_CONTROLE[Coluna53],"-")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IF(FN_MC!Y169="","*",FN_MC!Y169)</f>
        <v>SIM</v>
      </c>
      <c r="B166" s="95" t="str">
        <f>IF(FN_MC!X169="","*",FN_MC!X169)</f>
        <v>Contrato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TCS-TGR</v>
      </c>
      <c r="F166" s="96">
        <f>IF(FN_MC!B169="","*",FN_MC!B169)</f>
        <v>46070</v>
      </c>
      <c r="G166" s="96" t="str">
        <f>IF(FN_MC!D169="","*",FN_MC!D169)</f>
        <v>ELSON (TF-526)</v>
      </c>
      <c r="H166" s="96" t="str">
        <f>IF(FN_MC!F169="","*",FN_MC!F169)</f>
        <v>PDM - SOLDA</v>
      </c>
      <c r="I166" s="96" t="str">
        <f>IF(FN_MC!H169="","*",FN_MC!H169)</f>
        <v>499TGR1</v>
      </c>
      <c r="J166" s="96" t="str">
        <f>IF(FN_MC!I169="","*",FN_MC!I169)</f>
        <v>-</v>
      </c>
      <c r="K166" s="96" t="str">
        <f>IF(FN_MC!M169="","*",FN_MC!M169)</f>
        <v>TBR-TGR</v>
      </c>
      <c r="L166" s="192" t="str">
        <f>IF(FN_MC!N169="","*",FN_MC!N169)</f>
        <v>499TGR1</v>
      </c>
      <c r="M166" s="97">
        <f>IF(FN_MC!J169="","*",FN_MC!J169)</f>
        <v>74</v>
      </c>
      <c r="N166" s="179">
        <f>IF(FN_MC!K169="","*",FN_MC!K169)</f>
        <v>498.9</v>
      </c>
      <c r="O166" s="179" t="str">
        <f>IF(FN_MC!L169="","*",FN_MC!L169)</f>
        <v>-</v>
      </c>
      <c r="P166" s="107">
        <f>IF(FN_MC!O169="","*",FN_MC!O169)</f>
        <v>0.41666666666666669</v>
      </c>
      <c r="Q166" s="107">
        <f>IF(FN_MC!P169="","*",FN_MC!P169)</f>
        <v>8.3333333333333329E-2</v>
      </c>
      <c r="R166" s="96" t="str">
        <f>IF(FN_MC!Q169="","*",CONCATENATE(FN_MC!Q169," ",FN_MC!R169))</f>
        <v>2 Nº DE SOLDA</v>
      </c>
      <c r="S166" s="96" t="str">
        <f>IF(FN_MC!V169="","*",FN_MC!V169)</f>
        <v>Elson</v>
      </c>
      <c r="T166" s="96" t="str">
        <f>IF(FN_MC!W169="","*",FN_MC!W169)</f>
        <v xml:space="preserve">Execução de solda - Condicionado a temperatura </v>
      </c>
      <c r="U166" s="98">
        <f ca="1">_xlfn.XLOOKUP(G166&amp;$U$3,BS_CONTROLE[Coluna1],BS_CONTROLE[Coluna53],"-")</f>
        <v>2</v>
      </c>
      <c r="V166" s="98">
        <f ca="1">_xlfn.XLOOKUP(G166&amp;$V$3,BS_CONTROLE[Coluna1],BS_CONTROLE[Coluna53],"-")</f>
        <v>0</v>
      </c>
      <c r="W166" s="98" t="str">
        <f ca="1">_xlfn.XLOOKUP(G166&amp;$W$3,BS_CONTROLE[Coluna1],BS_CONTROLE[Coluna53],"-")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2" t="str">
        <f>IF(FN_MC!N170="","*",FN_MC!N170)</f>
        <v>-</v>
      </c>
      <c r="M167" s="97" t="str">
        <f>IF(FN_MC!J170="","*",FN_MC!J170)</f>
        <v>*</v>
      </c>
      <c r="N167" s="179" t="str">
        <f>IF(FN_MC!K170="","*",FN_MC!K170)</f>
        <v>*</v>
      </c>
      <c r="O167" s="179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_xlfn.XLOOKUP(G167&amp;$U$3,BS_CONTROLE[Coluna1],BS_CONTROLE[Coluna53],"-")</f>
        <v>-</v>
      </c>
      <c r="V167" s="98" t="str">
        <f ca="1">_xlfn.XLOOKUP(G167&amp;$V$3,BS_CONTROLE[Coluna1],BS_CONTROLE[Coluna53],"-")</f>
        <v>-</v>
      </c>
      <c r="W167" s="98" t="str">
        <f ca="1">_xlfn.XLOOKUP(G167&amp;$W$3,BS_CONTROLE[Coluna1],BS_CONTROLE[Coluna53],"-")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IF(FN_MC!Y171="","*",FN_MC!Y171)</f>
        <v>SIM</v>
      </c>
      <c r="B168" s="95" t="str">
        <f>IF(FN_MC!X171="","*",FN_MC!X171)</f>
        <v>Contrato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46070</v>
      </c>
      <c r="G168" s="96" t="str">
        <f>IF(FN_MC!D171="","*",FN_MC!D171)</f>
        <v>W70</v>
      </c>
      <c r="H168" s="96" t="str">
        <f>IF(FN_MC!F171="","*",FN_MC!F171)</f>
        <v>PDM - PEDRA - DESCARGA</v>
      </c>
      <c r="I168" s="96" t="str">
        <f>IF(FN_MC!H171="","*",FN_MC!H171)</f>
        <v>464TBR</v>
      </c>
      <c r="J168" s="96" t="str">
        <f>IF(FN_MC!I171="","*",FN_MC!I171)</f>
        <v>-</v>
      </c>
      <c r="K168" s="96" t="str">
        <f>IF(FN_MC!M171="","*",FN_MC!M171)</f>
        <v>TVL-TBR</v>
      </c>
      <c r="L168" s="192" t="str">
        <f>IF(FN_MC!N171="","*",FN_MC!N171)</f>
        <v>464TBR</v>
      </c>
      <c r="M168" s="97">
        <f>IF(FN_MC!J171="","*",FN_MC!J171)</f>
        <v>74</v>
      </c>
      <c r="N168" s="179">
        <f>IF(FN_MC!K171="","*",FN_MC!K171)</f>
        <v>472.2</v>
      </c>
      <c r="O168" s="179">
        <f>IF(FN_MC!L171="","*",FN_MC!L171)</f>
        <v>465.8</v>
      </c>
      <c r="P168" s="107">
        <f>IF(FN_MC!O171="","*",FN_MC!O171)</f>
        <v>0.41666666666666669</v>
      </c>
      <c r="Q168" s="107">
        <f>IF(FN_MC!P171="","*",FN_MC!P171)</f>
        <v>0.125</v>
      </c>
      <c r="R168" s="96" t="str">
        <f>IF(FN_MC!Q171="","*",CONCATENATE(FN_MC!Q171," ",FN_MC!R171))</f>
        <v>20 VAGÕES</v>
      </c>
      <c r="S168" s="96" t="str">
        <f>IF(FN_MC!V171="","*",FN_MC!V171)</f>
        <v>Elton</v>
      </c>
      <c r="T168" s="96" t="str">
        <f>IF(FN_MC!W171="","*",FN_MC!W171)</f>
        <v>Descarga de pedra parada</v>
      </c>
      <c r="U168" s="98">
        <f ca="1">_xlfn.XLOOKUP(G168&amp;$U$3,BS_CONTROLE[Coluna1],BS_CONTROLE[Coluna53],"-")</f>
        <v>7</v>
      </c>
      <c r="V168" s="98">
        <f ca="1">_xlfn.XLOOKUP(G168&amp;$V$3,BS_CONTROLE[Coluna1],BS_CONTROLE[Coluna53],"-")</f>
        <v>0</v>
      </c>
      <c r="W168" s="98" t="str">
        <f ca="1">_xlfn.XLOOKUP(G168&amp;$W$3,BS_CONTROLE[Coluna1],BS_CONTROLE[Coluna53],"-")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2" t="str">
        <f>IF(FN_MC!N172="","*",FN_MC!N172)</f>
        <v>-</v>
      </c>
      <c r="M169" s="97" t="str">
        <f>IF(FN_MC!J172="","*",FN_MC!J172)</f>
        <v>*</v>
      </c>
      <c r="N169" s="179" t="str">
        <f>IF(FN_MC!K172="","*",FN_MC!K172)</f>
        <v>*</v>
      </c>
      <c r="O169" s="179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_xlfn.XLOOKUP(G169&amp;$U$3,BS_CONTROLE[Coluna1],BS_CONTROLE[Coluna53],"-")</f>
        <v>-</v>
      </c>
      <c r="V169" s="98" t="str">
        <f ca="1">_xlfn.XLOOKUP(G169&amp;$V$3,BS_CONTROLE[Coluna1],BS_CONTROLE[Coluna53],"-")</f>
        <v>-</v>
      </c>
      <c r="W169" s="98" t="str">
        <f ca="1">_xlfn.XLOOKUP(G169&amp;$W$3,BS_CONTROLE[Coluna1],BS_CONTROLE[Coluna53],"-")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IF(FN_MC!Y173="","*",FN_MC!Y173)</f>
        <v>SIM</v>
      </c>
      <c r="B170" s="95" t="str">
        <f>IF(FN_MC!X173="","*",FN_MC!X173)</f>
        <v>Contrato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46070</v>
      </c>
      <c r="G170" s="96" t="str">
        <f>IF(FN_MC!D173="","*",FN_MC!D173)</f>
        <v>W50</v>
      </c>
      <c r="H170" s="96" t="str">
        <f>IF(FN_MC!F173="","*",FN_MC!F173)</f>
        <v>MODERNIZAÇÃO - PEDRA - DESCARGA</v>
      </c>
      <c r="I170" s="96" t="str">
        <f>IF(FN_MC!H173="","*",FN_MC!H173)</f>
        <v>TCS</v>
      </c>
      <c r="J170" s="96" t="str">
        <f>IF(FN_MC!I173="","*",FN_MC!I173)</f>
        <v xml:space="preserve">TCS2 </v>
      </c>
      <c r="K170" s="96" t="str">
        <f>IF(FN_MC!M173="","*",FN_MC!M173)</f>
        <v>TVI-TJA</v>
      </c>
      <c r="L170" s="192" t="str">
        <f>IF(FN_MC!N173="","*",FN_MC!N173)</f>
        <v>TVI239</v>
      </c>
      <c r="M170" s="97">
        <f>IF(FN_MC!J173="","*",FN_MC!J173)</f>
        <v>74</v>
      </c>
      <c r="N170" s="179">
        <f>IF(FN_MC!K173="","*",FN_MC!K173)</f>
        <v>237.6</v>
      </c>
      <c r="O170" s="179">
        <f>IF(FN_MC!L173="","*",FN_MC!L173)</f>
        <v>234.63800000000001</v>
      </c>
      <c r="P170" s="107">
        <f>IF(FN_MC!O173="","*",FN_MC!O173)</f>
        <v>0.35416666666666669</v>
      </c>
      <c r="Q170" s="107">
        <f>IF(FN_MC!P173="","*",FN_MC!P173)</f>
        <v>0.16666666666666666</v>
      </c>
      <c r="R170" s="96" t="str">
        <f>IF(FN_MC!Q173="","*",CONCATENATE(FN_MC!Q173," ",FN_MC!R173))</f>
        <v>15 VAGÕES</v>
      </c>
      <c r="S170" s="96" t="str">
        <f>IF(FN_MC!V173="","*",FN_MC!V173)</f>
        <v>Augusto/ Efraim</v>
      </c>
      <c r="T170" s="96" t="str">
        <f>IF(FN_MC!W173="","*",FN_MC!W173)</f>
        <v>Descarga de pedra</v>
      </c>
      <c r="U170" s="98">
        <f ca="1">_xlfn.XLOOKUP(G170&amp;$U$3,BS_CONTROLE[Coluna1],BS_CONTROLE[Coluna53],"-")</f>
        <v>15</v>
      </c>
      <c r="V170" s="98">
        <f ca="1">_xlfn.XLOOKUP(G170&amp;$V$3,BS_CONTROLE[Coluna1],BS_CONTROLE[Coluna53],"-")</f>
        <v>0</v>
      </c>
      <c r="W170" s="98" t="str">
        <f ca="1">_xlfn.XLOOKUP(G170&amp;$W$3,BS_CONTROLE[Coluna1],BS_CONTROLE[Coluna53],"-")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IF(FN_MC!Y174="","*",FN_MC!Y174)</f>
        <v>SIM</v>
      </c>
      <c r="B171" s="95" t="str">
        <f>IF(FN_MC!X174="","*",FN_MC!X174)</f>
        <v>Contrato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46070</v>
      </c>
      <c r="G171" s="96" t="str">
        <f>IF(FN_MC!D174="","*",FN_MC!D174)</f>
        <v>W48</v>
      </c>
      <c r="H171" s="96" t="str">
        <f>IF(FN_MC!F174="","*",FN_MC!F174)</f>
        <v>MECANIZAÇÃO - DOL</v>
      </c>
      <c r="I171" s="96" t="str">
        <f>IF(FN_MC!H174="","*",FN_MC!H174)</f>
        <v>TIN</v>
      </c>
      <c r="J171" s="96" t="str">
        <f>IF(FN_MC!I174="","*",FN_MC!I174)</f>
        <v>TIN</v>
      </c>
      <c r="K171" s="96" t="str">
        <f>IF(FN_MC!M174="","*",FN_MC!M174)</f>
        <v>TIN-TSJ</v>
      </c>
      <c r="L171" s="192" t="str">
        <f>IF(FN_MC!N174="","*",FN_MC!N174)</f>
        <v>TIN113</v>
      </c>
      <c r="M171" s="97">
        <f>IF(FN_MC!J174="","*",FN_MC!J174)</f>
        <v>74</v>
      </c>
      <c r="N171" s="179">
        <f>IF(FN_MC!K174="","*",FN_MC!K174)</f>
        <v>111.63</v>
      </c>
      <c r="O171" s="179">
        <f>IF(FN_MC!L174="","*",FN_MC!L174)</f>
        <v>107.5</v>
      </c>
      <c r="P171" s="107">
        <f>IF(FN_MC!O174="","*",FN_MC!O174)</f>
        <v>0.35416666666666669</v>
      </c>
      <c r="Q171" s="107">
        <f>IF(FN_MC!P174="","*",FN_MC!P174)</f>
        <v>0.16666666666666666</v>
      </c>
      <c r="R171" s="96" t="str">
        <f>IF(FN_MC!Q174="","*",CONCATENATE(FN_MC!Q174," ",FN_MC!R174))</f>
        <v>4000 M</v>
      </c>
      <c r="S171" s="96" t="str">
        <f>IF(FN_MC!V174="","*",FN_MC!V174)</f>
        <v xml:space="preserve">Carlos </v>
      </c>
      <c r="T171" s="96" t="str">
        <f>IF(FN_MC!W174="","*",FN_MC!W174)</f>
        <v>Mecanização DOL</v>
      </c>
      <c r="U171" s="98">
        <f ca="1">_xlfn.XLOOKUP(G171&amp;$U$3,BS_CONTROLE[Coluna1],BS_CONTROLE[Coluna53],"-")</f>
        <v>3035</v>
      </c>
      <c r="V171" s="98">
        <f ca="1">_xlfn.XLOOKUP(G171&amp;$V$3,BS_CONTROLE[Coluna1],BS_CONTROLE[Coluna53],"-")</f>
        <v>1</v>
      </c>
      <c r="W171" s="98" t="str">
        <f ca="1">_xlfn.XLOOKUP(G171&amp;$W$3,BS_CONTROLE[Coluna1],BS_CONTROLE[Coluna53],"-")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IF(FN_MC!Y175="","*",FN_MC!Y175)</f>
        <v>SIM</v>
      </c>
      <c r="B172" s="95" t="str">
        <f>IF(FN_MC!X175="","*",FN_MC!X175)</f>
        <v>Contrato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46070</v>
      </c>
      <c r="G172" s="96" t="str">
        <f>IF(FN_MC!D175="","*",FN_MC!D175)</f>
        <v>MARCOS (TF-520)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2" t="str">
        <f>IF(FN_MC!N175="","*",FN_MC!N175)</f>
        <v>K97TIN</v>
      </c>
      <c r="M172" s="97">
        <f>IF(FN_MC!J175="","*",FN_MC!J175)</f>
        <v>74</v>
      </c>
      <c r="N172" s="179">
        <f>IF(FN_MC!K175="","*",FN_MC!K175)</f>
        <v>97.62</v>
      </c>
      <c r="O172" s="179" t="str">
        <f>IF(FN_MC!L175="","*",FN_MC!L175)</f>
        <v>-</v>
      </c>
      <c r="P172" s="107">
        <f>IF(FN_MC!O175="","*",FN_MC!O175)</f>
        <v>0.375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Marcos Euzebio</v>
      </c>
      <c r="T172" s="96" t="str">
        <f>IF(FN_MC!W175="","*",FN_MC!W175)</f>
        <v xml:space="preserve">Execução de solda - Condicionado a temperatura </v>
      </c>
      <c r="U172" s="98">
        <f ca="1">_xlfn.XLOOKUP(G172&amp;$U$3,BS_CONTROLE[Coluna1],BS_CONTROLE[Coluna53],"-")</f>
        <v>0</v>
      </c>
      <c r="V172" s="98">
        <f ca="1">_xlfn.XLOOKUP(G172&amp;$V$3,BS_CONTROLE[Coluna1],BS_CONTROLE[Coluna53],"-")</f>
        <v>2</v>
      </c>
      <c r="W172" s="98" t="str">
        <f ca="1">_xlfn.XLOOKUP(G172&amp;$W$3,BS_CONTROLE[Coluna1],BS_CONTROLE[Coluna53],"-")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46070</v>
      </c>
      <c r="G173" s="96" t="str">
        <f>IF(FN_MC!D176="","*",FN_MC!D176)</f>
        <v>V48</v>
      </c>
      <c r="H173" s="96" t="str">
        <f>IF(FN_MC!F176="","*",FN_MC!F176)</f>
        <v>DESLOCAMENTO</v>
      </c>
      <c r="I173" s="96" t="str">
        <f>IF(FN_MC!H176="","*",FN_MC!H176)</f>
        <v>TAP</v>
      </c>
      <c r="J173" s="96" t="str">
        <f>IF(FN_MC!I176="","*",FN_MC!I176)</f>
        <v>TVI2</v>
      </c>
      <c r="K173" s="96" t="str">
        <f>IF(FN_MC!M176="","*",FN_MC!M176)</f>
        <v>TAP</v>
      </c>
      <c r="L173" s="192" t="str">
        <f>IF(FN_MC!N176="","*",FN_MC!N176)</f>
        <v>TAP1</v>
      </c>
      <c r="M173" s="97">
        <f>IF(FN_MC!J176="","*",FN_MC!J176)</f>
        <v>74</v>
      </c>
      <c r="N173" s="179">
        <f>IF(FN_MC!K176="","*",FN_MC!K176)</f>
        <v>24.84</v>
      </c>
      <c r="O173" s="179">
        <f>IF(FN_MC!L176="","*",FN_MC!L176)</f>
        <v>226.29599999999999</v>
      </c>
      <c r="P173" s="107">
        <f>IF(FN_MC!O176="","*",FN_MC!O176)</f>
        <v>0.33333333333333331</v>
      </c>
      <c r="Q173" s="107">
        <f>IF(FN_MC!P176="","*",FN_MC!P176)</f>
        <v>4.1666666666666664E-2</v>
      </c>
      <c r="R173" s="96" t="str">
        <f>IF(FN_MC!Q176="","*",CONCATENATE(FN_MC!Q176," ",FN_MC!R176))</f>
        <v>1 BINÁRIO</v>
      </c>
      <c r="S173" s="96" t="str">
        <f>IF(FN_MC!V176="","*",FN_MC!V176)</f>
        <v>Ezequiel</v>
      </c>
      <c r="T173" s="96" t="str">
        <f>IF(FN_MC!W176="","*",FN_MC!W176)</f>
        <v xml:space="preserve">Deslocamento de TAP para TVI </v>
      </c>
      <c r="U173" s="98">
        <f ca="1">_xlfn.XLOOKUP(G173&amp;$U$3,BS_CONTROLE[Coluna1],BS_CONTROLE[Coluna53],"-")</f>
        <v>1</v>
      </c>
      <c r="V173" s="98" t="str">
        <f ca="1">_xlfn.XLOOKUP(G173&amp;$V$3,BS_CONTROLE[Coluna1],BS_CONTROLE[Coluna53],"-")</f>
        <v>-</v>
      </c>
      <c r="W173" s="98" t="str">
        <f ca="1">_xlfn.XLOOKUP(G173&amp;$W$3,BS_CONTROLE[Coluna1],BS_CONTROLE[Coluna53],"-")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FERRONORTE</v>
      </c>
      <c r="E174" s="96" t="str">
        <f>IF(FN_MC!T177="","*",FN_MC!T177)</f>
        <v>TMI-TCS</v>
      </c>
      <c r="F174" s="96">
        <f>IF(FN_MC!B177="","*",FN_MC!B177)</f>
        <v>46070</v>
      </c>
      <c r="G174" s="96" t="str">
        <f>IF(FN_MC!D177="","*",FN_MC!D177)</f>
        <v>A60</v>
      </c>
      <c r="H174" s="96" t="str">
        <f>IF(FN_MC!F177="","*",FN_MC!F177)</f>
        <v>DETECÇÃO - RONDA 7 DIAS</v>
      </c>
      <c r="I174" s="96" t="str">
        <f>IF(FN_MC!H177="","*",FN_MC!H177)</f>
        <v>TMI</v>
      </c>
      <c r="J174" s="96" t="str">
        <f>IF(FN_MC!I177="","*",FN_MC!I177)</f>
        <v>TIN1</v>
      </c>
      <c r="K174" s="96" t="str">
        <f>IF(FN_MC!M177="","*",FN_MC!M177)</f>
        <v>TMI-TRP</v>
      </c>
      <c r="L174" s="192" t="str">
        <f>IF(FN_MC!N177="","*",FN_MC!N177)</f>
        <v>TMITRP</v>
      </c>
      <c r="M174" s="97">
        <f>IF(FN_MC!J177="","*",FN_MC!J177)</f>
        <v>74</v>
      </c>
      <c r="N174" s="179">
        <f>IF(FN_MC!K177="","*",FN_MC!K177)</f>
        <v>1</v>
      </c>
      <c r="O174" s="179">
        <f>IF(FN_MC!L177="","*",FN_MC!L177)</f>
        <v>109</v>
      </c>
      <c r="P174" s="107">
        <f>IF(FN_MC!O177="","*",FN_MC!O177)</f>
        <v>0.33333333333333331</v>
      </c>
      <c r="Q174" s="107">
        <f>IF(FN_MC!P177="","*",FN_MC!P177)</f>
        <v>4.1666666666666664E-2</v>
      </c>
      <c r="R174" s="96" t="str">
        <f>IF(FN_MC!Q177="","*",CONCATENATE(FN_MC!Q177," ",FN_MC!R177))</f>
        <v>109 KM</v>
      </c>
      <c r="S174" s="96" t="str">
        <f>IF(FN_MC!V177="","*",FN_MC!V177)</f>
        <v>Herbert</v>
      </c>
      <c r="T174" s="96" t="str">
        <f>IF(FN_MC!W177="","*",FN_MC!W177)</f>
        <v>Ronda 7 dias</v>
      </c>
      <c r="U174" s="98">
        <f ca="1">_xlfn.XLOOKUP(G174&amp;$U$3,BS_CONTROLE[Coluna1],BS_CONTROLE[Coluna53],"-")</f>
        <v>109</v>
      </c>
      <c r="V174" s="98">
        <f ca="1">_xlfn.XLOOKUP(G174&amp;$V$3,BS_CONTROLE[Coluna1],BS_CONTROLE[Coluna53],"-")</f>
        <v>180</v>
      </c>
      <c r="W174" s="98" t="str">
        <f ca="1">_xlfn.XLOOKUP(G174&amp;$W$3,BS_CONTROLE[Coluna1],BS_CONTROLE[Coluna53],"-")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2" t="str">
        <f>IF(FN_MC!N178="","*",FN_MC!N178)</f>
        <v>-</v>
      </c>
      <c r="M175" s="97" t="str">
        <f>IF(FN_MC!J178="","*",FN_MC!J178)</f>
        <v>*</v>
      </c>
      <c r="N175" s="179" t="str">
        <f>IF(FN_MC!K178="","*",FN_MC!K178)</f>
        <v>*</v>
      </c>
      <c r="O175" s="179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_xlfn.XLOOKUP(G175&amp;$U$3,BS_CONTROLE[Coluna1],BS_CONTROLE[Coluna53],"-")</f>
        <v>-</v>
      </c>
      <c r="V175" s="98" t="str">
        <f ca="1">_xlfn.XLOOKUP(G175&amp;$V$3,BS_CONTROLE[Coluna1],BS_CONTROLE[Coluna53],"-")</f>
        <v>-</v>
      </c>
      <c r="W175" s="98" t="str">
        <f ca="1">_xlfn.XLOOKUP(G175&amp;$W$3,BS_CONTROLE[Coluna1],BS_CONTROLE[Coluna53],"-")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IF(FN_MC!Y179="","*",FN_MC!Y179)</f>
        <v>OPORTUNIDADE</v>
      </c>
      <c r="B176" s="95" t="str">
        <f>IF(FN_MC!X179="","*",FN_MC!X179)</f>
        <v>Oportunidade</v>
      </c>
      <c r="C176" s="95" t="str">
        <f>IF(FN_MC!Z179="","*",FN_MC!Z179)</f>
        <v>*</v>
      </c>
      <c r="D176" s="96" t="str">
        <f>IF(FN_MC!S179="","*",FN_MC!S179)</f>
        <v>MALHA CENTRAL</v>
      </c>
      <c r="E176" s="96" t="str">
        <f>IF(FN_MC!T179="","*",FN_MC!T179)</f>
        <v>RAMAL</v>
      </c>
      <c r="F176" s="96">
        <f>IF(FN_MC!B179="","*",FN_MC!B179)</f>
        <v>46070</v>
      </c>
      <c r="G176" s="96" t="str">
        <f>IF(FN_MC!D179="","*",FN_MC!D179)</f>
        <v>A88</v>
      </c>
      <c r="H176" s="96" t="str">
        <f>IF(FN_MC!F179="","*",FN_MC!F179)</f>
        <v>INSPEÇÃO AUTO DE LINHA</v>
      </c>
      <c r="I176" s="96" t="str">
        <f>IF(FN_MC!H179="","*",FN_MC!H179)</f>
        <v>ZDK</v>
      </c>
      <c r="J176" s="96" t="str">
        <f>IF(FN_MC!I179="","*",FN_MC!I179)</f>
        <v>ZTR</v>
      </c>
      <c r="K176" s="96" t="str">
        <f>IF(FN_MC!M179="","*",FN_MC!M179)</f>
        <v>ZDK</v>
      </c>
      <c r="L176" s="192" t="str">
        <f>IF(FN_MC!N179="","*",FN_MC!N179)</f>
        <v>ZDK1</v>
      </c>
      <c r="M176" s="97">
        <f>IF(FN_MC!J179="","*",FN_MC!J179)</f>
        <v>78</v>
      </c>
      <c r="N176" s="179">
        <f>IF(FN_MC!K179="","*",FN_MC!K179)</f>
        <v>251.05199999999999</v>
      </c>
      <c r="O176" s="179">
        <f>IF(FN_MC!L179="","*",FN_MC!L179)</f>
        <v>227.422</v>
      </c>
      <c r="P176" s="107">
        <f>IF(FN_MC!O179="","*",FN_MC!O179)</f>
        <v>0.375</v>
      </c>
      <c r="Q176" s="107">
        <f>IF(FN_MC!P179="","*",FN_MC!P179)</f>
        <v>4.1666666666666664E-2</v>
      </c>
      <c r="R176" s="96" t="str">
        <f>IF(FN_MC!Q179="","*",CONCATENATE(FN_MC!Q179," ",FN_MC!R179))</f>
        <v>1 BINÁRIO</v>
      </c>
      <c r="S176" s="96" t="str">
        <f>IF(FN_MC!V179="","*",FN_MC!V179)</f>
        <v>Josimar</v>
      </c>
      <c r="T176" s="96" t="str">
        <f>IF(FN_MC!W179="","*",FN_MC!W179)</f>
        <v>Ronda de auto</v>
      </c>
      <c r="U176" s="98">
        <f ca="1">_xlfn.XLOOKUP(G176&amp;$U$3,BS_CONTROLE[Coluna1],BS_CONTROLE[Coluna53],"-")</f>
        <v>0</v>
      </c>
      <c r="V176" s="98" t="str">
        <f ca="1">_xlfn.XLOOKUP(G176&amp;$V$3,BS_CONTROLE[Coluna1],BS_CONTROLE[Coluna53],"-")</f>
        <v>-</v>
      </c>
      <c r="W176" s="98" t="str">
        <f ca="1">_xlfn.XLOOKUP(G176&amp;$W$3,BS_CONTROLE[Coluna1],BS_CONTROLE[Coluna53],"-")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IF(FN_MC!Y180="","*",FN_MC!Y180)</f>
        <v>OPORTUNIDADE</v>
      </c>
      <c r="B177" s="95" t="str">
        <f>IF(FN_MC!X180="","*",FN_MC!X180)</f>
        <v>Oportunidade</v>
      </c>
      <c r="C177" s="95" t="str">
        <f>IF(FN_MC!Z180="","*",FN_MC!Z180)</f>
        <v>*</v>
      </c>
      <c r="D177" s="96" t="str">
        <f>IF(FN_MC!S180="","*",FN_MC!S180)</f>
        <v>MALHA CENTRAL</v>
      </c>
      <c r="E177" s="96" t="str">
        <f>IF(FN_MC!T180="","*",FN_MC!T180)</f>
        <v>RAMAL</v>
      </c>
      <c r="F177" s="96">
        <f>IF(FN_MC!B180="","*",FN_MC!B180)</f>
        <v>46070</v>
      </c>
      <c r="G177" s="96" t="str">
        <f>IF(FN_MC!D180="","*",FN_MC!D180)</f>
        <v>E18</v>
      </c>
      <c r="H177" s="96" t="str">
        <f>IF(FN_MC!F180="","*",FN_MC!F180)</f>
        <v>CAMINHÃO DE SOLDA</v>
      </c>
      <c r="I177" s="96" t="str">
        <f>IF(FN_MC!H180="","*",FN_MC!H180)</f>
        <v>ZIQZQY</v>
      </c>
      <c r="J177" s="96" t="str">
        <f>IF(FN_MC!I180="","*",FN_MC!I180)</f>
        <v>ZIQZQY</v>
      </c>
      <c r="K177" s="96" t="str">
        <f>IF(FN_MC!M180="","*",FN_MC!M180)</f>
        <v>ZIQ-ZQY</v>
      </c>
      <c r="L177" s="192" t="str">
        <f>IF(FN_MC!N180="","*",FN_MC!N180)</f>
        <v>ZIQZQY</v>
      </c>
      <c r="M177" s="97">
        <f>IF(FN_MC!J180="","*",FN_MC!J180)</f>
        <v>78</v>
      </c>
      <c r="N177" s="179">
        <f>IF(FN_MC!K180="","*",FN_MC!K180)</f>
        <v>176</v>
      </c>
      <c r="O177" s="179" t="str">
        <f>IF(FN_MC!L180="","*",FN_MC!L180)</f>
        <v>-</v>
      </c>
      <c r="P177" s="107">
        <f>IF(FN_MC!O180="","*",FN_MC!O180)</f>
        <v>0.35416666666666669</v>
      </c>
      <c r="Q177" s="107">
        <f>IF(FN_MC!P180="","*",FN_MC!P180)</f>
        <v>0.125</v>
      </c>
      <c r="R177" s="96" t="str">
        <f>IF(FN_MC!Q180="","*",CONCATENATE(FN_MC!Q180," ",FN_MC!R180))</f>
        <v>2 Nº DE SOLDA</v>
      </c>
      <c r="S177" s="96" t="str">
        <f>IF(FN_MC!V180="","*",FN_MC!V180)</f>
        <v>Higor</v>
      </c>
      <c r="T177" s="96" t="str">
        <f>IF(FN_MC!W180="","*",FN_MC!W180)</f>
        <v>Caminhão de solda</v>
      </c>
      <c r="U177" s="98">
        <f ca="1">_xlfn.XLOOKUP(G177&amp;$U$3,BS_CONTROLE[Coluna1],BS_CONTROLE[Coluna53],"-")</f>
        <v>0</v>
      </c>
      <c r="V177" s="98" t="str">
        <f ca="1">_xlfn.XLOOKUP(G177&amp;$V$3,BS_CONTROLE[Coluna1],BS_CONTROLE[Coluna53],"-")</f>
        <v>-</v>
      </c>
      <c r="W177" s="98" t="str">
        <f ca="1">_xlfn.XLOOKUP(G177&amp;$W$3,BS_CONTROLE[Coluna1],BS_CONTROLE[Coluna53],"-")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MALHA CENTRAL</v>
      </c>
      <c r="E178" s="96" t="str">
        <f>IF(FN_MC!T181="","*",FN_MC!T181)</f>
        <v>POV-PRV</v>
      </c>
      <c r="F178" s="96">
        <f>IF(FN_MC!B181="","*",FN_MC!B181)</f>
        <v>46070</v>
      </c>
      <c r="G178" s="96" t="str">
        <f>IF(FN_MC!D181="","*",FN_MC!D181)</f>
        <v>E14</v>
      </c>
      <c r="H178" s="96" t="str">
        <f>IF(FN_MC!F181="","*",FN_MC!F181)</f>
        <v>MECANIZAÇÃO - ESMERILHADORA</v>
      </c>
      <c r="I178" s="96" t="str">
        <f>IF(FN_MC!H181="","*",FN_MC!H181)</f>
        <v>PAR2</v>
      </c>
      <c r="J178" s="96" t="str">
        <f>IF(FN_MC!I181="","*",FN_MC!I181)</f>
        <v>PSG2</v>
      </c>
      <c r="K178" s="96" t="str">
        <f>IF(FN_MC!M181="","*",FN_MC!M181)</f>
        <v>PAR-PSG</v>
      </c>
      <c r="L178" s="192" t="str">
        <f>IF(FN_MC!N181="","*",FN_MC!N181)</f>
        <v>PARPSG</v>
      </c>
      <c r="M178" s="97">
        <f>IF(FN_MC!J181="","*",FN_MC!J181)</f>
        <v>103</v>
      </c>
      <c r="N178" s="179">
        <f>IF(FN_MC!K181="","*",FN_MC!K181)</f>
        <v>1725</v>
      </c>
      <c r="O178" s="179" t="str">
        <f>IF(FN_MC!L181="","*",FN_MC!L181)</f>
        <v>-</v>
      </c>
      <c r="P178" s="107">
        <f>IF(FN_MC!O181="","*",FN_MC!O181)</f>
        <v>0.875</v>
      </c>
      <c r="Q178" s="107">
        <f>IF(FN_MC!P181="","*",FN_MC!P181)</f>
        <v>4.1666666666666664E-2</v>
      </c>
      <c r="R178" s="96" t="str">
        <f>IF(FN_MC!Q181="","*",CONCATENATE(FN_MC!Q181," ",FN_MC!R181))</f>
        <v>47000 M</v>
      </c>
      <c r="S178" s="96" t="str">
        <f>IF(FN_MC!V181="","*",FN_MC!V181)</f>
        <v>Felipe</v>
      </c>
      <c r="T178" s="96" t="str">
        <f>IF(FN_MC!W181="","*",FN_MC!W181)</f>
        <v xml:space="preserve">Esmerilhamento </v>
      </c>
      <c r="U178" s="98">
        <f ca="1">_xlfn.XLOOKUP(G178&amp;$U$3,BS_CONTROLE[Coluna1],BS_CONTROLE[Coluna53],"-")</f>
        <v>47690</v>
      </c>
      <c r="V178" s="98">
        <f ca="1">_xlfn.XLOOKUP(G178&amp;$V$3,BS_CONTROLE[Coluna1],BS_CONTROLE[Coluna53],"-")</f>
        <v>20000</v>
      </c>
      <c r="W178" s="98" t="str">
        <f ca="1">_xlfn.XLOOKUP(G178&amp;$W$3,BS_CONTROLE[Coluna1],BS_CONTROLE[Coluna53],"-")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IF(FN_MC!Y182="","*",FN_MC!Y182)</f>
        <v>*</v>
      </c>
      <c r="B179" s="95" t="str">
        <f>IF(FN_MC!X182="","*",FN_MC!X182)</f>
        <v>Extra</v>
      </c>
      <c r="C179" s="95" t="str">
        <f>IF(FN_MC!Z182="","*",FN_MC!Z182)</f>
        <v>*</v>
      </c>
      <c r="D179" s="96" t="str">
        <f>IF(FN_MC!S182="","*",FN_MC!S182)</f>
        <v>MALHA CENTRAL</v>
      </c>
      <c r="E179" s="96" t="str">
        <f>IF(FN_MC!T182="","*",FN_MC!T182)</f>
        <v>PRV-POV</v>
      </c>
      <c r="F179" s="96">
        <f>IF(FN_MC!B182="","*",FN_MC!B182)</f>
        <v>46070</v>
      </c>
      <c r="G179" s="96" t="str">
        <f>IF(FN_MC!D182="","*",FN_MC!D182)</f>
        <v>W94</v>
      </c>
      <c r="H179" s="96" t="str">
        <f>IF(FN_MC!F182="","*",FN_MC!F182)</f>
        <v>DESLOCAMENTO</v>
      </c>
      <c r="I179" s="96" t="str">
        <f>IF(FN_MC!H182="","*",FN_MC!H182)</f>
        <v>PPR1</v>
      </c>
      <c r="J179" s="96" t="str">
        <f>IF(FN_MC!I182="","*",FN_MC!I182)</f>
        <v>PGO2</v>
      </c>
      <c r="K179" s="96" t="str">
        <f>IF(FN_MC!M182="","*",FN_MC!M182)</f>
        <v>PPR-PGO</v>
      </c>
      <c r="L179" s="192" t="str">
        <f>IF(FN_MC!N182="","*",FN_MC!N182)</f>
        <v>PPRPGO</v>
      </c>
      <c r="M179" s="97">
        <f>IF(FN_MC!J182="","*",FN_MC!J182)</f>
        <v>103</v>
      </c>
      <c r="N179" s="179">
        <f>IF(FN_MC!K182="","*",FN_MC!K182)</f>
        <v>1984</v>
      </c>
      <c r="O179" s="179" t="str">
        <f>IF(FN_MC!L182="","*",FN_MC!L182)</f>
        <v>-</v>
      </c>
      <c r="P179" s="107">
        <f>IF(FN_MC!O182="","*",FN_MC!O182)</f>
        <v>0.33333333333333331</v>
      </c>
      <c r="Q179" s="107">
        <f>IF(FN_MC!P182="","*",FN_MC!P182)</f>
        <v>4.1666666666666664E-2</v>
      </c>
      <c r="R179" s="96" t="str">
        <f>IF(FN_MC!Q182="","*",CONCATENATE(FN_MC!Q182," ",FN_MC!R182))</f>
        <v>1 BINÁRIO</v>
      </c>
      <c r="S179" s="96" t="str">
        <f>IF(FN_MC!V182="","*",FN_MC!V182)</f>
        <v xml:space="preserve">Lucas </v>
      </c>
      <c r="T179" s="96" t="str">
        <f>IF(FN_MC!W182="","*",FN_MC!W182)</f>
        <v xml:space="preserve">Deslocamento </v>
      </c>
      <c r="U179" s="98">
        <f ca="1">_xlfn.XLOOKUP(G179&amp;$U$3,BS_CONTROLE[Coluna1],BS_CONTROLE[Coluna53],"-")</f>
        <v>1</v>
      </c>
      <c r="V179" s="98" t="str">
        <f ca="1">_xlfn.XLOOKUP(G179&amp;$V$3,BS_CONTROLE[Coluna1],BS_CONTROLE[Coluna53],"-")</f>
        <v>-</v>
      </c>
      <c r="W179" s="98" t="str">
        <f ca="1">_xlfn.XLOOKUP(G179&amp;$W$3,BS_CONTROLE[Coluna1],BS_CONTROLE[Coluna53],"-")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IF(FN_MC!Y185="","*",FN_MC!Y185)</f>
        <v>SIM</v>
      </c>
      <c r="B180" s="95" t="str">
        <f>IF(FN_MC!X185="","*",FN_MC!X185)</f>
        <v>Contrato</v>
      </c>
      <c r="C180" s="95" t="str">
        <f>IF(FN_MC!Z185="","*",FN_MC!Z185)</f>
        <v>*</v>
      </c>
      <c r="D180" s="96" t="str">
        <f>IF(FN_MC!S185="","*",FN_MC!S185)</f>
        <v>FERRONORTE</v>
      </c>
      <c r="E180" s="96" t="str">
        <f>IF(FN_MC!T185="","*",FN_MC!T185)</f>
        <v>TGR-TRO</v>
      </c>
      <c r="F180" s="96">
        <f>IF(FN_MC!B185="","*",FN_MC!B185)</f>
        <v>46071</v>
      </c>
      <c r="G180" s="96" t="str">
        <f>IF(FN_MC!D185="","*",FN_MC!D185)</f>
        <v>V86</v>
      </c>
      <c r="H180" s="96" t="str">
        <f>IF(FN_MC!F185="","*",FN_MC!F185)</f>
        <v>MECANIZAÇÃO - SOCADORA</v>
      </c>
      <c r="I180" s="96" t="str">
        <f>IF(FN_MC!H185="","*",FN_MC!H185)</f>
        <v>TIQ</v>
      </c>
      <c r="J180" s="96" t="str">
        <f>IF(FN_MC!I185="","*",FN_MC!I185)</f>
        <v xml:space="preserve">TIQ </v>
      </c>
      <c r="K180" s="96" t="str">
        <f>IF(FN_MC!M185="","*",FN_MC!M185)</f>
        <v>TBS</v>
      </c>
      <c r="L180" s="192" t="str">
        <f>IF(FN_MC!N185="","*",FN_MC!N185)</f>
        <v>TBS1/TBS671</v>
      </c>
      <c r="M180" s="97">
        <f>IF(FN_MC!J185="","*",FN_MC!J185)</f>
        <v>98</v>
      </c>
      <c r="N180" s="179">
        <f>IF(FN_MC!K185="","*",FN_MC!K185)</f>
        <v>659.976</v>
      </c>
      <c r="O180" s="179">
        <f>IF(FN_MC!L185="","*",FN_MC!L185)</f>
        <v>662.91099999999994</v>
      </c>
      <c r="P180" s="107">
        <f>IF(FN_MC!O185="","*",FN_MC!O185)</f>
        <v>0.4375</v>
      </c>
      <c r="Q180" s="107">
        <f>IF(FN_MC!P185="","*",FN_MC!P185)</f>
        <v>0.125</v>
      </c>
      <c r="R180" s="96" t="str">
        <f>IF(FN_MC!Q185="","*",CONCATENATE(FN_MC!Q185," ",FN_MC!R185))</f>
        <v>1680 M</v>
      </c>
      <c r="S180" s="96" t="str">
        <f>IF(FN_MC!V185="","*",FN_MC!V185)</f>
        <v>Antonioni</v>
      </c>
      <c r="T180" s="96" t="str">
        <f>IF(FN_MC!W185="","*",FN_MC!W185)</f>
        <v>Socaria mecanizada</v>
      </c>
      <c r="U180" s="98">
        <f ca="1">_xlfn.XLOOKUP(G180&amp;$U$3,BS_CONTROLE[Coluna1],BS_CONTROLE[Coluna53],"-")</f>
        <v>0</v>
      </c>
      <c r="V180" s="98">
        <f ca="1">_xlfn.XLOOKUP(G180&amp;$V$3,BS_CONTROLE[Coluna1],BS_CONTROLE[Coluna53],"-")</f>
        <v>0</v>
      </c>
      <c r="W180" s="98">
        <f ca="1">_xlfn.XLOOKUP(G180&amp;$W$3,BS_CONTROLE[Coluna1],BS_CONTROLE[Coluna53],"-")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IF(FN_MC!Y186="","*",FN_MC!Y186)</f>
        <v>OPORTUNIDADE</v>
      </c>
      <c r="B181" s="95" t="str">
        <f>IF(FN_MC!X186="","*",FN_MC!X186)</f>
        <v>Oportunidade</v>
      </c>
      <c r="C181" s="95" t="str">
        <f>IF(FN_MC!Z186="","*",FN_MC!Z186)</f>
        <v>*</v>
      </c>
      <c r="D181" s="96" t="str">
        <f>IF(FN_MC!S186="","*",FN_MC!S186)</f>
        <v>FERRONORTE</v>
      </c>
      <c r="E181" s="96" t="str">
        <f>IF(FN_MC!T186="","*",FN_MC!T186)</f>
        <v>TGR-TRO</v>
      </c>
      <c r="F181" s="96">
        <f>IF(FN_MC!B186="","*",FN_MC!B186)</f>
        <v>46071</v>
      </c>
      <c r="G181" s="96" t="str">
        <f>IF(FN_MC!D186="","*",FN_MC!D186)</f>
        <v>BRUNO (TF-525)</v>
      </c>
      <c r="H181" s="96" t="str">
        <f>IF(FN_MC!F186="","*",FN_MC!F186)</f>
        <v>PDM - SOLDA</v>
      </c>
      <c r="I181" s="96" t="str">
        <f>IF(FN_MC!H186="","*",FN_MC!H186)</f>
        <v>TEP1</v>
      </c>
      <c r="J181" s="96" t="str">
        <f>IF(FN_MC!I186="","*",FN_MC!I186)</f>
        <v>-</v>
      </c>
      <c r="K181" s="96" t="str">
        <f>IF(FN_MC!M186="","*",FN_MC!M186)</f>
        <v>TBS-TAL</v>
      </c>
      <c r="L181" s="192" t="str">
        <f>IF(FN_MC!N186="","*",FN_MC!N186)</f>
        <v>TBSPAT1</v>
      </c>
      <c r="M181" s="97">
        <f>IF(FN_MC!J186="","*",FN_MC!J186)</f>
        <v>98</v>
      </c>
      <c r="N181" s="179">
        <f>IF(FN_MC!K186="","*",FN_MC!K186)</f>
        <v>661.84</v>
      </c>
      <c r="O181" s="179" t="str">
        <f>IF(FN_MC!L186="","*",FN_MC!L186)</f>
        <v>-</v>
      </c>
      <c r="P181" s="107">
        <f>IF(FN_MC!O186="","*",FN_MC!O186)</f>
        <v>0.375</v>
      </c>
      <c r="Q181" s="107">
        <f>IF(FN_MC!P186="","*",FN_MC!P186)</f>
        <v>6.25E-2</v>
      </c>
      <c r="R181" s="96" t="str">
        <f>IF(FN_MC!Q186="","*",CONCATENATE(FN_MC!Q186," ",FN_MC!R186))</f>
        <v>2 Nº DE SOLDA</v>
      </c>
      <c r="S181" s="96" t="str">
        <f>IF(FN_MC!V186="","*",FN_MC!V186)</f>
        <v>Bruno</v>
      </c>
      <c r="T181" s="96" t="str">
        <f>IF(FN_MC!W186="","*",FN_MC!W186)</f>
        <v xml:space="preserve">Execução de solda - Condicionado a temperatura </v>
      </c>
      <c r="U181" s="98">
        <f ca="1">_xlfn.XLOOKUP(G181&amp;$U$3,BS_CONTROLE[Coluna1],BS_CONTROLE[Coluna53],"-")</f>
        <v>2</v>
      </c>
      <c r="V181" s="98">
        <f ca="1">_xlfn.XLOOKUP(G181&amp;$V$3,BS_CONTROLE[Coluna1],BS_CONTROLE[Coluna53],"-")</f>
        <v>1</v>
      </c>
      <c r="W181" s="98" t="str">
        <f ca="1">_xlfn.XLOOKUP(G181&amp;$W$3,BS_CONTROLE[Coluna1],BS_CONTROLE[Coluna53],"-")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IF(FN_MC!Y187="","*",FN_MC!Y187)</f>
        <v>SIM</v>
      </c>
      <c r="B182" s="95" t="str">
        <f>IF(FN_MC!X187="","*",FN_MC!X187)</f>
        <v>Contrato</v>
      </c>
      <c r="C182" s="95" t="str">
        <f>IF(FN_MC!Z187="","*",FN_MC!Z187)</f>
        <v>*</v>
      </c>
      <c r="D182" s="96" t="str">
        <f>IF(FN_MC!S187="","*",FN_MC!S187)</f>
        <v>FERRONORTE</v>
      </c>
      <c r="E182" s="96" t="str">
        <f>IF(FN_MC!T187="","*",FN_MC!T187)</f>
        <v>TCS-TGR</v>
      </c>
      <c r="F182" s="96">
        <f>IF(FN_MC!B187="","*",FN_MC!B187)</f>
        <v>46071</v>
      </c>
      <c r="G182" s="96" t="str">
        <f>IF(FN_MC!D187="","*",FN_MC!D187)</f>
        <v>W70</v>
      </c>
      <c r="H182" s="96" t="str">
        <f>IF(FN_MC!F187="","*",FN_MC!F187)</f>
        <v>PDM - PEDRA - DESCARGA</v>
      </c>
      <c r="I182" s="96" t="str">
        <f>IF(FN_MC!H187="","*",FN_MC!H187)</f>
        <v>464TBR</v>
      </c>
      <c r="J182" s="96" t="str">
        <f>IF(FN_MC!I187="","*",FN_MC!I187)</f>
        <v>-</v>
      </c>
      <c r="K182" s="96" t="str">
        <f>IF(FN_MC!M187="","*",FN_MC!M187)</f>
        <v>TVL-TBR</v>
      </c>
      <c r="L182" s="192" t="str">
        <f>IF(FN_MC!N187="","*",FN_MC!N187)</f>
        <v>464TBR</v>
      </c>
      <c r="M182" s="97">
        <f>IF(FN_MC!J187="","*",FN_MC!J187)</f>
        <v>74</v>
      </c>
      <c r="N182" s="179">
        <f>IF(FN_MC!K187="","*",FN_MC!K187)</f>
        <v>444.66</v>
      </c>
      <c r="O182" s="179">
        <f>IF(FN_MC!L187="","*",FN_MC!L187)</f>
        <v>444</v>
      </c>
      <c r="P182" s="107">
        <f>IF(FN_MC!O187="","*",FN_MC!O187)</f>
        <v>0.41666666666666669</v>
      </c>
      <c r="Q182" s="107">
        <f>IF(FN_MC!P187="","*",FN_MC!P187)</f>
        <v>0.125</v>
      </c>
      <c r="R182" s="96" t="str">
        <f>IF(FN_MC!Q187="","*",CONCATENATE(FN_MC!Q187," ",FN_MC!R187))</f>
        <v>10 VAGÕES</v>
      </c>
      <c r="S182" s="96" t="str">
        <f>IF(FN_MC!V187="","*",FN_MC!V187)</f>
        <v>Elton</v>
      </c>
      <c r="T182" s="96" t="str">
        <f>IF(FN_MC!W187="","*",FN_MC!W187)</f>
        <v>Descarga de pedra parada</v>
      </c>
      <c r="U182" s="98">
        <f ca="1">_xlfn.XLOOKUP(G182&amp;$U$3,BS_CONTROLE[Coluna1],BS_CONTROLE[Coluna53],"-")</f>
        <v>7</v>
      </c>
      <c r="V182" s="98">
        <f ca="1">_xlfn.XLOOKUP(G182&amp;$V$3,BS_CONTROLE[Coluna1],BS_CONTROLE[Coluna53],"-")</f>
        <v>0</v>
      </c>
      <c r="W182" s="98" t="str">
        <f ca="1">_xlfn.XLOOKUP(G182&amp;$W$3,BS_CONTROLE[Coluna1],BS_CONTROLE[Coluna53],"-")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IF(FN_MC!Y188="","*",FN_MC!Y188)</f>
        <v>OPORTUNIDADE</v>
      </c>
      <c r="B183" s="95" t="str">
        <f>IF(FN_MC!X188="","*",FN_MC!X188)</f>
        <v>Oportunidade</v>
      </c>
      <c r="C183" s="95" t="str">
        <f>IF(FN_MC!Z188="","*",FN_MC!Z188)</f>
        <v>*</v>
      </c>
      <c r="D183" s="96" t="str">
        <f>IF(FN_MC!S188="","*",FN_MC!S188)</f>
        <v>FERRONORTE</v>
      </c>
      <c r="E183" s="96" t="str">
        <f>IF(FN_MC!T188="","*",FN_MC!T188)</f>
        <v>TCS-TGR</v>
      </c>
      <c r="F183" s="96">
        <f>IF(FN_MC!B188="","*",FN_MC!B188)</f>
        <v>46071</v>
      </c>
      <c r="G183" s="96" t="str">
        <f>IF(FN_MC!D188="","*",FN_MC!D188)</f>
        <v>ELSON (TF-526)</v>
      </c>
      <c r="H183" s="96" t="str">
        <f>IF(FN_MC!F188="","*",FN_MC!F188)</f>
        <v>PDM - SOLDA</v>
      </c>
      <c r="I183" s="96" t="str">
        <f>IF(FN_MC!H188="","*",FN_MC!H188)</f>
        <v>TPC440</v>
      </c>
      <c r="J183" s="96" t="str">
        <f>IF(FN_MC!I188="","*",FN_MC!I188)</f>
        <v>-</v>
      </c>
      <c r="K183" s="96" t="str">
        <f>IF(FN_MC!M188="","*",FN_MC!M188)</f>
        <v>TPC-TVL</v>
      </c>
      <c r="L183" s="192" t="str">
        <f>IF(FN_MC!N188="","*",FN_MC!N188)</f>
        <v>TPC440</v>
      </c>
      <c r="M183" s="97">
        <f>IF(FN_MC!J188="","*",FN_MC!J188)</f>
        <v>74</v>
      </c>
      <c r="N183" s="179">
        <f>IF(FN_MC!K188="","*",FN_MC!K188)</f>
        <v>430.26799999999997</v>
      </c>
      <c r="O183" s="179" t="str">
        <f>IF(FN_MC!L188="","*",FN_MC!L188)</f>
        <v>-</v>
      </c>
      <c r="P183" s="107">
        <f>IF(FN_MC!O188="","*",FN_MC!O188)</f>
        <v>0.41666666666666669</v>
      </c>
      <c r="Q183" s="107">
        <f>IF(FN_MC!P188="","*",FN_MC!P188)</f>
        <v>6.25E-2</v>
      </c>
      <c r="R183" s="96" t="str">
        <f>IF(FN_MC!Q188="","*",CONCATENATE(FN_MC!Q188," ",FN_MC!R188))</f>
        <v>1 Nº DE SOLDA</v>
      </c>
      <c r="S183" s="96" t="str">
        <f>IF(FN_MC!V188="","*",FN_MC!V188)</f>
        <v>Elson</v>
      </c>
      <c r="T183" s="96" t="str">
        <f>IF(FN_MC!W188="","*",FN_MC!W188)</f>
        <v xml:space="preserve">Execução de solda - Condicionado a temperatura </v>
      </c>
      <c r="U183" s="98">
        <f ca="1">_xlfn.XLOOKUP(G183&amp;$U$3,BS_CONTROLE[Coluna1],BS_CONTROLE[Coluna53],"-")</f>
        <v>2</v>
      </c>
      <c r="V183" s="98">
        <f ca="1">_xlfn.XLOOKUP(G183&amp;$V$3,BS_CONTROLE[Coluna1],BS_CONTROLE[Coluna53],"-")</f>
        <v>0</v>
      </c>
      <c r="W183" s="98" t="str">
        <f ca="1">_xlfn.XLOOKUP(G183&amp;$W$3,BS_CONTROLE[Coluna1],BS_CONTROLE[Coluna53],"-")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IF(FN_MC!Y189="","*",FN_MC!Y189)</f>
        <v>OPORTUNIDADE</v>
      </c>
      <c r="B184" s="95" t="str">
        <f>IF(FN_MC!X189="","*",FN_MC!X189)</f>
        <v>Oportunidade</v>
      </c>
      <c r="C184" s="95" t="str">
        <f>IF(FN_MC!Z189="","*",FN_MC!Z189)</f>
        <v>*</v>
      </c>
      <c r="D184" s="96" t="str">
        <f>IF(FN_MC!S189="","*",FN_MC!S189)</f>
        <v>FERRONORTE</v>
      </c>
      <c r="E184" s="96" t="str">
        <f>IF(FN_MC!T189="","*",FN_MC!T189)</f>
        <v>TCS-TGR</v>
      </c>
      <c r="F184" s="96">
        <f>IF(FN_MC!B189="","*",FN_MC!B189)</f>
        <v>46071</v>
      </c>
      <c r="G184" s="96" t="str">
        <f>IF(FN_MC!D189="","*",FN_MC!D189)</f>
        <v>A60</v>
      </c>
      <c r="H184" s="96" t="str">
        <f>IF(FN_MC!F189="","*",FN_MC!F189)</f>
        <v>DETECÇÃO - RONDA 7 DIAS</v>
      </c>
      <c r="I184" s="96" t="str">
        <f>IF(FN_MC!H189="","*",FN_MC!H189)</f>
        <v>TCS</v>
      </c>
      <c r="J184" s="96" t="str">
        <f>IF(FN_MC!I189="","*",FN_MC!I189)</f>
        <v>TGR</v>
      </c>
      <c r="K184" s="96" t="str">
        <f>IF(FN_MC!M189="","*",FN_MC!M189)</f>
        <v>TCS-TRC</v>
      </c>
      <c r="L184" s="192" t="str">
        <f>IF(FN_MC!N189="","*",FN_MC!N189)</f>
        <v>291TRC1</v>
      </c>
      <c r="M184" s="97">
        <f>IF(FN_MC!J189="","*",FN_MC!J189)</f>
        <v>74</v>
      </c>
      <c r="N184" s="179">
        <f>IF(FN_MC!K189="","*",FN_MC!K189)</f>
        <v>291</v>
      </c>
      <c r="O184" s="179">
        <f>IF(FN_MC!L189="","*",FN_MC!L189)</f>
        <v>502</v>
      </c>
      <c r="P184" s="107">
        <f>IF(FN_MC!O189="","*",FN_MC!O189)</f>
        <v>0.33333333333333331</v>
      </c>
      <c r="Q184" s="107">
        <f>IF(FN_MC!P189="","*",FN_MC!P189)</f>
        <v>4.1666666666666664E-2</v>
      </c>
      <c r="R184" s="96" t="str">
        <f>IF(FN_MC!Q189="","*",CONCATENATE(FN_MC!Q189," ",FN_MC!R189))</f>
        <v>200 KM</v>
      </c>
      <c r="S184" s="96" t="str">
        <f>IF(FN_MC!V189="","*",FN_MC!V189)</f>
        <v>Herbert</v>
      </c>
      <c r="T184" s="96" t="str">
        <f>IF(FN_MC!W189="","*",FN_MC!W189)</f>
        <v>Ronda 7 dias</v>
      </c>
      <c r="U184" s="98">
        <f ca="1">_xlfn.XLOOKUP(G184&amp;$U$3,BS_CONTROLE[Coluna1],BS_CONTROLE[Coluna53],"-")</f>
        <v>109</v>
      </c>
      <c r="V184" s="98">
        <f ca="1">_xlfn.XLOOKUP(G184&amp;$V$3,BS_CONTROLE[Coluna1],BS_CONTROLE[Coluna53],"-")</f>
        <v>180</v>
      </c>
      <c r="W184" s="98" t="str">
        <f ca="1">_xlfn.XLOOKUP(G184&amp;$W$3,BS_CONTROLE[Coluna1],BS_CONTROLE[Coluna53],"-")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_xlfn.XLOOKUP(G185&amp;$U$3,BS_CONTROLE[Coluna1],BS_CONTROLE[Coluna53],"-")</f>
        <v>#REF!</v>
      </c>
      <c r="V185" s="98" t="e">
        <f ca="1">_xlfn.XLOOKUP(G185&amp;$V$3,BS_CONTROLE[Coluna1],BS_CONTROLE[Coluna53],"-")</f>
        <v>#REF!</v>
      </c>
      <c r="W185" s="98" t="e">
        <f ca="1">_xlfn.XLOOKUP(G185&amp;$W$3,BS_CONTROLE[Coluna1],BS_CONTROLE[Coluna53],"-")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IF(FN_MC!Y190="","*",FN_MC!Y190)</f>
        <v>OPORTUNIDADE</v>
      </c>
      <c r="B186" s="95" t="str">
        <f>IF(FN_MC!X190="","*",FN_MC!X190)</f>
        <v>Oportunidade</v>
      </c>
      <c r="C186" s="95" t="str">
        <f>IF(FN_MC!Z190="","*",FN_MC!Z190)</f>
        <v>*</v>
      </c>
      <c r="D186" s="96" t="str">
        <f>IF(FN_MC!S190="","*",FN_MC!S190)</f>
        <v>FERRONORTE</v>
      </c>
      <c r="E186" s="96" t="str">
        <f>IF(FN_MC!T190="","*",FN_MC!T190)</f>
        <v>TMI-TCS</v>
      </c>
      <c r="F186" s="96">
        <f>IF(FN_MC!B190="","*",FN_MC!B190)</f>
        <v>46071</v>
      </c>
      <c r="G186" s="96" t="str">
        <f>IF(FN_MC!D190="","*",FN_MC!D190)</f>
        <v>W50</v>
      </c>
      <c r="H186" s="96" t="str">
        <f>IF(FN_MC!F190="","*",FN_MC!F190)</f>
        <v>MODERNIZAÇÃO - PEDRA - DESCARGA</v>
      </c>
      <c r="I186" s="96" t="str">
        <f>IF(FN_MC!H190="","*",FN_MC!H190)</f>
        <v>TCS</v>
      </c>
      <c r="J186" s="96" t="str">
        <f>IF(FN_MC!I190="","*",FN_MC!I190)</f>
        <v xml:space="preserve">TCS2 </v>
      </c>
      <c r="K186" s="96" t="str">
        <f>IF(FN_MC!M190="","*",FN_MC!M190)</f>
        <v>TVI-TJA</v>
      </c>
      <c r="L186" s="192" t="str">
        <f>IF(FN_MC!N190="","*",FN_MC!N190)</f>
        <v>TVI239</v>
      </c>
      <c r="M186" s="97">
        <f>IF(FN_MC!J190="","*",FN_MC!J190)</f>
        <v>74</v>
      </c>
      <c r="N186" s="179">
        <f>IF(FN_MC!K190="","*",FN_MC!K190)</f>
        <v>237.6</v>
      </c>
      <c r="O186" s="179">
        <f>IF(FN_MC!L190="","*",FN_MC!L190)</f>
        <v>234.6</v>
      </c>
      <c r="P186" s="107">
        <f>IF(FN_MC!O190="","*",FN_MC!O190)</f>
        <v>0.35416666666666669</v>
      </c>
      <c r="Q186" s="107">
        <f>IF(FN_MC!P190="","*",FN_MC!P190)</f>
        <v>6.25E-2</v>
      </c>
      <c r="R186" s="96" t="str">
        <f>IF(FN_MC!Q190="","*",CONCATENATE(FN_MC!Q190," ",FN_MC!R190))</f>
        <v>5 VAGÕES</v>
      </c>
      <c r="S186" s="96" t="str">
        <f>IF(FN_MC!V190="","*",FN_MC!V190)</f>
        <v>Augusto/ Efraim</v>
      </c>
      <c r="T186" s="96" t="str">
        <f>IF(FN_MC!W190="","*",FN_MC!W190)</f>
        <v>Recolha de dormentes</v>
      </c>
      <c r="U186" s="98">
        <f ca="1">_xlfn.XLOOKUP(G186&amp;$U$3,BS_CONTROLE[Coluna1],BS_CONTROLE[Coluna53],"-")</f>
        <v>15</v>
      </c>
      <c r="V186" s="98">
        <f ca="1">_xlfn.XLOOKUP(G186&amp;$V$3,BS_CONTROLE[Coluna1],BS_CONTROLE[Coluna53],"-")</f>
        <v>0</v>
      </c>
      <c r="W186" s="98" t="str">
        <f ca="1">_xlfn.XLOOKUP(G186&amp;$W$3,BS_CONTROLE[Coluna1],BS_CONTROLE[Coluna53],"-")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IF(FN_MC!Y191="","*",FN_MC!Y191)</f>
        <v>OPORTUNIDADE</v>
      </c>
      <c r="B187" s="95" t="str">
        <f>IF(FN_MC!X191="","*",FN_MC!X191)</f>
        <v>Oportunidade</v>
      </c>
      <c r="C187" s="95" t="str">
        <f>IF(FN_MC!Z191="","*",FN_MC!Z191)</f>
        <v>*</v>
      </c>
      <c r="D187" s="96" t="str">
        <f>IF(FN_MC!S191="","*",FN_MC!S191)</f>
        <v>FERRONORTE</v>
      </c>
      <c r="E187" s="96" t="str">
        <f>IF(FN_MC!T191="","*",FN_MC!T191)</f>
        <v>TMI-TCS</v>
      </c>
      <c r="F187" s="96">
        <f>IF(FN_MC!B191="","*",FN_MC!B191)</f>
        <v>46071</v>
      </c>
      <c r="G187" s="96" t="str">
        <f>IF(FN_MC!D191="","*",FN_MC!D191)</f>
        <v>V48</v>
      </c>
      <c r="H187" s="96" t="str">
        <f>IF(FN_MC!F191="","*",FN_MC!F191)</f>
        <v>MECANIZAÇÃO - SOCADORA</v>
      </c>
      <c r="I187" s="96" t="str">
        <f>IF(FN_MC!H191="","*",FN_MC!H191)</f>
        <v>TIN2</v>
      </c>
      <c r="J187" s="96" t="str">
        <f>IF(FN_MC!I191="","*",FN_MC!I191)</f>
        <v xml:space="preserve">TVI </v>
      </c>
      <c r="K187" s="96" t="str">
        <f>IF(FN_MC!M191="","*",FN_MC!M191)</f>
        <v>TVI-TJA</v>
      </c>
      <c r="L187" s="192" t="str">
        <f>IF(FN_MC!N191="","*",FN_MC!N191)</f>
        <v>TVI239</v>
      </c>
      <c r="M187" s="97">
        <f>IF(FN_MC!J191="","*",FN_MC!J191)</f>
        <v>74</v>
      </c>
      <c r="N187" s="179">
        <f>IF(FN_MC!K191="","*",FN_MC!K191)</f>
        <v>237.4</v>
      </c>
      <c r="O187" s="179">
        <f>IF(FN_MC!L191="","*",FN_MC!L191)</f>
        <v>239</v>
      </c>
      <c r="P187" s="107">
        <f>IF(FN_MC!O191="","*",FN_MC!O191)</f>
        <v>0.375</v>
      </c>
      <c r="Q187" s="107">
        <f>IF(FN_MC!P191="","*",FN_MC!P191)</f>
        <v>8.3333333333333329E-2</v>
      </c>
      <c r="R187" s="96" t="str">
        <f>IF(FN_MC!Q191="","*",CONCATENATE(FN_MC!Q191," ",FN_MC!R191))</f>
        <v>1000 M</v>
      </c>
      <c r="S187" s="96" t="str">
        <f>IF(FN_MC!V191="","*",FN_MC!V191)</f>
        <v>Ezequiel</v>
      </c>
      <c r="T187" s="96" t="str">
        <f>IF(FN_MC!W191="","*",FN_MC!W191)</f>
        <v>Socaria mecanizada</v>
      </c>
      <c r="U187" s="98">
        <f ca="1">_xlfn.XLOOKUP(G187&amp;$U$3,BS_CONTROLE[Coluna1],BS_CONTROLE[Coluna53],"-")</f>
        <v>1</v>
      </c>
      <c r="V187" s="98" t="str">
        <f ca="1">_xlfn.XLOOKUP(G187&amp;$V$3,BS_CONTROLE[Coluna1],BS_CONTROLE[Coluna53],"-")</f>
        <v>-</v>
      </c>
      <c r="W187" s="98" t="str">
        <f ca="1">_xlfn.XLOOKUP(G187&amp;$W$3,BS_CONTROLE[Coluna1],BS_CONTROLE[Coluna53],"-")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IF(FN_MC!Y192="","*",FN_MC!Y192)</f>
        <v>OPORTUNIDADE</v>
      </c>
      <c r="B188" s="95" t="str">
        <f>IF(FN_MC!X192="","*",FN_MC!X192)</f>
        <v>Oportunidade</v>
      </c>
      <c r="C188" s="95" t="str">
        <f>IF(FN_MC!Z192="","*",FN_MC!Z192)</f>
        <v>*</v>
      </c>
      <c r="D188" s="96" t="str">
        <f>IF(FN_MC!S192="","*",FN_MC!S192)</f>
        <v>FERRONORTE</v>
      </c>
      <c r="E188" s="96" t="str">
        <f>IF(FN_MC!T192="","*",FN_MC!T192)</f>
        <v>TMI-TCS</v>
      </c>
      <c r="F188" s="96">
        <f>IF(FN_MC!B192="","*",FN_MC!B192)</f>
        <v>46071</v>
      </c>
      <c r="G188" s="96" t="str">
        <f>IF(FN_MC!D192="","*",FN_MC!D192)</f>
        <v>W48</v>
      </c>
      <c r="H188" s="96" t="str">
        <f>IF(FN_MC!F192="","*",FN_MC!F192)</f>
        <v>MECANIZAÇÃO - DOL</v>
      </c>
      <c r="I188" s="96" t="str">
        <f>IF(FN_MC!H192="","*",FN_MC!H192)</f>
        <v>TIN2</v>
      </c>
      <c r="J188" s="96" t="str">
        <f>IF(FN_MC!I192="","*",FN_MC!I192)</f>
        <v>TIN2</v>
      </c>
      <c r="K188" s="96" t="str">
        <f>IF(FN_MC!M192="","*",FN_MC!M192)</f>
        <v>TIN</v>
      </c>
      <c r="L188" s="192" t="str">
        <f>IF(FN_MC!N192="","*",FN_MC!N192)</f>
        <v>TIN1/K97TIN</v>
      </c>
      <c r="M188" s="97">
        <f>IF(FN_MC!J192="","*",FN_MC!J192)</f>
        <v>74</v>
      </c>
      <c r="N188" s="179">
        <f>IF(FN_MC!K192="","*",FN_MC!K192)</f>
        <v>108.19499999999999</v>
      </c>
      <c r="O188" s="179">
        <f>IF(FN_MC!L192="","*",FN_MC!L192)</f>
        <v>106.19499999999999</v>
      </c>
      <c r="P188" s="107">
        <f>IF(FN_MC!O192="","*",FN_MC!O192)</f>
        <v>0.375</v>
      </c>
      <c r="Q188" s="107">
        <f>IF(FN_MC!P192="","*",FN_MC!P192)</f>
        <v>8.3333333333333329E-2</v>
      </c>
      <c r="R188" s="96" t="str">
        <f>IF(FN_MC!Q192="","*",CONCATENATE(FN_MC!Q192," ",FN_MC!R192))</f>
        <v>1000 M</v>
      </c>
      <c r="S188" s="96" t="str">
        <f>IF(FN_MC!V192="","*",FN_MC!V192)</f>
        <v>Maik</v>
      </c>
      <c r="T188" s="96" t="str">
        <f>IF(FN_MC!W192="","*",FN_MC!W192)</f>
        <v>Mecanização DOL</v>
      </c>
      <c r="U188" s="98">
        <f ca="1">_xlfn.XLOOKUP(G188&amp;$U$3,BS_CONTROLE[Coluna1],BS_CONTROLE[Coluna53],"-")</f>
        <v>3035</v>
      </c>
      <c r="V188" s="98">
        <f ca="1">_xlfn.XLOOKUP(G188&amp;$V$3,BS_CONTROLE[Coluna1],BS_CONTROLE[Coluna53],"-")</f>
        <v>1</v>
      </c>
      <c r="W188" s="98" t="str">
        <f ca="1">_xlfn.XLOOKUP(G188&amp;$W$3,BS_CONTROLE[Coluna1],BS_CONTROLE[Coluna53],"-")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IF(FN_MC!Y193="","*",FN_MC!Y193)</f>
        <v>OPORTUNIDADE</v>
      </c>
      <c r="B189" s="95" t="str">
        <f>IF(FN_MC!X193="","*",FN_MC!X193)</f>
        <v>Oportunidade</v>
      </c>
      <c r="C189" s="95" t="str">
        <f>IF(FN_MC!Z193="","*",FN_MC!Z193)</f>
        <v>*</v>
      </c>
      <c r="D189" s="96" t="str">
        <f>IF(FN_MC!S193="","*",FN_MC!S193)</f>
        <v>FERRONORTE</v>
      </c>
      <c r="E189" s="96" t="str">
        <f>IF(FN_MC!T193="","*",FN_MC!T193)</f>
        <v>TMI-TCS</v>
      </c>
      <c r="F189" s="96">
        <f>IF(FN_MC!B193="","*",FN_MC!B193)</f>
        <v>46071</v>
      </c>
      <c r="G189" s="96" t="str">
        <f>IF(FN_MC!D193="","*",FN_MC!D193)</f>
        <v>MARCOS (TF-520)</v>
      </c>
      <c r="H189" s="96" t="str">
        <f>IF(FN_MC!F193="","*",FN_MC!F193)</f>
        <v>PDM - SOLDA</v>
      </c>
      <c r="I189" s="96" t="str">
        <f>IF(FN_MC!H193="","*",FN_MC!H193)</f>
        <v>K52TQI</v>
      </c>
      <c r="J189" s="96" t="str">
        <f>IF(FN_MC!I193="","*",FN_MC!I193)</f>
        <v>-</v>
      </c>
      <c r="K189" s="96" t="str">
        <f>IF(FN_MC!M193="","*",FN_MC!M193)</f>
        <v>TSP-TIN</v>
      </c>
      <c r="L189" s="192" t="str">
        <f>IF(FN_MC!N193="","*",FN_MC!N193)</f>
        <v>K97TIN</v>
      </c>
      <c r="M189" s="97">
        <f>IF(FN_MC!J193="","*",FN_MC!J193)</f>
        <v>74</v>
      </c>
      <c r="N189" s="179">
        <f>IF(FN_MC!K193="","*",FN_MC!K193)</f>
        <v>97.62</v>
      </c>
      <c r="O189" s="179" t="str">
        <f>IF(FN_MC!L193="","*",FN_MC!L193)</f>
        <v>-</v>
      </c>
      <c r="P189" s="107">
        <f>IF(FN_MC!O193="","*",FN_MC!O193)</f>
        <v>0.375</v>
      </c>
      <c r="Q189" s="107">
        <f>IF(FN_MC!P193="","*",FN_MC!P193)</f>
        <v>6.25E-2</v>
      </c>
      <c r="R189" s="96" t="str">
        <f>IF(FN_MC!Q193="","*",CONCATENATE(FN_MC!Q193," ",FN_MC!R193))</f>
        <v>1 Nº DE SOLDA</v>
      </c>
      <c r="S189" s="96" t="str">
        <f>IF(FN_MC!V193="","*",FN_MC!V193)</f>
        <v>Marcos Euzebio</v>
      </c>
      <c r="T189" s="96" t="str">
        <f>IF(FN_MC!W193="","*",FN_MC!W193)</f>
        <v xml:space="preserve">Execução de solda - Condicionado a temperatura </v>
      </c>
      <c r="U189" s="98">
        <f ca="1">_xlfn.XLOOKUP(G189&amp;$U$3,BS_CONTROLE[Coluna1],BS_CONTROLE[Coluna53],"-")</f>
        <v>0</v>
      </c>
      <c r="V189" s="98">
        <f ca="1">_xlfn.XLOOKUP(G189&amp;$V$3,BS_CONTROLE[Coluna1],BS_CONTROLE[Coluna53],"-")</f>
        <v>2</v>
      </c>
      <c r="W189" s="98" t="str">
        <f ca="1">_xlfn.XLOOKUP(G189&amp;$W$3,BS_CONTROLE[Coluna1],BS_CONTROLE[Coluna53],"-")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IF(FN_MC!Y194="","*",FN_MC!Y194)</f>
        <v>OPORTUNIDADE</v>
      </c>
      <c r="B190" s="95" t="str">
        <f>IF(FN_MC!X194="","*",FN_MC!X194)</f>
        <v>Oportunidade</v>
      </c>
      <c r="C190" s="95" t="str">
        <f>IF(FN_MC!Z194="","*",FN_MC!Z194)</f>
        <v>*</v>
      </c>
      <c r="D190" s="96" t="str">
        <f>IF(FN_MC!S194="","*",FN_MC!S194)</f>
        <v>MALHA CENTRAL</v>
      </c>
      <c r="E190" s="96" t="str">
        <f>IF(FN_MC!T194="","*",FN_MC!T194)</f>
        <v>RAMAL</v>
      </c>
      <c r="F190" s="96">
        <f>IF(FN_MC!B194="","*",FN_MC!B194)</f>
        <v>46071</v>
      </c>
      <c r="G190" s="96" t="str">
        <f>IF(FN_MC!D194="","*",FN_MC!D194)</f>
        <v>E18</v>
      </c>
      <c r="H190" s="96" t="str">
        <f>IF(FN_MC!F194="","*",FN_MC!F194)</f>
        <v>CAMINHÃO DE SOLDA</v>
      </c>
      <c r="I190" s="96" t="str">
        <f>IF(FN_MC!H194="","*",FN_MC!H194)</f>
        <v>ZIQZQY</v>
      </c>
      <c r="J190" s="96" t="str">
        <f>IF(FN_MC!I194="","*",FN_MC!I194)</f>
        <v>ZIQZQY</v>
      </c>
      <c r="K190" s="96" t="str">
        <f>IF(FN_MC!M194="","*",FN_MC!M194)</f>
        <v>ZIQ-ZQY</v>
      </c>
      <c r="L190" s="192" t="str">
        <f>IF(FN_MC!N194="","*",FN_MC!N194)</f>
        <v>ZIQZQY</v>
      </c>
      <c r="M190" s="97">
        <f>IF(FN_MC!J194="","*",FN_MC!J194)</f>
        <v>78</v>
      </c>
      <c r="N190" s="179">
        <f>IF(FN_MC!K194="","*",FN_MC!K194)</f>
        <v>176</v>
      </c>
      <c r="O190" s="179" t="str">
        <f>IF(FN_MC!L194="","*",FN_MC!L194)</f>
        <v>-</v>
      </c>
      <c r="P190" s="107">
        <f>IF(FN_MC!O194="","*",FN_MC!O194)</f>
        <v>0.35416666666666669</v>
      </c>
      <c r="Q190" s="107">
        <f>IF(FN_MC!P194="","*",FN_MC!P194)</f>
        <v>0.125</v>
      </c>
      <c r="R190" s="96" t="str">
        <f>IF(FN_MC!Q194="","*",CONCATENATE(FN_MC!Q194," ",FN_MC!R194))</f>
        <v>3 Nº DE SOLDA</v>
      </c>
      <c r="S190" s="96" t="str">
        <f>IF(FN_MC!V194="","*",FN_MC!V194)</f>
        <v>Higor</v>
      </c>
      <c r="T190" s="96" t="str">
        <f>IF(FN_MC!W194="","*",FN_MC!W194)</f>
        <v>Caminhão de solda</v>
      </c>
      <c r="U190" s="98">
        <f ca="1">_xlfn.XLOOKUP(G190&amp;$U$3,BS_CONTROLE[Coluna1],BS_CONTROLE[Coluna53],"-")</f>
        <v>0</v>
      </c>
      <c r="V190" s="98" t="str">
        <f ca="1">_xlfn.XLOOKUP(G190&amp;$V$3,BS_CONTROLE[Coluna1],BS_CONTROLE[Coluna53],"-")</f>
        <v>-</v>
      </c>
      <c r="W190" s="98" t="str">
        <f ca="1">_xlfn.XLOOKUP(G190&amp;$W$3,BS_CONTROLE[Coluna1],BS_CONTROLE[Coluna53],"-")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2" t="str">
        <f>IF(FN_MC!N195="","*",FN_MC!N195)</f>
        <v>-</v>
      </c>
      <c r="M191" s="97" t="str">
        <f>IF(FN_MC!J195="","*",FN_MC!J195)</f>
        <v>*</v>
      </c>
      <c r="N191" s="179" t="str">
        <f>IF(FN_MC!K195="","*",FN_MC!K195)</f>
        <v>*</v>
      </c>
      <c r="O191" s="179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IF(FN_MC!Y196="","*",FN_MC!Y196)</f>
        <v>OPORTUNIDADE</v>
      </c>
      <c r="B192" s="95" t="str">
        <f>IF(FN_MC!X196="","*",FN_MC!X196)</f>
        <v>Oportunidade</v>
      </c>
      <c r="C192" s="95" t="str">
        <f>IF(FN_MC!Z196="","*",FN_MC!Z196)</f>
        <v>*</v>
      </c>
      <c r="D192" s="96" t="str">
        <f>IF(FN_MC!S196="","*",FN_MC!S196)</f>
        <v>MALHA CENTRAL</v>
      </c>
      <c r="E192" s="96" t="str">
        <f>IF(FN_MC!T196="","*",FN_MC!T196)</f>
        <v>POV-PRV</v>
      </c>
      <c r="F192" s="96">
        <f>IF(FN_MC!B196="","*",FN_MC!B196)</f>
        <v>46071</v>
      </c>
      <c r="G192" s="96" t="str">
        <f>IF(FN_MC!D196="","*",FN_MC!D196)</f>
        <v>E14</v>
      </c>
      <c r="H192" s="96" t="str">
        <f>IF(FN_MC!F196="","*",FN_MC!F196)</f>
        <v>MECANIZAÇÃO - ESMERILHADORA</v>
      </c>
      <c r="I192" s="96" t="str">
        <f>IF(FN_MC!H196="","*",FN_MC!H196)</f>
        <v>PSG2</v>
      </c>
      <c r="J192" s="96" t="str">
        <f>IF(FN_MC!I196="","*",FN_MC!I196)</f>
        <v>PSG2</v>
      </c>
      <c r="K192" s="96" t="str">
        <f>IF(FN_MC!M196="","*",FN_MC!M196)</f>
        <v>PSG-PSO</v>
      </c>
      <c r="L192" s="192" t="str">
        <f>IF(FN_MC!N196="","*",FN_MC!N196)</f>
        <v>PSGPSO</v>
      </c>
      <c r="M192" s="97">
        <f>IF(FN_MC!J196="","*",FN_MC!J196)</f>
        <v>103</v>
      </c>
      <c r="N192" s="179">
        <f>IF(FN_MC!K196="","*",FN_MC!K196)</f>
        <v>1806</v>
      </c>
      <c r="O192" s="179">
        <f>IF(FN_MC!L196="","*",FN_MC!L196)</f>
        <v>1836</v>
      </c>
      <c r="P192" s="107">
        <f>IF(FN_MC!O196="","*",FN_MC!O196)</f>
        <v>0.99930555555555556</v>
      </c>
      <c r="Q192" s="107">
        <f>IF(FN_MC!P196="","*",FN_MC!P196)</f>
        <v>4.1666666666666664E-2</v>
      </c>
      <c r="R192" s="96" t="str">
        <f>IF(FN_MC!Q196="","*",CONCATENATE(FN_MC!Q196," ",FN_MC!R196))</f>
        <v>30000 M</v>
      </c>
      <c r="S192" s="96" t="str">
        <f>IF(FN_MC!V196="","*",FN_MC!V196)</f>
        <v>Fernanda</v>
      </c>
      <c r="T192" s="96" t="str">
        <f>IF(FN_MC!W196="","*",FN_MC!W196)</f>
        <v xml:space="preserve">Esmerilhadora </v>
      </c>
      <c r="U192" s="98">
        <f ca="1">_xlfn.XLOOKUP(G192&amp;$U$3,BS_CONTROLE[Coluna1],BS_CONTROLE[Coluna53],"-")</f>
        <v>47690</v>
      </c>
      <c r="V192" s="98">
        <f ca="1">_xlfn.XLOOKUP(G192&amp;$V$3,BS_CONTROLE[Coluna1],BS_CONTROLE[Coluna53],"-")</f>
        <v>20000</v>
      </c>
      <c r="W192" s="98" t="str">
        <f ca="1">_xlfn.XLOOKUP(G192&amp;$W$3,BS_CONTROLE[Coluna1],BS_CONTROLE[Coluna53],"-")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IF(FN_MC!Y197="","*",FN_MC!Y197)</f>
        <v>OPORTUNIDADE</v>
      </c>
      <c r="B193" s="95" t="str">
        <f>IF(FN_MC!X197="","*",FN_MC!X197)</f>
        <v>Oportunidade</v>
      </c>
      <c r="C193" s="95" t="str">
        <f>IF(FN_MC!Z197="","*",FN_MC!Z197)</f>
        <v>*</v>
      </c>
      <c r="D193" s="96" t="str">
        <f>IF(FN_MC!S197="","*",FN_MC!S197)</f>
        <v>MALHA CENTRAL</v>
      </c>
      <c r="E193" s="96" t="str">
        <f>IF(FN_MC!T197="","*",FN_MC!T197)</f>
        <v>PRV-POV</v>
      </c>
      <c r="F193" s="96">
        <f>IF(FN_MC!B197="","*",FN_MC!B197)</f>
        <v>46071</v>
      </c>
      <c r="G193" s="96" t="str">
        <f>IF(FN_MC!D197="","*",FN_MC!D197)</f>
        <v>V80</v>
      </c>
      <c r="H193" s="96" t="str">
        <f>IF(FN_MC!F197="","*",FN_MC!F197)</f>
        <v>INSPEÇÃO RIV</v>
      </c>
      <c r="I193" s="96" t="str">
        <f>IF(FN_MC!H197="","*",FN_MC!H197)</f>
        <v>PAM</v>
      </c>
      <c r="J193" s="96" t="str">
        <f>IF(FN_MC!I197="","*",FN_MC!I197)</f>
        <v>PQI</v>
      </c>
      <c r="K193" s="96" t="str">
        <f>IF(FN_MC!M197="","*",FN_MC!M197)</f>
        <v>PAM-PQI</v>
      </c>
      <c r="L193" s="192" t="str">
        <f>IF(FN_MC!N197="","*",FN_MC!N197)</f>
        <v>PAMPQI</v>
      </c>
      <c r="M193" s="97">
        <f>IF(FN_MC!J197="","*",FN_MC!J197)</f>
        <v>103</v>
      </c>
      <c r="N193" s="179">
        <f>IF(FN_MC!K197="","*",FN_MC!K197)</f>
        <v>1935</v>
      </c>
      <c r="O193" s="179">
        <f>IF(FN_MC!L197="","*",FN_MC!L197)</f>
        <v>2029</v>
      </c>
      <c r="P193" s="107">
        <f>IF(FN_MC!O197="","*",FN_MC!O197)</f>
        <v>0.41666666666666669</v>
      </c>
      <c r="Q193" s="107">
        <f>IF(FN_MC!P197="","*",FN_MC!P197)</f>
        <v>4.1666666666666664E-2</v>
      </c>
      <c r="R193" s="96" t="str">
        <f>IF(FN_MC!Q197="","*",CONCATENATE(FN_MC!Q197," ",FN_MC!R197))</f>
        <v>1 BINÁRIO</v>
      </c>
      <c r="S193" s="96" t="str">
        <f>IF(FN_MC!V197="","*",FN_MC!V197)</f>
        <v>Fernanda</v>
      </c>
      <c r="T193" s="96" t="str">
        <f>IF(FN_MC!W197="","*",FN_MC!W197)</f>
        <v>Inspeção RIV</v>
      </c>
      <c r="U193" s="98" t="str">
        <f ca="1">_xlfn.XLOOKUP(G193&amp;$U$3,BS_CONTROLE[Coluna1],BS_CONTROLE[Coluna53],"-")</f>
        <v>-</v>
      </c>
      <c r="V193" s="98" t="str">
        <f ca="1">_xlfn.XLOOKUP(G193&amp;$V$3,BS_CONTROLE[Coluna1],BS_CONTROLE[Coluna53],"-")</f>
        <v>-</v>
      </c>
      <c r="W193" s="98" t="str">
        <f ca="1">_xlfn.XLOOKUP(G193&amp;$W$3,BS_CONTROLE[Coluna1],BS_CONTROLE[Coluna53],"-")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2" t="str">
        <f>IF(FN_MC!N198="","*",FN_MC!N198)</f>
        <v>-</v>
      </c>
      <c r="M194" s="97" t="str">
        <f>IF(FN_MC!J198="","*",FN_MC!J198)</f>
        <v>*</v>
      </c>
      <c r="N194" s="179" t="str">
        <f>IF(FN_MC!K198="","*",FN_MC!K198)</f>
        <v>*</v>
      </c>
      <c r="O194" s="179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_xlfn.XLOOKUP(G194&amp;$U$3,BS_CONTROLE[Coluna1],BS_CONTROLE[Coluna53],"-")</f>
        <v>-</v>
      </c>
      <c r="V194" s="98" t="str">
        <f ca="1">_xlfn.XLOOKUP(G194&amp;$V$3,BS_CONTROLE[Coluna1],BS_CONTROLE[Coluna53],"-")</f>
        <v>-</v>
      </c>
      <c r="W194" s="98" t="str">
        <f ca="1">_xlfn.XLOOKUP(G194&amp;$W$3,BS_CONTROLE[Coluna1],BS_CONTROLE[Coluna53],"-")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2" t="str">
        <f>IF(FN_MC!N199="","*",FN_MC!N199)</f>
        <v>-</v>
      </c>
      <c r="M195" s="97" t="str">
        <f>IF(FN_MC!J199="","*",FN_MC!J199)</f>
        <v>*</v>
      </c>
      <c r="N195" s="179" t="str">
        <f>IF(FN_MC!K199="","*",FN_MC!K199)</f>
        <v>*</v>
      </c>
      <c r="O195" s="179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_xlfn.XLOOKUP(G195&amp;$U$3,BS_CONTROLE[Coluna1],BS_CONTROLE[Coluna53],"-")</f>
        <v>-</v>
      </c>
      <c r="V195" s="98" t="str">
        <f ca="1">_xlfn.XLOOKUP(G195&amp;$V$3,BS_CONTROLE[Coluna1],BS_CONTROLE[Coluna53],"-")</f>
        <v>-</v>
      </c>
      <c r="W195" s="98" t="str">
        <f ca="1">_xlfn.XLOOKUP(G195&amp;$W$3,BS_CONTROLE[Coluna1],BS_CONTROLE[Coluna53],"-")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2" t="str">
        <f>IF(FN_MC!N200="","*",FN_MC!N200)</f>
        <v>-</v>
      </c>
      <c r="M196" s="97" t="str">
        <f>IF(FN_MC!J200="","*",FN_MC!J200)</f>
        <v>*</v>
      </c>
      <c r="N196" s="179" t="str">
        <f>IF(FN_MC!K200="","*",FN_MC!K200)</f>
        <v>*</v>
      </c>
      <c r="O196" s="179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_xlfn.XLOOKUP(G196&amp;$U$3,BS_CONTROLE[Coluna1],BS_CONTROLE[Coluna53],"-")</f>
        <v>-</v>
      </c>
      <c r="V196" s="98" t="str">
        <f ca="1">_xlfn.XLOOKUP(G196&amp;$V$3,BS_CONTROLE[Coluna1],BS_CONTROLE[Coluna53],"-")</f>
        <v>-</v>
      </c>
      <c r="W196" s="98" t="str">
        <f ca="1">_xlfn.XLOOKUP(G196&amp;$W$3,BS_CONTROLE[Coluna1],BS_CONTROLE[Coluna53],"-")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IF(FN_MC!Y201="","*",FN_MC!Y201)</f>
        <v>*</v>
      </c>
      <c r="B197" s="95" t="str">
        <f>IF(FN_MC!X201="","*",FN_MC!X201)</f>
        <v>Oportunidade</v>
      </c>
      <c r="C197" s="95" t="str">
        <f>IF(FN_MC!Z201="","*",FN_MC!Z201)</f>
        <v>*</v>
      </c>
      <c r="D197" s="96" t="str">
        <f>IF(FN_MC!S201="","*",FN_MC!S201)</f>
        <v>FERRONORTE</v>
      </c>
      <c r="E197" s="96" t="str">
        <f>IF(FN_MC!T201="","*",FN_MC!T201)</f>
        <v>TGR-TRO</v>
      </c>
      <c r="F197" s="96">
        <f>IF(FN_MC!B201="","*",FN_MC!B201)</f>
        <v>46072</v>
      </c>
      <c r="G197" s="96" t="str">
        <f>IF(FN_MC!D201="","*",FN_MC!D201)</f>
        <v>V86</v>
      </c>
      <c r="H197" s="96" t="str">
        <f>IF(FN_MC!F201="","*",FN_MC!F201)</f>
        <v>MECANIZAÇÃO - SOCADORA</v>
      </c>
      <c r="I197" s="96" t="str">
        <f>IF(FN_MC!H201="","*",FN_MC!H201)</f>
        <v>TIQ</v>
      </c>
      <c r="J197" s="96" t="str">
        <f>IF(FN_MC!I201="","*",FN_MC!I201)</f>
        <v xml:space="preserve">TIQ </v>
      </c>
      <c r="K197" s="96" t="str">
        <f>IF(FN_MC!M201="","*",FN_MC!M201)</f>
        <v>TBS</v>
      </c>
      <c r="L197" s="192" t="str">
        <f>IF(FN_MC!N201="","*",FN_MC!N201)</f>
        <v>TBS1/TBS671</v>
      </c>
      <c r="M197" s="97">
        <f>IF(FN_MC!J201="","*",FN_MC!J201)</f>
        <v>98</v>
      </c>
      <c r="N197" s="179">
        <f>IF(FN_MC!K201="","*",FN_MC!K201)</f>
        <v>659.976</v>
      </c>
      <c r="O197" s="179">
        <f>IF(FN_MC!L201="","*",FN_MC!L201)</f>
        <v>662.91099999999994</v>
      </c>
      <c r="P197" s="107">
        <f>IF(FN_MC!O201="","*",FN_MC!O201)</f>
        <v>0.4375</v>
      </c>
      <c r="Q197" s="107">
        <f>IF(FN_MC!P201="","*",FN_MC!P201)</f>
        <v>0.125</v>
      </c>
      <c r="R197" s="96" t="str">
        <f>IF(FN_MC!Q201="","*",CONCATENATE(FN_MC!Q201," ",FN_MC!R201))</f>
        <v>1680 M</v>
      </c>
      <c r="S197" s="96" t="str">
        <f>IF(FN_MC!V201="","*",FN_MC!V201)</f>
        <v>Antonioni</v>
      </c>
      <c r="T197" s="96" t="str">
        <f>IF(FN_MC!W201="","*",FN_MC!W201)</f>
        <v>Socaria mecanizada</v>
      </c>
      <c r="U197" s="98">
        <f ca="1">_xlfn.XLOOKUP(G197&amp;$U$3,BS_CONTROLE[Coluna1],BS_CONTROLE[Coluna53],"-")</f>
        <v>0</v>
      </c>
      <c r="V197" s="98">
        <f ca="1">_xlfn.XLOOKUP(G197&amp;$V$3,BS_CONTROLE[Coluna1],BS_CONTROLE[Coluna53],"-")</f>
        <v>0</v>
      </c>
      <c r="W197" s="98">
        <f ca="1">_xlfn.XLOOKUP(G197&amp;$W$3,BS_CONTROLE[Coluna1],BS_CONTROLE[Coluna53],"-")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2" t="str">
        <f>IF(FN_MC!N202="","*",FN_MC!N202)</f>
        <v>-</v>
      </c>
      <c r="M198" s="97" t="str">
        <f>IF(FN_MC!J202="","*",FN_MC!J202)</f>
        <v>*</v>
      </c>
      <c r="N198" s="179" t="str">
        <f>IF(FN_MC!K202="","*",FN_MC!K202)</f>
        <v>*</v>
      </c>
      <c r="O198" s="179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_xlfn.XLOOKUP(G198&amp;$U$3,BS_CONTROLE[Coluna1],BS_CONTROLE[Coluna53],"-")</f>
        <v>-</v>
      </c>
      <c r="V198" s="98" t="str">
        <f ca="1">_xlfn.XLOOKUP(G198&amp;$V$3,BS_CONTROLE[Coluna1],BS_CONTROLE[Coluna53],"-")</f>
        <v>-</v>
      </c>
      <c r="W198" s="98" t="str">
        <f ca="1">_xlfn.XLOOKUP(G198&amp;$W$3,BS_CONTROLE[Coluna1],BS_CONTROLE[Coluna53],"-")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2" t="str">
        <f>IF(FN_MC!N203="","*",FN_MC!N203)</f>
        <v>-</v>
      </c>
      <c r="M199" s="97" t="str">
        <f>IF(FN_MC!J203="","*",FN_MC!J203)</f>
        <v>*</v>
      </c>
      <c r="N199" s="179" t="str">
        <f>IF(FN_MC!K203="","*",FN_MC!K203)</f>
        <v>*</v>
      </c>
      <c r="O199" s="179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_xlfn.XLOOKUP(G199&amp;$U$3,BS_CONTROLE[Coluna1],BS_CONTROLE[Coluna53],"-")</f>
        <v>-</v>
      </c>
      <c r="V199" s="98" t="str">
        <f ca="1">_xlfn.XLOOKUP(G199&amp;$V$3,BS_CONTROLE[Coluna1],BS_CONTROLE[Coluna53],"-")</f>
        <v>-</v>
      </c>
      <c r="W199" s="98" t="str">
        <f ca="1">_xlfn.XLOOKUP(G199&amp;$W$3,BS_CONTROLE[Coluna1],BS_CONTROLE[Coluna53],"-")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92" t="str">
        <f>IF(FN_MC!N204="","*",FN_MC!N204)</f>
        <v>499TGR1</v>
      </c>
      <c r="M200" s="97">
        <f>IF(FN_MC!J204="","*",FN_MC!J204)</f>
        <v>74</v>
      </c>
      <c r="N200" s="179">
        <f>IF(FN_MC!K204="","*",FN_MC!K204)</f>
        <v>498.9</v>
      </c>
      <c r="O200" s="179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_xlfn.XLOOKUP(G200&amp;$U$3,BS_CONTROLE[Coluna1],BS_CONTROLE[Coluna53],"-")</f>
        <v>-</v>
      </c>
      <c r="V200" s="98" t="str">
        <f ca="1">_xlfn.XLOOKUP(G200&amp;$V$3,BS_CONTROLE[Coluna1],BS_CONTROLE[Coluna53],"-")</f>
        <v>-</v>
      </c>
      <c r="W200" s="98" t="str">
        <f ca="1">_xlfn.XLOOKUP(G200&amp;$W$3,BS_CONTROLE[Coluna1],BS_CONTROLE[Coluna53],"-")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92" t="str">
        <f>IF(FN_MC!N205="","*",FN_MC!N205)</f>
        <v>TVL464</v>
      </c>
      <c r="M201" s="97">
        <f>IF(FN_MC!J205="","*",FN_MC!J205)</f>
        <v>74</v>
      </c>
      <c r="N201" s="179">
        <f>IF(FN_MC!K205="","*",FN_MC!K205)</f>
        <v>461</v>
      </c>
      <c r="O201" s="179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_xlfn.XLOOKUP(G201&amp;$U$3,BS_CONTROLE[Coluna1],BS_CONTROLE[Coluna53],"-")</f>
        <v>7</v>
      </c>
      <c r="V201" s="98">
        <f ca="1">_xlfn.XLOOKUP(G201&amp;$V$3,BS_CONTROLE[Coluna1],BS_CONTROLE[Coluna53],"-")</f>
        <v>0</v>
      </c>
      <c r="W201" s="98" t="str">
        <f ca="1">_xlfn.XLOOKUP(G201&amp;$W$3,BS_CONTROLE[Coluna1],BS_CONTROLE[Coluna53],"-")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2" t="str">
        <f>IF(FN_MC!N206="","*",FN_MC!N206)</f>
        <v>-</v>
      </c>
      <c r="M202" s="97" t="str">
        <f>IF(FN_MC!J206="","*",FN_MC!J206)</f>
        <v>*</v>
      </c>
      <c r="N202" s="179" t="str">
        <f>IF(FN_MC!K206="","*",FN_MC!K206)</f>
        <v>*</v>
      </c>
      <c r="O202" s="179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_xlfn.XLOOKUP(G202&amp;$U$3,BS_CONTROLE[Coluna1],BS_CONTROLE[Coluna53],"-")</f>
        <v>-</v>
      </c>
      <c r="V202" s="98" t="str">
        <f ca="1">_xlfn.XLOOKUP(G202&amp;$V$3,BS_CONTROLE[Coluna1],BS_CONTROLE[Coluna53],"-")</f>
        <v>-</v>
      </c>
      <c r="W202" s="98" t="str">
        <f ca="1">_xlfn.XLOOKUP(G202&amp;$W$3,BS_CONTROLE[Coluna1],BS_CONTROLE[Coluna53],"-")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2" t="str">
        <f>IF(FN_MC!N207="","*",FN_MC!N207)</f>
        <v>-</v>
      </c>
      <c r="M203" s="97" t="str">
        <f>IF(FN_MC!J207="","*",FN_MC!J207)</f>
        <v>*</v>
      </c>
      <c r="N203" s="179" t="str">
        <f>IF(FN_MC!K207="","*",FN_MC!K207)</f>
        <v>*</v>
      </c>
      <c r="O203" s="179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_xlfn.XLOOKUP(G203&amp;$U$3,BS_CONTROLE[Coluna1],BS_CONTROLE[Coluna53],"-")</f>
        <v>-</v>
      </c>
      <c r="V203" s="98" t="str">
        <f ca="1">_xlfn.XLOOKUP(G203&amp;$V$3,BS_CONTROLE[Coluna1],BS_CONTROLE[Coluna53],"-")</f>
        <v>-</v>
      </c>
      <c r="W203" s="98" t="str">
        <f ca="1">_xlfn.XLOOKUP(G203&amp;$W$3,BS_CONTROLE[Coluna1],BS_CONTROLE[Coluna53],"-")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2" t="str">
        <f>IF(FN_MC!N208="","*",FN_MC!N208)</f>
        <v>-</v>
      </c>
      <c r="M204" s="97" t="str">
        <f>IF(FN_MC!J208="","*",FN_MC!J208)</f>
        <v>*</v>
      </c>
      <c r="N204" s="179" t="str">
        <f>IF(FN_MC!K208="","*",FN_MC!K208)</f>
        <v>*</v>
      </c>
      <c r="O204" s="179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_xlfn.XLOOKUP(G204&amp;$U$3,BS_CONTROLE[Coluna1],BS_CONTROLE[Coluna53],"-")</f>
        <v>-</v>
      </c>
      <c r="V204" s="98" t="str">
        <f ca="1">_xlfn.XLOOKUP(G204&amp;$V$3,BS_CONTROLE[Coluna1],BS_CONTROLE[Coluna53],"-")</f>
        <v>-</v>
      </c>
      <c r="W204" s="98" t="str">
        <f ca="1">_xlfn.XLOOKUP(G204&amp;$W$3,BS_CONTROLE[Coluna1],BS_CONTROLE[Coluna53],"-")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2" t="str">
        <f>IF(FN_MC!N209="","*",FN_MC!N209)</f>
        <v>-</v>
      </c>
      <c r="M205" s="97" t="str">
        <f>IF(FN_MC!J209="","*",FN_MC!J209)</f>
        <v>*</v>
      </c>
      <c r="N205" s="179" t="str">
        <f>IF(FN_MC!K209="","*",FN_MC!K209)</f>
        <v>*</v>
      </c>
      <c r="O205" s="179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_xlfn.XLOOKUP(G205&amp;$U$3,BS_CONTROLE[Coluna1],BS_CONTROLE[Coluna53],"-")</f>
        <v>-</v>
      </c>
      <c r="V205" s="98" t="str">
        <f ca="1">_xlfn.XLOOKUP(G205&amp;$V$3,BS_CONTROLE[Coluna1],BS_CONTROLE[Coluna53],"-")</f>
        <v>-</v>
      </c>
      <c r="W205" s="98" t="str">
        <f ca="1">_xlfn.XLOOKUP(G205&amp;$W$3,BS_CONTROLE[Coluna1],BS_CONTROLE[Coluna53],"-")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2" t="str">
        <f>IF(FN_MC!N210="","*",FN_MC!N210)</f>
        <v>-</v>
      </c>
      <c r="M206" s="97" t="str">
        <f>IF(FN_MC!J210="","*",FN_MC!J210)</f>
        <v>*</v>
      </c>
      <c r="N206" s="179" t="str">
        <f>IF(FN_MC!K210="","*",FN_MC!K210)</f>
        <v>*</v>
      </c>
      <c r="O206" s="179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_xlfn.XLOOKUP(G206&amp;$U$3,BS_CONTROLE[Coluna1],BS_CONTROLE[Coluna53],"-")</f>
        <v>-</v>
      </c>
      <c r="V206" s="98" t="str">
        <f ca="1">_xlfn.XLOOKUP(G206&amp;$V$3,BS_CONTROLE[Coluna1],BS_CONTROLE[Coluna53],"-")</f>
        <v>-</v>
      </c>
      <c r="W206" s="98" t="str">
        <f ca="1">_xlfn.XLOOKUP(G206&amp;$W$3,BS_CONTROLE[Coluna1],BS_CONTROLE[Coluna53],"-")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2" t="str">
        <f>IF(FN_MC!N211="","*",FN_MC!N211)</f>
        <v>-</v>
      </c>
      <c r="M207" s="97" t="str">
        <f>IF(FN_MC!J211="","*",FN_MC!J211)</f>
        <v>*</v>
      </c>
      <c r="N207" s="179" t="str">
        <f>IF(FN_MC!K211="","*",FN_MC!K211)</f>
        <v>*</v>
      </c>
      <c r="O207" s="179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_xlfn.XLOOKUP(G207&amp;$U$3,BS_CONTROLE[Coluna1],BS_CONTROLE[Coluna53],"-")</f>
        <v>-</v>
      </c>
      <c r="V207" s="98" t="str">
        <f ca="1">_xlfn.XLOOKUP(G207&amp;$V$3,BS_CONTROLE[Coluna1],BS_CONTROLE[Coluna53],"-")</f>
        <v>-</v>
      </c>
      <c r="W207" s="98" t="str">
        <f ca="1">_xlfn.XLOOKUP(G207&amp;$W$3,BS_CONTROLE[Coluna1],BS_CONTROLE[Coluna53],"-")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2" t="str">
        <f>IF(FN_MC!N212="","*",FN_MC!N212)</f>
        <v>-</v>
      </c>
      <c r="M208" s="97" t="str">
        <f>IF(FN_MC!J212="","*",FN_MC!J212)</f>
        <v>*</v>
      </c>
      <c r="N208" s="179" t="str">
        <f>IF(FN_MC!K212="","*",FN_MC!K212)</f>
        <v>*</v>
      </c>
      <c r="O208" s="179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_xlfn.XLOOKUP(G208&amp;$U$3,BS_CONTROLE[Coluna1],BS_CONTROLE[Coluna53],"-")</f>
        <v>-</v>
      </c>
      <c r="V208" s="98" t="str">
        <f ca="1">_xlfn.XLOOKUP(G208&amp;$V$3,BS_CONTROLE[Coluna1],BS_CONTROLE[Coluna53],"-")</f>
        <v>-</v>
      </c>
      <c r="W208" s="98" t="str">
        <f ca="1">_xlfn.XLOOKUP(G208&amp;$W$3,BS_CONTROLE[Coluna1],BS_CONTROLE[Coluna53],"-")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2" t="str">
        <f>IF(FN_MC!N213="","*",FN_MC!N213)</f>
        <v>-</v>
      </c>
      <c r="M209" s="97" t="str">
        <f>IF(FN_MC!J213="","*",FN_MC!J213)</f>
        <v>*</v>
      </c>
      <c r="N209" s="179" t="str">
        <f>IF(FN_MC!K213="","*",FN_MC!K213)</f>
        <v>*</v>
      </c>
      <c r="O209" s="179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_xlfn.XLOOKUP(G209&amp;$U$3,BS_CONTROLE[Coluna1],BS_CONTROLE[Coluna53],"-")</f>
        <v>-</v>
      </c>
      <c r="V209" s="98" t="str">
        <f ca="1">_xlfn.XLOOKUP(G209&amp;$V$3,BS_CONTROLE[Coluna1],BS_CONTROLE[Coluna53],"-")</f>
        <v>-</v>
      </c>
      <c r="W209" s="98" t="str">
        <f ca="1">_xlfn.XLOOKUP(G209&amp;$W$3,BS_CONTROLE[Coluna1],BS_CONTROLE[Coluna53],"-")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2" t="str">
        <f>IF(FN_MC!N214="","*",FN_MC!N214)</f>
        <v>-</v>
      </c>
      <c r="M210" s="97" t="str">
        <f>IF(FN_MC!J214="","*",FN_MC!J214)</f>
        <v>*</v>
      </c>
      <c r="N210" s="179" t="str">
        <f>IF(FN_MC!K214="","*",FN_MC!K214)</f>
        <v>*</v>
      </c>
      <c r="O210" s="179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_xlfn.XLOOKUP(G210&amp;$U$3,BS_CONTROLE[Coluna1],BS_CONTROLE[Coluna53],"-")</f>
        <v>-</v>
      </c>
      <c r="V210" s="98" t="str">
        <f ca="1">_xlfn.XLOOKUP(G210&amp;$V$3,BS_CONTROLE[Coluna1],BS_CONTROLE[Coluna53],"-")</f>
        <v>-</v>
      </c>
      <c r="W210" s="98" t="str">
        <f ca="1">_xlfn.XLOOKUP(G210&amp;$W$3,BS_CONTROLE[Coluna1],BS_CONTROLE[Coluna53],"-")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2" t="str">
        <f>IF(FN_MC!N215="","*",FN_MC!N215)</f>
        <v>-</v>
      </c>
      <c r="M211" s="97" t="str">
        <f>IF(FN_MC!J215="","*",FN_MC!J215)</f>
        <v>*</v>
      </c>
      <c r="N211" s="179" t="str">
        <f>IF(FN_MC!K215="","*",FN_MC!K215)</f>
        <v>*</v>
      </c>
      <c r="O211" s="179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_xlfn.XLOOKUP(G211&amp;$U$3,BS_CONTROLE[Coluna1],BS_CONTROLE[Coluna53],"-")</f>
        <v>-</v>
      </c>
      <c r="V211" s="98" t="str">
        <f ca="1">_xlfn.XLOOKUP(G211&amp;$V$3,BS_CONTROLE[Coluna1],BS_CONTROLE[Coluna53],"-")</f>
        <v>-</v>
      </c>
      <c r="W211" s="98" t="str">
        <f ca="1">_xlfn.XLOOKUP(G211&amp;$W$3,BS_CONTROLE[Coluna1],BS_CONTROLE[Coluna53],"-")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2" t="str">
        <f>IF(FN_MC!N216="","*",FN_MC!N216)</f>
        <v>-</v>
      </c>
      <c r="M212" s="97" t="str">
        <f>IF(FN_MC!J216="","*",FN_MC!J216)</f>
        <v>*</v>
      </c>
      <c r="N212" s="179" t="str">
        <f>IF(FN_MC!K216="","*",FN_MC!K216)</f>
        <v>*</v>
      </c>
      <c r="O212" s="179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_xlfn.XLOOKUP(G212&amp;$U$3,BS_CONTROLE[Coluna1],BS_CONTROLE[Coluna53],"-")</f>
        <v>-</v>
      </c>
      <c r="V212" s="98" t="str">
        <f ca="1">_xlfn.XLOOKUP(G212&amp;$V$3,BS_CONTROLE[Coluna1],BS_CONTROLE[Coluna53],"-")</f>
        <v>-</v>
      </c>
      <c r="W212" s="98" t="str">
        <f ca="1">_xlfn.XLOOKUP(G212&amp;$W$3,BS_CONTROLE[Coluna1],BS_CONTROLE[Coluna53],"-")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2" t="str">
        <f>IF(FN_MC!N217="","*",FN_MC!N217)</f>
        <v>-</v>
      </c>
      <c r="M213" s="97" t="str">
        <f>IF(FN_MC!J217="","*",FN_MC!J217)</f>
        <v>*</v>
      </c>
      <c r="N213" s="179" t="str">
        <f>IF(FN_MC!K217="","*",FN_MC!K217)</f>
        <v>*</v>
      </c>
      <c r="O213" s="179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_xlfn.XLOOKUP(G213&amp;$U$3,BS_CONTROLE[Coluna1],BS_CONTROLE[Coluna53],"-")</f>
        <v>-</v>
      </c>
      <c r="V213" s="98" t="str">
        <f ca="1">_xlfn.XLOOKUP(G213&amp;$V$3,BS_CONTROLE[Coluna1],BS_CONTROLE[Coluna53],"-")</f>
        <v>-</v>
      </c>
      <c r="W213" s="98" t="str">
        <f ca="1">_xlfn.XLOOKUP(G213&amp;$W$3,BS_CONTROLE[Coluna1],BS_CONTROLE[Coluna53],"-")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2" t="str">
        <f>IF(FN_MC!N218="","*",FN_MC!N218)</f>
        <v>-</v>
      </c>
      <c r="M214" s="97" t="str">
        <f>IF(FN_MC!J218="","*",FN_MC!J218)</f>
        <v>*</v>
      </c>
      <c r="N214" s="179" t="str">
        <f>IF(FN_MC!K218="","*",FN_MC!K218)</f>
        <v>*</v>
      </c>
      <c r="O214" s="179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_xlfn.XLOOKUP(G214&amp;$U$3,BS_CONTROLE[Coluna1],BS_CONTROLE[Coluna53],"-")</f>
        <v>-</v>
      </c>
      <c r="V214" s="98" t="str">
        <f ca="1">_xlfn.XLOOKUP(G214&amp;$V$3,BS_CONTROLE[Coluna1],BS_CONTROLE[Coluna53],"-")</f>
        <v>-</v>
      </c>
      <c r="W214" s="98" t="str">
        <f ca="1">_xlfn.XLOOKUP(G214&amp;$W$3,BS_CONTROLE[Coluna1],BS_CONTROLE[Coluna53],"-")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2" t="str">
        <f>IF(FN_MC!N219="","*",FN_MC!N219)</f>
        <v>-</v>
      </c>
      <c r="M215" s="97" t="str">
        <f>IF(FN_MC!J219="","*",FN_MC!J219)</f>
        <v>*</v>
      </c>
      <c r="N215" s="179" t="str">
        <f>IF(FN_MC!K219="","*",FN_MC!K219)</f>
        <v>*</v>
      </c>
      <c r="O215" s="179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_xlfn.XLOOKUP(G215&amp;$U$3,BS_CONTROLE[Coluna1],BS_CONTROLE[Coluna53],"-")</f>
        <v>-</v>
      </c>
      <c r="V215" s="98" t="str">
        <f ca="1">_xlfn.XLOOKUP(G215&amp;$V$3,BS_CONTROLE[Coluna1],BS_CONTROLE[Coluna53],"-")</f>
        <v>-</v>
      </c>
      <c r="W215" s="98" t="str">
        <f ca="1">_xlfn.XLOOKUP(G215&amp;$W$3,BS_CONTROLE[Coluna1],BS_CONTROLE[Coluna53],"-")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2" t="str">
        <f>IF(FN_MC!N220="","*",FN_MC!N220)</f>
        <v>-</v>
      </c>
      <c r="M216" s="97" t="str">
        <f>IF(FN_MC!J220="","*",FN_MC!J220)</f>
        <v>*</v>
      </c>
      <c r="N216" s="179" t="str">
        <f>IF(FN_MC!K220="","*",FN_MC!K220)</f>
        <v>*</v>
      </c>
      <c r="O216" s="179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_xlfn.XLOOKUP(G216&amp;$U$3,BS_CONTROLE[Coluna1],BS_CONTROLE[Coluna53],"-")</f>
        <v>-</v>
      </c>
      <c r="V216" s="98" t="str">
        <f ca="1">_xlfn.XLOOKUP(G216&amp;$V$3,BS_CONTROLE[Coluna1],BS_CONTROLE[Coluna53],"-")</f>
        <v>-</v>
      </c>
      <c r="W216" s="98" t="str">
        <f ca="1">_xlfn.XLOOKUP(G216&amp;$W$3,BS_CONTROLE[Coluna1],BS_CONTROLE[Coluna53],"-")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2" t="str">
        <f>IF(FN_MC!N221="","*",FN_MC!N221)</f>
        <v>-</v>
      </c>
      <c r="M217" s="97" t="str">
        <f>IF(FN_MC!J221="","*",FN_MC!J221)</f>
        <v>*</v>
      </c>
      <c r="N217" s="179" t="str">
        <f>IF(FN_MC!K221="","*",FN_MC!K221)</f>
        <v>*</v>
      </c>
      <c r="O217" s="179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_xlfn.XLOOKUP(G217&amp;$U$3,BS_CONTROLE[Coluna1],BS_CONTROLE[Coluna53],"-")</f>
        <v>-</v>
      </c>
      <c r="V217" s="98" t="str">
        <f ca="1">_xlfn.XLOOKUP(G217&amp;$V$3,BS_CONTROLE[Coluna1],BS_CONTROLE[Coluna53],"-")</f>
        <v>-</v>
      </c>
      <c r="W217" s="98" t="str">
        <f ca="1">_xlfn.XLOOKUP(G217&amp;$W$3,BS_CONTROLE[Coluna1],BS_CONTROLE[Coluna53],"-")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2" t="str">
        <f>IF(FN_MC!N222="","*",FN_MC!N222)</f>
        <v>-</v>
      </c>
      <c r="M218" s="97" t="str">
        <f>IF(FN_MC!J222="","*",FN_MC!J222)</f>
        <v>*</v>
      </c>
      <c r="N218" s="179" t="str">
        <f>IF(FN_MC!K222="","*",FN_MC!K222)</f>
        <v>*</v>
      </c>
      <c r="O218" s="179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_xlfn.XLOOKUP(G218&amp;$U$3,BS_CONTROLE[Coluna1],BS_CONTROLE[Coluna53],"-")</f>
        <v>-</v>
      </c>
      <c r="V218" s="98" t="str">
        <f ca="1">_xlfn.XLOOKUP(G218&amp;$V$3,BS_CONTROLE[Coluna1],BS_CONTROLE[Coluna53],"-")</f>
        <v>-</v>
      </c>
      <c r="W218" s="98" t="str">
        <f ca="1">_xlfn.XLOOKUP(G218&amp;$W$3,BS_CONTROLE[Coluna1],BS_CONTROLE[Coluna53],"-")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2" t="str">
        <f>IF(FN_MC!N223="","*",FN_MC!N223)</f>
        <v>-</v>
      </c>
      <c r="M219" s="97" t="str">
        <f>IF(FN_MC!J223="","*",FN_MC!J223)</f>
        <v>*</v>
      </c>
      <c r="N219" s="179" t="str">
        <f>IF(FN_MC!K223="","*",FN_MC!K223)</f>
        <v>*</v>
      </c>
      <c r="O219" s="179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_xlfn.XLOOKUP(G219&amp;$U$3,BS_CONTROLE[Coluna1],BS_CONTROLE[Coluna53],"-")</f>
        <v>-</v>
      </c>
      <c r="V219" s="98" t="str">
        <f ca="1">_xlfn.XLOOKUP(G219&amp;$V$3,BS_CONTROLE[Coluna1],BS_CONTROLE[Coluna53],"-")</f>
        <v>-</v>
      </c>
      <c r="W219" s="98" t="str">
        <f ca="1">_xlfn.XLOOKUP(G219&amp;$W$3,BS_CONTROLE[Coluna1],BS_CONTROLE[Coluna53],"-")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2" t="str">
        <f>IF(FN_MC!N224="","*",FN_MC!N224)</f>
        <v>-</v>
      </c>
      <c r="M220" s="97" t="str">
        <f>IF(FN_MC!J224="","*",FN_MC!J224)</f>
        <v>*</v>
      </c>
      <c r="N220" s="179" t="str">
        <f>IF(FN_MC!K224="","*",FN_MC!K224)</f>
        <v>*</v>
      </c>
      <c r="O220" s="179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_xlfn.XLOOKUP(G220&amp;$U$3,BS_CONTROLE[Coluna1],BS_CONTROLE[Coluna53],"-")</f>
        <v>-</v>
      </c>
      <c r="V220" s="98" t="str">
        <f ca="1">_xlfn.XLOOKUP(G220&amp;$V$3,BS_CONTROLE[Coluna1],BS_CONTROLE[Coluna53],"-")</f>
        <v>-</v>
      </c>
      <c r="W220" s="98" t="str">
        <f ca="1">_xlfn.XLOOKUP(G220&amp;$W$3,BS_CONTROLE[Coluna1],BS_CONTROLE[Coluna53],"-")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2" t="str">
        <f>IF(FN_MC!N225="","*",FN_MC!N225)</f>
        <v>-</v>
      </c>
      <c r="M221" s="97" t="str">
        <f>IF(FN_MC!J225="","*",FN_MC!J225)</f>
        <v>*</v>
      </c>
      <c r="N221" s="179" t="str">
        <f>IF(FN_MC!K225="","*",FN_MC!K225)</f>
        <v>*</v>
      </c>
      <c r="O221" s="179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_xlfn.XLOOKUP(G221&amp;$U$3,BS_CONTROLE[Coluna1],BS_CONTROLE[Coluna53],"-")</f>
        <v>-</v>
      </c>
      <c r="V221" s="98" t="str">
        <f ca="1">_xlfn.XLOOKUP(G221&amp;$V$3,BS_CONTROLE[Coluna1],BS_CONTROLE[Coluna53],"-")</f>
        <v>-</v>
      </c>
      <c r="W221" s="98" t="str">
        <f ca="1">_xlfn.XLOOKUP(G221&amp;$W$3,BS_CONTROLE[Coluna1],BS_CONTROLE[Coluna53],"-")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2" t="str">
        <f>IF(FN_MC!N226="","*",FN_MC!N226)</f>
        <v>-</v>
      </c>
      <c r="M222" s="97" t="str">
        <f>IF(FN_MC!J226="","*",FN_MC!J226)</f>
        <v>*</v>
      </c>
      <c r="N222" s="179" t="str">
        <f>IF(FN_MC!K226="","*",FN_MC!K226)</f>
        <v>*</v>
      </c>
      <c r="O222" s="179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_xlfn.XLOOKUP(G222&amp;$U$3,BS_CONTROLE[Coluna1],BS_CONTROLE[Coluna53],"-")</f>
        <v>-</v>
      </c>
      <c r="V222" s="98" t="str">
        <f ca="1">_xlfn.XLOOKUP(G222&amp;$V$3,BS_CONTROLE[Coluna1],BS_CONTROLE[Coluna53],"-")</f>
        <v>-</v>
      </c>
      <c r="W222" s="98" t="str">
        <f ca="1">_xlfn.XLOOKUP(G222&amp;$W$3,BS_CONTROLE[Coluna1],BS_CONTROLE[Coluna53],"-")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2" t="str">
        <f>IF(FN_MC!N227="","*",FN_MC!N227)</f>
        <v>-</v>
      </c>
      <c r="M223" s="97" t="str">
        <f>IF(FN_MC!J227="","*",FN_MC!J227)</f>
        <v>*</v>
      </c>
      <c r="N223" s="179" t="str">
        <f>IF(FN_MC!K227="","*",FN_MC!K227)</f>
        <v>*</v>
      </c>
      <c r="O223" s="179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_xlfn.XLOOKUP(G223&amp;$U$3,BS_CONTROLE[Coluna1],BS_CONTROLE[Coluna53],"-")</f>
        <v>-</v>
      </c>
      <c r="V223" s="98" t="str">
        <f ca="1">_xlfn.XLOOKUP(G223&amp;$V$3,BS_CONTROLE[Coluna1],BS_CONTROLE[Coluna53],"-")</f>
        <v>-</v>
      </c>
      <c r="W223" s="98" t="str">
        <f ca="1">_xlfn.XLOOKUP(G223&amp;$W$3,BS_CONTROLE[Coluna1],BS_CONTROLE[Coluna53],"-")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2" t="str">
        <f>IF(FN_MC!N228="","*",FN_MC!N228)</f>
        <v>-</v>
      </c>
      <c r="M224" s="97" t="str">
        <f>IF(FN_MC!J228="","*",FN_MC!J228)</f>
        <v>*</v>
      </c>
      <c r="N224" s="179" t="str">
        <f>IF(FN_MC!K228="","*",FN_MC!K228)</f>
        <v>*</v>
      </c>
      <c r="O224" s="179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_xlfn.XLOOKUP(G224&amp;$U$3,BS_CONTROLE[Coluna1],BS_CONTROLE[Coluna53],"-")</f>
        <v>-</v>
      </c>
      <c r="V224" s="98" t="str">
        <f ca="1">_xlfn.XLOOKUP(G224&amp;$V$3,BS_CONTROLE[Coluna1],BS_CONTROLE[Coluna53],"-")</f>
        <v>-</v>
      </c>
      <c r="W224" s="98" t="str">
        <f ca="1">_xlfn.XLOOKUP(G224&amp;$W$3,BS_CONTROLE[Coluna1],BS_CONTROLE[Coluna53],"-")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2" t="str">
        <f>IF(FN_MC!N229="","*",FN_MC!N229)</f>
        <v>-</v>
      </c>
      <c r="M225" s="97" t="str">
        <f>IF(FN_MC!J229="","*",FN_MC!J229)</f>
        <v>*</v>
      </c>
      <c r="N225" s="179" t="str">
        <f>IF(FN_MC!K229="","*",FN_MC!K229)</f>
        <v>*</v>
      </c>
      <c r="O225" s="179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_xlfn.XLOOKUP(G225&amp;$U$3,BS_CONTROLE[Coluna1],BS_CONTROLE[Coluna53],"-")</f>
        <v>-</v>
      </c>
      <c r="V225" s="98" t="str">
        <f ca="1">_xlfn.XLOOKUP(G225&amp;$V$3,BS_CONTROLE[Coluna1],BS_CONTROLE[Coluna53],"-")</f>
        <v>-</v>
      </c>
      <c r="W225" s="98" t="str">
        <f ca="1">_xlfn.XLOOKUP(G225&amp;$W$3,BS_CONTROLE[Coluna1],BS_CONTROLE[Coluna53],"-")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2" t="str">
        <f>IF(FN_MC!N230="","*",FN_MC!N230)</f>
        <v>-</v>
      </c>
      <c r="M226" s="97" t="str">
        <f>IF(FN_MC!J230="","*",FN_MC!J230)</f>
        <v>*</v>
      </c>
      <c r="N226" s="179" t="str">
        <f>IF(FN_MC!K230="","*",FN_MC!K230)</f>
        <v>*</v>
      </c>
      <c r="O226" s="179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_xlfn.XLOOKUP(G226&amp;$U$3,BS_CONTROLE[Coluna1],BS_CONTROLE[Coluna53],"-")</f>
        <v>-</v>
      </c>
      <c r="V226" s="98" t="str">
        <f ca="1">_xlfn.XLOOKUP(G226&amp;$V$3,BS_CONTROLE[Coluna1],BS_CONTROLE[Coluna53],"-")</f>
        <v>-</v>
      </c>
      <c r="W226" s="98" t="str">
        <f ca="1">_xlfn.XLOOKUP(G226&amp;$W$3,BS_CONTROLE[Coluna1],BS_CONTROLE[Coluna53],"-")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2" t="str">
        <f>IF(FN_MC!N231="","*",FN_MC!N231)</f>
        <v>-</v>
      </c>
      <c r="M227" s="97" t="str">
        <f>IF(FN_MC!J231="","*",FN_MC!J231)</f>
        <v>*</v>
      </c>
      <c r="N227" s="179" t="str">
        <f>IF(FN_MC!K231="","*",FN_MC!K231)</f>
        <v>*</v>
      </c>
      <c r="O227" s="179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_xlfn.XLOOKUP(G227&amp;$U$3,BS_CONTROLE[Coluna1],BS_CONTROLE[Coluna53],"-")</f>
        <v>-</v>
      </c>
      <c r="V227" s="98" t="str">
        <f ca="1">_xlfn.XLOOKUP(G227&amp;$V$3,BS_CONTROLE[Coluna1],BS_CONTROLE[Coluna53],"-")</f>
        <v>-</v>
      </c>
      <c r="W227" s="98" t="str">
        <f ca="1">_xlfn.XLOOKUP(G227&amp;$W$3,BS_CONTROLE[Coluna1],BS_CONTROLE[Coluna53],"-")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2" t="str">
        <f>IF(FN_MC!N232="","*",FN_MC!N232)</f>
        <v>-</v>
      </c>
      <c r="M228" s="97" t="str">
        <f>IF(FN_MC!J232="","*",FN_MC!J232)</f>
        <v>*</v>
      </c>
      <c r="N228" s="179" t="str">
        <f>IF(FN_MC!K232="","*",FN_MC!K232)</f>
        <v>*</v>
      </c>
      <c r="O228" s="179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_xlfn.XLOOKUP(G228&amp;$U$3,BS_CONTROLE[Coluna1],BS_CONTROLE[Coluna53],"-")</f>
        <v>-</v>
      </c>
      <c r="V228" s="98" t="str">
        <f ca="1">_xlfn.XLOOKUP(G228&amp;$V$3,BS_CONTROLE[Coluna1],BS_CONTROLE[Coluna53],"-")</f>
        <v>-</v>
      </c>
      <c r="W228" s="98" t="str">
        <f ca="1">_xlfn.XLOOKUP(G228&amp;$W$3,BS_CONTROLE[Coluna1],BS_CONTROLE[Coluna53],"-")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2" t="str">
        <f>IF(FN_MC!N233="","*",FN_MC!N233)</f>
        <v>-</v>
      </c>
      <c r="M229" s="97" t="str">
        <f>IF(FN_MC!J233="","*",FN_MC!J233)</f>
        <v>*</v>
      </c>
      <c r="N229" s="179" t="str">
        <f>IF(FN_MC!K233="","*",FN_MC!K233)</f>
        <v>*</v>
      </c>
      <c r="O229" s="179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_xlfn.XLOOKUP(G229&amp;$U$3,BS_CONTROLE[Coluna1],BS_CONTROLE[Coluna53],"-")</f>
        <v>-</v>
      </c>
      <c r="V229" s="98" t="str">
        <f ca="1">_xlfn.XLOOKUP(G229&amp;$V$3,BS_CONTROLE[Coluna1],BS_CONTROLE[Coluna53],"-")</f>
        <v>-</v>
      </c>
      <c r="W229" s="98" t="str">
        <f ca="1">_xlfn.XLOOKUP(G229&amp;$W$3,BS_CONTROLE[Coluna1],BS_CONTROLE[Coluna53],"-")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2" t="str">
        <f>IF(FN_MC!N234="","*",FN_MC!N234)</f>
        <v>-</v>
      </c>
      <c r="M230" s="97" t="str">
        <f>IF(FN_MC!J234="","*",FN_MC!J234)</f>
        <v>*</v>
      </c>
      <c r="N230" s="179" t="str">
        <f>IF(FN_MC!K234="","*",FN_MC!K234)</f>
        <v>*</v>
      </c>
      <c r="O230" s="179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_xlfn.XLOOKUP(G230&amp;$U$3,BS_CONTROLE[Coluna1],BS_CONTROLE[Coluna53],"-")</f>
        <v>-</v>
      </c>
      <c r="V230" s="98" t="str">
        <f ca="1">_xlfn.XLOOKUP(G230&amp;$V$3,BS_CONTROLE[Coluna1],BS_CONTROLE[Coluna53],"-")</f>
        <v>-</v>
      </c>
      <c r="W230" s="98" t="str">
        <f ca="1">_xlfn.XLOOKUP(G230&amp;$W$3,BS_CONTROLE[Coluna1],BS_CONTROLE[Coluna53],"-")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2" t="str">
        <f>IF(FN_MC!N235="","*",FN_MC!N235)</f>
        <v>-</v>
      </c>
      <c r="M231" s="97" t="str">
        <f>IF(FN_MC!J235="","*",FN_MC!J235)</f>
        <v>*</v>
      </c>
      <c r="N231" s="179" t="str">
        <f>IF(FN_MC!K235="","*",FN_MC!K235)</f>
        <v>*</v>
      </c>
      <c r="O231" s="179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_xlfn.XLOOKUP(G231&amp;$U$3,BS_CONTROLE[Coluna1],BS_CONTROLE[Coluna53],"-")</f>
        <v>-</v>
      </c>
      <c r="V231" s="98" t="str">
        <f ca="1">_xlfn.XLOOKUP(G231&amp;$V$3,BS_CONTROLE[Coluna1],BS_CONTROLE[Coluna53],"-")</f>
        <v>-</v>
      </c>
      <c r="W231" s="98" t="str">
        <f ca="1">_xlfn.XLOOKUP(G231&amp;$W$3,BS_CONTROLE[Coluna1],BS_CONTROLE[Coluna53],"-")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2" t="str">
        <f>IF(FN_MC!N236="","*",FN_MC!N236)</f>
        <v>-</v>
      </c>
      <c r="M232" s="97" t="str">
        <f>IF(FN_MC!J236="","*",FN_MC!J236)</f>
        <v>*</v>
      </c>
      <c r="N232" s="179" t="str">
        <f>IF(FN_MC!K236="","*",FN_MC!K236)</f>
        <v>*</v>
      </c>
      <c r="O232" s="179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_xlfn.XLOOKUP(G232&amp;$U$3,BS_CONTROLE[Coluna1],BS_CONTROLE[Coluna53],"-")</f>
        <v>-</v>
      </c>
      <c r="V232" s="98" t="str">
        <f ca="1">_xlfn.XLOOKUP(G232&amp;$V$3,BS_CONTROLE[Coluna1],BS_CONTROLE[Coluna53],"-")</f>
        <v>-</v>
      </c>
      <c r="W232" s="98" t="str">
        <f ca="1">_xlfn.XLOOKUP(G232&amp;$W$3,BS_CONTROLE[Coluna1],BS_CONTROLE[Coluna53],"-")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2" t="str">
        <f>IF(FN_MC!N237="","*",FN_MC!N237)</f>
        <v>-</v>
      </c>
      <c r="M233" s="97" t="str">
        <f>IF(FN_MC!J237="","*",FN_MC!J237)</f>
        <v>*</v>
      </c>
      <c r="N233" s="179" t="str">
        <f>IF(FN_MC!K237="","*",FN_MC!K237)</f>
        <v>*</v>
      </c>
      <c r="O233" s="179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_xlfn.XLOOKUP(G233&amp;$U$3,BS_CONTROLE[Coluna1],BS_CONTROLE[Coluna53],"-")</f>
        <v>-</v>
      </c>
      <c r="V233" s="98" t="str">
        <f ca="1">_xlfn.XLOOKUP(G233&amp;$V$3,BS_CONTROLE[Coluna1],BS_CONTROLE[Coluna53],"-")</f>
        <v>-</v>
      </c>
      <c r="W233" s="98" t="str">
        <f ca="1">_xlfn.XLOOKUP(G233&amp;$W$3,BS_CONTROLE[Coluna1],BS_CONTROLE[Coluna53],"-")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2" t="str">
        <f>IF(FN_MC!N238="","*",FN_MC!N238)</f>
        <v>-</v>
      </c>
      <c r="M234" s="97" t="str">
        <f>IF(FN_MC!J238="","*",FN_MC!J238)</f>
        <v>*</v>
      </c>
      <c r="N234" s="179" t="str">
        <f>IF(FN_MC!K238="","*",FN_MC!K238)</f>
        <v>*</v>
      </c>
      <c r="O234" s="179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_xlfn.XLOOKUP(G234&amp;$U$3,BS_CONTROLE[Coluna1],BS_CONTROLE[Coluna53],"-")</f>
        <v>-</v>
      </c>
      <c r="V234" s="98" t="str">
        <f ca="1">_xlfn.XLOOKUP(G234&amp;$V$3,BS_CONTROLE[Coluna1],BS_CONTROLE[Coluna53],"-")</f>
        <v>-</v>
      </c>
      <c r="W234" s="98" t="str">
        <f ca="1">_xlfn.XLOOKUP(G234&amp;$W$3,BS_CONTROLE[Coluna1],BS_CONTROLE[Coluna53],"-")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2" t="str">
        <f>IF(FN_MC!N239="","*",FN_MC!N239)</f>
        <v>-</v>
      </c>
      <c r="M235" s="97" t="str">
        <f>IF(FN_MC!J239="","*",FN_MC!J239)</f>
        <v>*</v>
      </c>
      <c r="N235" s="179" t="str">
        <f>IF(FN_MC!K239="","*",FN_MC!K239)</f>
        <v>*</v>
      </c>
      <c r="O235" s="179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_xlfn.XLOOKUP(G235&amp;$U$3,BS_CONTROLE[Coluna1],BS_CONTROLE[Coluna53],"-")</f>
        <v>-</v>
      </c>
      <c r="V235" s="98" t="str">
        <f ca="1">_xlfn.XLOOKUP(G235&amp;$V$3,BS_CONTROLE[Coluna1],BS_CONTROLE[Coluna53],"-")</f>
        <v>-</v>
      </c>
      <c r="W235" s="98" t="str">
        <f ca="1">_xlfn.XLOOKUP(G235&amp;$W$3,BS_CONTROLE[Coluna1],BS_CONTROLE[Coluna53],"-")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2" t="str">
        <f>IF(FN_MC!N240="","*",FN_MC!N240)</f>
        <v>-</v>
      </c>
      <c r="M236" s="97" t="str">
        <f>IF(FN_MC!J240="","*",FN_MC!J240)</f>
        <v>*</v>
      </c>
      <c r="N236" s="179" t="str">
        <f>IF(FN_MC!K240="","*",FN_MC!K240)</f>
        <v>*</v>
      </c>
      <c r="O236" s="179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_xlfn.XLOOKUP(G236&amp;$U$3,BS_CONTROLE[Coluna1],BS_CONTROLE[Coluna53],"-")</f>
        <v>-</v>
      </c>
      <c r="V236" s="98" t="str">
        <f ca="1">_xlfn.XLOOKUP(G236&amp;$V$3,BS_CONTROLE[Coluna1],BS_CONTROLE[Coluna53],"-")</f>
        <v>-</v>
      </c>
      <c r="W236" s="98" t="str">
        <f ca="1">_xlfn.XLOOKUP(G236&amp;$W$3,BS_CONTROLE[Coluna1],BS_CONTROLE[Coluna53],"-")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2" t="str">
        <f>IF(FN_MC!N241="","*",FN_MC!N241)</f>
        <v>-</v>
      </c>
      <c r="M237" s="97" t="str">
        <f>IF(FN_MC!J241="","*",FN_MC!J241)</f>
        <v>*</v>
      </c>
      <c r="N237" s="179" t="str">
        <f>IF(FN_MC!K241="","*",FN_MC!K241)</f>
        <v>*</v>
      </c>
      <c r="O237" s="179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_xlfn.XLOOKUP(G237&amp;$U$3,BS_CONTROLE[Coluna1],BS_CONTROLE[Coluna53],"-")</f>
        <v>-</v>
      </c>
      <c r="V237" s="98" t="str">
        <f ca="1">_xlfn.XLOOKUP(G237&amp;$V$3,BS_CONTROLE[Coluna1],BS_CONTROLE[Coluna53],"-")</f>
        <v>-</v>
      </c>
      <c r="W237" s="98" t="str">
        <f ca="1">_xlfn.XLOOKUP(G237&amp;$W$3,BS_CONTROLE[Coluna1],BS_CONTROLE[Coluna53],"-")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2" t="str">
        <f>IF(FN_MC!N242="","*",FN_MC!N242)</f>
        <v>-</v>
      </c>
      <c r="M238" s="97" t="str">
        <f>IF(FN_MC!J242="","*",FN_MC!J242)</f>
        <v>*</v>
      </c>
      <c r="N238" s="179" t="str">
        <f>IF(FN_MC!K242="","*",FN_MC!K242)</f>
        <v>*</v>
      </c>
      <c r="O238" s="179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_xlfn.XLOOKUP(G238&amp;$U$3,BS_CONTROLE[Coluna1],BS_CONTROLE[Coluna53],"-")</f>
        <v>-</v>
      </c>
      <c r="V238" s="98" t="str">
        <f ca="1">_xlfn.XLOOKUP(G238&amp;$V$3,BS_CONTROLE[Coluna1],BS_CONTROLE[Coluna53],"-")</f>
        <v>-</v>
      </c>
      <c r="W238" s="98" t="str">
        <f ca="1">_xlfn.XLOOKUP(G238&amp;$W$3,BS_CONTROLE[Coluna1],BS_CONTROLE[Coluna53],"-")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2" t="str">
        <f>IF(FN_MC!N243="","*",FN_MC!N243)</f>
        <v>-</v>
      </c>
      <c r="M239" s="97" t="str">
        <f>IF(FN_MC!J243="","*",FN_MC!J243)</f>
        <v>*</v>
      </c>
      <c r="N239" s="179" t="str">
        <f>IF(FN_MC!K243="","*",FN_MC!K243)</f>
        <v>*</v>
      </c>
      <c r="O239" s="179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_xlfn.XLOOKUP(G239&amp;$U$3,BS_CONTROLE[Coluna1],BS_CONTROLE[Coluna53],"-")</f>
        <v>-</v>
      </c>
      <c r="V239" s="98" t="str">
        <f ca="1">_xlfn.XLOOKUP(G239&amp;$V$3,BS_CONTROLE[Coluna1],BS_CONTROLE[Coluna53],"-")</f>
        <v>-</v>
      </c>
      <c r="W239" s="98" t="str">
        <f ca="1">_xlfn.XLOOKUP(G239&amp;$W$3,BS_CONTROLE[Coluna1],BS_CONTROLE[Coluna53],"-")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2" t="str">
        <f>IF(FN_MC!N244="","*",FN_MC!N244)</f>
        <v>-</v>
      </c>
      <c r="M240" s="97" t="str">
        <f>IF(FN_MC!J244="","*",FN_MC!J244)</f>
        <v>*</v>
      </c>
      <c r="N240" s="179" t="str">
        <f>IF(FN_MC!K244="","*",FN_MC!K244)</f>
        <v>*</v>
      </c>
      <c r="O240" s="179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_xlfn.XLOOKUP(G240&amp;$U$3,BS_CONTROLE[Coluna1],BS_CONTROLE[Coluna53],"-")</f>
        <v>-</v>
      </c>
      <c r="V240" s="98" t="str">
        <f ca="1">_xlfn.XLOOKUP(G240&amp;$V$3,BS_CONTROLE[Coluna1],BS_CONTROLE[Coluna53],"-")</f>
        <v>-</v>
      </c>
      <c r="W240" s="98" t="str">
        <f ca="1">_xlfn.XLOOKUP(G240&amp;$W$3,BS_CONTROLE[Coluna1],BS_CONTROLE[Coluna53],"-")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2" t="str">
        <f>IF(FN_MC!N245="","*",FN_MC!N245)</f>
        <v>-</v>
      </c>
      <c r="M241" s="97" t="str">
        <f>IF(FN_MC!J245="","*",FN_MC!J245)</f>
        <v>*</v>
      </c>
      <c r="N241" s="179" t="str">
        <f>IF(FN_MC!K245="","*",FN_MC!K245)</f>
        <v>*</v>
      </c>
      <c r="O241" s="179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_xlfn.XLOOKUP(G241&amp;$U$3,BS_CONTROLE[Coluna1],BS_CONTROLE[Coluna53],"-")</f>
        <v>-</v>
      </c>
      <c r="V241" s="98" t="str">
        <f ca="1">_xlfn.XLOOKUP(G241&amp;$V$3,BS_CONTROLE[Coluna1],BS_CONTROLE[Coluna53],"-")</f>
        <v>-</v>
      </c>
      <c r="W241" s="98" t="str">
        <f ca="1">_xlfn.XLOOKUP(G241&amp;$W$3,BS_CONTROLE[Coluna1],BS_CONTROLE[Coluna53],"-")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2" t="str">
        <f>IF(FN_MC!N246="","*",FN_MC!N246)</f>
        <v>-</v>
      </c>
      <c r="M242" s="97" t="str">
        <f>IF(FN_MC!J246="","*",FN_MC!J246)</f>
        <v>*</v>
      </c>
      <c r="N242" s="179" t="str">
        <f>IF(FN_MC!K246="","*",FN_MC!K246)</f>
        <v>*</v>
      </c>
      <c r="O242" s="179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_xlfn.XLOOKUP(G242&amp;$U$3,BS_CONTROLE[Coluna1],BS_CONTROLE[Coluna53],"-")</f>
        <v>-</v>
      </c>
      <c r="V242" s="98" t="str">
        <f ca="1">_xlfn.XLOOKUP(G242&amp;$V$3,BS_CONTROLE[Coluna1],BS_CONTROLE[Coluna53],"-")</f>
        <v>-</v>
      </c>
      <c r="W242" s="98" t="str">
        <f ca="1">_xlfn.XLOOKUP(G242&amp;$W$3,BS_CONTROLE[Coluna1],BS_CONTROLE[Coluna53],"-")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2" t="str">
        <f>IF(FN_MC!N247="","*",FN_MC!N247)</f>
        <v>-</v>
      </c>
      <c r="M243" s="97" t="str">
        <f>IF(FN_MC!J247="","*",FN_MC!J247)</f>
        <v>*</v>
      </c>
      <c r="N243" s="179" t="str">
        <f>IF(FN_MC!K247="","*",FN_MC!K247)</f>
        <v>*</v>
      </c>
      <c r="O243" s="179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_xlfn.XLOOKUP(G243&amp;$U$3,BS_CONTROLE[Coluna1],BS_CONTROLE[Coluna53],"-")</f>
        <v>-</v>
      </c>
      <c r="V243" s="98" t="str">
        <f ca="1">_xlfn.XLOOKUP(G243&amp;$V$3,BS_CONTROLE[Coluna1],BS_CONTROLE[Coluna53],"-")</f>
        <v>-</v>
      </c>
      <c r="W243" s="98" t="str">
        <f ca="1">_xlfn.XLOOKUP(G243&amp;$W$3,BS_CONTROLE[Coluna1],BS_CONTROLE[Coluna53],"-")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_xlfn.XLOOKUP(G244&amp;$U$3,BS_CONTROLE[Coluna1],BS_CONTROLE[Coluna53],"-")</f>
        <v>-</v>
      </c>
      <c r="V244" s="98" t="str">
        <f ca="1">_xlfn.XLOOKUP(G244&amp;$V$3,BS_CONTROLE[Coluna1],BS_CONTROLE[Coluna53],"-")</f>
        <v>-</v>
      </c>
      <c r="W244" s="98" t="str">
        <f ca="1">_xlfn.XLOOKUP(G244&amp;$W$3,BS_CONTROLE[Coluna1],BS_CONTROLE[Coluna53],"-")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_xlfn.XLOOKUP(G245&amp;$U$3,BS_CONTROLE[Coluna1],BS_CONTROLE[Coluna53],"-")</f>
        <v>-</v>
      </c>
      <c r="V245" s="98" t="str">
        <f ca="1">_xlfn.XLOOKUP(G245&amp;$V$3,BS_CONTROLE[Coluna1],BS_CONTROLE[Coluna53],"-")</f>
        <v>-</v>
      </c>
      <c r="W245" s="98" t="str">
        <f ca="1">_xlfn.XLOOKUP(G245&amp;$W$3,BS_CONTROLE[Coluna1],BS_CONTROLE[Coluna53],"-")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_xlfn.XLOOKUP(G246&amp;$U$3,BS_CONTROLE[Coluna1],BS_CONTROLE[Coluna53],"-")</f>
        <v>-</v>
      </c>
      <c r="V246" s="98" t="str">
        <f ca="1">_xlfn.XLOOKUP(G246&amp;$V$3,BS_CONTROLE[Coluna1],BS_CONTROLE[Coluna53],"-")</f>
        <v>-</v>
      </c>
      <c r="W246" s="98" t="str">
        <f ca="1">_xlfn.XLOOKUP(G246&amp;$W$3,BS_CONTROLE[Coluna1],BS_CONTROLE[Coluna53],"-")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_xlfn.XLOOKUP(G247&amp;$U$3,BS_CONTROLE[Coluna1],BS_CONTROLE[Coluna53],"-")</f>
        <v>-</v>
      </c>
      <c r="V247" s="98" t="str">
        <f ca="1">_xlfn.XLOOKUP(G247&amp;$V$3,BS_CONTROLE[Coluna1],BS_CONTROLE[Coluna53],"-")</f>
        <v>-</v>
      </c>
      <c r="W247" s="98" t="str">
        <f ca="1">_xlfn.XLOOKUP(G247&amp;$W$3,BS_CONTROLE[Coluna1],BS_CONTROLE[Coluna53],"-")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_xlfn.XLOOKUP(G248&amp;$U$3,BS_CONTROLE[Coluna1],BS_CONTROLE[Coluna53],"-")</f>
        <v>-</v>
      </c>
      <c r="V248" s="98" t="str">
        <f ca="1">_xlfn.XLOOKUP(G248&amp;$V$3,BS_CONTROLE[Coluna1],BS_CONTROLE[Coluna53],"-")</f>
        <v>-</v>
      </c>
      <c r="W248" s="98" t="str">
        <f ca="1">_xlfn.XLOOKUP(G248&amp;$W$3,BS_CONTROLE[Coluna1],BS_CONTROLE[Coluna53],"-")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_xlfn.XLOOKUP(G249&amp;$U$3,BS_CONTROLE[Coluna1],BS_CONTROLE[Coluna53],"-")</f>
        <v>-</v>
      </c>
      <c r="V249" s="98" t="str">
        <f ca="1">_xlfn.XLOOKUP(G249&amp;$V$3,BS_CONTROLE[Coluna1],BS_CONTROLE[Coluna53],"-")</f>
        <v>-</v>
      </c>
      <c r="W249" s="98" t="str">
        <f ca="1">_xlfn.XLOOKUP(G249&amp;$W$3,BS_CONTROLE[Coluna1],BS_CONTROLE[Coluna53],"-")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_xlfn.XLOOKUP(G250&amp;$U$3,BS_CONTROLE[Coluna1],BS_CONTROLE[Coluna53],"-")</f>
        <v>-</v>
      </c>
      <c r="V250" s="98" t="str">
        <f ca="1">_xlfn.XLOOKUP(G250&amp;$V$3,BS_CONTROLE[Coluna1],BS_CONTROLE[Coluna53],"-")</f>
        <v>-</v>
      </c>
      <c r="W250" s="98" t="str">
        <f ca="1">_xlfn.XLOOKUP(G250&amp;$W$3,BS_CONTROLE[Coluna1],BS_CONTROLE[Coluna53],"-")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_xlfn.XLOOKUP(G251&amp;$U$3,BS_CONTROLE[Coluna1],BS_CONTROLE[Coluna53],"-")</f>
        <v>-</v>
      </c>
      <c r="V251" s="98" t="str">
        <f ca="1">_xlfn.XLOOKUP(G251&amp;$V$3,BS_CONTROLE[Coluna1],BS_CONTROLE[Coluna53],"-")</f>
        <v>-</v>
      </c>
      <c r="W251" s="98" t="str">
        <f ca="1">_xlfn.XLOOKUP(G251&amp;$W$3,BS_CONTROLE[Coluna1],BS_CONTROLE[Coluna53],"-")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_xlfn.XLOOKUP(G252&amp;$U$3,BS_CONTROLE[Coluna1],BS_CONTROLE[Coluna53],"-")</f>
        <v>-</v>
      </c>
      <c r="V252" s="98" t="str">
        <f ca="1">_xlfn.XLOOKUP(G252&amp;$V$3,BS_CONTROLE[Coluna1],BS_CONTROLE[Coluna53],"-")</f>
        <v>-</v>
      </c>
      <c r="W252" s="98" t="str">
        <f ca="1">_xlfn.XLOOKUP(G252&amp;$W$3,BS_CONTROLE[Coluna1],BS_CONTROLE[Coluna53],"-")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_xlfn.XLOOKUP(G253&amp;$U$3,BS_CONTROLE[Coluna1],BS_CONTROLE[Coluna53],"-")</f>
        <v>-</v>
      </c>
      <c r="V253" s="98" t="str">
        <f ca="1">_xlfn.XLOOKUP(G253&amp;$V$3,BS_CONTROLE[Coluna1],BS_CONTROLE[Coluna53],"-")</f>
        <v>-</v>
      </c>
      <c r="W253" s="98" t="str">
        <f ca="1">_xlfn.XLOOKUP(G253&amp;$W$3,BS_CONTROLE[Coluna1],BS_CONTROLE[Coluna53],"-")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_xlfn.XLOOKUP(G254&amp;$U$3,BS_CONTROLE[Coluna1],BS_CONTROLE[Coluna53],"-")</f>
        <v>-</v>
      </c>
      <c r="V254" s="98" t="str">
        <f ca="1">_xlfn.XLOOKUP(G254&amp;$V$3,BS_CONTROLE[Coluna1],BS_CONTROLE[Coluna53],"-")</f>
        <v>-</v>
      </c>
      <c r="W254" s="98" t="str">
        <f ca="1">_xlfn.XLOOKUP(G254&amp;$W$3,BS_CONTROLE[Coluna1],BS_CONTROLE[Coluna53],"-")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_xlfn.XLOOKUP(G255&amp;$U$3,BS_CONTROLE[Coluna1],BS_CONTROLE[Coluna53],"-")</f>
        <v>-</v>
      </c>
      <c r="V255" s="98" t="str">
        <f ca="1">_xlfn.XLOOKUP(G255&amp;$V$3,BS_CONTROLE[Coluna1],BS_CONTROLE[Coluna53],"-")</f>
        <v>-</v>
      </c>
      <c r="W255" s="98" t="str">
        <f ca="1">_xlfn.XLOOKUP(G255&amp;$W$3,BS_CONTROLE[Coluna1],BS_CONTROLE[Coluna53],"-")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_xlfn.XLOOKUP(G256&amp;$U$3,BS_CONTROLE[Coluna1],BS_CONTROLE[Coluna53],"-")</f>
        <v>-</v>
      </c>
      <c r="V256" s="98" t="str">
        <f ca="1">_xlfn.XLOOKUP(G256&amp;$V$3,BS_CONTROLE[Coluna1],BS_CONTROLE[Coluna53],"-")</f>
        <v>-</v>
      </c>
      <c r="W256" s="98" t="str">
        <f ca="1">_xlfn.XLOOKUP(G256&amp;$W$3,BS_CONTROLE[Coluna1],BS_CONTROLE[Coluna53],"-")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_xlfn.XLOOKUP(G257&amp;$U$3,BS_CONTROLE[Coluna1],BS_CONTROLE[Coluna53],"-")</f>
        <v>-</v>
      </c>
      <c r="V257" s="98" t="str">
        <f ca="1">_xlfn.XLOOKUP(G257&amp;$V$3,BS_CONTROLE[Coluna1],BS_CONTROLE[Coluna53],"-")</f>
        <v>-</v>
      </c>
      <c r="W257" s="98" t="str">
        <f ca="1">_xlfn.XLOOKUP(G257&amp;$W$3,BS_CONTROLE[Coluna1],BS_CONTROLE[Coluna53],"-")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_xlfn.XLOOKUP(G258&amp;$U$3,BS_CONTROLE[Coluna1],BS_CONTROLE[Coluna53],"-")</f>
        <v>-</v>
      </c>
      <c r="V258" s="98" t="str">
        <f ca="1">_xlfn.XLOOKUP(G258&amp;$V$3,BS_CONTROLE[Coluna1],BS_CONTROLE[Coluna53],"-")</f>
        <v>-</v>
      </c>
      <c r="W258" s="98" t="str">
        <f ca="1">_xlfn.XLOOKUP(G258&amp;$W$3,BS_CONTROLE[Coluna1],BS_CONTROLE[Coluna53],"-")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_xlfn.XLOOKUP(G259&amp;$U$3,BS_CONTROLE[Coluna1],BS_CONTROLE[Coluna53],"-")</f>
        <v>-</v>
      </c>
      <c r="V259" s="98" t="str">
        <f ca="1">_xlfn.XLOOKUP(G259&amp;$V$3,BS_CONTROLE[Coluna1],BS_CONTROLE[Coluna53],"-")</f>
        <v>-</v>
      </c>
      <c r="W259" s="98" t="str">
        <f ca="1">_xlfn.XLOOKUP(G259&amp;$W$3,BS_CONTROLE[Coluna1],BS_CONTROLE[Coluna53],"-")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_xlfn.XLOOKUP(G260&amp;$U$3,BS_CONTROLE[Coluna1],BS_CONTROLE[Coluna53],"-")</f>
        <v>-</v>
      </c>
      <c r="V260" s="98" t="str">
        <f ca="1">_xlfn.XLOOKUP(G260&amp;$V$3,BS_CONTROLE[Coluna1],BS_CONTROLE[Coluna53],"-")</f>
        <v>-</v>
      </c>
      <c r="W260" s="98" t="str">
        <f ca="1">_xlfn.XLOOKUP(G260&amp;$W$3,BS_CONTROLE[Coluna1],BS_CONTROLE[Coluna53],"-")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_xlfn.XLOOKUP(G261&amp;$U$3,BS_CONTROLE[Coluna1],BS_CONTROLE[Coluna53],"-")</f>
        <v>-</v>
      </c>
      <c r="V261" s="98" t="str">
        <f ca="1">_xlfn.XLOOKUP(G261&amp;$V$3,BS_CONTROLE[Coluna1],BS_CONTROLE[Coluna53],"-")</f>
        <v>-</v>
      </c>
      <c r="W261" s="98" t="str">
        <f ca="1">_xlfn.XLOOKUP(G261&amp;$W$3,BS_CONTROLE[Coluna1],BS_CONTROLE[Coluna53],"-")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_xlfn.XLOOKUP(G262&amp;$U$3,BS_CONTROLE[Coluna1],BS_CONTROLE[Coluna53],"-")</f>
        <v>-</v>
      </c>
      <c r="V262" s="98" t="str">
        <f ca="1">_xlfn.XLOOKUP(G262&amp;$V$3,BS_CONTROLE[Coluna1],BS_CONTROLE[Coluna53],"-")</f>
        <v>-</v>
      </c>
      <c r="W262" s="98" t="str">
        <f ca="1">_xlfn.XLOOKUP(G262&amp;$W$3,BS_CONTROLE[Coluna1],BS_CONTROLE[Coluna53],"-")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_xlfn.XLOOKUP(G263&amp;$U$3,BS_CONTROLE[Coluna1],BS_CONTROLE[Coluna53],"-")</f>
        <v>-</v>
      </c>
      <c r="V263" s="98" t="str">
        <f ca="1">_xlfn.XLOOKUP(G263&amp;$V$3,BS_CONTROLE[Coluna1],BS_CONTROLE[Coluna53],"-")</f>
        <v>-</v>
      </c>
      <c r="W263" s="98" t="str">
        <f ca="1">_xlfn.XLOOKUP(G263&amp;$W$3,BS_CONTROLE[Coluna1],BS_CONTROLE[Coluna53],"-")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_xlfn.XLOOKUP(G264&amp;$U$3,BS_CONTROLE[Coluna1],BS_CONTROLE[Coluna53],"-")</f>
        <v>-</v>
      </c>
      <c r="V264" s="98" t="str">
        <f ca="1">_xlfn.XLOOKUP(G264&amp;$V$3,BS_CONTROLE[Coluna1],BS_CONTROLE[Coluna53],"-")</f>
        <v>-</v>
      </c>
      <c r="W264" s="98" t="str">
        <f ca="1">_xlfn.XLOOKUP(G264&amp;$W$3,BS_CONTROLE[Coluna1],BS_CONTROLE[Coluna53],"-")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_xlfn.XLOOKUP(G265&amp;$U$3,BS_CONTROLE[Coluna1],BS_CONTROLE[Coluna53],"-")</f>
        <v>-</v>
      </c>
      <c r="V265" s="98" t="str">
        <f ca="1">_xlfn.XLOOKUP(G265&amp;$V$3,BS_CONTROLE[Coluna1],BS_CONTROLE[Coluna53],"-")</f>
        <v>-</v>
      </c>
      <c r="W265" s="98" t="str">
        <f ca="1">_xlfn.XLOOKUP(G265&amp;$W$3,BS_CONTROLE[Coluna1],BS_CONTROLE[Coluna53],"-")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_xlfn.XLOOKUP(G266&amp;$U$3,BS_CONTROLE[Coluna1],BS_CONTROLE[Coluna53],"-")</f>
        <v>-</v>
      </c>
      <c r="V266" s="98" t="str">
        <f ca="1">_xlfn.XLOOKUP(G266&amp;$V$3,BS_CONTROLE[Coluna1],BS_CONTROLE[Coluna53],"-")</f>
        <v>-</v>
      </c>
      <c r="W266" s="98" t="str">
        <f ca="1">_xlfn.XLOOKUP(G266&amp;$W$3,BS_CONTROLE[Coluna1],BS_CONTROLE[Coluna53],"-")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_xlfn.XLOOKUP(G267&amp;$U$3,BS_CONTROLE[Coluna1],BS_CONTROLE[Coluna53],"-")</f>
        <v>-</v>
      </c>
      <c r="V267" s="98" t="str">
        <f ca="1">_xlfn.XLOOKUP(G267&amp;$V$3,BS_CONTROLE[Coluna1],BS_CONTROLE[Coluna53],"-")</f>
        <v>-</v>
      </c>
      <c r="W267" s="98" t="str">
        <f ca="1">_xlfn.XLOOKUP(G267&amp;$W$3,BS_CONTROLE[Coluna1],BS_CONTROLE[Coluna53],"-")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_xlfn.XLOOKUP(G268&amp;$U$3,BS_CONTROLE[Coluna1],BS_CONTROLE[Coluna53],"-")</f>
        <v>-</v>
      </c>
      <c r="V268" s="98" t="str">
        <f ca="1">_xlfn.XLOOKUP(G268&amp;$V$3,BS_CONTROLE[Coluna1],BS_CONTROLE[Coluna53],"-")</f>
        <v>-</v>
      </c>
      <c r="W268" s="98" t="str">
        <f ca="1">_xlfn.XLOOKUP(G268&amp;$W$3,BS_CONTROLE[Coluna1],BS_CONTROLE[Coluna53],"-")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_xlfn.XLOOKUP(G269&amp;$U$3,BS_CONTROLE[Coluna1],BS_CONTROLE[Coluna53],"-")</f>
        <v>-</v>
      </c>
      <c r="V269" s="98" t="str">
        <f ca="1">_xlfn.XLOOKUP(G269&amp;$V$3,BS_CONTROLE[Coluna1],BS_CONTROLE[Coluna53],"-")</f>
        <v>-</v>
      </c>
      <c r="W269" s="98" t="str">
        <f ca="1">_xlfn.XLOOKUP(G269&amp;$W$3,BS_CONTROLE[Coluna1],BS_CONTROLE[Coluna53],"-")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_xlfn.XLOOKUP(G270&amp;$U$3,BS_CONTROLE[Coluna1],BS_CONTROLE[Coluna53],"-")</f>
        <v>-</v>
      </c>
      <c r="V270" s="98" t="str">
        <f ca="1">_xlfn.XLOOKUP(G270&amp;$V$3,BS_CONTROLE[Coluna1],BS_CONTROLE[Coluna53],"-")</f>
        <v>-</v>
      </c>
      <c r="W270" s="98" t="str">
        <f ca="1">_xlfn.XLOOKUP(G270&amp;$W$3,BS_CONTROLE[Coluna1],BS_CONTROLE[Coluna53],"-")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_xlfn.XLOOKUP(G271&amp;$U$3,BS_CONTROLE[Coluna1],BS_CONTROLE[Coluna53],"-")</f>
        <v>-</v>
      </c>
      <c r="V271" s="98" t="str">
        <f ca="1">_xlfn.XLOOKUP(G271&amp;$V$3,BS_CONTROLE[Coluna1],BS_CONTROLE[Coluna53],"-")</f>
        <v>-</v>
      </c>
      <c r="W271" s="98" t="str">
        <f ca="1">_xlfn.XLOOKUP(G271&amp;$W$3,BS_CONTROLE[Coluna1],BS_CONTROLE[Coluna53],"-")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_xlfn.XLOOKUP(G272&amp;$U$3,BS_CONTROLE[Coluna1],BS_CONTROLE[Coluna53],"-")</f>
        <v>-</v>
      </c>
      <c r="V272" s="98" t="str">
        <f ca="1">_xlfn.XLOOKUP(G272&amp;$V$3,BS_CONTROLE[Coluna1],BS_CONTROLE[Coluna53],"-")</f>
        <v>-</v>
      </c>
      <c r="W272" s="98" t="str">
        <f ca="1">_xlfn.XLOOKUP(G272&amp;$W$3,BS_CONTROLE[Coluna1],BS_CONTROLE[Coluna53],"-")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_xlfn.XLOOKUP(G273&amp;$U$3,BS_CONTROLE[Coluna1],BS_CONTROLE[Coluna53],"-")</f>
        <v>-</v>
      </c>
      <c r="V273" s="98" t="str">
        <f ca="1">_xlfn.XLOOKUP(G273&amp;$V$3,BS_CONTROLE[Coluna1],BS_CONTROLE[Coluna53],"-")</f>
        <v>-</v>
      </c>
      <c r="W273" s="98" t="str">
        <f ca="1">_xlfn.XLOOKUP(G273&amp;$W$3,BS_CONTROLE[Coluna1],BS_CONTROLE[Coluna53],"-")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_xlfn.XLOOKUP(G274&amp;$U$3,BS_CONTROLE[Coluna1],BS_CONTROLE[Coluna53],"-")</f>
        <v>-</v>
      </c>
      <c r="V274" s="98" t="str">
        <f ca="1">_xlfn.XLOOKUP(G274&amp;$V$3,BS_CONTROLE[Coluna1],BS_CONTROLE[Coluna53],"-")</f>
        <v>-</v>
      </c>
      <c r="W274" s="98" t="str">
        <f ca="1">_xlfn.XLOOKUP(G274&amp;$W$3,BS_CONTROLE[Coluna1],BS_CONTROLE[Coluna53],"-")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_xlfn.XLOOKUP(G275&amp;$U$3,BS_CONTROLE[Coluna1],BS_CONTROLE[Coluna53],"-")</f>
        <v>-</v>
      </c>
      <c r="V275" s="98" t="str">
        <f ca="1">_xlfn.XLOOKUP(G275&amp;$V$3,BS_CONTROLE[Coluna1],BS_CONTROLE[Coluna53],"-")</f>
        <v>-</v>
      </c>
      <c r="W275" s="98" t="str">
        <f ca="1">_xlfn.XLOOKUP(G275&amp;$W$3,BS_CONTROLE[Coluna1],BS_CONTROLE[Coluna53],"-")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_xlfn.XLOOKUP(G276&amp;$U$3,BS_CONTROLE[Coluna1],BS_CONTROLE[Coluna53],"-")</f>
        <v>-</v>
      </c>
      <c r="V276" s="98" t="str">
        <f ca="1">_xlfn.XLOOKUP(G276&amp;$V$3,BS_CONTROLE[Coluna1],BS_CONTROLE[Coluna53],"-")</f>
        <v>-</v>
      </c>
      <c r="W276" s="98" t="str">
        <f ca="1">_xlfn.XLOOKUP(G276&amp;$W$3,BS_CONTROLE[Coluna1],BS_CONTROLE[Coluna53],"-")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_xlfn.XLOOKUP(G277&amp;$U$3,BS_CONTROLE[Coluna1],BS_CONTROLE[Coluna53],"-")</f>
        <v>-</v>
      </c>
      <c r="V277" s="98" t="str">
        <f ca="1">_xlfn.XLOOKUP(G277&amp;$V$3,BS_CONTROLE[Coluna1],BS_CONTROLE[Coluna53],"-")</f>
        <v>-</v>
      </c>
      <c r="W277" s="98" t="str">
        <f ca="1">_xlfn.XLOOKUP(G277&amp;$W$3,BS_CONTROLE[Coluna1],BS_CONTROLE[Coluna53],"-")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_xlfn.XLOOKUP(G278&amp;$U$3,BS_CONTROLE[Coluna1],BS_CONTROLE[Coluna53],"-")</f>
        <v>-</v>
      </c>
      <c r="V278" s="98" t="str">
        <f ca="1">_xlfn.XLOOKUP(G278&amp;$V$3,BS_CONTROLE[Coluna1],BS_CONTROLE[Coluna53],"-")</f>
        <v>-</v>
      </c>
      <c r="W278" s="98" t="str">
        <f ca="1">_xlfn.XLOOKUP(G278&amp;$W$3,BS_CONTROLE[Coluna1],BS_CONTROLE[Coluna53],"-")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_xlfn.XLOOKUP(G279&amp;$U$3,BS_CONTROLE[Coluna1],BS_CONTROLE[Coluna53],"-")</f>
        <v>-</v>
      </c>
      <c r="V279" s="98" t="str">
        <f ca="1">_xlfn.XLOOKUP(G279&amp;$V$3,BS_CONTROLE[Coluna1],BS_CONTROLE[Coluna53],"-")</f>
        <v>-</v>
      </c>
      <c r="W279" s="98" t="str">
        <f ca="1">_xlfn.XLOOKUP(G279&amp;$W$3,BS_CONTROLE[Coluna1],BS_CONTROLE[Coluna53],"-")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_xlfn.XLOOKUP(G280&amp;$U$3,BS_CONTROLE[Coluna1],BS_CONTROLE[Coluna53],"-")</f>
        <v>-</v>
      </c>
      <c r="V280" s="98" t="str">
        <f ca="1">_xlfn.XLOOKUP(G280&amp;$V$3,BS_CONTROLE[Coluna1],BS_CONTROLE[Coluna53],"-")</f>
        <v>-</v>
      </c>
      <c r="W280" s="98" t="str">
        <f ca="1">_xlfn.XLOOKUP(G280&amp;$W$3,BS_CONTROLE[Coluna1],BS_CONTROLE[Coluna53],"-")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_xlfn.XLOOKUP(G281&amp;$U$3,BS_CONTROLE[Coluna1],BS_CONTROLE[Coluna53],"-")</f>
        <v>-</v>
      </c>
      <c r="V281" s="98" t="str">
        <f ca="1">_xlfn.XLOOKUP(G281&amp;$V$3,BS_CONTROLE[Coluna1],BS_CONTROLE[Coluna53],"-")</f>
        <v>-</v>
      </c>
      <c r="W281" s="98" t="str">
        <f ca="1">_xlfn.XLOOKUP(G281&amp;$W$3,BS_CONTROLE[Coluna1],BS_CONTROLE[Coluna53],"-")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_xlfn.XLOOKUP(G282&amp;$U$3,BS_CONTROLE[Coluna1],BS_CONTROLE[Coluna53],"-")</f>
        <v>-</v>
      </c>
      <c r="V282" s="98" t="str">
        <f ca="1">_xlfn.XLOOKUP(G282&amp;$V$3,BS_CONTROLE[Coluna1],BS_CONTROLE[Coluna53],"-")</f>
        <v>-</v>
      </c>
      <c r="W282" s="98" t="str">
        <f ca="1">_xlfn.XLOOKUP(G282&amp;$W$3,BS_CONTROLE[Coluna1],BS_CONTROLE[Coluna53],"-")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_xlfn.XLOOKUP(G283&amp;$U$3,BS_CONTROLE[Coluna1],BS_CONTROLE[Coluna53],"-")</f>
        <v>-</v>
      </c>
      <c r="V283" s="98" t="str">
        <f ca="1">_xlfn.XLOOKUP(G283&amp;$V$3,BS_CONTROLE[Coluna1],BS_CONTROLE[Coluna53],"-")</f>
        <v>-</v>
      </c>
      <c r="W283" s="98" t="str">
        <f ca="1">_xlfn.XLOOKUP(G283&amp;$W$3,BS_CONTROLE[Coluna1],BS_CONTROLE[Coluna53],"-")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_xlfn.XLOOKUP(G284&amp;$U$3,BS_CONTROLE[Coluna1],BS_CONTROLE[Coluna53],"-")</f>
        <v>-</v>
      </c>
      <c r="V284" s="98" t="str">
        <f ca="1">_xlfn.XLOOKUP(G284&amp;$V$3,BS_CONTROLE[Coluna1],BS_CONTROLE[Coluna53],"-")</f>
        <v>-</v>
      </c>
      <c r="W284" s="98" t="str">
        <f ca="1">_xlfn.XLOOKUP(G284&amp;$W$3,BS_CONTROLE[Coluna1],BS_CONTROLE[Coluna53],"-")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_xlfn.XLOOKUP(G285&amp;$U$3,BS_CONTROLE[Coluna1],BS_CONTROLE[Coluna53],"-")</f>
        <v>-</v>
      </c>
      <c r="V285" s="98" t="str">
        <f ca="1">_xlfn.XLOOKUP(G285&amp;$V$3,BS_CONTROLE[Coluna1],BS_CONTROLE[Coluna53],"-")</f>
        <v>-</v>
      </c>
      <c r="W285" s="98" t="str">
        <f ca="1">_xlfn.XLOOKUP(G285&amp;$W$3,BS_CONTROLE[Coluna1],BS_CONTROLE[Coluna53],"-")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_xlfn.XLOOKUP(G286&amp;$U$3,BS_CONTROLE[Coluna1],BS_CONTROLE[Coluna53],"-")</f>
        <v>-</v>
      </c>
      <c r="V286" s="98" t="str">
        <f ca="1">_xlfn.XLOOKUP(G286&amp;$V$3,BS_CONTROLE[Coluna1],BS_CONTROLE[Coluna53],"-")</f>
        <v>-</v>
      </c>
      <c r="W286" s="98" t="str">
        <f ca="1">_xlfn.XLOOKUP(G286&amp;$W$3,BS_CONTROLE[Coluna1],BS_CONTROLE[Coluna53],"-")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_xlfn.XLOOKUP(G287&amp;$U$3,BS_CONTROLE[Coluna1],BS_CONTROLE[Coluna53],"-")</f>
        <v>-</v>
      </c>
      <c r="V287" s="98" t="str">
        <f ca="1">_xlfn.XLOOKUP(G287&amp;$V$3,BS_CONTROLE[Coluna1],BS_CONTROLE[Coluna53],"-")</f>
        <v>-</v>
      </c>
      <c r="W287" s="98" t="str">
        <f ca="1">_xlfn.XLOOKUP(G287&amp;$W$3,BS_CONTROLE[Coluna1],BS_CONTROLE[Coluna53],"-")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_xlfn.XLOOKUP(G288&amp;$U$3,BS_CONTROLE[Coluna1],BS_CONTROLE[Coluna53],"-")</f>
        <v>-</v>
      </c>
      <c r="V288" s="98" t="str">
        <f ca="1">_xlfn.XLOOKUP(G288&amp;$V$3,BS_CONTROLE[Coluna1],BS_CONTROLE[Coluna53],"-")</f>
        <v>-</v>
      </c>
      <c r="W288" s="98" t="str">
        <f ca="1">_xlfn.XLOOKUP(G288&amp;$W$3,BS_CONTROLE[Coluna1],BS_CONTROLE[Coluna53],"-")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_xlfn.XLOOKUP(G289&amp;$U$3,BS_CONTROLE[Coluna1],BS_CONTROLE[Coluna53],"-")</f>
        <v>-</v>
      </c>
      <c r="V289" s="98" t="str">
        <f ca="1">_xlfn.XLOOKUP(G289&amp;$V$3,BS_CONTROLE[Coluna1],BS_CONTROLE[Coluna53],"-")</f>
        <v>-</v>
      </c>
      <c r="W289" s="98" t="str">
        <f ca="1">_xlfn.XLOOKUP(G289&amp;$W$3,BS_CONTROLE[Coluna1],BS_CONTROLE[Coluna53],"-")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_xlfn.XLOOKUP(G290&amp;$U$3,BS_CONTROLE[Coluna1],BS_CONTROLE[Coluna53],"-")</f>
        <v>-</v>
      </c>
      <c r="V290" s="98" t="str">
        <f ca="1">_xlfn.XLOOKUP(G290&amp;$V$3,BS_CONTROLE[Coluna1],BS_CONTROLE[Coluna53],"-")</f>
        <v>-</v>
      </c>
      <c r="W290" s="98" t="str">
        <f ca="1">_xlfn.XLOOKUP(G290&amp;$W$3,BS_CONTROLE[Coluna1],BS_CONTROLE[Coluna53],"-")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_xlfn.XLOOKUP(G291&amp;$U$3,BS_CONTROLE[Coluna1],BS_CONTROLE[Coluna53],"-")</f>
        <v>-</v>
      </c>
      <c r="V291" s="98" t="str">
        <f ca="1">_xlfn.XLOOKUP(G291&amp;$V$3,BS_CONTROLE[Coluna1],BS_CONTROLE[Coluna53],"-")</f>
        <v>-</v>
      </c>
      <c r="W291" s="98" t="str">
        <f ca="1">_xlfn.XLOOKUP(G291&amp;$W$3,BS_CONTROLE[Coluna1],BS_CONTROLE[Coluna53],"-")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_xlfn.XLOOKUP(G292&amp;$U$3,BS_CONTROLE[Coluna1],BS_CONTROLE[Coluna53],"-")</f>
        <v>-</v>
      </c>
      <c r="V292" s="98" t="str">
        <f ca="1">_xlfn.XLOOKUP(G292&amp;$V$3,BS_CONTROLE[Coluna1],BS_CONTROLE[Coluna53],"-")</f>
        <v>-</v>
      </c>
      <c r="W292" s="98" t="str">
        <f ca="1">_xlfn.XLOOKUP(G292&amp;$W$3,BS_CONTROLE[Coluna1],BS_CONTROLE[Coluna53],"-")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_xlfn.XLOOKUP(G293&amp;$U$3,BS_CONTROLE[Coluna1],BS_CONTROLE[Coluna53],"-")</f>
        <v>-</v>
      </c>
      <c r="V293" s="98" t="str">
        <f ca="1">_xlfn.XLOOKUP(G293&amp;$V$3,BS_CONTROLE[Coluna1],BS_CONTROLE[Coluna53],"-")</f>
        <v>-</v>
      </c>
      <c r="W293" s="98" t="str">
        <f ca="1">_xlfn.XLOOKUP(G293&amp;$W$3,BS_CONTROLE[Coluna1],BS_CONTROLE[Coluna53],"-")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_xlfn.XLOOKUP(G294&amp;$U$3,BS_CONTROLE[Coluna1],BS_CONTROLE[Coluna53],"-")</f>
        <v>-</v>
      </c>
      <c r="V294" s="98" t="str">
        <f ca="1">_xlfn.XLOOKUP(G294&amp;$V$3,BS_CONTROLE[Coluna1],BS_CONTROLE[Coluna53],"-")</f>
        <v>-</v>
      </c>
      <c r="W294" s="98" t="str">
        <f ca="1">_xlfn.XLOOKUP(G294&amp;$W$3,BS_CONTROLE[Coluna1],BS_CONTROLE[Coluna53],"-")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_xlfn.XLOOKUP(G295&amp;$U$3,BS_CONTROLE[Coluna1],BS_CONTROLE[Coluna53],"-")</f>
        <v>-</v>
      </c>
      <c r="V295" s="98" t="str">
        <f ca="1">_xlfn.XLOOKUP(G295&amp;$V$3,BS_CONTROLE[Coluna1],BS_CONTROLE[Coluna53],"-")</f>
        <v>-</v>
      </c>
      <c r="W295" s="98" t="str">
        <f ca="1">_xlfn.XLOOKUP(G295&amp;$W$3,BS_CONTROLE[Coluna1],BS_CONTROLE[Coluna53],"-")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_xlfn.XLOOKUP(G296&amp;$U$3,BS_CONTROLE[Coluna1],BS_CONTROLE[Coluna53],"-")</f>
        <v>-</v>
      </c>
      <c r="V296" s="98" t="str">
        <f ca="1">_xlfn.XLOOKUP(G296&amp;$V$3,BS_CONTROLE[Coluna1],BS_CONTROLE[Coluna53],"-")</f>
        <v>-</v>
      </c>
      <c r="W296" s="98" t="str">
        <f ca="1">_xlfn.XLOOKUP(G296&amp;$W$3,BS_CONTROLE[Coluna1],BS_CONTROLE[Coluna53],"-")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_xlfn.XLOOKUP(G297&amp;$U$3,BS_CONTROLE[Coluna1],BS_CONTROLE[Coluna53],"-")</f>
        <v>-</v>
      </c>
      <c r="V297" s="98" t="str">
        <f ca="1">_xlfn.XLOOKUP(G297&amp;$V$3,BS_CONTROLE[Coluna1],BS_CONTROLE[Coluna53],"-")</f>
        <v>-</v>
      </c>
      <c r="W297" s="98" t="str">
        <f ca="1">_xlfn.XLOOKUP(G297&amp;$W$3,BS_CONTROLE[Coluna1],BS_CONTROLE[Coluna53],"-")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_xlfn.XLOOKUP(G298&amp;$U$3,BS_CONTROLE[Coluna1],BS_CONTROLE[Coluna53],"-")</f>
        <v>-</v>
      </c>
      <c r="V298" s="98" t="str">
        <f ca="1">_xlfn.XLOOKUP(G298&amp;$V$3,BS_CONTROLE[Coluna1],BS_CONTROLE[Coluna53],"-")</f>
        <v>-</v>
      </c>
      <c r="W298" s="98" t="str">
        <f ca="1">_xlfn.XLOOKUP(G298&amp;$W$3,BS_CONTROLE[Coluna1],BS_CONTROLE[Coluna53],"-")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_xlfn.XLOOKUP(G299&amp;$U$3,BS_CONTROLE[Coluna1],BS_CONTROLE[Coluna53],"-")</f>
        <v>-</v>
      </c>
      <c r="V299" s="98" t="str">
        <f ca="1">_xlfn.XLOOKUP(G299&amp;$V$3,BS_CONTROLE[Coluna1],BS_CONTROLE[Coluna53],"-")</f>
        <v>-</v>
      </c>
      <c r="W299" s="98" t="str">
        <f ca="1">_xlfn.XLOOKUP(G299&amp;$W$3,BS_CONTROLE[Coluna1],BS_CONTROLE[Coluna53],"-")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_xlfn.XLOOKUP(G300&amp;$U$3,BS_CONTROLE[Coluna1],BS_CONTROLE[Coluna53],"-")</f>
        <v>-</v>
      </c>
      <c r="V300" s="98" t="str">
        <f ca="1">_xlfn.XLOOKUP(G300&amp;$V$3,BS_CONTROLE[Coluna1],BS_CONTROLE[Coluna53],"-")</f>
        <v>-</v>
      </c>
      <c r="W300" s="98" t="str">
        <f ca="1">_xlfn.XLOOKUP(G300&amp;$W$3,BS_CONTROLE[Coluna1],BS_CONTROLE[Coluna53],"-")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_xlfn.XLOOKUP(G301&amp;$U$3,BS_CONTROLE[Coluna1],BS_CONTROLE[Coluna53],"-")</f>
        <v>-</v>
      </c>
      <c r="V301" s="98" t="str">
        <f ca="1">_xlfn.XLOOKUP(G301&amp;$V$3,BS_CONTROLE[Coluna1],BS_CONTROLE[Coluna53],"-")</f>
        <v>-</v>
      </c>
      <c r="W301" s="98" t="str">
        <f ca="1">_xlfn.XLOOKUP(G301&amp;$W$3,BS_CONTROLE[Coluna1],BS_CONTROLE[Coluna53],"-")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_xlfn.XLOOKUP(G302&amp;$U$3,BS_CONTROLE[Coluna1],BS_CONTROLE[Coluna53],"-")</f>
        <v>-</v>
      </c>
      <c r="V302" s="98" t="str">
        <f ca="1">_xlfn.XLOOKUP(G302&amp;$V$3,BS_CONTROLE[Coluna1],BS_CONTROLE[Coluna53],"-")</f>
        <v>-</v>
      </c>
      <c r="W302" s="98" t="str">
        <f ca="1">_xlfn.XLOOKUP(G302&amp;$W$3,BS_CONTROLE[Coluna1],BS_CONTROLE[Coluna53],"-")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_xlfn.XLOOKUP(G303&amp;$U$3,BS_CONTROLE[Coluna1],BS_CONTROLE[Coluna53],"-")</f>
        <v>-</v>
      </c>
      <c r="V303" s="98" t="str">
        <f ca="1">_xlfn.XLOOKUP(G303&amp;$V$3,BS_CONTROLE[Coluna1],BS_CONTROLE[Coluna53],"-")</f>
        <v>-</v>
      </c>
      <c r="W303" s="98" t="str">
        <f ca="1">_xlfn.XLOOKUP(G303&amp;$W$3,BS_CONTROLE[Coluna1],BS_CONTROLE[Coluna53],"-")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_xlfn.XLOOKUP(G304&amp;$U$3,BS_CONTROLE[Coluna1],BS_CONTROLE[Coluna53],"-")</f>
        <v>-</v>
      </c>
      <c r="V304" s="98" t="str">
        <f ca="1">_xlfn.XLOOKUP(G304&amp;$V$3,BS_CONTROLE[Coluna1],BS_CONTROLE[Coluna53],"-")</f>
        <v>-</v>
      </c>
      <c r="W304" s="98" t="str">
        <f ca="1">_xlfn.XLOOKUP(G304&amp;$W$3,BS_CONTROLE[Coluna1],BS_CONTROLE[Coluna53],"-")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_xlfn.XLOOKUP(G305&amp;$U$3,BS_CONTROLE[Coluna1],BS_CONTROLE[Coluna53],"-")</f>
        <v>-</v>
      </c>
      <c r="V305" s="98" t="str">
        <f ca="1">_xlfn.XLOOKUP(G305&amp;$V$3,BS_CONTROLE[Coluna1],BS_CONTROLE[Coluna53],"-")</f>
        <v>-</v>
      </c>
      <c r="W305" s="98" t="str">
        <f ca="1">_xlfn.XLOOKUP(G305&amp;$W$3,BS_CONTROLE[Coluna1],BS_CONTROLE[Coluna53],"-")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_xlfn.XLOOKUP(G306&amp;$U$3,BS_CONTROLE[Coluna1],BS_CONTROLE[Coluna53],"-")</f>
        <v>-</v>
      </c>
      <c r="V306" s="98" t="str">
        <f ca="1">_xlfn.XLOOKUP(G306&amp;$V$3,BS_CONTROLE[Coluna1],BS_CONTROLE[Coluna53],"-")</f>
        <v>-</v>
      </c>
      <c r="W306" s="98" t="str">
        <f ca="1">_xlfn.XLOOKUP(G306&amp;$W$3,BS_CONTROLE[Coluna1],BS_CONTROLE[Coluna53],"-")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_xlfn.XLOOKUP(G307&amp;$U$3,BS_CONTROLE[Coluna1],BS_CONTROLE[Coluna53],"-")</f>
        <v>-</v>
      </c>
      <c r="V307" s="98" t="str">
        <f ca="1">_xlfn.XLOOKUP(G307&amp;$V$3,BS_CONTROLE[Coluna1],BS_CONTROLE[Coluna53],"-")</f>
        <v>-</v>
      </c>
      <c r="W307" s="98" t="str">
        <f ca="1">_xlfn.XLOOKUP(G307&amp;$W$3,BS_CONTROLE[Coluna1],BS_CONTROLE[Coluna53],"-")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_xlfn.XLOOKUP(G308&amp;$U$3,BS_CONTROLE[Coluna1],BS_CONTROLE[Coluna53],"-")</f>
        <v>-</v>
      </c>
      <c r="V308" s="98" t="str">
        <f ca="1">_xlfn.XLOOKUP(G308&amp;$V$3,BS_CONTROLE[Coluna1],BS_CONTROLE[Coluna53],"-")</f>
        <v>-</v>
      </c>
      <c r="W308" s="98" t="str">
        <f ca="1">_xlfn.XLOOKUP(G308&amp;$W$3,BS_CONTROLE[Coluna1],BS_CONTROLE[Coluna53],"-")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_xlfn.XLOOKUP(G309&amp;$U$3,BS_CONTROLE[Coluna1],BS_CONTROLE[Coluna53],"-")</f>
        <v>-</v>
      </c>
      <c r="V309" s="98" t="str">
        <f ca="1">_xlfn.XLOOKUP(G309&amp;$V$3,BS_CONTROLE[Coluna1],BS_CONTROLE[Coluna53],"-")</f>
        <v>-</v>
      </c>
      <c r="W309" s="98" t="str">
        <f ca="1">_xlfn.XLOOKUP(G309&amp;$W$3,BS_CONTROLE[Coluna1],BS_CONTROLE[Coluna53],"-")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_xlfn.XLOOKUP(G310&amp;$U$3,BS_CONTROLE[Coluna1],BS_CONTROLE[Coluna53],"-")</f>
        <v>-</v>
      </c>
      <c r="V310" s="98" t="str">
        <f ca="1">_xlfn.XLOOKUP(G310&amp;$V$3,BS_CONTROLE[Coluna1],BS_CONTROLE[Coluna53],"-")</f>
        <v>-</v>
      </c>
      <c r="W310" s="98" t="str">
        <f ca="1">_xlfn.XLOOKUP(G310&amp;$W$3,BS_CONTROLE[Coluna1],BS_CONTROLE[Coluna53],"-")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_xlfn.XLOOKUP(G311&amp;$U$3,BS_CONTROLE[Coluna1],BS_CONTROLE[Coluna53],"-")</f>
        <v>-</v>
      </c>
      <c r="V311" s="98" t="str">
        <f ca="1">_xlfn.XLOOKUP(G311&amp;$V$3,BS_CONTROLE[Coluna1],BS_CONTROLE[Coluna53],"-")</f>
        <v>-</v>
      </c>
      <c r="W311" s="98" t="str">
        <f ca="1">_xlfn.XLOOKUP(G311&amp;$W$3,BS_CONTROLE[Coluna1],BS_CONTROLE[Coluna53],"-")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_xlfn.XLOOKUP(G312&amp;$U$3,BS_CONTROLE[Coluna1],BS_CONTROLE[Coluna53],"-")</f>
        <v>-</v>
      </c>
      <c r="V312" s="98" t="str">
        <f ca="1">_xlfn.XLOOKUP(G312&amp;$V$3,BS_CONTROLE[Coluna1],BS_CONTROLE[Coluna53],"-")</f>
        <v>-</v>
      </c>
      <c r="W312" s="98" t="str">
        <f ca="1">_xlfn.XLOOKUP(G312&amp;$W$3,BS_CONTROLE[Coluna1],BS_CONTROLE[Coluna53],"-")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_xlfn.XLOOKUP(G313&amp;$U$3,BS_CONTROLE[Coluna1],BS_CONTROLE[Coluna53],"-")</f>
        <v>-</v>
      </c>
      <c r="V313" s="98" t="str">
        <f ca="1">_xlfn.XLOOKUP(G313&amp;$V$3,BS_CONTROLE[Coluna1],BS_CONTROLE[Coluna53],"-")</f>
        <v>-</v>
      </c>
      <c r="W313" s="98" t="str">
        <f ca="1">_xlfn.XLOOKUP(G313&amp;$W$3,BS_CONTROLE[Coluna1],BS_CONTROLE[Coluna53],"-")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_xlfn.XLOOKUP(G314&amp;$U$3,BS_CONTROLE[Coluna1],BS_CONTROLE[Coluna53],"-")</f>
        <v>-</v>
      </c>
      <c r="V314" s="98" t="str">
        <f ca="1">_xlfn.XLOOKUP(G314&amp;$V$3,BS_CONTROLE[Coluna1],BS_CONTROLE[Coluna53],"-")</f>
        <v>-</v>
      </c>
      <c r="W314" s="98" t="str">
        <f ca="1">_xlfn.XLOOKUP(G314&amp;$W$3,BS_CONTROLE[Coluna1],BS_CONTROLE[Coluna53],"-")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_xlfn.XLOOKUP(G315&amp;$U$3,BS_CONTROLE[Coluna1],BS_CONTROLE[Coluna53],"-")</f>
        <v>-</v>
      </c>
      <c r="V315" s="98" t="str">
        <f ca="1">_xlfn.XLOOKUP(G315&amp;$V$3,BS_CONTROLE[Coluna1],BS_CONTROLE[Coluna53],"-")</f>
        <v>-</v>
      </c>
      <c r="W315" s="98" t="str">
        <f ca="1">_xlfn.XLOOKUP(G315&amp;$W$3,BS_CONTROLE[Coluna1],BS_CONTROLE[Coluna53],"-")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_xlfn.XLOOKUP(G316&amp;$U$3,BS_CONTROLE[Coluna1],BS_CONTROLE[Coluna53],"-")</f>
        <v>-</v>
      </c>
      <c r="V316" s="98" t="str">
        <f ca="1">_xlfn.XLOOKUP(G316&amp;$V$3,BS_CONTROLE[Coluna1],BS_CONTROLE[Coluna53],"-")</f>
        <v>-</v>
      </c>
      <c r="W316" s="98" t="str">
        <f ca="1">_xlfn.XLOOKUP(G316&amp;$W$3,BS_CONTROLE[Coluna1],BS_CONTROLE[Coluna53],"-")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_xlfn.XLOOKUP(G317&amp;$U$3,BS_CONTROLE[Coluna1],BS_CONTROLE[Coluna53],"-")</f>
        <v>-</v>
      </c>
      <c r="V317" s="98" t="str">
        <f ca="1">_xlfn.XLOOKUP(G317&amp;$V$3,BS_CONTROLE[Coluna1],BS_CONTROLE[Coluna53],"-")</f>
        <v>-</v>
      </c>
      <c r="W317" s="98" t="str">
        <f ca="1">_xlfn.XLOOKUP(G317&amp;$W$3,BS_CONTROLE[Coluna1],BS_CONTROLE[Coluna53],"-")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_xlfn.XLOOKUP(G318&amp;$U$3,BS_CONTROLE[Coluna1],BS_CONTROLE[Coluna53],"-")</f>
        <v>-</v>
      </c>
      <c r="V318" s="98" t="str">
        <f ca="1">_xlfn.XLOOKUP(G318&amp;$V$3,BS_CONTROLE[Coluna1],BS_CONTROLE[Coluna53],"-")</f>
        <v>-</v>
      </c>
      <c r="W318" s="98" t="str">
        <f ca="1">_xlfn.XLOOKUP(G318&amp;$W$3,BS_CONTROLE[Coluna1],BS_CONTROLE[Coluna53],"-")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_xlfn.XLOOKUP(G319&amp;$U$3,BS_CONTROLE[Coluna1],BS_CONTROLE[Coluna53],"-")</f>
        <v>-</v>
      </c>
      <c r="V319" s="98" t="str">
        <f ca="1">_xlfn.XLOOKUP(G319&amp;$V$3,BS_CONTROLE[Coluna1],BS_CONTROLE[Coluna53],"-")</f>
        <v>-</v>
      </c>
      <c r="W319" s="98" t="str">
        <f ca="1">_xlfn.XLOOKUP(G319&amp;$W$3,BS_CONTROLE[Coluna1],BS_CONTROLE[Coluna53],"-")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_xlfn.XLOOKUP(G320&amp;$U$3,BS_CONTROLE[Coluna1],BS_CONTROLE[Coluna53],"-")</f>
        <v>-</v>
      </c>
      <c r="V320" s="98" t="str">
        <f ca="1">_xlfn.XLOOKUP(G320&amp;$V$3,BS_CONTROLE[Coluna1],BS_CONTROLE[Coluna53],"-")</f>
        <v>-</v>
      </c>
      <c r="W320" s="98" t="str">
        <f ca="1">_xlfn.XLOOKUP(G320&amp;$W$3,BS_CONTROLE[Coluna1],BS_CONTROLE[Coluna53],"-")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_xlfn.XLOOKUP(G321&amp;$U$3,BS_CONTROLE[Coluna1],BS_CONTROLE[Coluna53],"-")</f>
        <v>-</v>
      </c>
      <c r="V321" s="98" t="str">
        <f ca="1">_xlfn.XLOOKUP(G321&amp;$V$3,BS_CONTROLE[Coluna1],BS_CONTROLE[Coluna53],"-")</f>
        <v>-</v>
      </c>
      <c r="W321" s="98" t="str">
        <f ca="1">_xlfn.XLOOKUP(G321&amp;$W$3,BS_CONTROLE[Coluna1],BS_CONTROLE[Coluna53],"-")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_xlfn.XLOOKUP(G322&amp;$U$3,BS_CONTROLE[Coluna1],BS_CONTROLE[Coluna53],"-")</f>
        <v>-</v>
      </c>
      <c r="V322" s="98" t="str">
        <f ca="1">_xlfn.XLOOKUP(G322&amp;$V$3,BS_CONTROLE[Coluna1],BS_CONTROLE[Coluna53],"-")</f>
        <v>-</v>
      </c>
      <c r="W322" s="98" t="str">
        <f ca="1">_xlfn.XLOOKUP(G322&amp;$W$3,BS_CONTROLE[Coluna1],BS_CONTROLE[Coluna53],"-")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_xlfn.XLOOKUP(G323&amp;$U$3,BS_CONTROLE[Coluna1],BS_CONTROLE[Coluna53],"-")</f>
        <v>-</v>
      </c>
      <c r="V323" s="98" t="str">
        <f ca="1">_xlfn.XLOOKUP(G323&amp;$V$3,BS_CONTROLE[Coluna1],BS_CONTROLE[Coluna53],"-")</f>
        <v>-</v>
      </c>
      <c r="W323" s="98" t="str">
        <f ca="1">_xlfn.XLOOKUP(G323&amp;$W$3,BS_CONTROLE[Coluna1],BS_CONTROLE[Coluna53],"-")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_xlfn.XLOOKUP(G324&amp;$U$3,BS_CONTROLE[Coluna1],BS_CONTROLE[Coluna53],"-")</f>
        <v>-</v>
      </c>
      <c r="V324" s="98" t="str">
        <f ca="1">_xlfn.XLOOKUP(G324&amp;$V$3,BS_CONTROLE[Coluna1],BS_CONTROLE[Coluna53],"-")</f>
        <v>-</v>
      </c>
      <c r="W324" s="98" t="str">
        <f ca="1">_xlfn.XLOOKUP(G324&amp;$W$3,BS_CONTROLE[Coluna1],BS_CONTROLE[Coluna53],"-")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_xlfn.XLOOKUP(G325&amp;$U$3,BS_CONTROLE[Coluna1],BS_CONTROLE[Coluna53],"-")</f>
        <v>-</v>
      </c>
      <c r="V325" s="98" t="str">
        <f ca="1">_xlfn.XLOOKUP(G325&amp;$V$3,BS_CONTROLE[Coluna1],BS_CONTROLE[Coluna53],"-")</f>
        <v>-</v>
      </c>
      <c r="W325" s="98" t="str">
        <f ca="1">_xlfn.XLOOKUP(G325&amp;$W$3,BS_CONTROLE[Coluna1],BS_CONTROLE[Coluna53],"-")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_xlfn.XLOOKUP(G326&amp;$U$3,BS_CONTROLE[Coluna1],BS_CONTROLE[Coluna53],"-")</f>
        <v>-</v>
      </c>
      <c r="V326" s="98" t="str">
        <f ca="1">_xlfn.XLOOKUP(G326&amp;$V$3,BS_CONTROLE[Coluna1],BS_CONTROLE[Coluna53],"-")</f>
        <v>-</v>
      </c>
      <c r="W326" s="98" t="str">
        <f ca="1">_xlfn.XLOOKUP(G326&amp;$W$3,BS_CONTROLE[Coluna1],BS_CONTROLE[Coluna53],"-")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_xlfn.XLOOKUP(G327&amp;$U$3,BS_CONTROLE[Coluna1],BS_CONTROLE[Coluna53],"-")</f>
        <v>-</v>
      </c>
      <c r="V327" s="98" t="str">
        <f ca="1">_xlfn.XLOOKUP(G327&amp;$V$3,BS_CONTROLE[Coluna1],BS_CONTROLE[Coluna53],"-")</f>
        <v>-</v>
      </c>
      <c r="W327" s="98" t="str">
        <f ca="1">_xlfn.XLOOKUP(G327&amp;$W$3,BS_CONTROLE[Coluna1],BS_CONTROLE[Coluna53],"-")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_xlfn.XLOOKUP(G328&amp;$U$3,BS_CONTROLE[Coluna1],BS_CONTROLE[Coluna53],"-")</f>
        <v>-</v>
      </c>
      <c r="V328" s="98" t="str">
        <f ca="1">_xlfn.XLOOKUP(G328&amp;$V$3,BS_CONTROLE[Coluna1],BS_CONTROLE[Coluna53],"-")</f>
        <v>-</v>
      </c>
      <c r="W328" s="98" t="str">
        <f ca="1">_xlfn.XLOOKUP(G328&amp;$W$3,BS_CONTROLE[Coluna1],BS_CONTROLE[Coluna53],"-")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_xlfn.XLOOKUP(G329&amp;$U$3,BS_CONTROLE[Coluna1],BS_CONTROLE[Coluna53],"-")</f>
        <v>-</v>
      </c>
      <c r="V329" s="98" t="str">
        <f ca="1">_xlfn.XLOOKUP(G329&amp;$V$3,BS_CONTROLE[Coluna1],BS_CONTROLE[Coluna53],"-")</f>
        <v>-</v>
      </c>
      <c r="W329" s="98" t="str">
        <f ca="1">_xlfn.XLOOKUP(G329&amp;$W$3,BS_CONTROLE[Coluna1],BS_CONTROLE[Coluna53],"-")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_xlfn.XLOOKUP(G330&amp;$U$3,BS_CONTROLE[Coluna1],BS_CONTROLE[Coluna53],"-")</f>
        <v>-</v>
      </c>
      <c r="V330" s="98" t="str">
        <f ca="1">_xlfn.XLOOKUP(G330&amp;$V$3,BS_CONTROLE[Coluna1],BS_CONTROLE[Coluna53],"-")</f>
        <v>-</v>
      </c>
      <c r="W330" s="98" t="str">
        <f ca="1">_xlfn.XLOOKUP(G330&amp;$W$3,BS_CONTROLE[Coluna1],BS_CONTROLE[Coluna53],"-")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_xlfn.XLOOKUP(G331&amp;$U$3,BS_CONTROLE[Coluna1],BS_CONTROLE[Coluna53],"-")</f>
        <v>-</v>
      </c>
      <c r="V331" s="98" t="str">
        <f ca="1">_xlfn.XLOOKUP(G331&amp;$V$3,BS_CONTROLE[Coluna1],BS_CONTROLE[Coluna53],"-")</f>
        <v>-</v>
      </c>
      <c r="W331" s="98" t="str">
        <f ca="1">_xlfn.XLOOKUP(G331&amp;$W$3,BS_CONTROLE[Coluna1],BS_CONTROLE[Coluna53],"-")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_xlfn.XLOOKUP(G332&amp;$U$3,BS_CONTROLE[Coluna1],BS_CONTROLE[Coluna53],"-")</f>
        <v>-</v>
      </c>
      <c r="V332" s="98" t="str">
        <f ca="1">_xlfn.XLOOKUP(G332&amp;$V$3,BS_CONTROLE[Coluna1],BS_CONTROLE[Coluna53],"-")</f>
        <v>-</v>
      </c>
      <c r="W332" s="98" t="str">
        <f ca="1">_xlfn.XLOOKUP(G332&amp;$W$3,BS_CONTROLE[Coluna1],BS_CONTROLE[Coluna53],"-")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_xlfn.XLOOKUP(G333&amp;$U$3,BS_CONTROLE[Coluna1],BS_CONTROLE[Coluna53],"-")</f>
        <v>-</v>
      </c>
      <c r="V333" s="98" t="str">
        <f ca="1">_xlfn.XLOOKUP(G333&amp;$V$3,BS_CONTROLE[Coluna1],BS_CONTROLE[Coluna53],"-")</f>
        <v>-</v>
      </c>
      <c r="W333" s="98" t="str">
        <f ca="1">_xlfn.XLOOKUP(G333&amp;$W$3,BS_CONTROLE[Coluna1],BS_CONTROLE[Coluna53],"-")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_xlfn.XLOOKUP(G334&amp;$U$3,BS_CONTROLE[Coluna1],BS_CONTROLE[Coluna53],"-")</f>
        <v>-</v>
      </c>
      <c r="V334" s="98" t="str">
        <f ca="1">_xlfn.XLOOKUP(G334&amp;$V$3,BS_CONTROLE[Coluna1],BS_CONTROLE[Coluna53],"-")</f>
        <v>-</v>
      </c>
      <c r="W334" s="98" t="str">
        <f ca="1">_xlfn.XLOOKUP(G334&amp;$W$3,BS_CONTROLE[Coluna1],BS_CONTROLE[Coluna53],"-")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_xlfn.XLOOKUP(G335&amp;$U$3,BS_CONTROLE[Coluna1],BS_CONTROLE[Coluna53],"-")</f>
        <v>-</v>
      </c>
      <c r="V335" s="98" t="str">
        <f ca="1">_xlfn.XLOOKUP(G335&amp;$V$3,BS_CONTROLE[Coluna1],BS_CONTROLE[Coluna53],"-")</f>
        <v>-</v>
      </c>
      <c r="W335" s="98" t="str">
        <f ca="1">_xlfn.XLOOKUP(G335&amp;$W$3,BS_CONTROLE[Coluna1],BS_CONTROLE[Coluna53],"-")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_xlfn.XLOOKUP(G336&amp;$U$3,BS_CONTROLE[Coluna1],BS_CONTROLE[Coluna53],"-")</f>
        <v>-</v>
      </c>
      <c r="V336" s="98" t="str">
        <f ca="1">_xlfn.XLOOKUP(G336&amp;$V$3,BS_CONTROLE[Coluna1],BS_CONTROLE[Coluna53],"-")</f>
        <v>-</v>
      </c>
      <c r="W336" s="98" t="str">
        <f ca="1">_xlfn.XLOOKUP(G336&amp;$W$3,BS_CONTROLE[Coluna1],BS_CONTROLE[Coluna53],"-")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_xlfn.XLOOKUP(G337&amp;$U$3,BS_CONTROLE[Coluna1],BS_CONTROLE[Coluna53],"-")</f>
        <v>-</v>
      </c>
      <c r="V337" s="98" t="str">
        <f ca="1">_xlfn.XLOOKUP(G337&amp;$V$3,BS_CONTROLE[Coluna1],BS_CONTROLE[Coluna53],"-")</f>
        <v>-</v>
      </c>
      <c r="W337" s="98" t="str">
        <f ca="1">_xlfn.XLOOKUP(G337&amp;$W$3,BS_CONTROLE[Coluna1],BS_CONTROLE[Coluna53],"-")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_xlfn.XLOOKUP(G338&amp;$U$3,BS_CONTROLE[Coluna1],BS_CONTROLE[Coluna53],"-")</f>
        <v>-</v>
      </c>
      <c r="V338" s="98" t="str">
        <f ca="1">_xlfn.XLOOKUP(G338&amp;$V$3,BS_CONTROLE[Coluna1],BS_CONTROLE[Coluna53],"-")</f>
        <v>-</v>
      </c>
      <c r="W338" s="98" t="str">
        <f ca="1">_xlfn.XLOOKUP(G338&amp;$W$3,BS_CONTROLE[Coluna1],BS_CONTROLE[Coluna53],"-")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_xlfn.XLOOKUP(G339&amp;$U$3,BS_CONTROLE[Coluna1],BS_CONTROLE[Coluna53],"-")</f>
        <v>-</v>
      </c>
      <c r="V339" s="98" t="str">
        <f ca="1">_xlfn.XLOOKUP(G339&amp;$V$3,BS_CONTROLE[Coluna1],BS_CONTROLE[Coluna53],"-")</f>
        <v>-</v>
      </c>
      <c r="W339" s="98" t="str">
        <f ca="1">_xlfn.XLOOKUP(G339&amp;$W$3,BS_CONTROLE[Coluna1],BS_CONTROLE[Coluna53],"-")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_xlfn.XLOOKUP(G340&amp;$U$3,BS_CONTROLE[Coluna1],BS_CONTROLE[Coluna53],"-")</f>
        <v>-</v>
      </c>
      <c r="V340" s="98" t="str">
        <f ca="1">_xlfn.XLOOKUP(G340&amp;$V$3,BS_CONTROLE[Coluna1],BS_CONTROLE[Coluna53],"-")</f>
        <v>-</v>
      </c>
      <c r="W340" s="98" t="str">
        <f ca="1">_xlfn.XLOOKUP(G340&amp;$W$3,BS_CONTROLE[Coluna1],BS_CONTROLE[Coluna53],"-")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_xlfn.XLOOKUP(G341&amp;$U$3,BS_CONTROLE[Coluna1],BS_CONTROLE[Coluna53],"-")</f>
        <v>-</v>
      </c>
      <c r="V341" s="98" t="str">
        <f ca="1">_xlfn.XLOOKUP(G341&amp;$V$3,BS_CONTROLE[Coluna1],BS_CONTROLE[Coluna53],"-")</f>
        <v>-</v>
      </c>
      <c r="W341" s="98" t="str">
        <f ca="1">_xlfn.XLOOKUP(G341&amp;$W$3,BS_CONTROLE[Coluna1],BS_CONTROLE[Coluna53],"-")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_xlfn.XLOOKUP(G342&amp;$U$3,BS_CONTROLE[Coluna1],BS_CONTROLE[Coluna53],"-")</f>
        <v>-</v>
      </c>
      <c r="V342" s="98" t="str">
        <f ca="1">_xlfn.XLOOKUP(G342&amp;$V$3,BS_CONTROLE[Coluna1],BS_CONTROLE[Coluna53],"-")</f>
        <v>-</v>
      </c>
      <c r="W342" s="98" t="str">
        <f ca="1">_xlfn.XLOOKUP(G342&amp;$W$3,BS_CONTROLE[Coluna1],BS_CONTROLE[Coluna53],"-")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_xlfn.XLOOKUP(G343&amp;$U$3,BS_CONTROLE[Coluna1],BS_CONTROLE[Coluna53],"-")</f>
        <v>-</v>
      </c>
      <c r="V343" s="98" t="str">
        <f ca="1">_xlfn.XLOOKUP(G343&amp;$V$3,BS_CONTROLE[Coluna1],BS_CONTROLE[Coluna53],"-")</f>
        <v>-</v>
      </c>
      <c r="W343" s="98" t="str">
        <f ca="1">_xlfn.XLOOKUP(G343&amp;$W$3,BS_CONTROLE[Coluna1],BS_CONTROLE[Coluna53],"-")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_xlfn.XLOOKUP(G344&amp;$U$3,BS_CONTROLE[Coluna1],BS_CONTROLE[Coluna53],"-")</f>
        <v>-</v>
      </c>
      <c r="V344" s="98" t="str">
        <f ca="1">_xlfn.XLOOKUP(G344&amp;$V$3,BS_CONTROLE[Coluna1],BS_CONTROLE[Coluna53],"-")</f>
        <v>-</v>
      </c>
      <c r="W344" s="98" t="str">
        <f ca="1">_xlfn.XLOOKUP(G344&amp;$W$3,BS_CONTROLE[Coluna1],BS_CONTROLE[Coluna53],"-")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_xlfn.XLOOKUP(G345&amp;$U$3,BS_CONTROLE[Coluna1],BS_CONTROLE[Coluna53],"-")</f>
        <v>-</v>
      </c>
      <c r="V345" s="98" t="str">
        <f ca="1">_xlfn.XLOOKUP(G345&amp;$V$3,BS_CONTROLE[Coluna1],BS_CONTROLE[Coluna53],"-")</f>
        <v>-</v>
      </c>
      <c r="W345" s="98" t="str">
        <f ca="1">_xlfn.XLOOKUP(G345&amp;$W$3,BS_CONTROLE[Coluna1],BS_CONTROLE[Coluna53],"-")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_xlfn.XLOOKUP(G346&amp;$U$3,BS_CONTROLE[Coluna1],BS_CONTROLE[Coluna53],"-")</f>
        <v>-</v>
      </c>
      <c r="V346" s="98" t="str">
        <f ca="1">_xlfn.XLOOKUP(G346&amp;$V$3,BS_CONTROLE[Coluna1],BS_CONTROLE[Coluna53],"-")</f>
        <v>-</v>
      </c>
      <c r="W346" s="98" t="str">
        <f ca="1">_xlfn.XLOOKUP(G346&amp;$W$3,BS_CONTROLE[Coluna1],BS_CONTROLE[Coluna53],"-")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_xlfn.XLOOKUP(G347&amp;$U$3,BS_CONTROLE[Coluna1],BS_CONTROLE[Coluna53],"-")</f>
        <v>-</v>
      </c>
      <c r="V347" s="98" t="str">
        <f ca="1">_xlfn.XLOOKUP(G347&amp;$V$3,BS_CONTROLE[Coluna1],BS_CONTROLE[Coluna53],"-")</f>
        <v>-</v>
      </c>
      <c r="W347" s="98" t="str">
        <f ca="1">_xlfn.XLOOKUP(G347&amp;$W$3,BS_CONTROLE[Coluna1],BS_CONTROLE[Coluna53],"-")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_xlfn.XLOOKUP(G348&amp;$U$3,BS_CONTROLE[Coluna1],BS_CONTROLE[Coluna53],"-")</f>
        <v>-</v>
      </c>
      <c r="V348" s="98" t="str">
        <f ca="1">_xlfn.XLOOKUP(G348&amp;$V$3,BS_CONTROLE[Coluna1],BS_CONTROLE[Coluna53],"-")</f>
        <v>-</v>
      </c>
      <c r="W348" s="98" t="str">
        <f ca="1">_xlfn.XLOOKUP(G348&amp;$W$3,BS_CONTROLE[Coluna1],BS_CONTROLE[Coluna53],"-")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_xlfn.XLOOKUP(G349&amp;$U$3,BS_CONTROLE[Coluna1],BS_CONTROLE[Coluna53],"-")</f>
        <v>-</v>
      </c>
      <c r="V349" s="98" t="str">
        <f ca="1">_xlfn.XLOOKUP(G349&amp;$V$3,BS_CONTROLE[Coluna1],BS_CONTROLE[Coluna53],"-")</f>
        <v>-</v>
      </c>
      <c r="W349" s="98" t="str">
        <f ca="1">_xlfn.XLOOKUP(G349&amp;$W$3,BS_CONTROLE[Coluna1],BS_CONTROLE[Coluna53],"-")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_xlfn.XLOOKUP(G350&amp;$U$3,BS_CONTROLE[Coluna1],BS_CONTROLE[Coluna53],"-")</f>
        <v>-</v>
      </c>
      <c r="V350" s="98" t="str">
        <f ca="1">_xlfn.XLOOKUP(G350&amp;$V$3,BS_CONTROLE[Coluna1],BS_CONTROLE[Coluna53],"-")</f>
        <v>-</v>
      </c>
      <c r="W350" s="98" t="str">
        <f ca="1">_xlfn.XLOOKUP(G350&amp;$W$3,BS_CONTROLE[Coluna1],BS_CONTROLE[Coluna53],"-")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_xlfn.XLOOKUP(G351&amp;$U$3,BS_CONTROLE[Coluna1],BS_CONTROLE[Coluna53],"-")</f>
        <v>-</v>
      </c>
      <c r="V351" s="98" t="str">
        <f ca="1">_xlfn.XLOOKUP(G351&amp;$V$3,BS_CONTROLE[Coluna1],BS_CONTROLE[Coluna53],"-")</f>
        <v>-</v>
      </c>
      <c r="W351" s="98" t="str">
        <f ca="1">_xlfn.XLOOKUP(G351&amp;$W$3,BS_CONTROLE[Coluna1],BS_CONTROLE[Coluna53],"-")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_xlfn.XLOOKUP(G352&amp;$U$3,BS_CONTROLE[Coluna1],BS_CONTROLE[Coluna53],"-")</f>
        <v>-</v>
      </c>
      <c r="V352" s="98" t="str">
        <f ca="1">_xlfn.XLOOKUP(G352&amp;$V$3,BS_CONTROLE[Coluna1],BS_CONTROLE[Coluna53],"-")</f>
        <v>-</v>
      </c>
      <c r="W352" s="98" t="str">
        <f ca="1">_xlfn.XLOOKUP(G352&amp;$W$3,BS_CONTROLE[Coluna1],BS_CONTROLE[Coluna53],"-")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_xlfn.XLOOKUP(G353&amp;$U$3,BS_CONTROLE[Coluna1],BS_CONTROLE[Coluna53],"-")</f>
        <v>-</v>
      </c>
      <c r="V353" s="98" t="str">
        <f ca="1">_xlfn.XLOOKUP(G353&amp;$V$3,BS_CONTROLE[Coluna1],BS_CONTROLE[Coluna53],"-")</f>
        <v>-</v>
      </c>
      <c r="W353" s="98" t="str">
        <f ca="1">_xlfn.XLOOKUP(G353&amp;$W$3,BS_CONTROLE[Coluna1],BS_CONTROLE[Coluna53],"-")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_xlfn.XLOOKUP(G354&amp;$U$3,BS_CONTROLE[Coluna1],BS_CONTROLE[Coluna53],"-")</f>
        <v>-</v>
      </c>
      <c r="V354" s="98" t="str">
        <f ca="1">_xlfn.XLOOKUP(G354&amp;$V$3,BS_CONTROLE[Coluna1],BS_CONTROLE[Coluna53],"-")</f>
        <v>-</v>
      </c>
      <c r="W354" s="98" t="str">
        <f ca="1">_xlfn.XLOOKUP(G354&amp;$W$3,BS_CONTROLE[Coluna1],BS_CONTROLE[Coluna53],"-")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_xlfn.XLOOKUP(G355&amp;$U$3,BS_CONTROLE[Coluna1],BS_CONTROLE[Coluna53],"-")</f>
        <v>-</v>
      </c>
      <c r="V355" s="98" t="str">
        <f ca="1">_xlfn.XLOOKUP(G355&amp;$V$3,BS_CONTROLE[Coluna1],BS_CONTROLE[Coluna53],"-")</f>
        <v>-</v>
      </c>
      <c r="W355" s="98" t="str">
        <f ca="1">_xlfn.XLOOKUP(G355&amp;$W$3,BS_CONTROLE[Coluna1],BS_CONTROLE[Coluna53],"-")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_xlfn.XLOOKUP(G356&amp;$U$3,BS_CONTROLE[Coluna1],BS_CONTROLE[Coluna53],"-")</f>
        <v>-</v>
      </c>
      <c r="V356" s="98" t="str">
        <f ca="1">_xlfn.XLOOKUP(G356&amp;$V$3,BS_CONTROLE[Coluna1],BS_CONTROLE[Coluna53],"-")</f>
        <v>-</v>
      </c>
      <c r="W356" s="98" t="str">
        <f ca="1">_xlfn.XLOOKUP(G356&amp;$W$3,BS_CONTROLE[Coluna1],BS_CONTROLE[Coluna53],"-")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_xlfn.XLOOKUP(G357&amp;$U$3,BS_CONTROLE[Coluna1],BS_CONTROLE[Coluna53],"-")</f>
        <v>-</v>
      </c>
      <c r="V357" s="98" t="str">
        <f ca="1">_xlfn.XLOOKUP(G357&amp;$V$3,BS_CONTROLE[Coluna1],BS_CONTROLE[Coluna53],"-")</f>
        <v>-</v>
      </c>
      <c r="W357" s="98" t="str">
        <f ca="1">_xlfn.XLOOKUP(G357&amp;$W$3,BS_CONTROLE[Coluna1],BS_CONTROLE[Coluna53],"-")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_xlfn.XLOOKUP(G358&amp;$U$3,BS_CONTROLE[Coluna1],BS_CONTROLE[Coluna53],"-")</f>
        <v>-</v>
      </c>
      <c r="V358" s="98" t="str">
        <f ca="1">_xlfn.XLOOKUP(G358&amp;$V$3,BS_CONTROLE[Coluna1],BS_CONTROLE[Coluna53],"-")</f>
        <v>-</v>
      </c>
      <c r="W358" s="98" t="str">
        <f ca="1">_xlfn.XLOOKUP(G358&amp;$W$3,BS_CONTROLE[Coluna1],BS_CONTROLE[Coluna53],"-")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_xlfn.XLOOKUP(G359&amp;$U$3,BS_CONTROLE[Coluna1],BS_CONTROLE[Coluna53],"-")</f>
        <v>-</v>
      </c>
      <c r="V359" s="98" t="str">
        <f ca="1">_xlfn.XLOOKUP(G359&amp;$V$3,BS_CONTROLE[Coluna1],BS_CONTROLE[Coluna53],"-")</f>
        <v>-</v>
      </c>
      <c r="W359" s="98" t="str">
        <f ca="1">_xlfn.XLOOKUP(G359&amp;$W$3,BS_CONTROLE[Coluna1],BS_CONTROLE[Coluna53],"-")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_xlfn.XLOOKUP(G360&amp;$U$3,BS_CONTROLE[Coluna1],BS_CONTROLE[Coluna53],"-")</f>
        <v>-</v>
      </c>
      <c r="V360" s="98" t="str">
        <f ca="1">_xlfn.XLOOKUP(G360&amp;$V$3,BS_CONTROLE[Coluna1],BS_CONTROLE[Coluna53],"-")</f>
        <v>-</v>
      </c>
      <c r="W360" s="98" t="str">
        <f ca="1">_xlfn.XLOOKUP(G360&amp;$W$3,BS_CONTROLE[Coluna1],BS_CONTROLE[Coluna53],"-")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_xlfn.XLOOKUP(G361&amp;$U$3,BS_CONTROLE[Coluna1],BS_CONTROLE[Coluna53],"-")</f>
        <v>-</v>
      </c>
      <c r="V361" s="98" t="str">
        <f ca="1">_xlfn.XLOOKUP(G361&amp;$V$3,BS_CONTROLE[Coluna1],BS_CONTROLE[Coluna53],"-")</f>
        <v>-</v>
      </c>
      <c r="W361" s="98" t="str">
        <f ca="1">_xlfn.XLOOKUP(G361&amp;$W$3,BS_CONTROLE[Coluna1],BS_CONTROLE[Coluna53],"-")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_xlfn.XLOOKUP(G362&amp;$U$3,BS_CONTROLE[Coluna1],BS_CONTROLE[Coluna53],"-")</f>
        <v>-</v>
      </c>
      <c r="V362" s="98" t="str">
        <f ca="1">_xlfn.XLOOKUP(G362&amp;$V$3,BS_CONTROLE[Coluna1],BS_CONTROLE[Coluna53],"-")</f>
        <v>-</v>
      </c>
      <c r="W362" s="98" t="str">
        <f ca="1">_xlfn.XLOOKUP(G362&amp;$W$3,BS_CONTROLE[Coluna1],BS_CONTROLE[Coluna53],"-")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_xlfn.XLOOKUP(G363&amp;$U$3,BS_CONTROLE[Coluna1],BS_CONTROLE[Coluna53],"-")</f>
        <v>-</v>
      </c>
      <c r="V363" s="98" t="str">
        <f ca="1">_xlfn.XLOOKUP(G363&amp;$V$3,BS_CONTROLE[Coluna1],BS_CONTROLE[Coluna53],"-")</f>
        <v>-</v>
      </c>
      <c r="W363" s="98" t="str">
        <f ca="1">_xlfn.XLOOKUP(G363&amp;$W$3,BS_CONTROLE[Coluna1],BS_CONTROLE[Coluna53],"-")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_xlfn.XLOOKUP(G364&amp;$U$3,BS_CONTROLE[Coluna1],BS_CONTROLE[Coluna53],"-")</f>
        <v>-</v>
      </c>
      <c r="V364" s="98" t="str">
        <f ca="1">_xlfn.XLOOKUP(G364&amp;$V$3,BS_CONTROLE[Coluna1],BS_CONTROLE[Coluna53],"-")</f>
        <v>-</v>
      </c>
      <c r="W364" s="98" t="str">
        <f ca="1">_xlfn.XLOOKUP(G364&amp;$W$3,BS_CONTROLE[Coluna1],BS_CONTROLE[Coluna53],"-")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_xlfn.XLOOKUP(G365&amp;$U$3,BS_CONTROLE[Coluna1],BS_CONTROLE[Coluna53],"-")</f>
        <v>-</v>
      </c>
      <c r="V365" s="98" t="str">
        <f ca="1">_xlfn.XLOOKUP(G365&amp;$V$3,BS_CONTROLE[Coluna1],BS_CONTROLE[Coluna53],"-")</f>
        <v>-</v>
      </c>
      <c r="W365" s="98" t="str">
        <f ca="1">_xlfn.XLOOKUP(G365&amp;$W$3,BS_CONTROLE[Coluna1],BS_CONTROLE[Coluna53],"-")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_xlfn.XLOOKUP(G366&amp;$U$3,BS_CONTROLE[Coluna1],BS_CONTROLE[Coluna53],"-")</f>
        <v>-</v>
      </c>
      <c r="V366" s="98" t="str">
        <f ca="1">_xlfn.XLOOKUP(G366&amp;$V$3,BS_CONTROLE[Coluna1],BS_CONTROLE[Coluna53],"-")</f>
        <v>-</v>
      </c>
      <c r="W366" s="98" t="str">
        <f ca="1">_xlfn.XLOOKUP(G366&amp;$W$3,BS_CONTROLE[Coluna1],BS_CONTROLE[Coluna53],"-")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_xlfn.XLOOKUP(G367&amp;$U$3,BS_CONTROLE[Coluna1],BS_CONTROLE[Coluna53],"-")</f>
        <v>-</v>
      </c>
      <c r="V367" s="98" t="str">
        <f ca="1">_xlfn.XLOOKUP(G367&amp;$V$3,BS_CONTROLE[Coluna1],BS_CONTROLE[Coluna53],"-")</f>
        <v>-</v>
      </c>
      <c r="W367" s="98" t="str">
        <f ca="1">_xlfn.XLOOKUP(G367&amp;$W$3,BS_CONTROLE[Coluna1],BS_CONTROLE[Coluna53],"-")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_xlfn.XLOOKUP(G368&amp;$U$3,BS_CONTROLE[Coluna1],BS_CONTROLE[Coluna53],"-")</f>
        <v>-</v>
      </c>
      <c r="V368" s="98" t="str">
        <f ca="1">_xlfn.XLOOKUP(G368&amp;$V$3,BS_CONTROLE[Coluna1],BS_CONTROLE[Coluna53],"-")</f>
        <v>-</v>
      </c>
      <c r="W368" s="98" t="str">
        <f ca="1">_xlfn.XLOOKUP(G368&amp;$W$3,BS_CONTROLE[Coluna1],BS_CONTROLE[Coluna53],"-")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_xlfn.XLOOKUP(G369&amp;$U$3,BS_CONTROLE[Coluna1],BS_CONTROLE[Coluna53],"-")</f>
        <v>-</v>
      </c>
      <c r="V369" s="98" t="str">
        <f ca="1">_xlfn.XLOOKUP(G369&amp;$V$3,BS_CONTROLE[Coluna1],BS_CONTROLE[Coluna53],"-")</f>
        <v>-</v>
      </c>
      <c r="W369" s="98" t="str">
        <f ca="1">_xlfn.XLOOKUP(G369&amp;$W$3,BS_CONTROLE[Coluna1],BS_CONTROLE[Coluna53],"-")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_xlfn.XLOOKUP(G370&amp;$U$3,BS_CONTROLE[Coluna1],BS_CONTROLE[Coluna53],"-")</f>
        <v>-</v>
      </c>
      <c r="V370" s="98" t="str">
        <f ca="1">_xlfn.XLOOKUP(G370&amp;$V$3,BS_CONTROLE[Coluna1],BS_CONTROLE[Coluna53],"-")</f>
        <v>-</v>
      </c>
      <c r="W370" s="98" t="str">
        <f ca="1">_xlfn.XLOOKUP(G370&amp;$W$3,BS_CONTROLE[Coluna1],BS_CONTROLE[Coluna53],"-")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_xlfn.XLOOKUP(G371&amp;$U$3,BS_CONTROLE[Coluna1],BS_CONTROLE[Coluna53],"-")</f>
        <v>-</v>
      </c>
      <c r="V371" s="98" t="str">
        <f ca="1">_xlfn.XLOOKUP(G371&amp;$V$3,BS_CONTROLE[Coluna1],BS_CONTROLE[Coluna53],"-")</f>
        <v>-</v>
      </c>
      <c r="W371" s="98" t="str">
        <f ca="1">_xlfn.XLOOKUP(G371&amp;$W$3,BS_CONTROLE[Coluna1],BS_CONTROLE[Coluna53],"-")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_xlfn.XLOOKUP(G372&amp;$U$3,BS_CONTROLE[Coluna1],BS_CONTROLE[Coluna53],"-")</f>
        <v>-</v>
      </c>
      <c r="V372" s="98" t="str">
        <f ca="1">_xlfn.XLOOKUP(G372&amp;$V$3,BS_CONTROLE[Coluna1],BS_CONTROLE[Coluna53],"-")</f>
        <v>-</v>
      </c>
      <c r="W372" s="98" t="str">
        <f ca="1">_xlfn.XLOOKUP(G372&amp;$W$3,BS_CONTROLE[Coluna1],BS_CONTROLE[Coluna53],"-")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_xlfn.XLOOKUP(G373&amp;$U$3,BS_CONTROLE[Coluna1],BS_CONTROLE[Coluna53],"-")</f>
        <v>-</v>
      </c>
      <c r="V373" s="98" t="str">
        <f ca="1">_xlfn.XLOOKUP(G373&amp;$V$3,BS_CONTROLE[Coluna1],BS_CONTROLE[Coluna53],"-")</f>
        <v>-</v>
      </c>
      <c r="W373" s="98" t="str">
        <f ca="1">_xlfn.XLOOKUP(G373&amp;$W$3,BS_CONTROLE[Coluna1],BS_CONTROLE[Coluna53],"-")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_xlfn.XLOOKUP(G374&amp;$U$3,BS_CONTROLE[Coluna1],BS_CONTROLE[Coluna53],"-")</f>
        <v>-</v>
      </c>
      <c r="V374" s="98" t="str">
        <f ca="1">_xlfn.XLOOKUP(G374&amp;$V$3,BS_CONTROLE[Coluna1],BS_CONTROLE[Coluna53],"-")</f>
        <v>-</v>
      </c>
      <c r="W374" s="98" t="str">
        <f ca="1">_xlfn.XLOOKUP(G374&amp;$W$3,BS_CONTROLE[Coluna1],BS_CONTROLE[Coluna53],"-")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_xlfn.XLOOKUP(G375&amp;$U$3,BS_CONTROLE[Coluna1],BS_CONTROLE[Coluna53],"-")</f>
        <v>-</v>
      </c>
      <c r="V375" s="98" t="str">
        <f ca="1">_xlfn.XLOOKUP(G375&amp;$V$3,BS_CONTROLE[Coluna1],BS_CONTROLE[Coluna53],"-")</f>
        <v>-</v>
      </c>
      <c r="W375" s="98" t="str">
        <f ca="1">_xlfn.XLOOKUP(G375&amp;$W$3,BS_CONTROLE[Coluna1],BS_CONTROLE[Coluna53],"-")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_xlfn.XLOOKUP(G376&amp;$U$3,BS_CONTROLE[Coluna1],BS_CONTROLE[Coluna53],"-")</f>
        <v>-</v>
      </c>
      <c r="V376" s="98" t="str">
        <f ca="1">_xlfn.XLOOKUP(G376&amp;$V$3,BS_CONTROLE[Coluna1],BS_CONTROLE[Coluna53],"-")</f>
        <v>-</v>
      </c>
      <c r="W376" s="98" t="str">
        <f ca="1">_xlfn.XLOOKUP(G376&amp;$W$3,BS_CONTROLE[Coluna1],BS_CONTROLE[Coluna53],"-")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_xlfn.XLOOKUP(G377&amp;$U$3,BS_CONTROLE[Coluna1],BS_CONTROLE[Coluna53],"-")</f>
        <v>-</v>
      </c>
      <c r="V377" s="98" t="str">
        <f ca="1">_xlfn.XLOOKUP(G377&amp;$V$3,BS_CONTROLE[Coluna1],BS_CONTROLE[Coluna53],"-")</f>
        <v>-</v>
      </c>
      <c r="W377" s="98" t="str">
        <f ca="1">_xlfn.XLOOKUP(G377&amp;$W$3,BS_CONTROLE[Coluna1],BS_CONTROLE[Coluna53],"-")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_xlfn.XLOOKUP(G378&amp;$U$3,BS_CONTROLE[Coluna1],BS_CONTROLE[Coluna53],"-")</f>
        <v>-</v>
      </c>
      <c r="V378" s="98" t="str">
        <f ca="1">_xlfn.XLOOKUP(G378&amp;$V$3,BS_CONTROLE[Coluna1],BS_CONTROLE[Coluna53],"-")</f>
        <v>-</v>
      </c>
      <c r="W378" s="98" t="str">
        <f ca="1">_xlfn.XLOOKUP(G378&amp;$W$3,BS_CONTROLE[Coluna1],BS_CONTROLE[Coluna53],"-")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_xlfn.XLOOKUP(G379&amp;$U$3,BS_CONTROLE[Coluna1],BS_CONTROLE[Coluna53],"-")</f>
        <v>-</v>
      </c>
      <c r="V379" s="98" t="str">
        <f ca="1">_xlfn.XLOOKUP(G379&amp;$V$3,BS_CONTROLE[Coluna1],BS_CONTROLE[Coluna53],"-")</f>
        <v>-</v>
      </c>
      <c r="W379" s="98" t="str">
        <f ca="1">_xlfn.XLOOKUP(G379&amp;$W$3,BS_CONTROLE[Coluna1],BS_CONTROLE[Coluna53],"-")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_xlfn.XLOOKUP(G380&amp;$U$3,BS_CONTROLE[Coluna1],BS_CONTROLE[Coluna53],"-")</f>
        <v>-</v>
      </c>
      <c r="V380" s="98" t="str">
        <f ca="1">_xlfn.XLOOKUP(G380&amp;$V$3,BS_CONTROLE[Coluna1],BS_CONTROLE[Coluna53],"-")</f>
        <v>-</v>
      </c>
      <c r="W380" s="98" t="str">
        <f ca="1">_xlfn.XLOOKUP(G380&amp;$W$3,BS_CONTROLE[Coluna1],BS_CONTROLE[Coluna53],"-")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_xlfn.XLOOKUP(G381&amp;$U$3,BS_CONTROLE[Coluna1],BS_CONTROLE[Coluna53],"-")</f>
        <v>-</v>
      </c>
      <c r="V381" s="98" t="str">
        <f ca="1">_xlfn.XLOOKUP(G381&amp;$V$3,BS_CONTROLE[Coluna1],BS_CONTROLE[Coluna53],"-")</f>
        <v>-</v>
      </c>
      <c r="W381" s="98" t="str">
        <f ca="1">_xlfn.XLOOKUP(G381&amp;$W$3,BS_CONTROLE[Coluna1],BS_CONTROLE[Coluna53],"-")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_xlfn.XLOOKUP(G382&amp;$U$3,BS_CONTROLE[Coluna1],BS_CONTROLE[Coluna53],"-")</f>
        <v>-</v>
      </c>
      <c r="V382" s="98" t="str">
        <f ca="1">_xlfn.XLOOKUP(G382&amp;$V$3,BS_CONTROLE[Coluna1],BS_CONTROLE[Coluna53],"-")</f>
        <v>-</v>
      </c>
      <c r="W382" s="98" t="str">
        <f ca="1">_xlfn.XLOOKUP(G382&amp;$W$3,BS_CONTROLE[Coluna1],BS_CONTROLE[Coluna53],"-")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_xlfn.XLOOKUP(G383&amp;$U$3,BS_CONTROLE[Coluna1],BS_CONTROLE[Coluna53],"-")</f>
        <v>-</v>
      </c>
      <c r="V383" s="98" t="str">
        <f ca="1">_xlfn.XLOOKUP(G383&amp;$V$3,BS_CONTROLE[Coluna1],BS_CONTROLE[Coluna53],"-")</f>
        <v>-</v>
      </c>
      <c r="W383" s="98" t="str">
        <f ca="1">_xlfn.XLOOKUP(G383&amp;$W$3,BS_CONTROLE[Coluna1],BS_CONTROLE[Coluna53],"-")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_xlfn.XLOOKUP(G384&amp;$U$3,BS_CONTROLE[Coluna1],BS_CONTROLE[Coluna53],"-")</f>
        <v>-</v>
      </c>
      <c r="V384" s="98" t="str">
        <f ca="1">_xlfn.XLOOKUP(G384&amp;$V$3,BS_CONTROLE[Coluna1],BS_CONTROLE[Coluna53],"-")</f>
        <v>-</v>
      </c>
      <c r="W384" s="98" t="str">
        <f ca="1">_xlfn.XLOOKUP(G384&amp;$W$3,BS_CONTROLE[Coluna1],BS_CONTROLE[Coluna53],"-")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_xlfn.XLOOKUP(G385&amp;$U$3,BS_CONTROLE[Coluna1],BS_CONTROLE[Coluna53],"-")</f>
        <v>-</v>
      </c>
      <c r="V385" s="98" t="str">
        <f ca="1">_xlfn.XLOOKUP(G385&amp;$V$3,BS_CONTROLE[Coluna1],BS_CONTROLE[Coluna53],"-")</f>
        <v>-</v>
      </c>
      <c r="W385" s="98" t="str">
        <f ca="1">_xlfn.XLOOKUP(G385&amp;$W$3,BS_CONTROLE[Coluna1],BS_CONTROLE[Coluna53],"-")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_xlfn.XLOOKUP(G386&amp;$U$3,BS_CONTROLE[Coluna1],BS_CONTROLE[Coluna53],"-")</f>
        <v>-</v>
      </c>
      <c r="V386" s="98" t="str">
        <f ca="1">_xlfn.XLOOKUP(G386&amp;$V$3,BS_CONTROLE[Coluna1],BS_CONTROLE[Coluna53],"-")</f>
        <v>-</v>
      </c>
      <c r="W386" s="98" t="str">
        <f ca="1">_xlfn.XLOOKUP(G386&amp;$W$3,BS_CONTROLE[Coluna1],BS_CONTROLE[Coluna53],"-")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_xlfn.XLOOKUP(G387&amp;$U$3,BS_CONTROLE[Coluna1],BS_CONTROLE[Coluna53],"-")</f>
        <v>-</v>
      </c>
      <c r="V387" s="98" t="str">
        <f ca="1">_xlfn.XLOOKUP(G387&amp;$V$3,BS_CONTROLE[Coluna1],BS_CONTROLE[Coluna53],"-")</f>
        <v>-</v>
      </c>
      <c r="W387" s="98" t="str">
        <f ca="1">_xlfn.XLOOKUP(G387&amp;$W$3,BS_CONTROLE[Coluna1],BS_CONTROLE[Coluna53],"-")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_xlfn.XLOOKUP(G388&amp;$U$3,BS_CONTROLE[Coluna1],BS_CONTROLE[Coluna53],"-")</f>
        <v>-</v>
      </c>
      <c r="V388" s="98" t="str">
        <f ca="1">_xlfn.XLOOKUP(G388&amp;$V$3,BS_CONTROLE[Coluna1],BS_CONTROLE[Coluna53],"-")</f>
        <v>-</v>
      </c>
      <c r="W388" s="98" t="str">
        <f ca="1">_xlfn.XLOOKUP(G388&amp;$W$3,BS_CONTROLE[Coluna1],BS_CONTROLE[Coluna53],"-")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_xlfn.XLOOKUP(G389&amp;$U$3,BS_CONTROLE[Coluna1],BS_CONTROLE[Coluna53],"-")</f>
        <v>-</v>
      </c>
      <c r="V389" s="98" t="str">
        <f ca="1">_xlfn.XLOOKUP(G389&amp;$V$3,BS_CONTROLE[Coluna1],BS_CONTROLE[Coluna53],"-")</f>
        <v>-</v>
      </c>
      <c r="W389" s="98" t="str">
        <f ca="1">_xlfn.XLOOKUP(G389&amp;$W$3,BS_CONTROLE[Coluna1],BS_CONTROLE[Coluna53],"-")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_xlfn.XLOOKUP(G390&amp;$U$3,BS_CONTROLE[Coluna1],BS_CONTROLE[Coluna53],"-")</f>
        <v>-</v>
      </c>
      <c r="V390" s="98" t="str">
        <f ca="1">_xlfn.XLOOKUP(G390&amp;$V$3,BS_CONTROLE[Coluna1],BS_CONTROLE[Coluna53],"-")</f>
        <v>-</v>
      </c>
      <c r="W390" s="98" t="str">
        <f ca="1">_xlfn.XLOOKUP(G390&amp;$W$3,BS_CONTROLE[Coluna1],BS_CONTROLE[Coluna53],"-")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_xlfn.XLOOKUP(G391&amp;$U$3,BS_CONTROLE[Coluna1],BS_CONTROLE[Coluna53],"-")</f>
        <v>-</v>
      </c>
      <c r="V391" s="98" t="str">
        <f ca="1">_xlfn.XLOOKUP(G391&amp;$V$3,BS_CONTROLE[Coluna1],BS_CONTROLE[Coluna53],"-")</f>
        <v>-</v>
      </c>
      <c r="W391" s="98" t="str">
        <f ca="1">_xlfn.XLOOKUP(G391&amp;$W$3,BS_CONTROLE[Coluna1],BS_CONTROLE[Coluna53],"-")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_xlfn.XLOOKUP(G392&amp;$U$3,BS_CONTROLE[Coluna1],BS_CONTROLE[Coluna53],"-")</f>
        <v>-</v>
      </c>
      <c r="V392" s="98" t="str">
        <f ca="1">_xlfn.XLOOKUP(G392&amp;$V$3,BS_CONTROLE[Coluna1],BS_CONTROLE[Coluna53],"-")</f>
        <v>-</v>
      </c>
      <c r="W392" s="98" t="str">
        <f ca="1">_xlfn.XLOOKUP(G392&amp;$W$3,BS_CONTROLE[Coluna1],BS_CONTROLE[Coluna53],"-")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_xlfn.XLOOKUP(G393&amp;$U$3,BS_CONTROLE[Coluna1],BS_CONTROLE[Coluna53],"-")</f>
        <v>-</v>
      </c>
      <c r="V393" s="98" t="str">
        <f ca="1">_xlfn.XLOOKUP(G393&amp;$V$3,BS_CONTROLE[Coluna1],BS_CONTROLE[Coluna53],"-")</f>
        <v>-</v>
      </c>
      <c r="W393" s="98" t="str">
        <f ca="1">_xlfn.XLOOKUP(G393&amp;$W$3,BS_CONTROLE[Coluna1],BS_CONTROLE[Coluna53],"-")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_xlfn.XLOOKUP(G394&amp;$U$3,BS_CONTROLE[Coluna1],BS_CONTROLE[Coluna53],"-")</f>
        <v>-</v>
      </c>
      <c r="V394" s="98" t="str">
        <f ca="1">_xlfn.XLOOKUP(G394&amp;$V$3,BS_CONTROLE[Coluna1],BS_CONTROLE[Coluna53],"-")</f>
        <v>-</v>
      </c>
      <c r="W394" s="98" t="str">
        <f ca="1">_xlfn.XLOOKUP(G394&amp;$W$3,BS_CONTROLE[Coluna1],BS_CONTROLE[Coluna53],"-")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_xlfn.XLOOKUP(G395&amp;$U$3,BS_CONTROLE[Coluna1],BS_CONTROLE[Coluna53],"-")</f>
        <v>-</v>
      </c>
      <c r="V395" s="98" t="str">
        <f ca="1">_xlfn.XLOOKUP(G395&amp;$V$3,BS_CONTROLE[Coluna1],BS_CONTROLE[Coluna53],"-")</f>
        <v>-</v>
      </c>
      <c r="W395" s="98" t="str">
        <f ca="1">_xlfn.XLOOKUP(G395&amp;$W$3,BS_CONTROLE[Coluna1],BS_CONTROLE[Coluna53],"-")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_xlfn.XLOOKUP(G396&amp;$U$3,BS_CONTROLE[Coluna1],BS_CONTROLE[Coluna53],"-")</f>
        <v>-</v>
      </c>
      <c r="V396" s="98" t="str">
        <f ca="1">_xlfn.XLOOKUP(G396&amp;$V$3,BS_CONTROLE[Coluna1],BS_CONTROLE[Coluna53],"-")</f>
        <v>-</v>
      </c>
      <c r="W396" s="98" t="str">
        <f ca="1">_xlfn.XLOOKUP(G396&amp;$W$3,BS_CONTROLE[Coluna1],BS_CONTROLE[Coluna53],"-")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_xlfn.XLOOKUP(G397&amp;$U$3,BS_CONTROLE[Coluna1],BS_CONTROLE[Coluna53],"-")</f>
        <v>-</v>
      </c>
      <c r="V397" s="98" t="str">
        <f ca="1">_xlfn.XLOOKUP(G397&amp;$V$3,BS_CONTROLE[Coluna1],BS_CONTROLE[Coluna53],"-")</f>
        <v>-</v>
      </c>
      <c r="W397" s="98" t="str">
        <f ca="1">_xlfn.XLOOKUP(G397&amp;$W$3,BS_CONTROLE[Coluna1],BS_CONTROLE[Coluna53],"-")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_xlfn.XLOOKUP(G398&amp;$U$3,BS_CONTROLE[Coluna1],BS_CONTROLE[Coluna53],"-")</f>
        <v>-</v>
      </c>
      <c r="V398" s="98" t="str">
        <f ca="1">_xlfn.XLOOKUP(G398&amp;$V$3,BS_CONTROLE[Coluna1],BS_CONTROLE[Coluna53],"-")</f>
        <v>-</v>
      </c>
      <c r="W398" s="98" t="str">
        <f ca="1">_xlfn.XLOOKUP(G398&amp;$W$3,BS_CONTROLE[Coluna1],BS_CONTROLE[Coluna53],"-")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_xlfn.XLOOKUP(G399&amp;$U$3,BS_CONTROLE[Coluna1],BS_CONTROLE[Coluna53],"-")</f>
        <v>-</v>
      </c>
      <c r="V399" s="98" t="str">
        <f ca="1">_xlfn.XLOOKUP(G399&amp;$V$3,BS_CONTROLE[Coluna1],BS_CONTROLE[Coluna53],"-")</f>
        <v>-</v>
      </c>
      <c r="W399" s="98" t="str">
        <f ca="1">_xlfn.XLOOKUP(G399&amp;$W$3,BS_CONTROLE[Coluna1],BS_CONTROLE[Coluna53],"-")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_xlfn.XLOOKUP(G400&amp;$U$3,BS_CONTROLE[Coluna1],BS_CONTROLE[Coluna53],"-")</f>
        <v>-</v>
      </c>
      <c r="V400" s="98" t="str">
        <f ca="1">_xlfn.XLOOKUP(G400&amp;$V$3,BS_CONTROLE[Coluna1],BS_CONTROLE[Coluna53],"-")</f>
        <v>-</v>
      </c>
      <c r="W400" s="98" t="str">
        <f ca="1">_xlfn.XLOOKUP(G400&amp;$W$3,BS_CONTROLE[Coluna1],BS_CONTROLE[Coluna53],"-")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_xlfn.XLOOKUP(G401&amp;$U$3,BS_CONTROLE[Coluna1],BS_CONTROLE[Coluna53],"-")</f>
        <v>-</v>
      </c>
      <c r="V401" s="98" t="str">
        <f ca="1">_xlfn.XLOOKUP(G401&amp;$V$3,BS_CONTROLE[Coluna1],BS_CONTROLE[Coluna53],"-")</f>
        <v>-</v>
      </c>
      <c r="W401" s="98" t="str">
        <f ca="1">_xlfn.XLOOKUP(G401&amp;$W$3,BS_CONTROLE[Coluna1],BS_CONTROLE[Coluna53],"-")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_xlfn.XLOOKUP(G402&amp;$U$3,BS_CONTROLE[Coluna1],BS_CONTROLE[Coluna53],"-")</f>
        <v>-</v>
      </c>
      <c r="V402" s="98" t="str">
        <f ca="1">_xlfn.XLOOKUP(G402&amp;$V$3,BS_CONTROLE[Coluna1],BS_CONTROLE[Coluna53],"-")</f>
        <v>-</v>
      </c>
      <c r="W402" s="98" t="str">
        <f ca="1">_xlfn.XLOOKUP(G402&amp;$W$3,BS_CONTROLE[Coluna1],BS_CONTROLE[Coluna53],"-")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_xlfn.XLOOKUP(G403&amp;$U$3,BS_CONTROLE[Coluna1],BS_CONTROLE[Coluna53],"-")</f>
        <v>-</v>
      </c>
      <c r="V403" s="98" t="str">
        <f ca="1">_xlfn.XLOOKUP(G403&amp;$V$3,BS_CONTROLE[Coluna1],BS_CONTROLE[Coluna53],"-")</f>
        <v>-</v>
      </c>
      <c r="W403" s="98" t="str">
        <f ca="1">_xlfn.XLOOKUP(G403&amp;$W$3,BS_CONTROLE[Coluna1],BS_CONTROLE[Coluna53],"-")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_xlfn.XLOOKUP(G404&amp;$U$3,BS_CONTROLE[Coluna1],BS_CONTROLE[Coluna53],"-")</f>
        <v>-</v>
      </c>
      <c r="V404" s="98" t="str">
        <f ca="1">_xlfn.XLOOKUP(G404&amp;$V$3,BS_CONTROLE[Coluna1],BS_CONTROLE[Coluna53],"-")</f>
        <v>-</v>
      </c>
      <c r="W404" s="98" t="str">
        <f ca="1">_xlfn.XLOOKUP(G404&amp;$W$3,BS_CONTROLE[Coluna1],BS_CONTROLE[Coluna53],"-")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_xlfn.XLOOKUP(G405&amp;$U$3,BS_CONTROLE[Coluna1],BS_CONTROLE[Coluna53],"-")</f>
        <v>-</v>
      </c>
      <c r="V405" s="98" t="str">
        <f ca="1">_xlfn.XLOOKUP(G405&amp;$V$3,BS_CONTROLE[Coluna1],BS_CONTROLE[Coluna53],"-")</f>
        <v>-</v>
      </c>
      <c r="W405" s="98" t="str">
        <f ca="1">_xlfn.XLOOKUP(G405&amp;$W$3,BS_CONTROLE[Coluna1],BS_CONTROLE[Coluna53],"-")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_xlfn.XLOOKUP(G406&amp;$U$3,BS_CONTROLE[Coluna1],BS_CONTROLE[Coluna53],"-")</f>
        <v>-</v>
      </c>
      <c r="V406" s="98" t="str">
        <f ca="1">_xlfn.XLOOKUP(G406&amp;$V$3,BS_CONTROLE[Coluna1],BS_CONTROLE[Coluna53],"-")</f>
        <v>-</v>
      </c>
      <c r="W406" s="98" t="str">
        <f ca="1">_xlfn.XLOOKUP(G406&amp;$W$3,BS_CONTROLE[Coluna1],BS_CONTROLE[Coluna53],"-")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_xlfn.XLOOKUP(G407&amp;$U$3,BS_CONTROLE[Coluna1],BS_CONTROLE[Coluna53],"-")</f>
        <v>-</v>
      </c>
      <c r="V407" s="98" t="str">
        <f ca="1">_xlfn.XLOOKUP(G407&amp;$V$3,BS_CONTROLE[Coluna1],BS_CONTROLE[Coluna53],"-")</f>
        <v>-</v>
      </c>
      <c r="W407" s="98" t="str">
        <f ca="1">_xlfn.XLOOKUP(G407&amp;$W$3,BS_CONTROLE[Coluna1],BS_CONTROLE[Coluna53],"-")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_xlfn.XLOOKUP(G408&amp;$U$3,BS_CONTROLE[Coluna1],BS_CONTROLE[Coluna53],"-")</f>
        <v>-</v>
      </c>
      <c r="V408" s="98" t="str">
        <f ca="1">_xlfn.XLOOKUP(G408&amp;$V$3,BS_CONTROLE[Coluna1],BS_CONTROLE[Coluna53],"-")</f>
        <v>-</v>
      </c>
      <c r="W408" s="98" t="str">
        <f ca="1">_xlfn.XLOOKUP(G408&amp;$W$3,BS_CONTROLE[Coluna1],BS_CONTROLE[Coluna53],"-")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_xlfn.XLOOKUP(G409&amp;$U$3,BS_CONTROLE[Coluna1],BS_CONTROLE[Coluna53],"-")</f>
        <v>-</v>
      </c>
      <c r="V409" s="98" t="str">
        <f ca="1">_xlfn.XLOOKUP(G409&amp;$V$3,BS_CONTROLE[Coluna1],BS_CONTROLE[Coluna53],"-")</f>
        <v>-</v>
      </c>
      <c r="W409" s="98" t="str">
        <f ca="1">_xlfn.XLOOKUP(G409&amp;$W$3,BS_CONTROLE[Coluna1],BS_CONTROLE[Coluna53],"-")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_xlfn.XLOOKUP(G410&amp;$U$3,BS_CONTROLE[Coluna1],BS_CONTROLE[Coluna53],"-")</f>
        <v>-</v>
      </c>
      <c r="V410" s="98" t="str">
        <f ca="1">_xlfn.XLOOKUP(G410&amp;$V$3,BS_CONTROLE[Coluna1],BS_CONTROLE[Coluna53],"-")</f>
        <v>-</v>
      </c>
      <c r="W410" s="98" t="str">
        <f ca="1">_xlfn.XLOOKUP(G410&amp;$W$3,BS_CONTROLE[Coluna1],BS_CONTROLE[Coluna53],"-")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_xlfn.XLOOKUP(G411&amp;$U$3,BS_CONTROLE[Coluna1],BS_CONTROLE[Coluna53],"-")</f>
        <v>-</v>
      </c>
      <c r="V411" s="98" t="str">
        <f ca="1">_xlfn.XLOOKUP(G411&amp;$V$3,BS_CONTROLE[Coluna1],BS_CONTROLE[Coluna53],"-")</f>
        <v>-</v>
      </c>
      <c r="W411" s="98" t="str">
        <f ca="1">_xlfn.XLOOKUP(G411&amp;$W$3,BS_CONTROLE[Coluna1],BS_CONTROLE[Coluna53],"-")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_xlfn.XLOOKUP(G412&amp;$U$3,BS_CONTROLE[Coluna1],BS_CONTROLE[Coluna53],"-")</f>
        <v>-</v>
      </c>
      <c r="V412" s="98" t="str">
        <f ca="1">_xlfn.XLOOKUP(G412&amp;$V$3,BS_CONTROLE[Coluna1],BS_CONTROLE[Coluna53],"-")</f>
        <v>-</v>
      </c>
      <c r="W412" s="98" t="str">
        <f ca="1">_xlfn.XLOOKUP(G412&amp;$W$3,BS_CONTROLE[Coluna1],BS_CONTROLE[Coluna53],"-")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_xlfn.XLOOKUP(G413&amp;$U$3,BS_CONTROLE[Coluna1],BS_CONTROLE[Coluna53],"-")</f>
        <v>-</v>
      </c>
      <c r="V413" s="98" t="str">
        <f ca="1">_xlfn.XLOOKUP(G413&amp;$V$3,BS_CONTROLE[Coluna1],BS_CONTROLE[Coluna53],"-")</f>
        <v>-</v>
      </c>
      <c r="W413" s="98" t="str">
        <f ca="1">_xlfn.XLOOKUP(G413&amp;$W$3,BS_CONTROLE[Coluna1],BS_CONTROLE[Coluna53],"-")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_xlfn.XLOOKUP(G414&amp;$U$3,BS_CONTROLE[Coluna1],BS_CONTROLE[Coluna53],"-")</f>
        <v>-</v>
      </c>
      <c r="V414" s="98" t="str">
        <f ca="1">_xlfn.XLOOKUP(G414&amp;$V$3,BS_CONTROLE[Coluna1],BS_CONTROLE[Coluna53],"-")</f>
        <v>-</v>
      </c>
      <c r="W414" s="98" t="str">
        <f ca="1">_xlfn.XLOOKUP(G414&amp;$W$3,BS_CONTROLE[Coluna1],BS_CONTROLE[Coluna53],"-")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_xlfn.XLOOKUP(G415&amp;$U$3,BS_CONTROLE[Coluna1],BS_CONTROLE[Coluna53],"-")</f>
        <v>-</v>
      </c>
      <c r="V415" s="98" t="str">
        <f ca="1">_xlfn.XLOOKUP(G415&amp;$V$3,BS_CONTROLE[Coluna1],BS_CONTROLE[Coluna53],"-")</f>
        <v>-</v>
      </c>
      <c r="W415" s="98" t="str">
        <f ca="1">_xlfn.XLOOKUP(G415&amp;$W$3,BS_CONTROLE[Coluna1],BS_CONTROLE[Coluna53],"-")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_xlfn.XLOOKUP(G416&amp;$U$3,BS_CONTROLE[Coluna1],BS_CONTROLE[Coluna53],"-")</f>
        <v>-</v>
      </c>
      <c r="V416" s="98" t="str">
        <f ca="1">_xlfn.XLOOKUP(G416&amp;$V$3,BS_CONTROLE[Coluna1],BS_CONTROLE[Coluna53],"-")</f>
        <v>-</v>
      </c>
      <c r="W416" s="98" t="str">
        <f ca="1">_xlfn.XLOOKUP(G416&amp;$W$3,BS_CONTROLE[Coluna1],BS_CONTROLE[Coluna53],"-")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_xlfn.XLOOKUP(G417&amp;$U$3,BS_CONTROLE[Coluna1],BS_CONTROLE[Coluna53],"-")</f>
        <v>-</v>
      </c>
      <c r="V417" s="98" t="str">
        <f ca="1">_xlfn.XLOOKUP(G417&amp;$V$3,BS_CONTROLE[Coluna1],BS_CONTROLE[Coluna53],"-")</f>
        <v>-</v>
      </c>
      <c r="W417" s="98" t="str">
        <f ca="1">_xlfn.XLOOKUP(G417&amp;$W$3,BS_CONTROLE[Coluna1],BS_CONTROLE[Coluna53],"-")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_xlfn.XLOOKUP(G418&amp;$U$3,BS_CONTROLE[Coluna1],BS_CONTROLE[Coluna53],"-")</f>
        <v>-</v>
      </c>
      <c r="V418" s="98" t="str">
        <f ca="1">_xlfn.XLOOKUP(G418&amp;$V$3,BS_CONTROLE[Coluna1],BS_CONTROLE[Coluna53],"-")</f>
        <v>-</v>
      </c>
      <c r="W418" s="98" t="str">
        <f ca="1">_xlfn.XLOOKUP(G418&amp;$W$3,BS_CONTROLE[Coluna1],BS_CONTROLE[Coluna53],"-")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_xlfn.XLOOKUP(G419&amp;$U$3,BS_CONTROLE[Coluna1],BS_CONTROLE[Coluna53],"-")</f>
        <v>-</v>
      </c>
      <c r="V419" s="98" t="str">
        <f ca="1">_xlfn.XLOOKUP(G419&amp;$V$3,BS_CONTROLE[Coluna1],BS_CONTROLE[Coluna53],"-")</f>
        <v>-</v>
      </c>
      <c r="W419" s="98" t="str">
        <f ca="1">_xlfn.XLOOKUP(G419&amp;$W$3,BS_CONTROLE[Coluna1],BS_CONTROLE[Coluna53],"-")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_xlfn.XLOOKUP(G420&amp;$U$3,BS_CONTROLE[Coluna1],BS_CONTROLE[Coluna53],"-")</f>
        <v>-</v>
      </c>
      <c r="V420" s="98" t="str">
        <f ca="1">_xlfn.XLOOKUP(G420&amp;$V$3,BS_CONTROLE[Coluna1],BS_CONTROLE[Coluna53],"-")</f>
        <v>-</v>
      </c>
      <c r="W420" s="98" t="str">
        <f ca="1">_xlfn.XLOOKUP(G420&amp;$W$3,BS_CONTROLE[Coluna1],BS_CONTROLE[Coluna53],"-")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_xlfn.XLOOKUP(G421&amp;$U$3,BS_CONTROLE[Coluna1],BS_CONTROLE[Coluna53],"-")</f>
        <v>-</v>
      </c>
      <c r="V421" s="98" t="str">
        <f ca="1">_xlfn.XLOOKUP(G421&amp;$V$3,BS_CONTROLE[Coluna1],BS_CONTROLE[Coluna53],"-")</f>
        <v>-</v>
      </c>
      <c r="W421" s="98" t="str">
        <f ca="1">_xlfn.XLOOKUP(G421&amp;$W$3,BS_CONTROLE[Coluna1],BS_CONTROLE[Coluna53],"-")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_xlfn.XLOOKUP(G422&amp;$U$3,BS_CONTROLE[Coluna1],BS_CONTROLE[Coluna53],"-")</f>
        <v>-</v>
      </c>
      <c r="V422" s="98" t="str">
        <f ca="1">_xlfn.XLOOKUP(G422&amp;$V$3,BS_CONTROLE[Coluna1],BS_CONTROLE[Coluna53],"-")</f>
        <v>-</v>
      </c>
      <c r="W422" s="98" t="str">
        <f ca="1">_xlfn.XLOOKUP(G422&amp;$W$3,BS_CONTROLE[Coluna1],BS_CONTROLE[Coluna53],"-")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_xlfn.XLOOKUP(G423&amp;$U$3,BS_CONTROLE[Coluna1],BS_CONTROLE[Coluna53],"-")</f>
        <v>-</v>
      </c>
      <c r="V423" s="98" t="str">
        <f ca="1">_xlfn.XLOOKUP(G423&amp;$V$3,BS_CONTROLE[Coluna1],BS_CONTROLE[Coluna53],"-")</f>
        <v>-</v>
      </c>
      <c r="W423" s="98" t="str">
        <f ca="1">_xlfn.XLOOKUP(G423&amp;$W$3,BS_CONTROLE[Coluna1],BS_CONTROLE[Coluna53],"-")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_xlfn.XLOOKUP(G424&amp;$U$3,BS_CONTROLE[Coluna1],BS_CONTROLE[Coluna53],"-")</f>
        <v>-</v>
      </c>
      <c r="V424" s="98" t="str">
        <f ca="1">_xlfn.XLOOKUP(G424&amp;$V$3,BS_CONTROLE[Coluna1],BS_CONTROLE[Coluna53],"-")</f>
        <v>-</v>
      </c>
      <c r="W424" s="98" t="str">
        <f ca="1">_xlfn.XLOOKUP(G424&amp;$W$3,BS_CONTROLE[Coluna1],BS_CONTROLE[Coluna53],"-")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_xlfn.XLOOKUP(G425&amp;$U$3,BS_CONTROLE[Coluna1],BS_CONTROLE[Coluna53],"-")</f>
        <v>-</v>
      </c>
      <c r="V425" s="98" t="str">
        <f ca="1">_xlfn.XLOOKUP(G425&amp;$V$3,BS_CONTROLE[Coluna1],BS_CONTROLE[Coluna53],"-")</f>
        <v>-</v>
      </c>
      <c r="W425" s="98" t="str">
        <f ca="1">_xlfn.XLOOKUP(G425&amp;$W$3,BS_CONTROLE[Coluna1],BS_CONTROLE[Coluna53],"-")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_xlfn.XLOOKUP(G426&amp;$U$3,BS_CONTROLE[Coluna1],BS_CONTROLE[Coluna53],"-")</f>
        <v>-</v>
      </c>
      <c r="V426" s="98" t="str">
        <f ca="1">_xlfn.XLOOKUP(G426&amp;$V$3,BS_CONTROLE[Coluna1],BS_CONTROLE[Coluna53],"-")</f>
        <v>-</v>
      </c>
      <c r="W426" s="98" t="str">
        <f ca="1">_xlfn.XLOOKUP(G426&amp;$W$3,BS_CONTROLE[Coluna1],BS_CONTROLE[Coluna53],"-")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_xlfn.XLOOKUP(G427&amp;$U$3,BS_CONTROLE[Coluna1],BS_CONTROLE[Coluna53],"-")</f>
        <v>-</v>
      </c>
      <c r="V427" s="98" t="str">
        <f ca="1">_xlfn.XLOOKUP(G427&amp;$V$3,BS_CONTROLE[Coluna1],BS_CONTROLE[Coluna53],"-")</f>
        <v>-</v>
      </c>
      <c r="W427" s="98" t="str">
        <f ca="1">_xlfn.XLOOKUP(G427&amp;$W$3,BS_CONTROLE[Coluna1],BS_CONTROLE[Coluna53],"-")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_xlfn.XLOOKUP(G428&amp;$U$3,BS_CONTROLE[Coluna1],BS_CONTROLE[Coluna53],"-")</f>
        <v>-</v>
      </c>
      <c r="V428" s="98" t="str">
        <f ca="1">_xlfn.XLOOKUP(G428&amp;$V$3,BS_CONTROLE[Coluna1],BS_CONTROLE[Coluna53],"-")</f>
        <v>-</v>
      </c>
      <c r="W428" s="98" t="str">
        <f ca="1">_xlfn.XLOOKUP(G428&amp;$W$3,BS_CONTROLE[Coluna1],BS_CONTROLE[Coluna53],"-")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_xlfn.XLOOKUP(G429&amp;$U$3,BS_CONTROLE[Coluna1],BS_CONTROLE[Coluna53],"-")</f>
        <v>-</v>
      </c>
      <c r="V429" s="98" t="str">
        <f ca="1">_xlfn.XLOOKUP(G429&amp;$V$3,BS_CONTROLE[Coluna1],BS_CONTROLE[Coluna53],"-")</f>
        <v>-</v>
      </c>
      <c r="W429" s="98" t="str">
        <f ca="1">_xlfn.XLOOKUP(G429&amp;$W$3,BS_CONTROLE[Coluna1],BS_CONTROLE[Coluna53],"-")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_xlfn.XLOOKUP(G430&amp;$U$3,BS_CONTROLE[Coluna1],BS_CONTROLE[Coluna53],"-")</f>
        <v>-</v>
      </c>
      <c r="V430" s="98" t="str">
        <f ca="1">_xlfn.XLOOKUP(G430&amp;$V$3,BS_CONTROLE[Coluna1],BS_CONTROLE[Coluna53],"-")</f>
        <v>-</v>
      </c>
      <c r="W430" s="98" t="str">
        <f ca="1">_xlfn.XLOOKUP(G430&amp;$W$3,BS_CONTROLE[Coluna1],BS_CONTROLE[Coluna53],"-")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_xlfn.XLOOKUP(G431&amp;$U$3,BS_CONTROLE[Coluna1],BS_CONTROLE[Coluna53],"-")</f>
        <v>-</v>
      </c>
      <c r="V431" s="98" t="str">
        <f ca="1">_xlfn.XLOOKUP(G431&amp;$V$3,BS_CONTROLE[Coluna1],BS_CONTROLE[Coluna53],"-")</f>
        <v>-</v>
      </c>
      <c r="W431" s="98" t="str">
        <f ca="1">_xlfn.XLOOKUP(G431&amp;$W$3,BS_CONTROLE[Coluna1],BS_CONTROLE[Coluna53],"-")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_xlfn.XLOOKUP(G432&amp;$U$3,BS_CONTROLE[Coluna1],BS_CONTROLE[Coluna53],"-")</f>
        <v>-</v>
      </c>
      <c r="V432" s="98" t="str">
        <f ca="1">_xlfn.XLOOKUP(G432&amp;$V$3,BS_CONTROLE[Coluna1],BS_CONTROLE[Coluna53],"-")</f>
        <v>-</v>
      </c>
      <c r="W432" s="98" t="str">
        <f ca="1">_xlfn.XLOOKUP(G432&amp;$W$3,BS_CONTROLE[Coluna1],BS_CONTROLE[Coluna53],"-")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_xlfn.XLOOKUP(G433&amp;$U$3,BS_CONTROLE[Coluna1],BS_CONTROLE[Coluna53],"-")</f>
        <v>-</v>
      </c>
      <c r="V433" s="98" t="str">
        <f ca="1">_xlfn.XLOOKUP(G433&amp;$V$3,BS_CONTROLE[Coluna1],BS_CONTROLE[Coluna53],"-")</f>
        <v>-</v>
      </c>
      <c r="W433" s="98" t="str">
        <f ca="1">_xlfn.XLOOKUP(G433&amp;$W$3,BS_CONTROLE[Coluna1],BS_CONTROLE[Coluna53],"-")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_xlfn.XLOOKUP(G434&amp;$U$3,BS_CONTROLE[Coluna1],BS_CONTROLE[Coluna53],"-")</f>
        <v>-</v>
      </c>
      <c r="V434" s="98" t="str">
        <f ca="1">_xlfn.XLOOKUP(G434&amp;$V$3,BS_CONTROLE[Coluna1],BS_CONTROLE[Coluna53],"-")</f>
        <v>-</v>
      </c>
      <c r="W434" s="98" t="str">
        <f ca="1">_xlfn.XLOOKUP(G434&amp;$W$3,BS_CONTROLE[Coluna1],BS_CONTROLE[Coluna53],"-")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_xlfn.XLOOKUP(G435&amp;$U$3,BS_CONTROLE[Coluna1],BS_CONTROLE[Coluna53],"-")</f>
        <v>-</v>
      </c>
      <c r="V435" s="98" t="str">
        <f ca="1">_xlfn.XLOOKUP(G435&amp;$V$3,BS_CONTROLE[Coluna1],BS_CONTROLE[Coluna53],"-")</f>
        <v>-</v>
      </c>
      <c r="W435" s="98" t="str">
        <f ca="1">_xlfn.XLOOKUP(G435&amp;$W$3,BS_CONTROLE[Coluna1],BS_CONTROLE[Coluna53],"-")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_xlfn.XLOOKUP(G436&amp;$U$3,BS_CONTROLE[Coluna1],BS_CONTROLE[Coluna53],"-")</f>
        <v>-</v>
      </c>
      <c r="V436" s="98" t="str">
        <f ca="1">_xlfn.XLOOKUP(G436&amp;$V$3,BS_CONTROLE[Coluna1],BS_CONTROLE[Coluna53],"-")</f>
        <v>-</v>
      </c>
      <c r="W436" s="98" t="str">
        <f ca="1">_xlfn.XLOOKUP(G436&amp;$W$3,BS_CONTROLE[Coluna1],BS_CONTROLE[Coluna53],"-")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_xlfn.XLOOKUP(G437&amp;$U$3,BS_CONTROLE[Coluna1],BS_CONTROLE[Coluna53],"-")</f>
        <v>-</v>
      </c>
      <c r="V437" s="98" t="str">
        <f ca="1">_xlfn.XLOOKUP(G437&amp;$V$3,BS_CONTROLE[Coluna1],BS_CONTROLE[Coluna53],"-")</f>
        <v>-</v>
      </c>
      <c r="W437" s="98" t="str">
        <f ca="1">_xlfn.XLOOKUP(G437&amp;$W$3,BS_CONTROLE[Coluna1],BS_CONTROLE[Coluna53],"-")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_xlfn.XLOOKUP(G438&amp;$U$3,BS_CONTROLE[Coluna1],BS_CONTROLE[Coluna53],"-")</f>
        <v>-</v>
      </c>
      <c r="V438" s="98" t="str">
        <f ca="1">_xlfn.XLOOKUP(G438&amp;$V$3,BS_CONTROLE[Coluna1],BS_CONTROLE[Coluna53],"-")</f>
        <v>-</v>
      </c>
      <c r="W438" s="98" t="str">
        <f ca="1">_xlfn.XLOOKUP(G438&amp;$W$3,BS_CONTROLE[Coluna1],BS_CONTROLE[Coluna53],"-")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_xlfn.XLOOKUP(G439&amp;$U$3,BS_CONTROLE[Coluna1],BS_CONTROLE[Coluna53],"-")</f>
        <v>-</v>
      </c>
      <c r="V439" s="98" t="str">
        <f ca="1">_xlfn.XLOOKUP(G439&amp;$V$3,BS_CONTROLE[Coluna1],BS_CONTROLE[Coluna53],"-")</f>
        <v>-</v>
      </c>
      <c r="W439" s="98" t="str">
        <f ca="1">_xlfn.XLOOKUP(G439&amp;$W$3,BS_CONTROLE[Coluna1],BS_CONTROLE[Coluna53],"-")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_xlfn.XLOOKUP(G440&amp;$U$3,BS_CONTROLE[Coluna1],BS_CONTROLE[Coluna53],"-")</f>
        <v>-</v>
      </c>
      <c r="V440" s="98" t="str">
        <f ca="1">_xlfn.XLOOKUP(G440&amp;$V$3,BS_CONTROLE[Coluna1],BS_CONTROLE[Coluna53],"-")</f>
        <v>-</v>
      </c>
      <c r="W440" s="98" t="str">
        <f ca="1">_xlfn.XLOOKUP(G440&amp;$W$3,BS_CONTROLE[Coluna1],BS_CONTROLE[Coluna53],"-")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_xlfn.XLOOKUP(G441&amp;$U$3,BS_CONTROLE[Coluna1],BS_CONTROLE[Coluna53],"-")</f>
        <v>-</v>
      </c>
      <c r="V441" s="98" t="str">
        <f ca="1">_xlfn.XLOOKUP(G441&amp;$V$3,BS_CONTROLE[Coluna1],BS_CONTROLE[Coluna53],"-")</f>
        <v>-</v>
      </c>
      <c r="W441" s="98" t="str">
        <f ca="1">_xlfn.XLOOKUP(G441&amp;$W$3,BS_CONTROLE[Coluna1],BS_CONTROLE[Coluna53],"-")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_xlfn.XLOOKUP(G442&amp;$U$3,BS_CONTROLE[Coluna1],BS_CONTROLE[Coluna53],"-")</f>
        <v>-</v>
      </c>
      <c r="V442" s="98" t="str">
        <f ca="1">_xlfn.XLOOKUP(G442&amp;$V$3,BS_CONTROLE[Coluna1],BS_CONTROLE[Coluna53],"-")</f>
        <v>-</v>
      </c>
      <c r="W442" s="98" t="str">
        <f ca="1">_xlfn.XLOOKUP(G442&amp;$W$3,BS_CONTROLE[Coluna1],BS_CONTROLE[Coluna53],"-")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_xlfn.XLOOKUP(G443&amp;$U$3,BS_CONTROLE[Coluna1],BS_CONTROLE[Coluna53],"-")</f>
        <v>-</v>
      </c>
      <c r="V443" s="98" t="str">
        <f ca="1">_xlfn.XLOOKUP(G443&amp;$V$3,BS_CONTROLE[Coluna1],BS_CONTROLE[Coluna53],"-")</f>
        <v>-</v>
      </c>
      <c r="W443" s="98" t="str">
        <f ca="1">_xlfn.XLOOKUP(G443&amp;$W$3,BS_CONTROLE[Coluna1],BS_CONTROLE[Coluna53],"-")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_xlfn.XLOOKUP(G444&amp;$U$3,BS_CONTROLE[Coluna1],BS_CONTROLE[Coluna53],"-")</f>
        <v>-</v>
      </c>
      <c r="V444" s="98" t="str">
        <f ca="1">_xlfn.XLOOKUP(G444&amp;$V$3,BS_CONTROLE[Coluna1],BS_CONTROLE[Coluna53],"-")</f>
        <v>-</v>
      </c>
      <c r="W444" s="98" t="str">
        <f ca="1">_xlfn.XLOOKUP(G444&amp;$W$3,BS_CONTROLE[Coluna1],BS_CONTROLE[Coluna53],"-")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_xlfn.XLOOKUP(G445&amp;$U$3,BS_CONTROLE[Coluna1],BS_CONTROLE[Coluna53],"-")</f>
        <v>-</v>
      </c>
      <c r="V445" s="98" t="str">
        <f ca="1">_xlfn.XLOOKUP(G445&amp;$V$3,BS_CONTROLE[Coluna1],BS_CONTROLE[Coluna53],"-")</f>
        <v>-</v>
      </c>
      <c r="W445" s="98" t="str">
        <f ca="1">_xlfn.XLOOKUP(G445&amp;$W$3,BS_CONTROLE[Coluna1],BS_CONTROLE[Coluna53],"-")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_xlfn.XLOOKUP(G446&amp;$U$3,BS_CONTROLE[Coluna1],BS_CONTROLE[Coluna53],"-")</f>
        <v>-</v>
      </c>
      <c r="V446" s="98" t="str">
        <f ca="1">_xlfn.XLOOKUP(G446&amp;$V$3,BS_CONTROLE[Coluna1],BS_CONTROLE[Coluna53],"-")</f>
        <v>-</v>
      </c>
      <c r="W446" s="98" t="str">
        <f ca="1">_xlfn.XLOOKUP(G446&amp;$W$3,BS_CONTROLE[Coluna1],BS_CONTROLE[Coluna53],"-")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_xlfn.XLOOKUP(G447&amp;$U$3,BS_CONTROLE[Coluna1],BS_CONTROLE[Coluna53],"-")</f>
        <v>-</v>
      </c>
      <c r="V447" s="98" t="str">
        <f ca="1">_xlfn.XLOOKUP(G447&amp;$V$3,BS_CONTROLE[Coluna1],BS_CONTROLE[Coluna53],"-")</f>
        <v>-</v>
      </c>
      <c r="W447" s="98" t="str">
        <f ca="1">_xlfn.XLOOKUP(G447&amp;$W$3,BS_CONTROLE[Coluna1],BS_CONTROLE[Coluna53],"-")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_xlfn.XLOOKUP(G448&amp;$U$3,BS_CONTROLE[Coluna1],BS_CONTROLE[Coluna53],"-")</f>
        <v>-</v>
      </c>
      <c r="V448" s="98" t="str">
        <f ca="1">_xlfn.XLOOKUP(G448&amp;$V$3,BS_CONTROLE[Coluna1],BS_CONTROLE[Coluna53],"-")</f>
        <v>-</v>
      </c>
      <c r="W448" s="98" t="str">
        <f ca="1">_xlfn.XLOOKUP(G448&amp;$W$3,BS_CONTROLE[Coluna1],BS_CONTROLE[Coluna53],"-")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_xlfn.XLOOKUP(G449&amp;$U$3,BS_CONTROLE[Coluna1],BS_CONTROLE[Coluna53],"-")</f>
        <v>-</v>
      </c>
      <c r="V449" s="98" t="str">
        <f ca="1">_xlfn.XLOOKUP(G449&amp;$V$3,BS_CONTROLE[Coluna1],BS_CONTROLE[Coluna53],"-")</f>
        <v>-</v>
      </c>
      <c r="W449" s="98" t="str">
        <f ca="1">_xlfn.XLOOKUP(G449&amp;$W$3,BS_CONTROLE[Coluna1],BS_CONTROLE[Coluna53],"-")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_xlfn.XLOOKUP(G450&amp;$U$3,BS_CONTROLE[Coluna1],BS_CONTROLE[Coluna53],"-")</f>
        <v>-</v>
      </c>
      <c r="V450" s="98" t="str">
        <f ca="1">_xlfn.XLOOKUP(G450&amp;$V$3,BS_CONTROLE[Coluna1],BS_CONTROLE[Coluna53],"-")</f>
        <v>-</v>
      </c>
      <c r="W450" s="98" t="str">
        <f ca="1">_xlfn.XLOOKUP(G450&amp;$W$3,BS_CONTROLE[Coluna1],BS_CONTROLE[Coluna53],"-")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_xlfn.XLOOKUP(G451&amp;$U$3,BS_CONTROLE[Coluna1],BS_CONTROLE[Coluna53],"-")</f>
        <v>-</v>
      </c>
      <c r="V451" s="98" t="str">
        <f ca="1">_xlfn.XLOOKUP(G451&amp;$V$3,BS_CONTROLE[Coluna1],BS_CONTROLE[Coluna53],"-")</f>
        <v>-</v>
      </c>
      <c r="W451" s="98" t="str">
        <f ca="1">_xlfn.XLOOKUP(G451&amp;$W$3,BS_CONTROLE[Coluna1],BS_CONTROLE[Coluna53],"-")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_xlfn.XLOOKUP(G452&amp;$U$3,BS_CONTROLE[Coluna1],BS_CONTROLE[Coluna53],"-")</f>
        <v>-</v>
      </c>
      <c r="V452" s="98" t="str">
        <f ca="1">_xlfn.XLOOKUP(G452&amp;$V$3,BS_CONTROLE[Coluna1],BS_CONTROLE[Coluna53],"-")</f>
        <v>-</v>
      </c>
      <c r="W452" s="98" t="str">
        <f ca="1">_xlfn.XLOOKUP(G452&amp;$W$3,BS_CONTROLE[Coluna1],BS_CONTROLE[Coluna53],"-")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_xlfn.XLOOKUP(G453&amp;$U$3,BS_CONTROLE[Coluna1],BS_CONTROLE[Coluna53],"-")</f>
        <v>-</v>
      </c>
      <c r="V453" s="98" t="str">
        <f ca="1">_xlfn.XLOOKUP(G453&amp;$V$3,BS_CONTROLE[Coluna1],BS_CONTROLE[Coluna53],"-")</f>
        <v>-</v>
      </c>
      <c r="W453" s="98" t="str">
        <f ca="1">_xlfn.XLOOKUP(G453&amp;$W$3,BS_CONTROLE[Coluna1],BS_CONTROLE[Coluna53],"-")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_xlfn.XLOOKUP(G454&amp;$U$3,BS_CONTROLE[Coluna1],BS_CONTROLE[Coluna53],"-")</f>
        <v>-</v>
      </c>
      <c r="V454" s="98" t="str">
        <f ca="1">_xlfn.XLOOKUP(G454&amp;$V$3,BS_CONTROLE[Coluna1],BS_CONTROLE[Coluna53],"-")</f>
        <v>-</v>
      </c>
      <c r="W454" s="98" t="str">
        <f ca="1">_xlfn.XLOOKUP(G454&amp;$W$3,BS_CONTROLE[Coluna1],BS_CONTROLE[Coluna53],"-")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_xlfn.XLOOKUP(G455&amp;$U$3,BS_CONTROLE[Coluna1],BS_CONTROLE[Coluna53],"-")</f>
        <v>-</v>
      </c>
      <c r="V455" s="98" t="str">
        <f ca="1">_xlfn.XLOOKUP(G455&amp;$V$3,BS_CONTROLE[Coluna1],BS_CONTROLE[Coluna53],"-")</f>
        <v>-</v>
      </c>
      <c r="W455" s="98" t="str">
        <f ca="1">_xlfn.XLOOKUP(G455&amp;$W$3,BS_CONTROLE[Coluna1],BS_CONTROLE[Coluna53],"-")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_xlfn.XLOOKUP(G456&amp;$U$3,BS_CONTROLE[Coluna1],BS_CONTROLE[Coluna53],"-")</f>
        <v>-</v>
      </c>
      <c r="V456" s="98" t="str">
        <f ca="1">_xlfn.XLOOKUP(G456&amp;$V$3,BS_CONTROLE[Coluna1],BS_CONTROLE[Coluna53],"-")</f>
        <v>-</v>
      </c>
      <c r="W456" s="98" t="str">
        <f ca="1">_xlfn.XLOOKUP(G456&amp;$W$3,BS_CONTROLE[Coluna1],BS_CONTROLE[Coluna53],"-")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_xlfn.XLOOKUP(G457&amp;$U$3,BS_CONTROLE[Coluna1],BS_CONTROLE[Coluna53],"-")</f>
        <v>-</v>
      </c>
      <c r="V457" s="98" t="str">
        <f ca="1">_xlfn.XLOOKUP(G457&amp;$V$3,BS_CONTROLE[Coluna1],BS_CONTROLE[Coluna53],"-")</f>
        <v>-</v>
      </c>
      <c r="W457" s="98" t="str">
        <f ca="1">_xlfn.XLOOKUP(G457&amp;$W$3,BS_CONTROLE[Coluna1],BS_CONTROLE[Coluna53],"-")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_xlfn.XLOOKUP(G458&amp;$U$3,BS_CONTROLE[Coluna1],BS_CONTROLE[Coluna53],"-")</f>
        <v>-</v>
      </c>
      <c r="V458" s="98" t="str">
        <f ca="1">_xlfn.XLOOKUP(G458&amp;$V$3,BS_CONTROLE[Coluna1],BS_CONTROLE[Coluna53],"-")</f>
        <v>-</v>
      </c>
      <c r="W458" s="98" t="str">
        <f ca="1">_xlfn.XLOOKUP(G458&amp;$W$3,BS_CONTROLE[Coluna1],BS_CONTROLE[Coluna53],"-")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_xlfn.XLOOKUP(G459&amp;$U$3,BS_CONTROLE[Coluna1],BS_CONTROLE[Coluna53],"-")</f>
        <v>-</v>
      </c>
      <c r="V459" s="98" t="str">
        <f ca="1">_xlfn.XLOOKUP(G459&amp;$V$3,BS_CONTROLE[Coluna1],BS_CONTROLE[Coluna53],"-")</f>
        <v>-</v>
      </c>
      <c r="W459" s="98" t="str">
        <f ca="1">_xlfn.XLOOKUP(G459&amp;$W$3,BS_CONTROLE[Coluna1],BS_CONTROLE[Coluna53],"-")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_xlfn.XLOOKUP(G460&amp;$U$3,BS_CONTROLE[Coluna1],BS_CONTROLE[Coluna53],"-")</f>
        <v>-</v>
      </c>
      <c r="V460" s="98" t="str">
        <f ca="1">_xlfn.XLOOKUP(G460&amp;$V$3,BS_CONTROLE[Coluna1],BS_CONTROLE[Coluna53],"-")</f>
        <v>-</v>
      </c>
      <c r="W460" s="98" t="str">
        <f ca="1">_xlfn.XLOOKUP(G460&amp;$W$3,BS_CONTROLE[Coluna1],BS_CONTROLE[Coluna53],"-")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_xlfn.XLOOKUP(G461&amp;$U$3,BS_CONTROLE[Coluna1],BS_CONTROLE[Coluna53],"-")</f>
        <v>-</v>
      </c>
      <c r="V461" s="98" t="str">
        <f ca="1">_xlfn.XLOOKUP(G461&amp;$V$3,BS_CONTROLE[Coluna1],BS_CONTROLE[Coluna53],"-")</f>
        <v>-</v>
      </c>
      <c r="W461" s="98" t="str">
        <f ca="1">_xlfn.XLOOKUP(G461&amp;$W$3,BS_CONTROLE[Coluna1],BS_CONTROLE[Coluna53],"-")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_xlfn.XLOOKUP(G462&amp;$U$3,BS_CONTROLE[Coluna1],BS_CONTROLE[Coluna53],"-")</f>
        <v>-</v>
      </c>
      <c r="V462" s="98" t="str">
        <f ca="1">_xlfn.XLOOKUP(G462&amp;$V$3,BS_CONTROLE[Coluna1],BS_CONTROLE[Coluna53],"-")</f>
        <v>-</v>
      </c>
      <c r="W462" s="98" t="str">
        <f ca="1">_xlfn.XLOOKUP(G462&amp;$W$3,BS_CONTROLE[Coluna1],BS_CONTROLE[Coluna53],"-")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_xlfn.XLOOKUP(G463&amp;$U$3,BS_CONTROLE[Coluna1],BS_CONTROLE[Coluna53],"-")</f>
        <v>-</v>
      </c>
      <c r="V463" s="98" t="str">
        <f ca="1">_xlfn.XLOOKUP(G463&amp;$V$3,BS_CONTROLE[Coluna1],BS_CONTROLE[Coluna53],"-")</f>
        <v>-</v>
      </c>
      <c r="W463" s="98" t="str">
        <f ca="1">_xlfn.XLOOKUP(G463&amp;$W$3,BS_CONTROLE[Coluna1],BS_CONTROLE[Coluna53],"-")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_xlfn.XLOOKUP(G464&amp;$U$3,BS_CONTROLE[Coluna1],BS_CONTROLE[Coluna53],"-")</f>
        <v>-</v>
      </c>
      <c r="V464" s="98" t="str">
        <f ca="1">_xlfn.XLOOKUP(G464&amp;$V$3,BS_CONTROLE[Coluna1],BS_CONTROLE[Coluna53],"-")</f>
        <v>-</v>
      </c>
      <c r="W464" s="98" t="str">
        <f ca="1">_xlfn.XLOOKUP(G464&amp;$W$3,BS_CONTROLE[Coluna1],BS_CONTROLE[Coluna53],"-")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_xlfn.XLOOKUP(G465&amp;$U$3,BS_CONTROLE[Coluna1],BS_CONTROLE[Coluna53],"-")</f>
        <v>-</v>
      </c>
      <c r="V465" s="98" t="str">
        <f ca="1">_xlfn.XLOOKUP(G465&amp;$V$3,BS_CONTROLE[Coluna1],BS_CONTROLE[Coluna53],"-")</f>
        <v>-</v>
      </c>
      <c r="W465" s="98" t="str">
        <f ca="1">_xlfn.XLOOKUP(G465&amp;$W$3,BS_CONTROLE[Coluna1],BS_CONTROLE[Coluna53],"-")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_xlfn.XLOOKUP(G466&amp;$U$3,BS_CONTROLE[Coluna1],BS_CONTROLE[Coluna53],"-")</f>
        <v>-</v>
      </c>
      <c r="V466" s="98" t="str">
        <f ca="1">_xlfn.XLOOKUP(G466&amp;$V$3,BS_CONTROLE[Coluna1],BS_CONTROLE[Coluna53],"-")</f>
        <v>-</v>
      </c>
      <c r="W466" s="98" t="str">
        <f ca="1">_xlfn.XLOOKUP(G466&amp;$W$3,BS_CONTROLE[Coluna1],BS_CONTROLE[Coluna53],"-")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_xlfn.XLOOKUP(G467&amp;$U$3,BS_CONTROLE[Coluna1],BS_CONTROLE[Coluna53],"-")</f>
        <v>-</v>
      </c>
      <c r="V467" s="98" t="str">
        <f ca="1">_xlfn.XLOOKUP(G467&amp;$V$3,BS_CONTROLE[Coluna1],BS_CONTROLE[Coluna53],"-")</f>
        <v>-</v>
      </c>
      <c r="W467" s="98" t="str">
        <f ca="1">_xlfn.XLOOKUP(G467&amp;$W$3,BS_CONTROLE[Coluna1],BS_CONTROLE[Coluna53],"-")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_xlfn.XLOOKUP(G468&amp;$U$3,BS_CONTROLE[Coluna1],BS_CONTROLE[Coluna53],"-")</f>
        <v>-</v>
      </c>
      <c r="V468" s="98" t="str">
        <f ca="1">_xlfn.XLOOKUP(G468&amp;$V$3,BS_CONTROLE[Coluna1],BS_CONTROLE[Coluna53],"-")</f>
        <v>-</v>
      </c>
      <c r="W468" s="98" t="str">
        <f ca="1">_xlfn.XLOOKUP(G468&amp;$W$3,BS_CONTROLE[Coluna1],BS_CONTROLE[Coluna53],"-")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_xlfn.XLOOKUP(G469&amp;$U$3,BS_CONTROLE[Coluna1],BS_CONTROLE[Coluna53],"-")</f>
        <v>-</v>
      </c>
      <c r="V469" s="98" t="str">
        <f ca="1">_xlfn.XLOOKUP(G469&amp;$V$3,BS_CONTROLE[Coluna1],BS_CONTROLE[Coluna53],"-")</f>
        <v>-</v>
      </c>
      <c r="W469" s="98" t="str">
        <f ca="1">_xlfn.XLOOKUP(G469&amp;$W$3,BS_CONTROLE[Coluna1],BS_CONTROLE[Coluna53],"-")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_xlfn.XLOOKUP(G470&amp;$U$3,BS_CONTROLE[Coluna1],BS_CONTROLE[Coluna53],"-")</f>
        <v>-</v>
      </c>
      <c r="V470" s="98" t="str">
        <f ca="1">_xlfn.XLOOKUP(G470&amp;$V$3,BS_CONTROLE[Coluna1],BS_CONTROLE[Coluna53],"-")</f>
        <v>-</v>
      </c>
      <c r="W470" s="98" t="str">
        <f ca="1">_xlfn.XLOOKUP(G470&amp;$W$3,BS_CONTROLE[Coluna1],BS_CONTROLE[Coluna53],"-")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_xlfn.XLOOKUP(G471&amp;$U$3,BS_CONTROLE[Coluna1],BS_CONTROLE[Coluna53],"-")</f>
        <v>-</v>
      </c>
      <c r="V471" s="98" t="str">
        <f ca="1">_xlfn.XLOOKUP(G471&amp;$V$3,BS_CONTROLE[Coluna1],BS_CONTROLE[Coluna53],"-")</f>
        <v>-</v>
      </c>
      <c r="W471" s="98" t="str">
        <f ca="1">_xlfn.XLOOKUP(G471&amp;$W$3,BS_CONTROLE[Coluna1],BS_CONTROLE[Coluna53],"-")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_xlfn.XLOOKUP(G472&amp;$U$3,BS_CONTROLE[Coluna1],BS_CONTROLE[Coluna53],"-")</f>
        <v>-</v>
      </c>
      <c r="V472" s="98" t="str">
        <f ca="1">_xlfn.XLOOKUP(G472&amp;$V$3,BS_CONTROLE[Coluna1],BS_CONTROLE[Coluna53],"-")</f>
        <v>-</v>
      </c>
      <c r="W472" s="98" t="str">
        <f ca="1">_xlfn.XLOOKUP(G472&amp;$W$3,BS_CONTROLE[Coluna1],BS_CONTROLE[Coluna53],"-")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_xlfn.XLOOKUP(G473&amp;$U$3,BS_CONTROLE[Coluna1],BS_CONTROLE[Coluna53],"-")</f>
        <v>-</v>
      </c>
      <c r="V473" s="98" t="str">
        <f ca="1">_xlfn.XLOOKUP(G473&amp;$V$3,BS_CONTROLE[Coluna1],BS_CONTROLE[Coluna53],"-")</f>
        <v>-</v>
      </c>
      <c r="W473" s="98" t="str">
        <f ca="1">_xlfn.XLOOKUP(G473&amp;$W$3,BS_CONTROLE[Coluna1],BS_CONTROLE[Coluna53],"-")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_xlfn.XLOOKUP(G474&amp;$U$3,BS_CONTROLE[Coluna1],BS_CONTROLE[Coluna53],"-")</f>
        <v>-</v>
      </c>
      <c r="V474" s="98" t="str">
        <f ca="1">_xlfn.XLOOKUP(G474&amp;$V$3,BS_CONTROLE[Coluna1],BS_CONTROLE[Coluna53],"-")</f>
        <v>-</v>
      </c>
      <c r="W474" s="98" t="str">
        <f ca="1">_xlfn.XLOOKUP(G474&amp;$W$3,BS_CONTROLE[Coluna1],BS_CONTROLE[Coluna53],"-")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_xlfn.XLOOKUP(G475&amp;$U$3,BS_CONTROLE[Coluna1],BS_CONTROLE[Coluna53],"-")</f>
        <v>-</v>
      </c>
      <c r="V475" s="98" t="str">
        <f ca="1">_xlfn.XLOOKUP(G475&amp;$V$3,BS_CONTROLE[Coluna1],BS_CONTROLE[Coluna53],"-")</f>
        <v>-</v>
      </c>
      <c r="W475" s="98" t="str">
        <f ca="1">_xlfn.XLOOKUP(G475&amp;$W$3,BS_CONTROLE[Coluna1],BS_CONTROLE[Coluna53],"-")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_xlfn.XLOOKUP(G476&amp;$U$3,BS_CONTROLE[Coluna1],BS_CONTROLE[Coluna53],"-")</f>
        <v>-</v>
      </c>
      <c r="V476" s="98" t="str">
        <f ca="1">_xlfn.XLOOKUP(G476&amp;$V$3,BS_CONTROLE[Coluna1],BS_CONTROLE[Coluna53],"-")</f>
        <v>-</v>
      </c>
      <c r="W476" s="98" t="str">
        <f ca="1">_xlfn.XLOOKUP(G476&amp;$W$3,BS_CONTROLE[Coluna1],BS_CONTROLE[Coluna53],"-")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_xlfn.XLOOKUP(G477&amp;$U$3,BS_CONTROLE[Coluna1],BS_CONTROLE[Coluna53],"-")</f>
        <v>-</v>
      </c>
      <c r="V477" s="98" t="str">
        <f ca="1">_xlfn.XLOOKUP(G477&amp;$V$3,BS_CONTROLE[Coluna1],BS_CONTROLE[Coluna53],"-")</f>
        <v>-</v>
      </c>
      <c r="W477" s="98" t="str">
        <f ca="1">_xlfn.XLOOKUP(G477&amp;$W$3,BS_CONTROLE[Coluna1],BS_CONTROLE[Coluna53],"-")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_xlfn.XLOOKUP(G478&amp;$U$3,BS_CONTROLE[Coluna1],BS_CONTROLE[Coluna53],"-")</f>
        <v>-</v>
      </c>
      <c r="V478" s="98" t="str">
        <f ca="1">_xlfn.XLOOKUP(G478&amp;$V$3,BS_CONTROLE[Coluna1],BS_CONTROLE[Coluna53],"-")</f>
        <v>-</v>
      </c>
      <c r="W478" s="98" t="str">
        <f ca="1">_xlfn.XLOOKUP(G478&amp;$W$3,BS_CONTROLE[Coluna1],BS_CONTROLE[Coluna53],"-")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_xlfn.XLOOKUP(G479&amp;$U$3,BS_CONTROLE[Coluna1],BS_CONTROLE[Coluna53],"-")</f>
        <v>-</v>
      </c>
      <c r="V479" s="98" t="str">
        <f ca="1">_xlfn.XLOOKUP(G479&amp;$V$3,BS_CONTROLE[Coluna1],BS_CONTROLE[Coluna53],"-")</f>
        <v>-</v>
      </c>
      <c r="W479" s="98" t="str">
        <f ca="1">_xlfn.XLOOKUP(G479&amp;$W$3,BS_CONTROLE[Coluna1],BS_CONTROLE[Coluna53],"-")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_xlfn.XLOOKUP(G480&amp;$U$3,BS_CONTROLE[Coluna1],BS_CONTROLE[Coluna53],"-")</f>
        <v>-</v>
      </c>
      <c r="V480" s="98" t="str">
        <f ca="1">_xlfn.XLOOKUP(G480&amp;$V$3,BS_CONTROLE[Coluna1],BS_CONTROLE[Coluna53],"-")</f>
        <v>-</v>
      </c>
      <c r="W480" s="98" t="str">
        <f ca="1">_xlfn.XLOOKUP(G480&amp;$W$3,BS_CONTROLE[Coluna1],BS_CONTROLE[Coluna53],"-")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_xlfn.XLOOKUP(G481&amp;$U$3,BS_CONTROLE[Coluna1],BS_CONTROLE[Coluna53],"-")</f>
        <v>-</v>
      </c>
      <c r="V481" s="98" t="str">
        <f ca="1">_xlfn.XLOOKUP(G481&amp;$V$3,BS_CONTROLE[Coluna1],BS_CONTROLE[Coluna53],"-")</f>
        <v>-</v>
      </c>
      <c r="W481" s="98" t="str">
        <f ca="1">_xlfn.XLOOKUP(G481&amp;$W$3,BS_CONTROLE[Coluna1],BS_CONTROLE[Coluna53],"-")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_xlfn.XLOOKUP(G482&amp;$U$3,BS_CONTROLE[Coluna1],BS_CONTROLE[Coluna53],"-")</f>
        <v>-</v>
      </c>
      <c r="V482" s="98" t="str">
        <f ca="1">_xlfn.XLOOKUP(G482&amp;$V$3,BS_CONTROLE[Coluna1],BS_CONTROLE[Coluna53],"-")</f>
        <v>-</v>
      </c>
      <c r="W482" s="98" t="str">
        <f ca="1">_xlfn.XLOOKUP(G482&amp;$W$3,BS_CONTROLE[Coluna1],BS_CONTROLE[Coluna53],"-")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_xlfn.XLOOKUP(G483&amp;$U$3,BS_CONTROLE[Coluna1],BS_CONTROLE[Coluna53],"-")</f>
        <v>-</v>
      </c>
      <c r="V483" s="98" t="str">
        <f ca="1">_xlfn.XLOOKUP(G483&amp;$V$3,BS_CONTROLE[Coluna1],BS_CONTROLE[Coluna53],"-")</f>
        <v>-</v>
      </c>
      <c r="W483" s="98" t="str">
        <f ca="1">_xlfn.XLOOKUP(G483&amp;$W$3,BS_CONTROLE[Coluna1],BS_CONTROLE[Coluna53],"-")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_xlfn.XLOOKUP(G484&amp;$U$3,BS_CONTROLE[Coluna1],BS_CONTROLE[Coluna53],"-")</f>
        <v>-</v>
      </c>
      <c r="V484" s="98" t="str">
        <f ca="1">_xlfn.XLOOKUP(G484&amp;$V$3,BS_CONTROLE[Coluna1],BS_CONTROLE[Coluna53],"-")</f>
        <v>-</v>
      </c>
      <c r="W484" s="98" t="str">
        <f ca="1">_xlfn.XLOOKUP(G484&amp;$W$3,BS_CONTROLE[Coluna1],BS_CONTROLE[Coluna53],"-")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_xlfn.XLOOKUP(G485&amp;$U$3,BS_CONTROLE[Coluna1],BS_CONTROLE[Coluna53],"-")</f>
        <v>-</v>
      </c>
      <c r="V485" s="98" t="str">
        <f ca="1">_xlfn.XLOOKUP(G485&amp;$V$3,BS_CONTROLE[Coluna1],BS_CONTROLE[Coluna53],"-")</f>
        <v>-</v>
      </c>
      <c r="W485" s="98" t="str">
        <f ca="1">_xlfn.XLOOKUP(G485&amp;$W$3,BS_CONTROLE[Coluna1],BS_CONTROLE[Coluna53],"-")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_xlfn.XLOOKUP(G486&amp;$U$3,BS_CONTROLE[Coluna1],BS_CONTROLE[Coluna53],"-")</f>
        <v>-</v>
      </c>
      <c r="V486" s="98" t="str">
        <f ca="1">_xlfn.XLOOKUP(G486&amp;$V$3,BS_CONTROLE[Coluna1],BS_CONTROLE[Coluna53],"-")</f>
        <v>-</v>
      </c>
      <c r="W486" s="98" t="str">
        <f ca="1">_xlfn.XLOOKUP(G486&amp;$W$3,BS_CONTROLE[Coluna1],BS_CONTROLE[Coluna53],"-")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_xlfn.XLOOKUP(G487&amp;$U$3,BS_CONTROLE[Coluna1],BS_CONTROLE[Coluna53],"-")</f>
        <v>-</v>
      </c>
      <c r="V487" s="98" t="str">
        <f ca="1">_xlfn.XLOOKUP(G487&amp;$V$3,BS_CONTROLE[Coluna1],BS_CONTROLE[Coluna53],"-")</f>
        <v>-</v>
      </c>
      <c r="W487" s="98" t="str">
        <f ca="1">_xlfn.XLOOKUP(G487&amp;$W$3,BS_CONTROLE[Coluna1],BS_CONTROLE[Coluna53],"-")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_xlfn.XLOOKUP(G488&amp;$U$3,BS_CONTROLE[Coluna1],BS_CONTROLE[Coluna53],"-")</f>
        <v>-</v>
      </c>
      <c r="V488" s="98" t="str">
        <f ca="1">_xlfn.XLOOKUP(G488&amp;$V$3,BS_CONTROLE[Coluna1],BS_CONTROLE[Coluna53],"-")</f>
        <v>-</v>
      </c>
      <c r="W488" s="98" t="str">
        <f ca="1">_xlfn.XLOOKUP(G488&amp;$W$3,BS_CONTROLE[Coluna1],BS_CONTROLE[Coluna53],"-")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_xlfn.XLOOKUP(G489&amp;$U$3,BS_CONTROLE[Coluna1],BS_CONTROLE[Coluna53],"-")</f>
        <v>-</v>
      </c>
      <c r="V489" s="98" t="str">
        <f ca="1">_xlfn.XLOOKUP(G489&amp;$V$3,BS_CONTROLE[Coluna1],BS_CONTROLE[Coluna53],"-")</f>
        <v>-</v>
      </c>
      <c r="W489" s="98" t="str">
        <f ca="1">_xlfn.XLOOKUP(G489&amp;$W$3,BS_CONTROLE[Coluna1],BS_CONTROLE[Coluna53],"-")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_xlfn.XLOOKUP(G490&amp;$U$3,BS_CONTROLE[Coluna1],BS_CONTROLE[Coluna53],"-")</f>
        <v>-</v>
      </c>
      <c r="V490" s="98" t="str">
        <f ca="1">_xlfn.XLOOKUP(G490&amp;$V$3,BS_CONTROLE[Coluna1],BS_CONTROLE[Coluna53],"-")</f>
        <v>-</v>
      </c>
      <c r="W490" s="98" t="str">
        <f ca="1">_xlfn.XLOOKUP(G490&amp;$W$3,BS_CONTROLE[Coluna1],BS_CONTROLE[Coluna53],"-")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_xlfn.XLOOKUP(G491&amp;$U$3,BS_CONTROLE[Coluna1],BS_CONTROLE[Coluna53],"-")</f>
        <v>-</v>
      </c>
      <c r="V491" s="98" t="str">
        <f ca="1">_xlfn.XLOOKUP(G491&amp;$V$3,BS_CONTROLE[Coluna1],BS_CONTROLE[Coluna53],"-")</f>
        <v>-</v>
      </c>
      <c r="W491" s="98" t="str">
        <f ca="1">_xlfn.XLOOKUP(G491&amp;$W$3,BS_CONTROLE[Coluna1],BS_CONTROLE[Coluna53],"-")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_xlfn.XLOOKUP(G492&amp;$U$3,BS_CONTROLE[Coluna1],BS_CONTROLE[Coluna53],"-")</f>
        <v>-</v>
      </c>
      <c r="V492" s="98" t="str">
        <f ca="1">_xlfn.XLOOKUP(G492&amp;$V$3,BS_CONTROLE[Coluna1],BS_CONTROLE[Coluna53],"-")</f>
        <v>-</v>
      </c>
      <c r="W492" s="98" t="str">
        <f ca="1">_xlfn.XLOOKUP(G492&amp;$W$3,BS_CONTROLE[Coluna1],BS_CONTROLE[Coluna53],"-")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_xlfn.XLOOKUP(G493&amp;$U$3,BS_CONTROLE[Coluna1],BS_CONTROLE[Coluna53],"-")</f>
        <v>-</v>
      </c>
      <c r="V493" s="98" t="str">
        <f ca="1">_xlfn.XLOOKUP(G493&amp;$V$3,BS_CONTROLE[Coluna1],BS_CONTROLE[Coluna53],"-")</f>
        <v>-</v>
      </c>
      <c r="W493" s="98" t="str">
        <f ca="1">_xlfn.XLOOKUP(G493&amp;$W$3,BS_CONTROLE[Coluna1],BS_CONTROLE[Coluna53],"-")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_xlfn.XLOOKUP(G494&amp;$U$3,BS_CONTROLE[Coluna1],BS_CONTROLE[Coluna53],"-")</f>
        <v>-</v>
      </c>
      <c r="V494" s="98" t="str">
        <f ca="1">_xlfn.XLOOKUP(G494&amp;$V$3,BS_CONTROLE[Coluna1],BS_CONTROLE[Coluna53],"-")</f>
        <v>-</v>
      </c>
      <c r="W494" s="98" t="str">
        <f ca="1">_xlfn.XLOOKUP(G494&amp;$W$3,BS_CONTROLE[Coluna1],BS_CONTROLE[Coluna53],"-")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_xlfn.XLOOKUP(G495&amp;$U$3,BS_CONTROLE[Coluna1],BS_CONTROLE[Coluna53],"-")</f>
        <v>-</v>
      </c>
      <c r="V495" s="98" t="str">
        <f ca="1">_xlfn.XLOOKUP(G495&amp;$V$3,BS_CONTROLE[Coluna1],BS_CONTROLE[Coluna53],"-")</f>
        <v>-</v>
      </c>
      <c r="W495" s="98" t="str">
        <f ca="1">_xlfn.XLOOKUP(G495&amp;$W$3,BS_CONTROLE[Coluna1],BS_CONTROLE[Coluna53],"-")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_xlfn.XLOOKUP(G496&amp;$U$3,BS_CONTROLE[Coluna1],BS_CONTROLE[Coluna53],"-")</f>
        <v>-</v>
      </c>
      <c r="V496" s="98" t="str">
        <f ca="1">_xlfn.XLOOKUP(G496&amp;$V$3,BS_CONTROLE[Coluna1],BS_CONTROLE[Coluna53],"-")</f>
        <v>-</v>
      </c>
      <c r="W496" s="98" t="str">
        <f ca="1">_xlfn.XLOOKUP(G496&amp;$W$3,BS_CONTROLE[Coluna1],BS_CONTROLE[Coluna53],"-")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_xlfn.XLOOKUP(G497&amp;$U$3,BS_CONTROLE[Coluna1],BS_CONTROLE[Coluna53],"-")</f>
        <v>-</v>
      </c>
      <c r="V497" s="98" t="str">
        <f ca="1">_xlfn.XLOOKUP(G497&amp;$V$3,BS_CONTROLE[Coluna1],BS_CONTROLE[Coluna53],"-")</f>
        <v>-</v>
      </c>
      <c r="W497" s="98" t="str">
        <f ca="1">_xlfn.XLOOKUP(G497&amp;$W$3,BS_CONTROLE[Coluna1],BS_CONTROLE[Coluna53],"-")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_xlfn.XLOOKUP(G498&amp;$U$3,BS_CONTROLE[Coluna1],BS_CONTROLE[Coluna53],"-")</f>
        <v>-</v>
      </c>
      <c r="V498" s="98" t="str">
        <f ca="1">_xlfn.XLOOKUP(G498&amp;$V$3,BS_CONTROLE[Coluna1],BS_CONTROLE[Coluna53],"-")</f>
        <v>-</v>
      </c>
      <c r="W498" s="98" t="str">
        <f ca="1">_xlfn.XLOOKUP(G498&amp;$W$3,BS_CONTROLE[Coluna1],BS_CONTROLE[Coluna53],"-")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_xlfn.XLOOKUP(G499&amp;$U$3,BS_CONTROLE[Coluna1],BS_CONTROLE[Coluna53],"-")</f>
        <v>-</v>
      </c>
      <c r="V499" s="98" t="str">
        <f ca="1">_xlfn.XLOOKUP(G499&amp;$V$3,BS_CONTROLE[Coluna1],BS_CONTROLE[Coluna53],"-")</f>
        <v>-</v>
      </c>
      <c r="W499" s="98" t="str">
        <f ca="1">_xlfn.XLOOKUP(G499&amp;$W$3,BS_CONTROLE[Coluna1],BS_CONTROLE[Coluna53],"-")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_xlfn.XLOOKUP(G500&amp;$U$3,BS_CONTROLE[Coluna1],BS_CONTROLE[Coluna53],"-")</f>
        <v>-</v>
      </c>
      <c r="V500" s="98" t="str">
        <f ca="1">_xlfn.XLOOKUP(G500&amp;$V$3,BS_CONTROLE[Coluna1],BS_CONTROLE[Coluna53],"-")</f>
        <v>-</v>
      </c>
      <c r="W500" s="98" t="str">
        <f ca="1">_xlfn.XLOOKUP(G500&amp;$W$3,BS_CONTROLE[Coluna1],BS_CONTROLE[Coluna53],"-")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_xlfn.XLOOKUP(G501&amp;$U$3,BS_CONTROLE[Coluna1],BS_CONTROLE[Coluna53],"-")</f>
        <v>-</v>
      </c>
      <c r="V501" s="98" t="str">
        <f ca="1">_xlfn.XLOOKUP(G501&amp;$V$3,BS_CONTROLE[Coluna1],BS_CONTROLE[Coluna53],"-")</f>
        <v>-</v>
      </c>
      <c r="W501" s="98" t="str">
        <f ca="1">_xlfn.XLOOKUP(G501&amp;$W$3,BS_CONTROLE[Coluna1],BS_CONTROLE[Coluna53],"-")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_xlfn.XLOOKUP(G502&amp;$U$3,BS_CONTROLE[Coluna1],BS_CONTROLE[Coluna53],"-")</f>
        <v>-</v>
      </c>
      <c r="V502" s="98" t="str">
        <f ca="1">_xlfn.XLOOKUP(G502&amp;$V$3,BS_CONTROLE[Coluna1],BS_CONTROLE[Coluna53],"-")</f>
        <v>-</v>
      </c>
      <c r="W502" s="98" t="str">
        <f ca="1">_xlfn.XLOOKUP(G502&amp;$W$3,BS_CONTROLE[Coluna1],BS_CONTROLE[Coluna53],"-")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_xlfn.XLOOKUP(G503&amp;$U$3,BS_CONTROLE[Coluna1],BS_CONTROLE[Coluna53],"-")</f>
        <v>-</v>
      </c>
      <c r="V503" s="98" t="str">
        <f ca="1">_xlfn.XLOOKUP(G503&amp;$V$3,BS_CONTROLE[Coluna1],BS_CONTROLE[Coluna53],"-")</f>
        <v>-</v>
      </c>
      <c r="W503" s="98" t="str">
        <f ca="1">_xlfn.XLOOKUP(G503&amp;$W$3,BS_CONTROLE[Coluna1],BS_CONTROLE[Coluna53],"-")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_xlfn.XLOOKUP(G504&amp;$U$3,BS_CONTROLE[Coluna1],BS_CONTROLE[Coluna53],"-")</f>
        <v>-</v>
      </c>
      <c r="V504" s="98" t="str">
        <f ca="1">_xlfn.XLOOKUP(G504&amp;$V$3,BS_CONTROLE[Coluna1],BS_CONTROLE[Coluna53],"-")</f>
        <v>-</v>
      </c>
      <c r="W504" s="98" t="str">
        <f ca="1">_xlfn.XLOOKUP(G504&amp;$W$3,BS_CONTROLE[Coluna1],BS_CONTROLE[Coluna53],"-")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_xlfn.XLOOKUP(G505&amp;$U$3,BS_CONTROLE[Coluna1],BS_CONTROLE[Coluna53],"-")</f>
        <v>-</v>
      </c>
      <c r="V505" s="98" t="str">
        <f ca="1">_xlfn.XLOOKUP(G505&amp;$V$3,BS_CONTROLE[Coluna1],BS_CONTROLE[Coluna53],"-")</f>
        <v>-</v>
      </c>
      <c r="W505" s="98" t="str">
        <f ca="1">_xlfn.XLOOKUP(G505&amp;$W$3,BS_CONTROLE[Coluna1],BS_CONTROLE[Coluna53],"-")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_xlfn.XLOOKUP(G506&amp;$U$3,BS_CONTROLE[Coluna1],BS_CONTROLE[Coluna53],"-")</f>
        <v>-</v>
      </c>
      <c r="V506" s="98" t="str">
        <f ca="1">_xlfn.XLOOKUP(G506&amp;$V$3,BS_CONTROLE[Coluna1],BS_CONTROLE[Coluna53],"-")</f>
        <v>-</v>
      </c>
      <c r="W506" s="98" t="str">
        <f ca="1">_xlfn.XLOOKUP(G506&amp;$W$3,BS_CONTROLE[Coluna1],BS_CONTROLE[Coluna53],"-")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_xlfn.XLOOKUP(G507&amp;$U$3,BS_CONTROLE[Coluna1],BS_CONTROLE[Coluna53],"-")</f>
        <v>-</v>
      </c>
      <c r="V507" s="98" t="str">
        <f ca="1">_xlfn.XLOOKUP(G507&amp;$V$3,BS_CONTROLE[Coluna1],BS_CONTROLE[Coluna53],"-")</f>
        <v>-</v>
      </c>
      <c r="W507" s="98" t="str">
        <f ca="1">_xlfn.XLOOKUP(G507&amp;$W$3,BS_CONTROLE[Coluna1],BS_CONTROLE[Coluna53],"-")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_xlfn.XLOOKUP(G508&amp;$U$3,BS_CONTROLE[Coluna1],BS_CONTROLE[Coluna53],"-")</f>
        <v>-</v>
      </c>
      <c r="V508" s="98" t="str">
        <f ca="1">_xlfn.XLOOKUP(G508&amp;$V$3,BS_CONTROLE[Coluna1],BS_CONTROLE[Coluna53],"-")</f>
        <v>-</v>
      </c>
      <c r="W508" s="98" t="str">
        <f ca="1">_xlfn.XLOOKUP(G508&amp;$W$3,BS_CONTROLE[Coluna1],BS_CONTROLE[Coluna53],"-")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_xlfn.XLOOKUP(G509&amp;$U$3,BS_CONTROLE[Coluna1],BS_CONTROLE[Coluna53],"-")</f>
        <v>-</v>
      </c>
      <c r="V509" s="98" t="str">
        <f ca="1">_xlfn.XLOOKUP(G509&amp;$V$3,BS_CONTROLE[Coluna1],BS_CONTROLE[Coluna53],"-")</f>
        <v>-</v>
      </c>
      <c r="W509" s="98" t="str">
        <f ca="1">_xlfn.XLOOKUP(G509&amp;$W$3,BS_CONTROLE[Coluna1],BS_CONTROLE[Coluna53],"-")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_xlfn.XLOOKUP(G510&amp;$U$3,BS_CONTROLE[Coluna1],BS_CONTROLE[Coluna53],"-")</f>
        <v>-</v>
      </c>
      <c r="V510" s="98" t="str">
        <f ca="1">_xlfn.XLOOKUP(G510&amp;$V$3,BS_CONTROLE[Coluna1],BS_CONTROLE[Coluna53],"-")</f>
        <v>-</v>
      </c>
      <c r="W510" s="98" t="str">
        <f ca="1">_xlfn.XLOOKUP(G510&amp;$W$3,BS_CONTROLE[Coluna1],BS_CONTROLE[Coluna53],"-")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_xlfn.XLOOKUP(G511&amp;$U$3,BS_CONTROLE[Coluna1],BS_CONTROLE[Coluna53],"-")</f>
        <v>-</v>
      </c>
      <c r="V511" s="98" t="str">
        <f ca="1">_xlfn.XLOOKUP(G511&amp;$V$3,BS_CONTROLE[Coluna1],BS_CONTROLE[Coluna53],"-")</f>
        <v>-</v>
      </c>
      <c r="W511" s="98" t="str">
        <f ca="1">_xlfn.XLOOKUP(G511&amp;$W$3,BS_CONTROLE[Coluna1],BS_CONTROLE[Coluna53],"-")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_xlfn.XLOOKUP(G512&amp;$U$3,BS_CONTROLE[Coluna1],BS_CONTROLE[Coluna53],"-")</f>
        <v>-</v>
      </c>
      <c r="V512" s="98" t="str">
        <f ca="1">_xlfn.XLOOKUP(G512&amp;$V$3,BS_CONTROLE[Coluna1],BS_CONTROLE[Coluna53],"-")</f>
        <v>-</v>
      </c>
      <c r="W512" s="98" t="str">
        <f ca="1">_xlfn.XLOOKUP(G512&amp;$W$3,BS_CONTROLE[Coluna1],BS_CONTROLE[Coluna53],"-")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_xlfn.XLOOKUP(G513&amp;$U$3,BS_CONTROLE[Coluna1],BS_CONTROLE[Coluna53],"-")</f>
        <v>-</v>
      </c>
      <c r="V513" s="98" t="str">
        <f ca="1">_xlfn.XLOOKUP(G513&amp;$V$3,BS_CONTROLE[Coluna1],BS_CONTROLE[Coluna53],"-")</f>
        <v>-</v>
      </c>
      <c r="W513" s="98" t="str">
        <f ca="1">_xlfn.XLOOKUP(G513&amp;$W$3,BS_CONTROLE[Coluna1],BS_CONTROLE[Coluna53],"-")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_xlfn.XLOOKUP(G514&amp;$U$3,BS_CONTROLE[Coluna1],BS_CONTROLE[Coluna53],"-")</f>
        <v>-</v>
      </c>
      <c r="V514" s="98" t="str">
        <f ca="1">_xlfn.XLOOKUP(G514&amp;$V$3,BS_CONTROLE[Coluna1],BS_CONTROLE[Coluna53],"-")</f>
        <v>-</v>
      </c>
      <c r="W514" s="98" t="str">
        <f ca="1">_xlfn.XLOOKUP(G514&amp;$W$3,BS_CONTROLE[Coluna1],BS_CONTROLE[Coluna53],"-")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_xlfn.XLOOKUP(G515&amp;$U$3,BS_CONTROLE[Coluna1],BS_CONTROLE[Coluna53],"-")</f>
        <v>-</v>
      </c>
      <c r="V515" s="98" t="str">
        <f ca="1">_xlfn.XLOOKUP(G515&amp;$V$3,BS_CONTROLE[Coluna1],BS_CONTROLE[Coluna53],"-")</f>
        <v>-</v>
      </c>
      <c r="W515" s="98" t="str">
        <f ca="1">_xlfn.XLOOKUP(G515&amp;$W$3,BS_CONTROLE[Coluna1],BS_CONTROLE[Coluna53],"-")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_xlfn.XLOOKUP(G516&amp;$U$3,BS_CONTROLE[Coluna1],BS_CONTROLE[Coluna53],"-")</f>
        <v>-</v>
      </c>
      <c r="V516" s="98" t="str">
        <f ca="1">_xlfn.XLOOKUP(G516&amp;$V$3,BS_CONTROLE[Coluna1],BS_CONTROLE[Coluna53],"-")</f>
        <v>-</v>
      </c>
      <c r="W516" s="98" t="str">
        <f ca="1">_xlfn.XLOOKUP(G516&amp;$W$3,BS_CONTROLE[Coluna1],BS_CONTROLE[Coluna53],"-")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_xlfn.XLOOKUP(G517&amp;$U$3,BS_CONTROLE[Coluna1],BS_CONTROLE[Coluna53],"-")</f>
        <v>-</v>
      </c>
      <c r="V517" s="98" t="str">
        <f ca="1">_xlfn.XLOOKUP(G517&amp;$V$3,BS_CONTROLE[Coluna1],BS_CONTROLE[Coluna53],"-")</f>
        <v>-</v>
      </c>
      <c r="W517" s="98" t="str">
        <f ca="1">_xlfn.XLOOKUP(G517&amp;$W$3,BS_CONTROLE[Coluna1],BS_CONTROLE[Coluna53],"-")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_xlfn.XLOOKUP(G518&amp;$U$3,BS_CONTROLE[Coluna1],BS_CONTROLE[Coluna53],"-")</f>
        <v>-</v>
      </c>
      <c r="V518" s="98" t="str">
        <f ca="1">_xlfn.XLOOKUP(G518&amp;$V$3,BS_CONTROLE[Coluna1],BS_CONTROLE[Coluna53],"-")</f>
        <v>-</v>
      </c>
      <c r="W518" s="98" t="str">
        <f ca="1">_xlfn.XLOOKUP(G518&amp;$W$3,BS_CONTROLE[Coluna1],BS_CONTROLE[Coluna53],"-")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_xlfn.XLOOKUP(G519&amp;$U$3,BS_CONTROLE[Coluna1],BS_CONTROLE[Coluna53],"-")</f>
        <v>-</v>
      </c>
      <c r="V519" s="98" t="str">
        <f ca="1">_xlfn.XLOOKUP(G519&amp;$V$3,BS_CONTROLE[Coluna1],BS_CONTROLE[Coluna53],"-")</f>
        <v>-</v>
      </c>
      <c r="W519" s="98" t="str">
        <f ca="1">_xlfn.XLOOKUP(G519&amp;$W$3,BS_CONTROLE[Coluna1],BS_CONTROLE[Coluna53],"-")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_xlfn.XLOOKUP(G520&amp;$U$3,BS_CONTROLE[Coluna1],BS_CONTROLE[Coluna53],"-")</f>
        <v>-</v>
      </c>
      <c r="V520" s="98" t="str">
        <f ca="1">_xlfn.XLOOKUP(G520&amp;$V$3,BS_CONTROLE[Coluna1],BS_CONTROLE[Coluna53],"-")</f>
        <v>-</v>
      </c>
      <c r="W520" s="98" t="str">
        <f ca="1">_xlfn.XLOOKUP(G520&amp;$W$3,BS_CONTROLE[Coluna1],BS_CONTROLE[Coluna53],"-")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_xlfn.XLOOKUP(G521&amp;$U$3,BS_CONTROLE[Coluna1],BS_CONTROLE[Coluna53],"-")</f>
        <v>-</v>
      </c>
      <c r="V521" s="98" t="str">
        <f ca="1">_xlfn.XLOOKUP(G521&amp;$V$3,BS_CONTROLE[Coluna1],BS_CONTROLE[Coluna53],"-")</f>
        <v>-</v>
      </c>
      <c r="W521" s="98" t="str">
        <f ca="1">_xlfn.XLOOKUP(G521&amp;$W$3,BS_CONTROLE[Coluna1],BS_CONTROLE[Coluna53],"-")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_xlfn.XLOOKUP(G522&amp;$U$3,BS_CONTROLE[Coluna1],BS_CONTROLE[Coluna53],"-")</f>
        <v>-</v>
      </c>
      <c r="V522" s="98" t="str">
        <f ca="1">_xlfn.XLOOKUP(G522&amp;$V$3,BS_CONTROLE[Coluna1],BS_CONTROLE[Coluna53],"-")</f>
        <v>-</v>
      </c>
      <c r="W522" s="98" t="str">
        <f ca="1">_xlfn.XLOOKUP(G522&amp;$W$3,BS_CONTROLE[Coluna1],BS_CONTROLE[Coluna53],"-")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_xlfn.XLOOKUP(G523&amp;$U$3,BS_CONTROLE[Coluna1],BS_CONTROLE[Coluna53],"-")</f>
        <v>-</v>
      </c>
      <c r="V523" s="98" t="str">
        <f ca="1">_xlfn.XLOOKUP(G523&amp;$V$3,BS_CONTROLE[Coluna1],BS_CONTROLE[Coluna53],"-")</f>
        <v>-</v>
      </c>
      <c r="W523" s="98" t="str">
        <f ca="1">_xlfn.XLOOKUP(G523&amp;$W$3,BS_CONTROLE[Coluna1],BS_CONTROLE[Coluna53],"-")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_xlfn.XLOOKUP(G524&amp;$U$3,BS_CONTROLE[Coluna1],BS_CONTROLE[Coluna53],"-")</f>
        <v>-</v>
      </c>
      <c r="V524" s="98" t="str">
        <f ca="1">_xlfn.XLOOKUP(G524&amp;$V$3,BS_CONTROLE[Coluna1],BS_CONTROLE[Coluna53],"-")</f>
        <v>-</v>
      </c>
      <c r="W524" s="98" t="str">
        <f ca="1">_xlfn.XLOOKUP(G524&amp;$W$3,BS_CONTROLE[Coluna1],BS_CONTROLE[Coluna53],"-")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_xlfn.XLOOKUP(G525&amp;$U$3,BS_CONTROLE[Coluna1],BS_CONTROLE[Coluna53],"-")</f>
        <v>-</v>
      </c>
      <c r="V525" s="98" t="str">
        <f ca="1">_xlfn.XLOOKUP(G525&amp;$V$3,BS_CONTROLE[Coluna1],BS_CONTROLE[Coluna53],"-")</f>
        <v>-</v>
      </c>
      <c r="W525" s="98" t="str">
        <f ca="1">_xlfn.XLOOKUP(G525&amp;$W$3,BS_CONTROLE[Coluna1],BS_CONTROLE[Coluna53],"-")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_xlfn.XLOOKUP(G526&amp;$U$3,BS_CONTROLE[Coluna1],BS_CONTROLE[Coluna53],"-")</f>
        <v>-</v>
      </c>
      <c r="V526" s="98" t="str">
        <f ca="1">_xlfn.XLOOKUP(G526&amp;$V$3,BS_CONTROLE[Coluna1],BS_CONTROLE[Coluna53],"-")</f>
        <v>-</v>
      </c>
      <c r="W526" s="98" t="str">
        <f ca="1">_xlfn.XLOOKUP(G526&amp;$W$3,BS_CONTROLE[Coluna1],BS_CONTROLE[Coluna53],"-")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_xlfn.XLOOKUP(G527&amp;$U$3,BS_CONTROLE[Coluna1],BS_CONTROLE[Coluna53],"-")</f>
        <v>-</v>
      </c>
      <c r="V527" s="98" t="str">
        <f ca="1">_xlfn.XLOOKUP(G527&amp;$V$3,BS_CONTROLE[Coluna1],BS_CONTROLE[Coluna53],"-")</f>
        <v>-</v>
      </c>
      <c r="W527" s="98" t="str">
        <f ca="1">_xlfn.XLOOKUP(G527&amp;$W$3,BS_CONTROLE[Coluna1],BS_CONTROLE[Coluna53],"-")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_xlfn.XLOOKUP(G528&amp;$U$3,BS_CONTROLE[Coluna1],BS_CONTROLE[Coluna53],"-")</f>
        <v>-</v>
      </c>
      <c r="V528" s="98" t="str">
        <f ca="1">_xlfn.XLOOKUP(G528&amp;$V$3,BS_CONTROLE[Coluna1],BS_CONTROLE[Coluna53],"-")</f>
        <v>-</v>
      </c>
      <c r="W528" s="98" t="str">
        <f ca="1">_xlfn.XLOOKUP(G528&amp;$W$3,BS_CONTROLE[Coluna1],BS_CONTROLE[Coluna53],"-")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_xlfn.XLOOKUP(G529&amp;$U$3,BS_CONTROLE[Coluna1],BS_CONTROLE[Coluna53],"-")</f>
        <v>-</v>
      </c>
      <c r="V529" s="98" t="str">
        <f ca="1">_xlfn.XLOOKUP(G529&amp;$V$3,BS_CONTROLE[Coluna1],BS_CONTROLE[Coluna53],"-")</f>
        <v>-</v>
      </c>
      <c r="W529" s="98" t="str">
        <f ca="1">_xlfn.XLOOKUP(G529&amp;$W$3,BS_CONTROLE[Coluna1],BS_CONTROLE[Coluna53],"-")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_xlfn.XLOOKUP(G530&amp;$U$3,BS_CONTROLE[Coluna1],BS_CONTROLE[Coluna53],"-")</f>
        <v>-</v>
      </c>
      <c r="V530" s="98" t="str">
        <f ca="1">_xlfn.XLOOKUP(G530&amp;$V$3,BS_CONTROLE[Coluna1],BS_CONTROLE[Coluna53],"-")</f>
        <v>-</v>
      </c>
      <c r="W530" s="98" t="str">
        <f ca="1">_xlfn.XLOOKUP(G530&amp;$W$3,BS_CONTROLE[Coluna1],BS_CONTROLE[Coluna53],"-")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_xlfn.XLOOKUP(G531&amp;$U$3,BS_CONTROLE[Coluna1],BS_CONTROLE[Coluna53],"-")</f>
        <v>-</v>
      </c>
      <c r="V531" s="98" t="str">
        <f ca="1">_xlfn.XLOOKUP(G531&amp;$V$3,BS_CONTROLE[Coluna1],BS_CONTROLE[Coluna53],"-")</f>
        <v>-</v>
      </c>
      <c r="W531" s="98" t="str">
        <f ca="1">_xlfn.XLOOKUP(G531&amp;$W$3,BS_CONTROLE[Coluna1],BS_CONTROLE[Coluna53],"-")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_xlfn.XLOOKUP(G532&amp;$U$3,BS_CONTROLE[Coluna1],BS_CONTROLE[Coluna53],"-")</f>
        <v>-</v>
      </c>
      <c r="V532" s="98" t="str">
        <f ca="1">_xlfn.XLOOKUP(G532&amp;$V$3,BS_CONTROLE[Coluna1],BS_CONTROLE[Coluna53],"-")</f>
        <v>-</v>
      </c>
      <c r="W532" s="98" t="str">
        <f ca="1">_xlfn.XLOOKUP(G532&amp;$W$3,BS_CONTROLE[Coluna1],BS_CONTROLE[Coluna53],"-")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_xlfn.XLOOKUP(G533&amp;$U$3,BS_CONTROLE[Coluna1],BS_CONTROLE[Coluna53],"-")</f>
        <v>-</v>
      </c>
      <c r="V533" s="98" t="str">
        <f ca="1">_xlfn.XLOOKUP(G533&amp;$V$3,BS_CONTROLE[Coluna1],BS_CONTROLE[Coluna53],"-")</f>
        <v>-</v>
      </c>
      <c r="W533" s="98" t="str">
        <f ca="1">_xlfn.XLOOKUP(G533&amp;$W$3,BS_CONTROLE[Coluna1],BS_CONTROLE[Coluna53],"-")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_xlfn.XLOOKUP(G534&amp;$U$3,BS_CONTROLE[Coluna1],BS_CONTROLE[Coluna53],"-")</f>
        <v>-</v>
      </c>
      <c r="V534" s="98" t="str">
        <f ca="1">_xlfn.XLOOKUP(G534&amp;$V$3,BS_CONTROLE[Coluna1],BS_CONTROLE[Coluna53],"-")</f>
        <v>-</v>
      </c>
      <c r="W534" s="98" t="str">
        <f ca="1">_xlfn.XLOOKUP(G534&amp;$W$3,BS_CONTROLE[Coluna1],BS_CONTROLE[Coluna53],"-")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_xlfn.XLOOKUP(G535&amp;$U$3,BS_CONTROLE[Coluna1],BS_CONTROLE[Coluna53],"-")</f>
        <v>-</v>
      </c>
      <c r="V535" s="98" t="str">
        <f ca="1">_xlfn.XLOOKUP(G535&amp;$V$3,BS_CONTROLE[Coluna1],BS_CONTROLE[Coluna53],"-")</f>
        <v>-</v>
      </c>
      <c r="W535" s="98" t="str">
        <f ca="1">_xlfn.XLOOKUP(G535&amp;$W$3,BS_CONTROLE[Coluna1],BS_CONTROLE[Coluna53],"-")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_xlfn.XLOOKUP(G536&amp;$U$3,BS_CONTROLE[Coluna1],BS_CONTROLE[Coluna53],"-")</f>
        <v>-</v>
      </c>
      <c r="V536" s="98" t="str">
        <f ca="1">_xlfn.XLOOKUP(G536&amp;$V$3,BS_CONTROLE[Coluna1],BS_CONTROLE[Coluna53],"-")</f>
        <v>-</v>
      </c>
      <c r="W536" s="98" t="str">
        <f ca="1">_xlfn.XLOOKUP(G536&amp;$W$3,BS_CONTROLE[Coluna1],BS_CONTROLE[Coluna53],"-")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_xlfn.XLOOKUP(G537&amp;$U$3,BS_CONTROLE[Coluna1],BS_CONTROLE[Coluna53],"-")</f>
        <v>-</v>
      </c>
      <c r="V537" s="98" t="str">
        <f ca="1">_xlfn.XLOOKUP(G537&amp;$V$3,BS_CONTROLE[Coluna1],BS_CONTROLE[Coluna53],"-")</f>
        <v>-</v>
      </c>
      <c r="W537" s="98" t="str">
        <f ca="1">_xlfn.XLOOKUP(G537&amp;$W$3,BS_CONTROLE[Coluna1],BS_CONTROLE[Coluna53],"-")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_xlfn.XLOOKUP(G538&amp;$U$3,BS_CONTROLE[Coluna1],BS_CONTROLE[Coluna53],"-")</f>
        <v>-</v>
      </c>
      <c r="V538" s="98" t="str">
        <f ca="1">_xlfn.XLOOKUP(G538&amp;$V$3,BS_CONTROLE[Coluna1],BS_CONTROLE[Coluna53],"-")</f>
        <v>-</v>
      </c>
      <c r="W538" s="98" t="str">
        <f ca="1">_xlfn.XLOOKUP(G538&amp;$W$3,BS_CONTROLE[Coluna1],BS_CONTROLE[Coluna53],"-")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_xlfn.XLOOKUP(G539&amp;$U$3,BS_CONTROLE[Coluna1],BS_CONTROLE[Coluna53],"-")</f>
        <v>-</v>
      </c>
      <c r="V539" s="98" t="str">
        <f ca="1">_xlfn.XLOOKUP(G539&amp;$V$3,BS_CONTROLE[Coluna1],BS_CONTROLE[Coluna53],"-")</f>
        <v>-</v>
      </c>
      <c r="W539" s="98" t="str">
        <f ca="1">_xlfn.XLOOKUP(G539&amp;$W$3,BS_CONTROLE[Coluna1],BS_CONTROLE[Coluna53],"-")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_xlfn.XLOOKUP(G540&amp;$U$3,BS_CONTROLE[Coluna1],BS_CONTROLE[Coluna53],"-")</f>
        <v>-</v>
      </c>
      <c r="V540" s="98" t="str">
        <f ca="1">_xlfn.XLOOKUP(G540&amp;$V$3,BS_CONTROLE[Coluna1],BS_CONTROLE[Coluna53],"-")</f>
        <v>-</v>
      </c>
      <c r="W540" s="98" t="str">
        <f ca="1">_xlfn.XLOOKUP(G540&amp;$W$3,BS_CONTROLE[Coluna1],BS_CONTROLE[Coluna53],"-")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_xlfn.XLOOKUP(G541&amp;$U$3,BS_CONTROLE[Coluna1],BS_CONTROLE[Coluna53],"-")</f>
        <v>-</v>
      </c>
      <c r="V541" s="98" t="str">
        <f ca="1">_xlfn.XLOOKUP(G541&amp;$V$3,BS_CONTROLE[Coluna1],BS_CONTROLE[Coluna53],"-")</f>
        <v>-</v>
      </c>
      <c r="W541" s="98" t="str">
        <f ca="1">_xlfn.XLOOKUP(G541&amp;$W$3,BS_CONTROLE[Coluna1],BS_CONTROLE[Coluna53],"-")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_xlfn.XLOOKUP(G542&amp;$U$3,BS_CONTROLE[Coluna1],BS_CONTROLE[Coluna53],"-")</f>
        <v>-</v>
      </c>
      <c r="V542" s="98" t="str">
        <f ca="1">_xlfn.XLOOKUP(G542&amp;$V$3,BS_CONTROLE[Coluna1],BS_CONTROLE[Coluna53],"-")</f>
        <v>-</v>
      </c>
      <c r="W542" s="98" t="str">
        <f ca="1">_xlfn.XLOOKUP(G542&amp;$W$3,BS_CONTROLE[Coluna1],BS_CONTROLE[Coluna53],"-")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_xlfn.XLOOKUP(G543&amp;$U$3,BS_CONTROLE[Coluna1],BS_CONTROLE[Coluna53],"-")</f>
        <v>-</v>
      </c>
      <c r="V543" s="98" t="str">
        <f ca="1">_xlfn.XLOOKUP(G543&amp;$V$3,BS_CONTROLE[Coluna1],BS_CONTROLE[Coluna53],"-")</f>
        <v>-</v>
      </c>
      <c r="W543" s="98" t="str">
        <f ca="1">_xlfn.XLOOKUP(G543&amp;$W$3,BS_CONTROLE[Coluna1],BS_CONTROLE[Coluna53],"-")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_xlfn.XLOOKUP(G544&amp;$U$3,BS_CONTROLE[Coluna1],BS_CONTROLE[Coluna53],"-")</f>
        <v>-</v>
      </c>
      <c r="V544" s="98" t="str">
        <f ca="1">_xlfn.XLOOKUP(G544&amp;$V$3,BS_CONTROLE[Coluna1],BS_CONTROLE[Coluna53],"-")</f>
        <v>-</v>
      </c>
      <c r="W544" s="98" t="str">
        <f ca="1">_xlfn.XLOOKUP(G544&amp;$W$3,BS_CONTROLE[Coluna1],BS_CONTROLE[Coluna53],"-")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_xlfn.XLOOKUP(G545&amp;$U$3,BS_CONTROLE[Coluna1],BS_CONTROLE[Coluna53],"-")</f>
        <v>-</v>
      </c>
      <c r="V545" s="98" t="str">
        <f ca="1">_xlfn.XLOOKUP(G545&amp;$V$3,BS_CONTROLE[Coluna1],BS_CONTROLE[Coluna53],"-")</f>
        <v>-</v>
      </c>
      <c r="W545" s="98" t="str">
        <f ca="1">_xlfn.XLOOKUP(G545&amp;$W$3,BS_CONTROLE[Coluna1],BS_CONTROLE[Coluna53],"-")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_xlfn.XLOOKUP(G546&amp;$U$3,BS_CONTROLE[Coluna1],BS_CONTROLE[Coluna53],"-")</f>
        <v>-</v>
      </c>
      <c r="V546" s="98" t="str">
        <f ca="1">_xlfn.XLOOKUP(G546&amp;$V$3,BS_CONTROLE[Coluna1],BS_CONTROLE[Coluna53],"-")</f>
        <v>-</v>
      </c>
      <c r="W546" s="98" t="str">
        <f ca="1">_xlfn.XLOOKUP(G546&amp;$W$3,BS_CONTROLE[Coluna1],BS_CONTROLE[Coluna53],"-")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_xlfn.XLOOKUP(G547&amp;$U$3,BS_CONTROLE[Coluna1],BS_CONTROLE[Coluna53],"-")</f>
        <v>-</v>
      </c>
      <c r="V547" s="98" t="str">
        <f ca="1">_xlfn.XLOOKUP(G547&amp;$V$3,BS_CONTROLE[Coluna1],BS_CONTROLE[Coluna53],"-")</f>
        <v>-</v>
      </c>
      <c r="W547" s="98" t="str">
        <f ca="1">_xlfn.XLOOKUP(G547&amp;$W$3,BS_CONTROLE[Coluna1],BS_CONTROLE[Coluna53],"-")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_xlfn.XLOOKUP(G548&amp;$U$3,BS_CONTROLE[Coluna1],BS_CONTROLE[Coluna53],"-")</f>
        <v>-</v>
      </c>
      <c r="V548" s="98" t="str">
        <f ca="1">_xlfn.XLOOKUP(G548&amp;$V$3,BS_CONTROLE[Coluna1],BS_CONTROLE[Coluna53],"-")</f>
        <v>-</v>
      </c>
      <c r="W548" s="98" t="str">
        <f ca="1">_xlfn.XLOOKUP(G548&amp;$W$3,BS_CONTROLE[Coluna1],BS_CONTROLE[Coluna53],"-")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_xlfn.XLOOKUP(G549&amp;$U$3,BS_CONTROLE[Coluna1],BS_CONTROLE[Coluna53],"-")</f>
        <v>-</v>
      </c>
      <c r="V549" s="98" t="str">
        <f ca="1">_xlfn.XLOOKUP(G549&amp;$V$3,BS_CONTROLE[Coluna1],BS_CONTROLE[Coluna53],"-")</f>
        <v>-</v>
      </c>
      <c r="W549" s="98" t="str">
        <f ca="1">_xlfn.XLOOKUP(G549&amp;$W$3,BS_CONTROLE[Coluna1],BS_CONTROLE[Coluna53],"-")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_xlfn.XLOOKUP(G550&amp;$U$3,BS_CONTROLE[Coluna1],BS_CONTROLE[Coluna53],"-")</f>
        <v>-</v>
      </c>
      <c r="V550" s="98" t="str">
        <f ca="1">_xlfn.XLOOKUP(G550&amp;$V$3,BS_CONTROLE[Coluna1],BS_CONTROLE[Coluna53],"-")</f>
        <v>-</v>
      </c>
      <c r="W550" s="98" t="str">
        <f ca="1">_xlfn.XLOOKUP(G550&amp;$W$3,BS_CONTROLE[Coluna1],BS_CONTROLE[Coluna53],"-")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_xlfn.XLOOKUP(G551&amp;$U$3,BS_CONTROLE[Coluna1],BS_CONTROLE[Coluna53],"-")</f>
        <v>-</v>
      </c>
      <c r="V551" s="98" t="str">
        <f ca="1">_xlfn.XLOOKUP(G551&amp;$V$3,BS_CONTROLE[Coluna1],BS_CONTROLE[Coluna53],"-")</f>
        <v>-</v>
      </c>
      <c r="W551" s="98" t="str">
        <f ca="1">_xlfn.XLOOKUP(G551&amp;$W$3,BS_CONTROLE[Coluna1],BS_CONTROLE[Coluna53],"-")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_xlfn.XLOOKUP(G552&amp;$U$3,BS_CONTROLE[Coluna1],BS_CONTROLE[Coluna53],"-")</f>
        <v>-</v>
      </c>
      <c r="V552" s="98" t="str">
        <f ca="1">_xlfn.XLOOKUP(G552&amp;$V$3,BS_CONTROLE[Coluna1],BS_CONTROLE[Coluna53],"-")</f>
        <v>-</v>
      </c>
      <c r="W552" s="98" t="str">
        <f ca="1">_xlfn.XLOOKUP(G552&amp;$W$3,BS_CONTROLE[Coluna1],BS_CONTROLE[Coluna53],"-")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_xlfn.XLOOKUP(G553&amp;$U$3,BS_CONTROLE[Coluna1],BS_CONTROLE[Coluna53],"-")</f>
        <v>-</v>
      </c>
      <c r="V553" s="98" t="str">
        <f ca="1">_xlfn.XLOOKUP(G553&amp;$V$3,BS_CONTROLE[Coluna1],BS_CONTROLE[Coluna53],"-")</f>
        <v>-</v>
      </c>
      <c r="W553" s="98" t="str">
        <f ca="1">_xlfn.XLOOKUP(G553&amp;$W$3,BS_CONTROLE[Coluna1],BS_CONTROLE[Coluna53],"-")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_xlfn.XLOOKUP(G554&amp;$U$3,BS_CONTROLE[Coluna1],BS_CONTROLE[Coluna53],"-")</f>
        <v>-</v>
      </c>
      <c r="V554" s="98" t="str">
        <f ca="1">_xlfn.XLOOKUP(G554&amp;$V$3,BS_CONTROLE[Coluna1],BS_CONTROLE[Coluna53],"-")</f>
        <v>-</v>
      </c>
      <c r="W554" s="98" t="str">
        <f ca="1">_xlfn.XLOOKUP(G554&amp;$W$3,BS_CONTROLE[Coluna1],BS_CONTROLE[Coluna53],"-")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_xlfn.XLOOKUP(G555&amp;$U$3,BS_CONTROLE[Coluna1],BS_CONTROLE[Coluna53],"-")</f>
        <v>-</v>
      </c>
      <c r="V555" s="98" t="str">
        <f ca="1">_xlfn.XLOOKUP(G555&amp;$V$3,BS_CONTROLE[Coluna1],BS_CONTROLE[Coluna53],"-")</f>
        <v>-</v>
      </c>
      <c r="W555" s="98" t="str">
        <f ca="1">_xlfn.XLOOKUP(G555&amp;$W$3,BS_CONTROLE[Coluna1],BS_CONTROLE[Coluna53],"-")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_xlfn.XLOOKUP(G556&amp;$U$3,BS_CONTROLE[Coluna1],BS_CONTROLE[Coluna53],"-")</f>
        <v>-</v>
      </c>
      <c r="V556" s="98" t="str">
        <f ca="1">_xlfn.XLOOKUP(G556&amp;$V$3,BS_CONTROLE[Coluna1],BS_CONTROLE[Coluna53],"-")</f>
        <v>-</v>
      </c>
      <c r="W556" s="98" t="str">
        <f ca="1">_xlfn.XLOOKUP(G556&amp;$W$3,BS_CONTROLE[Coluna1],BS_CONTROLE[Coluna53],"-")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_xlfn.XLOOKUP(G557&amp;$U$3,BS_CONTROLE[Coluna1],BS_CONTROLE[Coluna53],"-")</f>
        <v>-</v>
      </c>
      <c r="V557" s="98" t="str">
        <f ca="1">_xlfn.XLOOKUP(G557&amp;$V$3,BS_CONTROLE[Coluna1],BS_CONTROLE[Coluna53],"-")</f>
        <v>-</v>
      </c>
      <c r="W557" s="98" t="str">
        <f ca="1">_xlfn.XLOOKUP(G557&amp;$W$3,BS_CONTROLE[Coluna1],BS_CONTROLE[Coluna53],"-")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_xlfn.XLOOKUP(G558&amp;$U$3,BS_CONTROLE[Coluna1],BS_CONTROLE[Coluna53],"-")</f>
        <v>-</v>
      </c>
      <c r="V558" s="98" t="str">
        <f ca="1">_xlfn.XLOOKUP(G558&amp;$V$3,BS_CONTROLE[Coluna1],BS_CONTROLE[Coluna53],"-")</f>
        <v>-</v>
      </c>
      <c r="W558" s="98" t="str">
        <f ca="1">_xlfn.XLOOKUP(G558&amp;$W$3,BS_CONTROLE[Coluna1],BS_CONTROLE[Coluna53],"-")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_xlfn.XLOOKUP(G559&amp;$U$3,BS_CONTROLE[Coluna1],BS_CONTROLE[Coluna53],"-")</f>
        <v>-</v>
      </c>
      <c r="V559" s="98" t="str">
        <f ca="1">_xlfn.XLOOKUP(G559&amp;$V$3,BS_CONTROLE[Coluna1],BS_CONTROLE[Coluna53],"-")</f>
        <v>-</v>
      </c>
      <c r="W559" s="98" t="str">
        <f ca="1">_xlfn.XLOOKUP(G559&amp;$W$3,BS_CONTROLE[Coluna1],BS_CONTROLE[Coluna53],"-")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_xlfn.XLOOKUP(G560&amp;$U$3,BS_CONTROLE[Coluna1],BS_CONTROLE[Coluna53],"-")</f>
        <v>-</v>
      </c>
      <c r="V560" s="98" t="str">
        <f ca="1">_xlfn.XLOOKUP(G560&amp;$V$3,BS_CONTROLE[Coluna1],BS_CONTROLE[Coluna53],"-")</f>
        <v>-</v>
      </c>
      <c r="W560" s="98" t="str">
        <f ca="1">_xlfn.XLOOKUP(G560&amp;$W$3,BS_CONTROLE[Coluna1],BS_CONTROLE[Coluna53],"-")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_xlfn.XLOOKUP(G561&amp;$U$3,BS_CONTROLE[Coluna1],BS_CONTROLE[Coluna53],"-")</f>
        <v>-</v>
      </c>
      <c r="V561" s="98" t="str">
        <f ca="1">_xlfn.XLOOKUP(G561&amp;$V$3,BS_CONTROLE[Coluna1],BS_CONTROLE[Coluna53],"-")</f>
        <v>-</v>
      </c>
      <c r="W561" s="98" t="str">
        <f ca="1">_xlfn.XLOOKUP(G561&amp;$W$3,BS_CONTROLE[Coluna1],BS_CONTROLE[Coluna53],"-")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_xlfn.XLOOKUP(G562&amp;$U$3,BS_CONTROLE[Coluna1],BS_CONTROLE[Coluna53],"-")</f>
        <v>-</v>
      </c>
      <c r="V562" s="98" t="str">
        <f ca="1">_xlfn.XLOOKUP(G562&amp;$V$3,BS_CONTROLE[Coluna1],BS_CONTROLE[Coluna53],"-")</f>
        <v>-</v>
      </c>
      <c r="W562" s="98" t="str">
        <f ca="1">_xlfn.XLOOKUP(G562&amp;$W$3,BS_CONTROLE[Coluna1],BS_CONTROLE[Coluna53],"-")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_xlfn.XLOOKUP(G563&amp;$U$3,BS_CONTROLE[Coluna1],BS_CONTROLE[Coluna53],"-")</f>
        <v>-</v>
      </c>
      <c r="V563" s="98" t="str">
        <f ca="1">_xlfn.XLOOKUP(G563&amp;$V$3,BS_CONTROLE[Coluna1],BS_CONTROLE[Coluna53],"-")</f>
        <v>-</v>
      </c>
      <c r="W563" s="98" t="str">
        <f ca="1">_xlfn.XLOOKUP(G563&amp;$W$3,BS_CONTROLE[Coluna1],BS_CONTROLE[Coluna53],"-")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_xlfn.XLOOKUP(G564&amp;$U$3,BS_CONTROLE[Coluna1],BS_CONTROLE[Coluna53],"-")</f>
        <v>-</v>
      </c>
      <c r="V564" s="98" t="str">
        <f ca="1">_xlfn.XLOOKUP(G564&amp;$V$3,BS_CONTROLE[Coluna1],BS_CONTROLE[Coluna53],"-")</f>
        <v>-</v>
      </c>
      <c r="W564" s="98" t="str">
        <f ca="1">_xlfn.XLOOKUP(G564&amp;$W$3,BS_CONTROLE[Coluna1],BS_CONTROLE[Coluna53],"-")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_xlfn.XLOOKUP(G565&amp;$U$3,BS_CONTROLE[Coluna1],BS_CONTROLE[Coluna53],"-")</f>
        <v>-</v>
      </c>
      <c r="V565" s="98" t="str">
        <f ca="1">_xlfn.XLOOKUP(G565&amp;$V$3,BS_CONTROLE[Coluna1],BS_CONTROLE[Coluna53],"-")</f>
        <v>-</v>
      </c>
      <c r="W565" s="98" t="str">
        <f ca="1">_xlfn.XLOOKUP(G565&amp;$W$3,BS_CONTROLE[Coluna1],BS_CONTROLE[Coluna53],"-")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_xlfn.XLOOKUP(G566&amp;$U$3,BS_CONTROLE[Coluna1],BS_CONTROLE[Coluna53],"-")</f>
        <v>-</v>
      </c>
      <c r="V566" s="98" t="str">
        <f ca="1">_xlfn.XLOOKUP(G566&amp;$V$3,BS_CONTROLE[Coluna1],BS_CONTROLE[Coluna53],"-")</f>
        <v>-</v>
      </c>
      <c r="W566" s="98" t="str">
        <f ca="1">_xlfn.XLOOKUP(G566&amp;$W$3,BS_CONTROLE[Coluna1],BS_CONTROLE[Coluna53],"-")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_xlfn.XLOOKUP(G567&amp;$U$3,BS_CONTROLE[Coluna1],BS_CONTROLE[Coluna53],"-")</f>
        <v>-</v>
      </c>
      <c r="V567" s="98" t="str">
        <f ca="1">_xlfn.XLOOKUP(G567&amp;$V$3,BS_CONTROLE[Coluna1],BS_CONTROLE[Coluna53],"-")</f>
        <v>-</v>
      </c>
      <c r="W567" s="98" t="str">
        <f ca="1">_xlfn.XLOOKUP(G567&amp;$W$3,BS_CONTROLE[Coluna1],BS_CONTROLE[Coluna53],"-")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_xlfn.XLOOKUP(G568&amp;$U$3,BS_CONTROLE[Coluna1],BS_CONTROLE[Coluna53],"-")</f>
        <v>-</v>
      </c>
      <c r="V568" s="98" t="str">
        <f ca="1">_xlfn.XLOOKUP(G568&amp;$V$3,BS_CONTROLE[Coluna1],BS_CONTROLE[Coluna53],"-")</f>
        <v>-</v>
      </c>
      <c r="W568" s="98" t="str">
        <f ca="1">_xlfn.XLOOKUP(G568&amp;$W$3,BS_CONTROLE[Coluna1],BS_CONTROLE[Coluna53],"-")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_xlfn.XLOOKUP(G569&amp;$U$3,BS_CONTROLE[Coluna1],BS_CONTROLE[Coluna53],"-")</f>
        <v>-</v>
      </c>
      <c r="V569" s="98" t="str">
        <f ca="1">_xlfn.XLOOKUP(G569&amp;$V$3,BS_CONTROLE[Coluna1],BS_CONTROLE[Coluna53],"-")</f>
        <v>-</v>
      </c>
      <c r="W569" s="98" t="str">
        <f ca="1">_xlfn.XLOOKUP(G569&amp;$W$3,BS_CONTROLE[Coluna1],BS_CONTROLE[Coluna53],"-")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_xlfn.XLOOKUP(G570&amp;$U$3,BS_CONTROLE[Coluna1],BS_CONTROLE[Coluna53],"-")</f>
        <v>-</v>
      </c>
      <c r="V570" s="98" t="str">
        <f ca="1">_xlfn.XLOOKUP(G570&amp;$V$3,BS_CONTROLE[Coluna1],BS_CONTROLE[Coluna53],"-")</f>
        <v>-</v>
      </c>
      <c r="W570" s="98" t="str">
        <f ca="1">_xlfn.XLOOKUP(G570&amp;$W$3,BS_CONTROLE[Coluna1],BS_CONTROLE[Coluna53],"-")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_xlfn.XLOOKUP(G571&amp;$U$3,BS_CONTROLE[Coluna1],BS_CONTROLE[Coluna53],"-")</f>
        <v>-</v>
      </c>
      <c r="V571" s="98" t="str">
        <f ca="1">_xlfn.XLOOKUP(G571&amp;$V$3,BS_CONTROLE[Coluna1],BS_CONTROLE[Coluna53],"-")</f>
        <v>-</v>
      </c>
      <c r="W571" s="98" t="str">
        <f ca="1">_xlfn.XLOOKUP(G571&amp;$W$3,BS_CONTROLE[Coluna1],BS_CONTROLE[Coluna53],"-")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_xlfn.XLOOKUP(G572&amp;$U$3,BS_CONTROLE[Coluna1],BS_CONTROLE[Coluna53],"-")</f>
        <v>-</v>
      </c>
      <c r="V572" s="98" t="str">
        <f ca="1">_xlfn.XLOOKUP(G572&amp;$V$3,BS_CONTROLE[Coluna1],BS_CONTROLE[Coluna53],"-")</f>
        <v>-</v>
      </c>
      <c r="W572" s="98" t="str">
        <f ca="1">_xlfn.XLOOKUP(G572&amp;$W$3,BS_CONTROLE[Coluna1],BS_CONTROLE[Coluna53],"-")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_xlfn.XLOOKUP(G573&amp;$U$3,BS_CONTROLE[Coluna1],BS_CONTROLE[Coluna53],"-")</f>
        <v>-</v>
      </c>
      <c r="V573" s="98" t="str">
        <f ca="1">_xlfn.XLOOKUP(G573&amp;$V$3,BS_CONTROLE[Coluna1],BS_CONTROLE[Coluna53],"-")</f>
        <v>-</v>
      </c>
      <c r="W573" s="98" t="str">
        <f ca="1">_xlfn.XLOOKUP(G573&amp;$W$3,BS_CONTROLE[Coluna1],BS_CONTROLE[Coluna53],"-")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_xlfn.XLOOKUP(G574&amp;$U$3,BS_CONTROLE[Coluna1],BS_CONTROLE[Coluna53],"-")</f>
        <v>-</v>
      </c>
      <c r="V574" s="98" t="str">
        <f ca="1">_xlfn.XLOOKUP(G574&amp;$V$3,BS_CONTROLE[Coluna1],BS_CONTROLE[Coluna53],"-")</f>
        <v>-</v>
      </c>
      <c r="W574" s="98" t="str">
        <f ca="1">_xlfn.XLOOKUP(G574&amp;$W$3,BS_CONTROLE[Coluna1],BS_CONTROLE[Coluna53],"-")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_xlfn.XLOOKUP(G575&amp;$U$3,BS_CONTROLE[Coluna1],BS_CONTROLE[Coluna53],"-")</f>
        <v>-</v>
      </c>
      <c r="V575" s="98" t="str">
        <f ca="1">_xlfn.XLOOKUP(G575&amp;$V$3,BS_CONTROLE[Coluna1],BS_CONTROLE[Coluna53],"-")</f>
        <v>-</v>
      </c>
      <c r="W575" s="98" t="str">
        <f ca="1">_xlfn.XLOOKUP(G575&amp;$W$3,BS_CONTROLE[Coluna1],BS_CONTROLE[Coluna53],"-")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_xlfn.XLOOKUP(G576&amp;$U$3,BS_CONTROLE[Coluna1],BS_CONTROLE[Coluna53],"-")</f>
        <v>-</v>
      </c>
      <c r="V576" s="98" t="str">
        <f ca="1">_xlfn.XLOOKUP(G576&amp;$V$3,BS_CONTROLE[Coluna1],BS_CONTROLE[Coluna53],"-")</f>
        <v>-</v>
      </c>
      <c r="W576" s="98" t="str">
        <f ca="1">_xlfn.XLOOKUP(G576&amp;$W$3,BS_CONTROLE[Coluna1],BS_CONTROLE[Coluna53],"-")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_xlfn.XLOOKUP(G577&amp;$U$3,BS_CONTROLE[Coluna1],BS_CONTROLE[Coluna53],"-")</f>
        <v>-</v>
      </c>
      <c r="V577" s="98" t="str">
        <f ca="1">_xlfn.XLOOKUP(G577&amp;$V$3,BS_CONTROLE[Coluna1],BS_CONTROLE[Coluna53],"-")</f>
        <v>-</v>
      </c>
      <c r="W577" s="98" t="str">
        <f ca="1">_xlfn.XLOOKUP(G577&amp;$W$3,BS_CONTROLE[Coluna1],BS_CONTROLE[Coluna53],"-")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_xlfn.XLOOKUP(G578&amp;$U$3,BS_CONTROLE[Coluna1],BS_CONTROLE[Coluna53],"-")</f>
        <v>-</v>
      </c>
      <c r="V578" s="98" t="str">
        <f ca="1">_xlfn.XLOOKUP(G578&amp;$V$3,BS_CONTROLE[Coluna1],BS_CONTROLE[Coluna53],"-")</f>
        <v>-</v>
      </c>
      <c r="W578" s="98" t="str">
        <f ca="1">_xlfn.XLOOKUP(G578&amp;$W$3,BS_CONTROLE[Coluna1],BS_CONTROLE[Coluna53],"-")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_xlfn.XLOOKUP(G579&amp;$U$3,BS_CONTROLE[Coluna1],BS_CONTROLE[Coluna53],"-")</f>
        <v>-</v>
      </c>
      <c r="V579" s="98" t="str">
        <f ca="1">_xlfn.XLOOKUP(G579&amp;$V$3,BS_CONTROLE[Coluna1],BS_CONTROLE[Coluna53],"-")</f>
        <v>-</v>
      </c>
      <c r="W579" s="98" t="str">
        <f ca="1">_xlfn.XLOOKUP(G579&amp;$W$3,BS_CONTROLE[Coluna1],BS_CONTROLE[Coluna53],"-")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_xlfn.XLOOKUP(G580&amp;$U$3,BS_CONTROLE[Coluna1],BS_CONTROLE[Coluna53],"-")</f>
        <v>-</v>
      </c>
      <c r="V580" s="98" t="str">
        <f ca="1">_xlfn.XLOOKUP(G580&amp;$V$3,BS_CONTROLE[Coluna1],BS_CONTROLE[Coluna53],"-")</f>
        <v>-</v>
      </c>
      <c r="W580" s="98" t="str">
        <f ca="1">_xlfn.XLOOKUP(G580&amp;$W$3,BS_CONTROLE[Coluna1],BS_CONTROLE[Coluna53],"-")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_xlfn.XLOOKUP(G581&amp;$U$3,BS_CONTROLE[Coluna1],BS_CONTROLE[Coluna53],"-")</f>
        <v>-</v>
      </c>
      <c r="V581" s="98" t="str">
        <f ca="1">_xlfn.XLOOKUP(G581&amp;$V$3,BS_CONTROLE[Coluna1],BS_CONTROLE[Coluna53],"-")</f>
        <v>-</v>
      </c>
      <c r="W581" s="98" t="str">
        <f ca="1">_xlfn.XLOOKUP(G581&amp;$W$3,BS_CONTROLE[Coluna1],BS_CONTROLE[Coluna53],"-")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_xlfn.XLOOKUP(G582&amp;$U$3,BS_CONTROLE[Coluna1],BS_CONTROLE[Coluna53],"-")</f>
        <v>-</v>
      </c>
      <c r="V582" s="98" t="str">
        <f ca="1">_xlfn.XLOOKUP(G582&amp;$V$3,BS_CONTROLE[Coluna1],BS_CONTROLE[Coluna53],"-")</f>
        <v>-</v>
      </c>
      <c r="W582" s="98" t="str">
        <f ca="1">_xlfn.XLOOKUP(G582&amp;$W$3,BS_CONTROLE[Coluna1],BS_CONTROLE[Coluna53],"-")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_xlfn.XLOOKUP(G583&amp;$U$3,BS_CONTROLE[Coluna1],BS_CONTROLE[Coluna53],"-")</f>
        <v>-</v>
      </c>
      <c r="V583" s="98" t="str">
        <f ca="1">_xlfn.XLOOKUP(G583&amp;$V$3,BS_CONTROLE[Coluna1],BS_CONTROLE[Coluna53],"-")</f>
        <v>-</v>
      </c>
      <c r="W583" s="98" t="str">
        <f ca="1">_xlfn.XLOOKUP(G583&amp;$W$3,BS_CONTROLE[Coluna1],BS_CONTROLE[Coluna53],"-")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_xlfn.XLOOKUP(G584&amp;$U$3,BS_CONTROLE[Coluna1],BS_CONTROLE[Coluna53],"-")</f>
        <v>-</v>
      </c>
      <c r="V584" s="98" t="str">
        <f ca="1">_xlfn.XLOOKUP(G584&amp;$V$3,BS_CONTROLE[Coluna1],BS_CONTROLE[Coluna53],"-")</f>
        <v>-</v>
      </c>
      <c r="W584" s="98" t="str">
        <f ca="1">_xlfn.XLOOKUP(G584&amp;$W$3,BS_CONTROLE[Coluna1],BS_CONTROLE[Coluna53],"-")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_xlfn.XLOOKUP(G585&amp;$U$3,BS_CONTROLE[Coluna1],BS_CONTROLE[Coluna53],"-")</f>
        <v>-</v>
      </c>
      <c r="V585" s="98" t="str">
        <f ca="1">_xlfn.XLOOKUP(G585&amp;$V$3,BS_CONTROLE[Coluna1],BS_CONTROLE[Coluna53],"-")</f>
        <v>-</v>
      </c>
      <c r="W585" s="98" t="str">
        <f ca="1">_xlfn.XLOOKUP(G585&amp;$W$3,BS_CONTROLE[Coluna1],BS_CONTROLE[Coluna53],"-")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_xlfn.XLOOKUP(G586&amp;$U$3,BS_CONTROLE[Coluna1],BS_CONTROLE[Coluna53],"-")</f>
        <v>-</v>
      </c>
      <c r="V586" s="98" t="str">
        <f ca="1">_xlfn.XLOOKUP(G586&amp;$V$3,BS_CONTROLE[Coluna1],BS_CONTROLE[Coluna53],"-")</f>
        <v>-</v>
      </c>
      <c r="W586" s="98" t="str">
        <f ca="1">_xlfn.XLOOKUP(G586&amp;$W$3,BS_CONTROLE[Coluna1],BS_CONTROLE[Coluna53],"-")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_xlfn.XLOOKUP(G587&amp;$U$3,BS_CONTROLE[Coluna1],BS_CONTROLE[Coluna53],"-")</f>
        <v>-</v>
      </c>
      <c r="V587" s="98" t="str">
        <f ca="1">_xlfn.XLOOKUP(G587&amp;$V$3,BS_CONTROLE[Coluna1],BS_CONTROLE[Coluna53],"-")</f>
        <v>-</v>
      </c>
      <c r="W587" s="98" t="str">
        <f ca="1">_xlfn.XLOOKUP(G587&amp;$W$3,BS_CONTROLE[Coluna1],BS_CONTROLE[Coluna53],"-")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_xlfn.XLOOKUP(G588&amp;$U$3,BS_CONTROLE[Coluna1],BS_CONTROLE[Coluna53],"-")</f>
        <v>-</v>
      </c>
      <c r="V588" s="98" t="str">
        <f ca="1">_xlfn.XLOOKUP(G588&amp;$V$3,BS_CONTROLE[Coluna1],BS_CONTROLE[Coluna53],"-")</f>
        <v>-</v>
      </c>
      <c r="W588" s="98" t="str">
        <f ca="1">_xlfn.XLOOKUP(G588&amp;$W$3,BS_CONTROLE[Coluna1],BS_CONTROLE[Coluna53],"-")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_xlfn.XLOOKUP(G589&amp;$U$3,BS_CONTROLE[Coluna1],BS_CONTROLE[Coluna53],"-")</f>
        <v>-</v>
      </c>
      <c r="V589" s="98" t="str">
        <f ca="1">_xlfn.XLOOKUP(G589&amp;$V$3,BS_CONTROLE[Coluna1],BS_CONTROLE[Coluna53],"-")</f>
        <v>-</v>
      </c>
      <c r="W589" s="98" t="str">
        <f ca="1">_xlfn.XLOOKUP(G589&amp;$W$3,BS_CONTROLE[Coluna1],BS_CONTROLE[Coluna53],"-")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_xlfn.XLOOKUP(G590&amp;$U$3,BS_CONTROLE[Coluna1],BS_CONTROLE[Coluna53],"-")</f>
        <v>-</v>
      </c>
      <c r="V590" s="98" t="str">
        <f ca="1">_xlfn.XLOOKUP(G590&amp;$V$3,BS_CONTROLE[Coluna1],BS_CONTROLE[Coluna53],"-")</f>
        <v>-</v>
      </c>
      <c r="W590" s="98" t="str">
        <f ca="1">_xlfn.XLOOKUP(G590&amp;$W$3,BS_CONTROLE[Coluna1],BS_CONTROLE[Coluna53],"-")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_xlfn.XLOOKUP(G591&amp;$U$3,BS_CONTROLE[Coluna1],BS_CONTROLE[Coluna53],"-")</f>
        <v>-</v>
      </c>
      <c r="V591" s="98" t="str">
        <f ca="1">_xlfn.XLOOKUP(G591&amp;$V$3,BS_CONTROLE[Coluna1],BS_CONTROLE[Coluna53],"-")</f>
        <v>-</v>
      </c>
      <c r="W591" s="98" t="str">
        <f ca="1">_xlfn.XLOOKUP(G591&amp;$W$3,BS_CONTROLE[Coluna1],BS_CONTROLE[Coluna53],"-")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_xlfn.XLOOKUP(G592&amp;$U$3,BS_CONTROLE[Coluna1],BS_CONTROLE[Coluna53],"-")</f>
        <v>-</v>
      </c>
      <c r="V592" s="98" t="str">
        <f ca="1">_xlfn.XLOOKUP(G592&amp;$V$3,BS_CONTROLE[Coluna1],BS_CONTROLE[Coluna53],"-")</f>
        <v>-</v>
      </c>
      <c r="W592" s="98" t="str">
        <f ca="1">_xlfn.XLOOKUP(G592&amp;$W$3,BS_CONTROLE[Coluna1],BS_CONTROLE[Coluna53],"-")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_xlfn.XLOOKUP(G593&amp;$U$3,BS_CONTROLE[Coluna1],BS_CONTROLE[Coluna53],"-")</f>
        <v>-</v>
      </c>
      <c r="V593" s="98" t="str">
        <f ca="1">_xlfn.XLOOKUP(G593&amp;$V$3,BS_CONTROLE[Coluna1],BS_CONTROLE[Coluna53],"-")</f>
        <v>-</v>
      </c>
      <c r="W593" s="98" t="str">
        <f ca="1">_xlfn.XLOOKUP(G593&amp;$W$3,BS_CONTROLE[Coluna1],BS_CONTROLE[Coluna53],"-")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_xlfn.XLOOKUP(G594&amp;$U$3,BS_CONTROLE[Coluna1],BS_CONTROLE[Coluna53],"-")</f>
        <v>-</v>
      </c>
      <c r="V594" s="98" t="str">
        <f ca="1">_xlfn.XLOOKUP(G594&amp;$V$3,BS_CONTROLE[Coluna1],BS_CONTROLE[Coluna53],"-")</f>
        <v>-</v>
      </c>
      <c r="W594" s="98" t="str">
        <f ca="1">_xlfn.XLOOKUP(G594&amp;$W$3,BS_CONTROLE[Coluna1],BS_CONTROLE[Coluna53],"-")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_xlfn.XLOOKUP(G595&amp;$U$3,BS_CONTROLE[Coluna1],BS_CONTROLE[Coluna53],"-")</f>
        <v>-</v>
      </c>
      <c r="V595" s="98" t="str">
        <f ca="1">_xlfn.XLOOKUP(G595&amp;$V$3,BS_CONTROLE[Coluna1],BS_CONTROLE[Coluna53],"-")</f>
        <v>-</v>
      </c>
      <c r="W595" s="98" t="str">
        <f ca="1">_xlfn.XLOOKUP(G595&amp;$W$3,BS_CONTROLE[Coluna1],BS_CONTROLE[Coluna53],"-")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_xlfn.XLOOKUP(G596&amp;$U$3,BS_CONTROLE[Coluna1],BS_CONTROLE[Coluna53],"-")</f>
        <v>-</v>
      </c>
      <c r="V596" s="98" t="str">
        <f ca="1">_xlfn.XLOOKUP(G596&amp;$V$3,BS_CONTROLE[Coluna1],BS_CONTROLE[Coluna53],"-")</f>
        <v>-</v>
      </c>
      <c r="W596" s="98" t="str">
        <f ca="1">_xlfn.XLOOKUP(G596&amp;$W$3,BS_CONTROLE[Coluna1],BS_CONTROLE[Coluna53],"-")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_xlfn.XLOOKUP(G597&amp;$U$3,BS_CONTROLE[Coluna1],BS_CONTROLE[Coluna53],"-")</f>
        <v>-</v>
      </c>
      <c r="V597" s="98" t="str">
        <f ca="1">_xlfn.XLOOKUP(G597&amp;$V$3,BS_CONTROLE[Coluna1],BS_CONTROLE[Coluna53],"-")</f>
        <v>-</v>
      </c>
      <c r="W597" s="98" t="str">
        <f ca="1">_xlfn.XLOOKUP(G597&amp;$W$3,BS_CONTROLE[Coluna1],BS_CONTROLE[Coluna53],"-")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_xlfn.XLOOKUP(G598&amp;$U$3,BS_CONTROLE[Coluna1],BS_CONTROLE[Coluna53],"-")</f>
        <v>-</v>
      </c>
      <c r="V598" s="98" t="str">
        <f ca="1">_xlfn.XLOOKUP(G598&amp;$V$3,BS_CONTROLE[Coluna1],BS_CONTROLE[Coluna53],"-")</f>
        <v>-</v>
      </c>
      <c r="W598" s="98" t="str">
        <f ca="1">_xlfn.XLOOKUP(G598&amp;$W$3,BS_CONTROLE[Coluna1],BS_CONTROLE[Coluna53],"-")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_xlfn.XLOOKUP(G599&amp;$U$3,BS_CONTROLE[Coluna1],BS_CONTROLE[Coluna53],"-")</f>
        <v>-</v>
      </c>
      <c r="V599" s="98" t="str">
        <f ca="1">_xlfn.XLOOKUP(G599&amp;$V$3,BS_CONTROLE[Coluna1],BS_CONTROLE[Coluna53],"-")</f>
        <v>-</v>
      </c>
      <c r="W599" s="98" t="str">
        <f ca="1">_xlfn.XLOOKUP(G599&amp;$W$3,BS_CONTROLE[Coluna1],BS_CONTROLE[Coluna53],"-")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_xlfn.XLOOKUP(G600&amp;$U$3,BS_CONTROLE[Coluna1],BS_CONTROLE[Coluna53],"-")</f>
        <v>-</v>
      </c>
      <c r="V600" s="98" t="str">
        <f ca="1">_xlfn.XLOOKUP(G600&amp;$V$3,BS_CONTROLE[Coluna1],BS_CONTROLE[Coluna53],"-")</f>
        <v>-</v>
      </c>
      <c r="W600" s="98" t="str">
        <f ca="1">_xlfn.XLOOKUP(G600&amp;$W$3,BS_CONTROLE[Coluna1],BS_CONTROLE[Coluna53],"-")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_xlfn.XLOOKUP(G601&amp;$U$3,BS_CONTROLE[Coluna1],BS_CONTROLE[Coluna53],"-")</f>
        <v>-</v>
      </c>
      <c r="V601" s="98" t="str">
        <f ca="1">_xlfn.XLOOKUP(G601&amp;$V$3,BS_CONTROLE[Coluna1],BS_CONTROLE[Coluna53],"-")</f>
        <v>-</v>
      </c>
      <c r="W601" s="98" t="str">
        <f ca="1">_xlfn.XLOOKUP(G601&amp;$W$3,BS_CONTROLE[Coluna1],BS_CONTROLE[Coluna53],"-")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_xlfn.XLOOKUP(G602&amp;$U$3,BS_CONTROLE[Coluna1],BS_CONTROLE[Coluna53],"-")</f>
        <v>-</v>
      </c>
      <c r="V602" s="98" t="str">
        <f ca="1">_xlfn.XLOOKUP(G602&amp;$V$3,BS_CONTROLE[Coluna1],BS_CONTROLE[Coluna53],"-")</f>
        <v>-</v>
      </c>
      <c r="W602" s="98" t="str">
        <f ca="1">_xlfn.XLOOKUP(G602&amp;$W$3,BS_CONTROLE[Coluna1],BS_CONTROLE[Coluna53],"-")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_xlfn.XLOOKUP(G603&amp;$U$3,BS_CONTROLE[Coluna1],BS_CONTROLE[Coluna53],"-")</f>
        <v>-</v>
      </c>
      <c r="V603" s="98" t="str">
        <f ca="1">_xlfn.XLOOKUP(G603&amp;$V$3,BS_CONTROLE[Coluna1],BS_CONTROLE[Coluna53],"-")</f>
        <v>-</v>
      </c>
      <c r="W603" s="98" t="str">
        <f ca="1">_xlfn.XLOOKUP(G603&amp;$W$3,BS_CONTROLE[Coluna1],BS_CONTROLE[Coluna53],"-")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_xlfn.XLOOKUP(G604&amp;$U$3,BS_CONTROLE[Coluna1],BS_CONTROLE[Coluna53],"-")</f>
        <v>-</v>
      </c>
      <c r="V604" s="98" t="str">
        <f ca="1">_xlfn.XLOOKUP(G604&amp;$V$3,BS_CONTROLE[Coluna1],BS_CONTROLE[Coluna53],"-")</f>
        <v>-</v>
      </c>
      <c r="W604" s="98" t="str">
        <f ca="1">_xlfn.XLOOKUP(G604&amp;$W$3,BS_CONTROLE[Coluna1],BS_CONTROLE[Coluna53],"-")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_xlfn.XLOOKUP(G605&amp;$U$3,BS_CONTROLE[Coluna1],BS_CONTROLE[Coluna53],"-")</f>
        <v>-</v>
      </c>
      <c r="V605" s="98" t="str">
        <f ca="1">_xlfn.XLOOKUP(G605&amp;$V$3,BS_CONTROLE[Coluna1],BS_CONTROLE[Coluna53],"-")</f>
        <v>-</v>
      </c>
      <c r="W605" s="98" t="str">
        <f ca="1">_xlfn.XLOOKUP(G605&amp;$W$3,BS_CONTROLE[Coluna1],BS_CONTROLE[Coluna53],"-")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_xlfn.XLOOKUP(G606&amp;$U$3,BS_CONTROLE[Coluna1],BS_CONTROLE[Coluna53],"-")</f>
        <v>-</v>
      </c>
      <c r="V606" s="98" t="str">
        <f ca="1">_xlfn.XLOOKUP(G606&amp;$V$3,BS_CONTROLE[Coluna1],BS_CONTROLE[Coluna53],"-")</f>
        <v>-</v>
      </c>
      <c r="W606" s="98" t="str">
        <f ca="1">_xlfn.XLOOKUP(G606&amp;$W$3,BS_CONTROLE[Coluna1],BS_CONTROLE[Coluna53],"-")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_xlfn.XLOOKUP(G607&amp;$U$3,BS_CONTROLE[Coluna1],BS_CONTROLE[Coluna53],"-")</f>
        <v>-</v>
      </c>
      <c r="V607" s="98" t="str">
        <f ca="1">_xlfn.XLOOKUP(G607&amp;$V$3,BS_CONTROLE[Coluna1],BS_CONTROLE[Coluna53],"-")</f>
        <v>-</v>
      </c>
      <c r="W607" s="98" t="str">
        <f ca="1">_xlfn.XLOOKUP(G607&amp;$W$3,BS_CONTROLE[Coluna1],BS_CONTROLE[Coluna53],"-")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_xlfn.XLOOKUP(G608&amp;$U$3,BS_CONTROLE[Coluna1],BS_CONTROLE[Coluna53],"-")</f>
        <v>-</v>
      </c>
      <c r="V608" s="98" t="str">
        <f ca="1">_xlfn.XLOOKUP(G608&amp;$V$3,BS_CONTROLE[Coluna1],BS_CONTROLE[Coluna53],"-")</f>
        <v>-</v>
      </c>
      <c r="W608" s="98" t="str">
        <f ca="1">_xlfn.XLOOKUP(G608&amp;$W$3,BS_CONTROLE[Coluna1],BS_CONTROLE[Coluna53],"-")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_xlfn.XLOOKUP(G609&amp;$U$3,BS_CONTROLE[Coluna1],BS_CONTROLE[Coluna53],"-")</f>
        <v>-</v>
      </c>
      <c r="V609" s="98" t="str">
        <f ca="1">_xlfn.XLOOKUP(G609&amp;$V$3,BS_CONTROLE[Coluna1],BS_CONTROLE[Coluna53],"-")</f>
        <v>-</v>
      </c>
      <c r="W609" s="98" t="str">
        <f ca="1">_xlfn.XLOOKUP(G609&amp;$W$3,BS_CONTROLE[Coluna1],BS_CONTROLE[Coluna53],"-")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_xlfn.XLOOKUP(G610&amp;$U$3,BS_CONTROLE[Coluna1],BS_CONTROLE[Coluna53],"-")</f>
        <v>-</v>
      </c>
      <c r="V610" s="98" t="str">
        <f ca="1">_xlfn.XLOOKUP(G610&amp;$V$3,BS_CONTROLE[Coluna1],BS_CONTROLE[Coluna53],"-")</f>
        <v>-</v>
      </c>
      <c r="W610" s="98" t="str">
        <f ca="1">_xlfn.XLOOKUP(G610&amp;$W$3,BS_CONTROLE[Coluna1],BS_CONTROLE[Coluna53],"-")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_xlfn.XLOOKUP(G611&amp;$U$3,BS_CONTROLE[Coluna1],BS_CONTROLE[Coluna53],"-")</f>
        <v>-</v>
      </c>
      <c r="V611" s="98" t="str">
        <f ca="1">_xlfn.XLOOKUP(G611&amp;$V$3,BS_CONTROLE[Coluna1],BS_CONTROLE[Coluna53],"-")</f>
        <v>-</v>
      </c>
      <c r="W611" s="98" t="str">
        <f ca="1">_xlfn.XLOOKUP(G611&amp;$W$3,BS_CONTROLE[Coluna1],BS_CONTROLE[Coluna53],"-")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_xlfn.XLOOKUP(G612&amp;$U$3,BS_CONTROLE[Coluna1],BS_CONTROLE[Coluna53],"-")</f>
        <v>-</v>
      </c>
      <c r="V612" s="98" t="str">
        <f ca="1">_xlfn.XLOOKUP(G612&amp;$V$3,BS_CONTROLE[Coluna1],BS_CONTROLE[Coluna53],"-")</f>
        <v>-</v>
      </c>
      <c r="W612" s="98" t="str">
        <f ca="1">_xlfn.XLOOKUP(G612&amp;$W$3,BS_CONTROLE[Coluna1],BS_CONTROLE[Coluna53],"-")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_xlfn.XLOOKUP(G613&amp;$U$3,BS_CONTROLE[Coluna1],BS_CONTROLE[Coluna53],"-")</f>
        <v>-</v>
      </c>
      <c r="V613" s="98" t="str">
        <f ca="1">_xlfn.XLOOKUP(G613&amp;$V$3,BS_CONTROLE[Coluna1],BS_CONTROLE[Coluna53],"-")</f>
        <v>-</v>
      </c>
      <c r="W613" s="98" t="str">
        <f ca="1">_xlfn.XLOOKUP(G613&amp;$W$3,BS_CONTROLE[Coluna1],BS_CONTROLE[Coluna53],"-")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_xlfn.XLOOKUP(G614&amp;$U$3,BS_CONTROLE[Coluna1],BS_CONTROLE[Coluna53],"-")</f>
        <v>-</v>
      </c>
      <c r="V614" s="98" t="str">
        <f ca="1">_xlfn.XLOOKUP(G614&amp;$V$3,BS_CONTROLE[Coluna1],BS_CONTROLE[Coluna53],"-")</f>
        <v>-</v>
      </c>
      <c r="W614" s="98" t="str">
        <f ca="1">_xlfn.XLOOKUP(G614&amp;$W$3,BS_CONTROLE[Coluna1],BS_CONTROLE[Coluna53],"-")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_xlfn.XLOOKUP(G615&amp;$U$3,BS_CONTROLE[Coluna1],BS_CONTROLE[Coluna53],"-")</f>
        <v>-</v>
      </c>
      <c r="V615" s="98" t="str">
        <f ca="1">_xlfn.XLOOKUP(G615&amp;$V$3,BS_CONTROLE[Coluna1],BS_CONTROLE[Coluna53],"-")</f>
        <v>-</v>
      </c>
      <c r="W615" s="98" t="str">
        <f ca="1">_xlfn.XLOOKUP(G615&amp;$W$3,BS_CONTROLE[Coluna1],BS_CONTROLE[Coluna53],"-")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_xlfn.XLOOKUP(G616&amp;$U$3,BS_CONTROLE[Coluna1],BS_CONTROLE[Coluna53],"-")</f>
        <v>-</v>
      </c>
      <c r="V616" s="98" t="str">
        <f ca="1">_xlfn.XLOOKUP(G616&amp;$V$3,BS_CONTROLE[Coluna1],BS_CONTROLE[Coluna53],"-")</f>
        <v>-</v>
      </c>
      <c r="W616" s="98" t="str">
        <f ca="1">_xlfn.XLOOKUP(G616&amp;$W$3,BS_CONTROLE[Coluna1],BS_CONTROLE[Coluna53],"-")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_xlfn.XLOOKUP(G617&amp;$U$3,BS_CONTROLE[Coluna1],BS_CONTROLE[Coluna53],"-")</f>
        <v>-</v>
      </c>
      <c r="V617" s="98" t="str">
        <f ca="1">_xlfn.XLOOKUP(G617&amp;$V$3,BS_CONTROLE[Coluna1],BS_CONTROLE[Coluna53],"-")</f>
        <v>-</v>
      </c>
      <c r="W617" s="98" t="str">
        <f ca="1">_xlfn.XLOOKUP(G617&amp;$W$3,BS_CONTROLE[Coluna1],BS_CONTROLE[Coluna53],"-")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_xlfn.XLOOKUP(G618&amp;$U$3,BS_CONTROLE[Coluna1],BS_CONTROLE[Coluna53],"-")</f>
        <v>-</v>
      </c>
      <c r="V618" s="98" t="str">
        <f ca="1">_xlfn.XLOOKUP(G618&amp;$V$3,BS_CONTROLE[Coluna1],BS_CONTROLE[Coluna53],"-")</f>
        <v>-</v>
      </c>
      <c r="W618" s="98" t="str">
        <f ca="1">_xlfn.XLOOKUP(G618&amp;$W$3,BS_CONTROLE[Coluna1],BS_CONTROLE[Coluna53],"-")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_xlfn.XLOOKUP(G619&amp;$U$3,BS_CONTROLE[Coluna1],BS_CONTROLE[Coluna53],"-")</f>
        <v>-</v>
      </c>
      <c r="V619" s="98" t="str">
        <f ca="1">_xlfn.XLOOKUP(G619&amp;$V$3,BS_CONTROLE[Coluna1],BS_CONTROLE[Coluna53],"-")</f>
        <v>-</v>
      </c>
      <c r="W619" s="98" t="str">
        <f ca="1">_xlfn.XLOOKUP(G619&amp;$W$3,BS_CONTROLE[Coluna1],BS_CONTROLE[Coluna53],"-")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_xlfn.XLOOKUP(G620&amp;$U$3,BS_CONTROLE[Coluna1],BS_CONTROLE[Coluna53],"-")</f>
        <v>-</v>
      </c>
      <c r="V620" s="98" t="str">
        <f ca="1">_xlfn.XLOOKUP(G620&amp;$V$3,BS_CONTROLE[Coluna1],BS_CONTROLE[Coluna53],"-")</f>
        <v>-</v>
      </c>
      <c r="W620" s="98" t="str">
        <f ca="1">_xlfn.XLOOKUP(G620&amp;$W$3,BS_CONTROLE[Coluna1],BS_CONTROLE[Coluna53],"-")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_xlfn.XLOOKUP(G621&amp;$U$3,BS_CONTROLE[Coluna1],BS_CONTROLE[Coluna53],"-")</f>
        <v>-</v>
      </c>
      <c r="V621" s="98" t="str">
        <f ca="1">_xlfn.XLOOKUP(G621&amp;$V$3,BS_CONTROLE[Coluna1],BS_CONTROLE[Coluna53],"-")</f>
        <v>-</v>
      </c>
      <c r="W621" s="98" t="str">
        <f ca="1">_xlfn.XLOOKUP(G621&amp;$W$3,BS_CONTROLE[Coluna1],BS_CONTROLE[Coluna53],"-")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_xlfn.XLOOKUP(G622&amp;$U$3,BS_CONTROLE[Coluna1],BS_CONTROLE[Coluna53],"-")</f>
        <v>-</v>
      </c>
      <c r="V622" s="98" t="str">
        <f ca="1">_xlfn.XLOOKUP(G622&amp;$V$3,BS_CONTROLE[Coluna1],BS_CONTROLE[Coluna53],"-")</f>
        <v>-</v>
      </c>
      <c r="W622" s="98" t="str">
        <f ca="1">_xlfn.XLOOKUP(G622&amp;$W$3,BS_CONTROLE[Coluna1],BS_CONTROLE[Coluna53],"-")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_xlfn.XLOOKUP(G623&amp;$U$3,BS_CONTROLE[Coluna1],BS_CONTROLE[Coluna53],"-")</f>
        <v>-</v>
      </c>
      <c r="V623" s="98" t="str">
        <f ca="1">_xlfn.XLOOKUP(G623&amp;$V$3,BS_CONTROLE[Coluna1],BS_CONTROLE[Coluna53],"-")</f>
        <v>-</v>
      </c>
      <c r="W623" s="98" t="str">
        <f ca="1">_xlfn.XLOOKUP(G623&amp;$W$3,BS_CONTROLE[Coluna1],BS_CONTROLE[Coluna53],"-")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_xlfn.XLOOKUP(G624&amp;$U$3,BS_CONTROLE[Coluna1],BS_CONTROLE[Coluna53],"-")</f>
        <v>-</v>
      </c>
      <c r="V624" s="98" t="str">
        <f ca="1">_xlfn.XLOOKUP(G624&amp;$V$3,BS_CONTROLE[Coluna1],BS_CONTROLE[Coluna53],"-")</f>
        <v>-</v>
      </c>
      <c r="W624" s="98" t="str">
        <f ca="1">_xlfn.XLOOKUP(G624&amp;$W$3,BS_CONTROLE[Coluna1],BS_CONTROLE[Coluna53],"-")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_xlfn.XLOOKUP(G625&amp;$U$3,BS_CONTROLE[Coluna1],BS_CONTROLE[Coluna53],"-")</f>
        <v>-</v>
      </c>
      <c r="V625" s="98" t="str">
        <f ca="1">_xlfn.XLOOKUP(G625&amp;$V$3,BS_CONTROLE[Coluna1],BS_CONTROLE[Coluna53],"-")</f>
        <v>-</v>
      </c>
      <c r="W625" s="98" t="str">
        <f ca="1">_xlfn.XLOOKUP(G625&amp;$W$3,BS_CONTROLE[Coluna1],BS_CONTROLE[Coluna53],"-")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_xlfn.XLOOKUP(G626&amp;$U$3,BS_CONTROLE[Coluna1],BS_CONTROLE[Coluna53],"-")</f>
        <v>-</v>
      </c>
      <c r="V626" s="98" t="str">
        <f ca="1">_xlfn.XLOOKUP(G626&amp;$V$3,BS_CONTROLE[Coluna1],BS_CONTROLE[Coluna53],"-")</f>
        <v>-</v>
      </c>
      <c r="W626" s="98" t="str">
        <f ca="1">_xlfn.XLOOKUP(G626&amp;$W$3,BS_CONTROLE[Coluna1],BS_CONTROLE[Coluna53],"-")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_xlfn.XLOOKUP(G627&amp;$U$3,BS_CONTROLE[Coluna1],BS_CONTROLE[Coluna53],"-")</f>
        <v>-</v>
      </c>
      <c r="V627" s="98" t="str">
        <f ca="1">_xlfn.XLOOKUP(G627&amp;$V$3,BS_CONTROLE[Coluna1],BS_CONTROLE[Coluna53],"-")</f>
        <v>-</v>
      </c>
      <c r="W627" s="98" t="str">
        <f ca="1">_xlfn.XLOOKUP(G627&amp;$W$3,BS_CONTROLE[Coluna1],BS_CONTROLE[Coluna53],"-")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_xlfn.XLOOKUP(G628&amp;$U$3,BS_CONTROLE[Coluna1],BS_CONTROLE[Coluna53],"-")</f>
        <v>-</v>
      </c>
      <c r="V628" s="98" t="str">
        <f ca="1">_xlfn.XLOOKUP(G628&amp;$V$3,BS_CONTROLE[Coluna1],BS_CONTROLE[Coluna53],"-")</f>
        <v>-</v>
      </c>
      <c r="W628" s="98" t="str">
        <f ca="1">_xlfn.XLOOKUP(G628&amp;$W$3,BS_CONTROLE[Coluna1],BS_CONTROLE[Coluna53],"-")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_xlfn.XLOOKUP(G629&amp;$U$3,BS_CONTROLE[Coluna1],BS_CONTROLE[Coluna53],"-")</f>
        <v>-</v>
      </c>
      <c r="V629" s="98" t="str">
        <f ca="1">_xlfn.XLOOKUP(G629&amp;$V$3,BS_CONTROLE[Coluna1],BS_CONTROLE[Coluna53],"-")</f>
        <v>-</v>
      </c>
      <c r="W629" s="98" t="str">
        <f ca="1">_xlfn.XLOOKUP(G629&amp;$W$3,BS_CONTROLE[Coluna1],BS_CONTROLE[Coluna53],"-")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_xlfn.XLOOKUP(G630&amp;$U$3,BS_CONTROLE[Coluna1],BS_CONTROLE[Coluna53],"-")</f>
        <v>-</v>
      </c>
      <c r="V630" s="98" t="str">
        <f ca="1">_xlfn.XLOOKUP(G630&amp;$V$3,BS_CONTROLE[Coluna1],BS_CONTROLE[Coluna53],"-")</f>
        <v>-</v>
      </c>
      <c r="W630" s="98" t="str">
        <f ca="1">_xlfn.XLOOKUP(G630&amp;$W$3,BS_CONTROLE[Coluna1],BS_CONTROLE[Coluna53],"-")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_xlfn.XLOOKUP(G631&amp;$U$3,BS_CONTROLE[Coluna1],BS_CONTROLE[Coluna53],"-")</f>
        <v>-</v>
      </c>
      <c r="V631" s="98" t="str">
        <f ca="1">_xlfn.XLOOKUP(G631&amp;$V$3,BS_CONTROLE[Coluna1],BS_CONTROLE[Coluna53],"-")</f>
        <v>-</v>
      </c>
      <c r="W631" s="98" t="str">
        <f ca="1">_xlfn.XLOOKUP(G631&amp;$W$3,BS_CONTROLE[Coluna1],BS_CONTROLE[Coluna53],"-")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_xlfn.XLOOKUP(G632&amp;$U$3,BS_CONTROLE[Coluna1],BS_CONTROLE[Coluna53],"-")</f>
        <v>-</v>
      </c>
      <c r="V632" s="98" t="str">
        <f ca="1">_xlfn.XLOOKUP(G632&amp;$V$3,BS_CONTROLE[Coluna1],BS_CONTROLE[Coluna53],"-")</f>
        <v>-</v>
      </c>
      <c r="W632" s="98" t="str">
        <f ca="1">_xlfn.XLOOKUP(G632&amp;$W$3,BS_CONTROLE[Coluna1],BS_CONTROLE[Coluna53],"-")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_xlfn.XLOOKUP(G633&amp;$U$3,BS_CONTROLE[Coluna1],BS_CONTROLE[Coluna53],"-")</f>
        <v>-</v>
      </c>
      <c r="V633" s="98" t="str">
        <f ca="1">_xlfn.XLOOKUP(G633&amp;$V$3,BS_CONTROLE[Coluna1],BS_CONTROLE[Coluna53],"-")</f>
        <v>-</v>
      </c>
      <c r="W633" s="98" t="str">
        <f ca="1">_xlfn.XLOOKUP(G633&amp;$W$3,BS_CONTROLE[Coluna1],BS_CONTROLE[Coluna53],"-")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_xlfn.XLOOKUP(G634&amp;$U$3,BS_CONTROLE[Coluna1],BS_CONTROLE[Coluna53],"-")</f>
        <v>-</v>
      </c>
      <c r="V634" s="98" t="str">
        <f ca="1">_xlfn.XLOOKUP(G634&amp;$V$3,BS_CONTROLE[Coluna1],BS_CONTROLE[Coluna53],"-")</f>
        <v>-</v>
      </c>
      <c r="W634" s="98" t="str">
        <f ca="1">_xlfn.XLOOKUP(G634&amp;$W$3,BS_CONTROLE[Coluna1],BS_CONTROLE[Coluna53],"-")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_xlfn.XLOOKUP(G635&amp;$U$3,BS_CONTROLE[Coluna1],BS_CONTROLE[Coluna53],"-")</f>
        <v>-</v>
      </c>
      <c r="V635" s="98" t="str">
        <f ca="1">_xlfn.XLOOKUP(G635&amp;$V$3,BS_CONTROLE[Coluna1],BS_CONTROLE[Coluna53],"-")</f>
        <v>-</v>
      </c>
      <c r="W635" s="98" t="str">
        <f ca="1">_xlfn.XLOOKUP(G635&amp;$W$3,BS_CONTROLE[Coluna1],BS_CONTROLE[Coluna53],"-")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_xlfn.XLOOKUP(G636&amp;$U$3,BS_CONTROLE[Coluna1],BS_CONTROLE[Coluna53],"-")</f>
        <v>-</v>
      </c>
      <c r="V636" s="98" t="str">
        <f ca="1">_xlfn.XLOOKUP(G636&amp;$V$3,BS_CONTROLE[Coluna1],BS_CONTROLE[Coluna53],"-")</f>
        <v>-</v>
      </c>
      <c r="W636" s="98" t="str">
        <f ca="1">_xlfn.XLOOKUP(G636&amp;$W$3,BS_CONTROLE[Coluna1],BS_CONTROLE[Coluna53],"-")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_xlfn.XLOOKUP(G637&amp;$U$3,BS_CONTROLE[Coluna1],BS_CONTROLE[Coluna53],"-")</f>
        <v>-</v>
      </c>
      <c r="V637" s="98" t="str">
        <f ca="1">_xlfn.XLOOKUP(G637&amp;$V$3,BS_CONTROLE[Coluna1],BS_CONTROLE[Coluna53],"-")</f>
        <v>-</v>
      </c>
      <c r="W637" s="98" t="str">
        <f ca="1">_xlfn.XLOOKUP(G637&amp;$W$3,BS_CONTROLE[Coluna1],BS_CONTROLE[Coluna53],"-")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_xlfn.XLOOKUP(G638&amp;$U$3,BS_CONTROLE[Coluna1],BS_CONTROLE[Coluna53],"-")</f>
        <v>-</v>
      </c>
      <c r="V638" s="98" t="str">
        <f ca="1">_xlfn.XLOOKUP(G638&amp;$V$3,BS_CONTROLE[Coluna1],BS_CONTROLE[Coluna53],"-")</f>
        <v>-</v>
      </c>
      <c r="W638" s="98" t="str">
        <f ca="1">_xlfn.XLOOKUP(G638&amp;$W$3,BS_CONTROLE[Coluna1],BS_CONTROLE[Coluna53],"-")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_xlfn.XLOOKUP(G639&amp;$U$3,BS_CONTROLE[Coluna1],BS_CONTROLE[Coluna53],"-")</f>
        <v>-</v>
      </c>
      <c r="V639" s="98" t="str">
        <f ca="1">_xlfn.XLOOKUP(G639&amp;$V$3,BS_CONTROLE[Coluna1],BS_CONTROLE[Coluna53],"-")</f>
        <v>-</v>
      </c>
      <c r="W639" s="98" t="str">
        <f ca="1">_xlfn.XLOOKUP(G639&amp;$W$3,BS_CONTROLE[Coluna1],BS_CONTROLE[Coluna53],"-")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_xlfn.XLOOKUP(G640&amp;$U$3,BS_CONTROLE[Coluna1],BS_CONTROLE[Coluna53],"-")</f>
        <v>-</v>
      </c>
      <c r="V640" s="98" t="str">
        <f ca="1">_xlfn.XLOOKUP(G640&amp;$V$3,BS_CONTROLE[Coluna1],BS_CONTROLE[Coluna53],"-")</f>
        <v>-</v>
      </c>
      <c r="W640" s="98" t="str">
        <f ca="1">_xlfn.XLOOKUP(G640&amp;$W$3,BS_CONTROLE[Coluna1],BS_CONTROLE[Coluna53],"-")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_xlfn.XLOOKUP(G641&amp;$U$3,BS_CONTROLE[Coluna1],BS_CONTROLE[Coluna53],"-")</f>
        <v>-</v>
      </c>
      <c r="V641" s="98" t="str">
        <f ca="1">_xlfn.XLOOKUP(G641&amp;$V$3,BS_CONTROLE[Coluna1],BS_CONTROLE[Coluna53],"-")</f>
        <v>-</v>
      </c>
      <c r="W641" s="98" t="str">
        <f ca="1">_xlfn.XLOOKUP(G641&amp;$W$3,BS_CONTROLE[Coluna1],BS_CONTROLE[Coluna53],"-")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_xlfn.XLOOKUP(G642&amp;$U$3,BS_CONTROLE[Coluna1],BS_CONTROLE[Coluna53],"-")</f>
        <v>-</v>
      </c>
      <c r="V642" s="98" t="str">
        <f ca="1">_xlfn.XLOOKUP(G642&amp;$V$3,BS_CONTROLE[Coluna1],BS_CONTROLE[Coluna53],"-")</f>
        <v>-</v>
      </c>
      <c r="W642" s="98" t="str">
        <f ca="1">_xlfn.XLOOKUP(G642&amp;$W$3,BS_CONTROLE[Coluna1],BS_CONTROLE[Coluna53],"-")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_xlfn.XLOOKUP(G643&amp;$U$3,BS_CONTROLE[Coluna1],BS_CONTROLE[Coluna53],"-")</f>
        <v>-</v>
      </c>
      <c r="V643" s="98" t="str">
        <f ca="1">_xlfn.XLOOKUP(G643&amp;$V$3,BS_CONTROLE[Coluna1],BS_CONTROLE[Coluna53],"-")</f>
        <v>-</v>
      </c>
      <c r="W643" s="98" t="str">
        <f ca="1">_xlfn.XLOOKUP(G643&amp;$W$3,BS_CONTROLE[Coluna1],BS_CONTROLE[Coluna53],"-")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_xlfn.XLOOKUP(G644&amp;$U$3,BS_CONTROLE[Coluna1],BS_CONTROLE[Coluna53],"-")</f>
        <v>-</v>
      </c>
      <c r="V644" s="98" t="str">
        <f ca="1">_xlfn.XLOOKUP(G644&amp;$V$3,BS_CONTROLE[Coluna1],BS_CONTROLE[Coluna53],"-")</f>
        <v>-</v>
      </c>
      <c r="W644" s="98" t="str">
        <f ca="1">_xlfn.XLOOKUP(G644&amp;$W$3,BS_CONTROLE[Coluna1],BS_CONTROLE[Coluna53],"-")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_xlfn.XLOOKUP(G645&amp;$U$3,BS_CONTROLE[Coluna1],BS_CONTROLE[Coluna53],"-")</f>
        <v>-</v>
      </c>
      <c r="V645" s="98" t="str">
        <f ca="1">_xlfn.XLOOKUP(G645&amp;$V$3,BS_CONTROLE[Coluna1],BS_CONTROLE[Coluna53],"-")</f>
        <v>-</v>
      </c>
      <c r="W645" s="98" t="str">
        <f ca="1">_xlfn.XLOOKUP(G645&amp;$W$3,BS_CONTROLE[Coluna1],BS_CONTROLE[Coluna53],"-")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_xlfn.XLOOKUP(G646&amp;$U$3,BS_CONTROLE[Coluna1],BS_CONTROLE[Coluna53],"-")</f>
        <v>-</v>
      </c>
      <c r="V646" s="98" t="str">
        <f ca="1">_xlfn.XLOOKUP(G646&amp;$V$3,BS_CONTROLE[Coluna1],BS_CONTROLE[Coluna53],"-")</f>
        <v>-</v>
      </c>
      <c r="W646" s="98" t="str">
        <f ca="1">_xlfn.XLOOKUP(G646&amp;$W$3,BS_CONTROLE[Coluna1],BS_CONTROLE[Coluna53],"-")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_xlfn.XLOOKUP(G647&amp;$U$3,BS_CONTROLE[Coluna1],BS_CONTROLE[Coluna53],"-")</f>
        <v>-</v>
      </c>
      <c r="V647" s="98" t="str">
        <f ca="1">_xlfn.XLOOKUP(G647&amp;$V$3,BS_CONTROLE[Coluna1],BS_CONTROLE[Coluna53],"-")</f>
        <v>-</v>
      </c>
      <c r="W647" s="98" t="str">
        <f ca="1">_xlfn.XLOOKUP(G647&amp;$W$3,BS_CONTROLE[Coluna1],BS_CONTROLE[Coluna53],"-")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_xlfn.XLOOKUP(G648&amp;$U$3,BS_CONTROLE[Coluna1],BS_CONTROLE[Coluna53],"-")</f>
        <v>-</v>
      </c>
      <c r="V648" s="98" t="str">
        <f ca="1">_xlfn.XLOOKUP(G648&amp;$V$3,BS_CONTROLE[Coluna1],BS_CONTROLE[Coluna53],"-")</f>
        <v>-</v>
      </c>
      <c r="W648" s="98" t="str">
        <f ca="1">_xlfn.XLOOKUP(G648&amp;$W$3,BS_CONTROLE[Coluna1],BS_CONTROLE[Coluna53],"-")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_xlfn.XLOOKUP(G649&amp;$U$3,BS_CONTROLE[Coluna1],BS_CONTROLE[Coluna53],"-")</f>
        <v>-</v>
      </c>
      <c r="V649" s="98" t="str">
        <f ca="1">_xlfn.XLOOKUP(G649&amp;$V$3,BS_CONTROLE[Coluna1],BS_CONTROLE[Coluna53],"-")</f>
        <v>-</v>
      </c>
      <c r="W649" s="98" t="str">
        <f ca="1">_xlfn.XLOOKUP(G649&amp;$W$3,BS_CONTROLE[Coluna1],BS_CONTROLE[Coluna53],"-")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_xlfn.XLOOKUP(G650&amp;$U$3,BS_CONTROLE[Coluna1],BS_CONTROLE[Coluna53],"-")</f>
        <v>-</v>
      </c>
      <c r="V650" s="98" t="str">
        <f ca="1">_xlfn.XLOOKUP(G650&amp;$V$3,BS_CONTROLE[Coluna1],BS_CONTROLE[Coluna53],"-")</f>
        <v>-</v>
      </c>
      <c r="W650" s="98" t="str">
        <f ca="1">_xlfn.XLOOKUP(G650&amp;$W$3,BS_CONTROLE[Coluna1],BS_CONTROLE[Coluna53],"-")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_xlfn.XLOOKUP(G651&amp;$U$3,BS_CONTROLE[Coluna1],BS_CONTROLE[Coluna53],"-")</f>
        <v>-</v>
      </c>
      <c r="V651" s="98" t="str">
        <f ca="1">_xlfn.XLOOKUP(G651&amp;$V$3,BS_CONTROLE[Coluna1],BS_CONTROLE[Coluna53],"-")</f>
        <v>-</v>
      </c>
      <c r="W651" s="98" t="str">
        <f ca="1">_xlfn.XLOOKUP(G651&amp;$W$3,BS_CONTROLE[Coluna1],BS_CONTROLE[Coluna53],"-")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_xlfn.XLOOKUP(G652&amp;$U$3,BS_CONTROLE[Coluna1],BS_CONTROLE[Coluna53],"-")</f>
        <v>-</v>
      </c>
      <c r="V652" s="98" t="str">
        <f ca="1">_xlfn.XLOOKUP(G652&amp;$V$3,BS_CONTROLE[Coluna1],BS_CONTROLE[Coluna53],"-")</f>
        <v>-</v>
      </c>
      <c r="W652" s="98" t="str">
        <f ca="1">_xlfn.XLOOKUP(G652&amp;$W$3,BS_CONTROLE[Coluna1],BS_CONTROLE[Coluna53],"-")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_xlfn.XLOOKUP(G653&amp;$U$3,BS_CONTROLE[Coluna1],BS_CONTROLE[Coluna53],"-")</f>
        <v>-</v>
      </c>
      <c r="V653" s="98" t="str">
        <f ca="1">_xlfn.XLOOKUP(G653&amp;$V$3,BS_CONTROLE[Coluna1],BS_CONTROLE[Coluna53],"-")</f>
        <v>-</v>
      </c>
      <c r="W653" s="98" t="str">
        <f ca="1">_xlfn.XLOOKUP(G653&amp;$W$3,BS_CONTROLE[Coluna1],BS_CONTROLE[Coluna53],"-")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_xlfn.XLOOKUP(G654&amp;$U$3,BS_CONTROLE[Coluna1],BS_CONTROLE[Coluna53],"-")</f>
        <v>-</v>
      </c>
      <c r="V654" s="98" t="str">
        <f ca="1">_xlfn.XLOOKUP(G654&amp;$V$3,BS_CONTROLE[Coluna1],BS_CONTROLE[Coluna53],"-")</f>
        <v>-</v>
      </c>
      <c r="W654" s="98" t="str">
        <f ca="1">_xlfn.XLOOKUP(G654&amp;$W$3,BS_CONTROLE[Coluna1],BS_CONTROLE[Coluna53],"-")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_xlfn.XLOOKUP(G655&amp;$U$3,BS_CONTROLE[Coluna1],BS_CONTROLE[Coluna53],"-")</f>
        <v>-</v>
      </c>
      <c r="V655" s="98" t="str">
        <f ca="1">_xlfn.XLOOKUP(G655&amp;$V$3,BS_CONTROLE[Coluna1],BS_CONTROLE[Coluna53],"-")</f>
        <v>-</v>
      </c>
      <c r="W655" s="98" t="str">
        <f ca="1">_xlfn.XLOOKUP(G655&amp;$W$3,BS_CONTROLE[Coluna1],BS_CONTROLE[Coluna53],"-")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_xlfn.XLOOKUP(G656&amp;$U$3,BS_CONTROLE[Coluna1],BS_CONTROLE[Coluna53],"-")</f>
        <v>-</v>
      </c>
      <c r="V656" s="98" t="str">
        <f ca="1">_xlfn.XLOOKUP(G656&amp;$V$3,BS_CONTROLE[Coluna1],BS_CONTROLE[Coluna53],"-")</f>
        <v>-</v>
      </c>
      <c r="W656" s="98" t="str">
        <f ca="1">_xlfn.XLOOKUP(G656&amp;$W$3,BS_CONTROLE[Coluna1],BS_CONTROLE[Coluna53],"-")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_xlfn.XLOOKUP(G657&amp;$U$3,BS_CONTROLE[Coluna1],BS_CONTROLE[Coluna53],"-")</f>
        <v>-</v>
      </c>
      <c r="V657" s="98" t="str">
        <f ca="1">_xlfn.XLOOKUP(G657&amp;$V$3,BS_CONTROLE[Coluna1],BS_CONTROLE[Coluna53],"-")</f>
        <v>-</v>
      </c>
      <c r="W657" s="98" t="str">
        <f ca="1">_xlfn.XLOOKUP(G657&amp;$W$3,BS_CONTROLE[Coluna1],BS_CONTROLE[Coluna53],"-")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_xlfn.XLOOKUP(G658&amp;$U$3,BS_CONTROLE[Coluna1],BS_CONTROLE[Coluna53],"-")</f>
        <v>-</v>
      </c>
      <c r="V658" s="98" t="str">
        <f ca="1">_xlfn.XLOOKUP(G658&amp;$V$3,BS_CONTROLE[Coluna1],BS_CONTROLE[Coluna53],"-")</f>
        <v>-</v>
      </c>
      <c r="W658" s="98" t="str">
        <f ca="1">_xlfn.XLOOKUP(G658&amp;$W$3,BS_CONTROLE[Coluna1],BS_CONTROLE[Coluna53],"-")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_xlfn.XLOOKUP(G659&amp;$U$3,BS_CONTROLE[Coluna1],BS_CONTROLE[Coluna53],"-")</f>
        <v>-</v>
      </c>
      <c r="V659" s="98" t="str">
        <f ca="1">_xlfn.XLOOKUP(G659&amp;$V$3,BS_CONTROLE[Coluna1],BS_CONTROLE[Coluna53],"-")</f>
        <v>-</v>
      </c>
      <c r="W659" s="98" t="str">
        <f ca="1">_xlfn.XLOOKUP(G659&amp;$W$3,BS_CONTROLE[Coluna1],BS_CONTROLE[Coluna53],"-")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_xlfn.XLOOKUP(G660&amp;$U$3,BS_CONTROLE[Coluna1],BS_CONTROLE[Coluna53],"-")</f>
        <v>-</v>
      </c>
      <c r="V660" s="98" t="str">
        <f ca="1">_xlfn.XLOOKUP(G660&amp;$V$3,BS_CONTROLE[Coluna1],BS_CONTROLE[Coluna53],"-")</f>
        <v>-</v>
      </c>
      <c r="W660" s="98" t="str">
        <f ca="1">_xlfn.XLOOKUP(G660&amp;$W$3,BS_CONTROLE[Coluna1],BS_CONTROLE[Coluna53],"-")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_xlfn.XLOOKUP(G661&amp;$U$3,BS_CONTROLE[Coluna1],BS_CONTROLE[Coluna53],"-")</f>
        <v>-</v>
      </c>
      <c r="V661" s="98" t="str">
        <f ca="1">_xlfn.XLOOKUP(G661&amp;$V$3,BS_CONTROLE[Coluna1],BS_CONTROLE[Coluna53],"-")</f>
        <v>-</v>
      </c>
      <c r="W661" s="98" t="str">
        <f ca="1">_xlfn.XLOOKUP(G661&amp;$W$3,BS_CONTROLE[Coluna1],BS_CONTROLE[Coluna53],"-")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_xlfn.XLOOKUP(G662&amp;$U$3,BS_CONTROLE[Coluna1],BS_CONTROLE[Coluna53],"-")</f>
        <v>-</v>
      </c>
      <c r="V662" s="98" t="str">
        <f ca="1">_xlfn.XLOOKUP(G662&amp;$V$3,BS_CONTROLE[Coluna1],BS_CONTROLE[Coluna53],"-")</f>
        <v>-</v>
      </c>
      <c r="W662" s="98" t="str">
        <f ca="1">_xlfn.XLOOKUP(G662&amp;$W$3,BS_CONTROLE[Coluna1],BS_CONTROLE[Coluna53],"-")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_xlfn.XLOOKUP(G663&amp;$U$3,BS_CONTROLE[Coluna1],BS_CONTROLE[Coluna53],"-")</f>
        <v>-</v>
      </c>
      <c r="V663" s="98" t="str">
        <f ca="1">_xlfn.XLOOKUP(G663&amp;$V$3,BS_CONTROLE[Coluna1],BS_CONTROLE[Coluna53],"-")</f>
        <v>-</v>
      </c>
      <c r="W663" s="98" t="str">
        <f ca="1">_xlfn.XLOOKUP(G663&amp;$W$3,BS_CONTROLE[Coluna1],BS_CONTROLE[Coluna53],"-")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_xlfn.XLOOKUP(G664&amp;$U$3,BS_CONTROLE[Coluna1],BS_CONTROLE[Coluna53],"-")</f>
        <v>-</v>
      </c>
      <c r="V664" s="98" t="str">
        <f ca="1">_xlfn.XLOOKUP(G664&amp;$V$3,BS_CONTROLE[Coluna1],BS_CONTROLE[Coluna53],"-")</f>
        <v>-</v>
      </c>
      <c r="W664" s="98" t="str">
        <f ca="1">_xlfn.XLOOKUP(G664&amp;$W$3,BS_CONTROLE[Coluna1],BS_CONTROLE[Coluna53],"-")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_xlfn.XLOOKUP(G665&amp;$U$3,BS_CONTROLE[Coluna1],BS_CONTROLE[Coluna53],"-")</f>
        <v>-</v>
      </c>
      <c r="V665" s="98" t="str">
        <f ca="1">_xlfn.XLOOKUP(G665&amp;$V$3,BS_CONTROLE[Coluna1],BS_CONTROLE[Coluna53],"-")</f>
        <v>-</v>
      </c>
      <c r="W665" s="98" t="str">
        <f ca="1">_xlfn.XLOOKUP(G665&amp;$W$3,BS_CONTROLE[Coluna1],BS_CONTROLE[Coluna53],"-")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_xlfn.XLOOKUP(G666&amp;$U$3,BS_CONTROLE[Coluna1],BS_CONTROLE[Coluna53],"-")</f>
        <v>-</v>
      </c>
      <c r="V666" s="98" t="str">
        <f ca="1">_xlfn.XLOOKUP(G666&amp;$V$3,BS_CONTROLE[Coluna1],BS_CONTROLE[Coluna53],"-")</f>
        <v>-</v>
      </c>
      <c r="W666" s="98" t="str">
        <f ca="1">_xlfn.XLOOKUP(G666&amp;$W$3,BS_CONTROLE[Coluna1],BS_CONTROLE[Coluna53],"-")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_xlfn.XLOOKUP(G667&amp;$U$3,BS_CONTROLE[Coluna1],BS_CONTROLE[Coluna53],"-")</f>
        <v>-</v>
      </c>
      <c r="V667" s="98" t="str">
        <f ca="1">_xlfn.XLOOKUP(G667&amp;$V$3,BS_CONTROLE[Coluna1],BS_CONTROLE[Coluna53],"-")</f>
        <v>-</v>
      </c>
      <c r="W667" s="98" t="str">
        <f ca="1">_xlfn.XLOOKUP(G667&amp;$W$3,BS_CONTROLE[Coluna1],BS_CONTROLE[Coluna53],"-")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_xlfn.XLOOKUP(G668&amp;$U$3,BS_CONTROLE[Coluna1],BS_CONTROLE[Coluna53],"-")</f>
        <v>-</v>
      </c>
      <c r="V668" s="98" t="str">
        <f ca="1">_xlfn.XLOOKUP(G668&amp;$V$3,BS_CONTROLE[Coluna1],BS_CONTROLE[Coluna53],"-")</f>
        <v>-</v>
      </c>
      <c r="W668" s="98" t="str">
        <f ca="1">_xlfn.XLOOKUP(G668&amp;$W$3,BS_CONTROLE[Coluna1],BS_CONTROLE[Coluna53],"-")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_xlfn.XLOOKUP(G669&amp;$U$3,BS_CONTROLE[Coluna1],BS_CONTROLE[Coluna53],"-")</f>
        <v>-</v>
      </c>
      <c r="V669" s="98" t="str">
        <f ca="1">_xlfn.XLOOKUP(G669&amp;$V$3,BS_CONTROLE[Coluna1],BS_CONTROLE[Coluna53],"-")</f>
        <v>-</v>
      </c>
      <c r="W669" s="98" t="str">
        <f ca="1">_xlfn.XLOOKUP(G669&amp;$W$3,BS_CONTROLE[Coluna1],BS_CONTROLE[Coluna53],"-")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_xlfn.XLOOKUP(G670&amp;$U$3,BS_CONTROLE[Coluna1],BS_CONTROLE[Coluna53],"-")</f>
        <v>-</v>
      </c>
      <c r="V670" s="98" t="str">
        <f ca="1">_xlfn.XLOOKUP(G670&amp;$V$3,BS_CONTROLE[Coluna1],BS_CONTROLE[Coluna53],"-")</f>
        <v>-</v>
      </c>
      <c r="W670" s="98" t="str">
        <f ca="1">_xlfn.XLOOKUP(G670&amp;$W$3,BS_CONTROLE[Coluna1],BS_CONTROLE[Coluna53],"-")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_xlfn.XLOOKUP(G671&amp;$U$3,BS_CONTROLE[Coluna1],BS_CONTROLE[Coluna53],"-")</f>
        <v>-</v>
      </c>
      <c r="V671" s="98" t="str">
        <f ca="1">_xlfn.XLOOKUP(G671&amp;$V$3,BS_CONTROLE[Coluna1],BS_CONTROLE[Coluna53],"-")</f>
        <v>-</v>
      </c>
      <c r="W671" s="98" t="str">
        <f ca="1">_xlfn.XLOOKUP(G671&amp;$W$3,BS_CONTROLE[Coluna1],BS_CONTROLE[Coluna53],"-")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_xlfn.XLOOKUP(G672&amp;$U$3,BS_CONTROLE[Coluna1],BS_CONTROLE[Coluna53],"-")</f>
        <v>-</v>
      </c>
      <c r="V672" s="98" t="str">
        <f ca="1">_xlfn.XLOOKUP(G672&amp;$V$3,BS_CONTROLE[Coluna1],BS_CONTROLE[Coluna53],"-")</f>
        <v>-</v>
      </c>
      <c r="W672" s="98" t="str">
        <f ca="1">_xlfn.XLOOKUP(G672&amp;$W$3,BS_CONTROLE[Coluna1],BS_CONTROLE[Coluna53],"-")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_xlfn.XLOOKUP(G673&amp;$U$3,BS_CONTROLE[Coluna1],BS_CONTROLE[Coluna53],"-")</f>
        <v>-</v>
      </c>
      <c r="V673" s="98" t="str">
        <f ca="1">_xlfn.XLOOKUP(G673&amp;$V$3,BS_CONTROLE[Coluna1],BS_CONTROLE[Coluna53],"-")</f>
        <v>-</v>
      </c>
      <c r="W673" s="98" t="str">
        <f ca="1">_xlfn.XLOOKUP(G673&amp;$W$3,BS_CONTROLE[Coluna1],BS_CONTROLE[Coluna53],"-")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_xlfn.XLOOKUP(G674&amp;$U$3,BS_CONTROLE[Coluna1],BS_CONTROLE[Coluna53],"-")</f>
        <v>-</v>
      </c>
      <c r="V674" s="98" t="str">
        <f ca="1">_xlfn.XLOOKUP(G674&amp;$V$3,BS_CONTROLE[Coluna1],BS_CONTROLE[Coluna53],"-")</f>
        <v>-</v>
      </c>
      <c r="W674" s="98" t="str">
        <f ca="1">_xlfn.XLOOKUP(G674&amp;$W$3,BS_CONTROLE[Coluna1],BS_CONTROLE[Coluna53],"-")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_xlfn.XLOOKUP(G675&amp;$U$3,BS_CONTROLE[Coluna1],BS_CONTROLE[Coluna53],"-")</f>
        <v>-</v>
      </c>
      <c r="V675" s="98" t="str">
        <f ca="1">_xlfn.XLOOKUP(G675&amp;$V$3,BS_CONTROLE[Coluna1],BS_CONTROLE[Coluna53],"-")</f>
        <v>-</v>
      </c>
      <c r="W675" s="98" t="str">
        <f ca="1">_xlfn.XLOOKUP(G675&amp;$W$3,BS_CONTROLE[Coluna1],BS_CONTROLE[Coluna53],"-")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_xlfn.XLOOKUP(G676&amp;$U$3,BS_CONTROLE[Coluna1],BS_CONTROLE[Coluna53],"-")</f>
        <v>-</v>
      </c>
      <c r="V676" s="98" t="str">
        <f ca="1">_xlfn.XLOOKUP(G676&amp;$V$3,BS_CONTROLE[Coluna1],BS_CONTROLE[Coluna53],"-")</f>
        <v>-</v>
      </c>
      <c r="W676" s="98" t="str">
        <f ca="1">_xlfn.XLOOKUP(G676&amp;$W$3,BS_CONTROLE[Coluna1],BS_CONTROLE[Coluna53],"-")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_xlfn.XLOOKUP(G677&amp;$U$3,BS_CONTROLE[Coluna1],BS_CONTROLE[Coluna53],"-")</f>
        <v>-</v>
      </c>
      <c r="V677" s="98" t="str">
        <f ca="1">_xlfn.XLOOKUP(G677&amp;$V$3,BS_CONTROLE[Coluna1],BS_CONTROLE[Coluna53],"-")</f>
        <v>-</v>
      </c>
      <c r="W677" s="98" t="str">
        <f ca="1">_xlfn.XLOOKUP(G677&amp;$W$3,BS_CONTROLE[Coluna1],BS_CONTROLE[Coluna53],"-")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_xlfn.XLOOKUP(G678&amp;$U$3,BS_CONTROLE[Coluna1],BS_CONTROLE[Coluna53],"-")</f>
        <v>-</v>
      </c>
      <c r="V678" s="98" t="str">
        <f ca="1">_xlfn.XLOOKUP(G678&amp;$V$3,BS_CONTROLE[Coluna1],BS_CONTROLE[Coluna53],"-")</f>
        <v>-</v>
      </c>
      <c r="W678" s="98" t="str">
        <f ca="1">_xlfn.XLOOKUP(G678&amp;$W$3,BS_CONTROLE[Coluna1],BS_CONTROLE[Coluna53],"-")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_xlfn.XLOOKUP(G679&amp;$U$3,BS_CONTROLE[Coluna1],BS_CONTROLE[Coluna53],"-")</f>
        <v>-</v>
      </c>
      <c r="V679" s="98" t="str">
        <f ca="1">_xlfn.XLOOKUP(G679&amp;$V$3,BS_CONTROLE[Coluna1],BS_CONTROLE[Coluna53],"-")</f>
        <v>-</v>
      </c>
      <c r="W679" s="98" t="str">
        <f ca="1">_xlfn.XLOOKUP(G679&amp;$W$3,BS_CONTROLE[Coluna1],BS_CONTROLE[Coluna53],"-")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_xlfn.XLOOKUP(G680&amp;$U$3,BS_CONTROLE[Coluna1],BS_CONTROLE[Coluna53],"-")</f>
        <v>-</v>
      </c>
      <c r="V680" s="98" t="str">
        <f ca="1">_xlfn.XLOOKUP(G680&amp;$V$3,BS_CONTROLE[Coluna1],BS_CONTROLE[Coluna53],"-")</f>
        <v>-</v>
      </c>
      <c r="W680" s="98" t="str">
        <f ca="1">_xlfn.XLOOKUP(G680&amp;$W$3,BS_CONTROLE[Coluna1],BS_CONTROLE[Coluna53],"-")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_xlfn.XLOOKUP(G681&amp;$U$3,BS_CONTROLE[Coluna1],BS_CONTROLE[Coluna53],"-")</f>
        <v>-</v>
      </c>
      <c r="V681" s="98" t="str">
        <f ca="1">_xlfn.XLOOKUP(G681&amp;$V$3,BS_CONTROLE[Coluna1],BS_CONTROLE[Coluna53],"-")</f>
        <v>-</v>
      </c>
      <c r="W681" s="98" t="str">
        <f ca="1">_xlfn.XLOOKUP(G681&amp;$W$3,BS_CONTROLE[Coluna1],BS_CONTROLE[Coluna53],"-")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_xlfn.XLOOKUP(G682&amp;$U$3,BS_CONTROLE[Coluna1],BS_CONTROLE[Coluna53],"-")</f>
        <v>-</v>
      </c>
      <c r="V682" s="98" t="str">
        <f ca="1">_xlfn.XLOOKUP(G682&amp;$V$3,BS_CONTROLE[Coluna1],BS_CONTROLE[Coluna53],"-")</f>
        <v>-</v>
      </c>
      <c r="W682" s="98" t="str">
        <f ca="1">_xlfn.XLOOKUP(G682&amp;$W$3,BS_CONTROLE[Coluna1],BS_CONTROLE[Coluna53],"-")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_xlfn.XLOOKUP(G683&amp;$U$3,BS_CONTROLE[Coluna1],BS_CONTROLE[Coluna53],"-")</f>
        <v>-</v>
      </c>
      <c r="V683" s="98" t="str">
        <f ca="1">_xlfn.XLOOKUP(G683&amp;$V$3,BS_CONTROLE[Coluna1],BS_CONTROLE[Coluna53],"-")</f>
        <v>-</v>
      </c>
      <c r="W683" s="98" t="str">
        <f ca="1">_xlfn.XLOOKUP(G683&amp;$W$3,BS_CONTROLE[Coluna1],BS_CONTROLE[Coluna53],"-")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_xlfn.XLOOKUP(G684&amp;$U$3,BS_CONTROLE[Coluna1],BS_CONTROLE[Coluna53],"-")</f>
        <v>-</v>
      </c>
      <c r="V684" s="98" t="str">
        <f ca="1">_xlfn.XLOOKUP(G684&amp;$V$3,BS_CONTROLE[Coluna1],BS_CONTROLE[Coluna53],"-")</f>
        <v>-</v>
      </c>
      <c r="W684" s="98" t="str">
        <f ca="1">_xlfn.XLOOKUP(G684&amp;$W$3,BS_CONTROLE[Coluna1],BS_CONTROLE[Coluna53],"-")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_xlfn.XLOOKUP(G685&amp;$U$3,BS_CONTROLE[Coluna1],BS_CONTROLE[Coluna53],"-")</f>
        <v>-</v>
      </c>
      <c r="V685" s="98" t="str">
        <f ca="1">_xlfn.XLOOKUP(G685&amp;$V$3,BS_CONTROLE[Coluna1],BS_CONTROLE[Coluna53],"-")</f>
        <v>-</v>
      </c>
      <c r="W685" s="98" t="str">
        <f ca="1">_xlfn.XLOOKUP(G685&amp;$W$3,BS_CONTROLE[Coluna1],BS_CONTROLE[Coluna53],"-")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_xlfn.XLOOKUP(G686&amp;$U$3,BS_CONTROLE[Coluna1],BS_CONTROLE[Coluna53],"-")</f>
        <v>-</v>
      </c>
      <c r="V686" s="98" t="str">
        <f ca="1">_xlfn.XLOOKUP(G686&amp;$V$3,BS_CONTROLE[Coluna1],BS_CONTROLE[Coluna53],"-")</f>
        <v>-</v>
      </c>
      <c r="W686" s="98" t="str">
        <f ca="1">_xlfn.XLOOKUP(G686&amp;$W$3,BS_CONTROLE[Coluna1],BS_CONTROLE[Coluna53],"-")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_xlfn.XLOOKUP(G687&amp;$U$3,BS_CONTROLE[Coluna1],BS_CONTROLE[Coluna53],"-")</f>
        <v>-</v>
      </c>
      <c r="V687" s="98" t="str">
        <f ca="1">_xlfn.XLOOKUP(G687&amp;$V$3,BS_CONTROLE[Coluna1],BS_CONTROLE[Coluna53],"-")</f>
        <v>-</v>
      </c>
      <c r="W687" s="98" t="str">
        <f ca="1">_xlfn.XLOOKUP(G687&amp;$W$3,BS_CONTROLE[Coluna1],BS_CONTROLE[Coluna53],"-")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_xlfn.XLOOKUP(G688&amp;$U$3,BS_CONTROLE[Coluna1],BS_CONTROLE[Coluna53],"-")</f>
        <v>-</v>
      </c>
      <c r="V688" s="98" t="str">
        <f ca="1">_xlfn.XLOOKUP(G688&amp;$V$3,BS_CONTROLE[Coluna1],BS_CONTROLE[Coluna53],"-")</f>
        <v>-</v>
      </c>
      <c r="W688" s="98" t="str">
        <f ca="1">_xlfn.XLOOKUP(G688&amp;$W$3,BS_CONTROLE[Coluna1],BS_CONTROLE[Coluna53],"-")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_xlfn.XLOOKUP(G689&amp;$U$3,BS_CONTROLE[Coluna1],BS_CONTROLE[Coluna53],"-")</f>
        <v>-</v>
      </c>
      <c r="V689" s="98" t="str">
        <f ca="1">_xlfn.XLOOKUP(G689&amp;$V$3,BS_CONTROLE[Coluna1],BS_CONTROLE[Coluna53],"-")</f>
        <v>-</v>
      </c>
      <c r="W689" s="98" t="str">
        <f ca="1">_xlfn.XLOOKUP(G689&amp;$W$3,BS_CONTROLE[Coluna1],BS_CONTROLE[Coluna53],"-")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_xlfn.XLOOKUP(G690&amp;$U$3,BS_CONTROLE[Coluna1],BS_CONTROLE[Coluna53],"-")</f>
        <v>-</v>
      </c>
      <c r="V690" s="98" t="str">
        <f ca="1">_xlfn.XLOOKUP(G690&amp;$V$3,BS_CONTROLE[Coluna1],BS_CONTROLE[Coluna53],"-")</f>
        <v>-</v>
      </c>
      <c r="W690" s="98" t="str">
        <f ca="1">_xlfn.XLOOKUP(G690&amp;$W$3,BS_CONTROLE[Coluna1],BS_CONTROLE[Coluna53],"-")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_xlfn.XLOOKUP(G691&amp;$U$3,BS_CONTROLE[Coluna1],BS_CONTROLE[Coluna53],"-")</f>
        <v>-</v>
      </c>
      <c r="V691" s="98" t="str">
        <f ca="1">_xlfn.XLOOKUP(G691&amp;$V$3,BS_CONTROLE[Coluna1],BS_CONTROLE[Coluna53],"-")</f>
        <v>-</v>
      </c>
      <c r="W691" s="98" t="str">
        <f ca="1">_xlfn.XLOOKUP(G691&amp;$W$3,BS_CONTROLE[Coluna1],BS_CONTROLE[Coluna53],"-")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_xlfn.XLOOKUP(G692&amp;$U$3,BS_CONTROLE[Coluna1],BS_CONTROLE[Coluna53],"-")</f>
        <v>-</v>
      </c>
      <c r="V692" s="98" t="str">
        <f ca="1">_xlfn.XLOOKUP(G692&amp;$V$3,BS_CONTROLE[Coluna1],BS_CONTROLE[Coluna53],"-")</f>
        <v>-</v>
      </c>
      <c r="W692" s="98" t="str">
        <f ca="1">_xlfn.XLOOKUP(G692&amp;$W$3,BS_CONTROLE[Coluna1],BS_CONTROLE[Coluna53],"-")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_xlfn.XLOOKUP(G693&amp;$U$3,BS_CONTROLE[Coluna1],BS_CONTROLE[Coluna53],"-")</f>
        <v>-</v>
      </c>
      <c r="V693" s="98" t="str">
        <f ca="1">_xlfn.XLOOKUP(G693&amp;$V$3,BS_CONTROLE[Coluna1],BS_CONTROLE[Coluna53],"-")</f>
        <v>-</v>
      </c>
      <c r="W693" s="98" t="str">
        <f ca="1">_xlfn.XLOOKUP(G693&amp;$W$3,BS_CONTROLE[Coluna1],BS_CONTROLE[Coluna53],"-")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_xlfn.XLOOKUP(G694&amp;$U$3,BS_CONTROLE[Coluna1],BS_CONTROLE[Coluna53],"-")</f>
        <v>-</v>
      </c>
      <c r="V694" s="98" t="str">
        <f ca="1">_xlfn.XLOOKUP(G694&amp;$V$3,BS_CONTROLE[Coluna1],BS_CONTROLE[Coluna53],"-")</f>
        <v>-</v>
      </c>
      <c r="W694" s="98" t="str">
        <f ca="1">_xlfn.XLOOKUP(G694&amp;$W$3,BS_CONTROLE[Coluna1],BS_CONTROLE[Coluna53],"-")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_xlfn.XLOOKUP(G695&amp;$U$3,BS_CONTROLE[Coluna1],BS_CONTROLE[Coluna53],"-")</f>
        <v>-</v>
      </c>
      <c r="V695" s="98" t="str">
        <f ca="1">_xlfn.XLOOKUP(G695&amp;$V$3,BS_CONTROLE[Coluna1],BS_CONTROLE[Coluna53],"-")</f>
        <v>-</v>
      </c>
      <c r="W695" s="98" t="str">
        <f ca="1">_xlfn.XLOOKUP(G695&amp;$W$3,BS_CONTROLE[Coluna1],BS_CONTROLE[Coluna53],"-")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_xlfn.XLOOKUP(G696&amp;$U$3,BS_CONTROLE[Coluna1],BS_CONTROLE[Coluna53],"-")</f>
        <v>-</v>
      </c>
      <c r="V696" s="98" t="str">
        <f ca="1">_xlfn.XLOOKUP(G696&amp;$V$3,BS_CONTROLE[Coluna1],BS_CONTROLE[Coluna53],"-")</f>
        <v>-</v>
      </c>
      <c r="W696" s="98" t="str">
        <f ca="1">_xlfn.XLOOKUP(G696&amp;$W$3,BS_CONTROLE[Coluna1],BS_CONTROLE[Coluna53],"-")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_xlfn.XLOOKUP(G697&amp;$U$3,BS_CONTROLE[Coluna1],BS_CONTROLE[Coluna53],"-")</f>
        <v>-</v>
      </c>
      <c r="V697" s="98" t="str">
        <f ca="1">_xlfn.XLOOKUP(G697&amp;$V$3,BS_CONTROLE[Coluna1],BS_CONTROLE[Coluna53],"-")</f>
        <v>-</v>
      </c>
      <c r="W697" s="98" t="str">
        <f ca="1">_xlfn.XLOOKUP(G697&amp;$W$3,BS_CONTROLE[Coluna1],BS_CONTROLE[Coluna53],"-")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_xlfn.XLOOKUP(G698&amp;$U$3,BS_CONTROLE[Coluna1],BS_CONTROLE[Coluna53],"-")</f>
        <v>-</v>
      </c>
      <c r="V698" s="98" t="str">
        <f ca="1">_xlfn.XLOOKUP(G698&amp;$V$3,BS_CONTROLE[Coluna1],BS_CONTROLE[Coluna53],"-")</f>
        <v>-</v>
      </c>
      <c r="W698" s="98" t="str">
        <f ca="1">_xlfn.XLOOKUP(G698&amp;$W$3,BS_CONTROLE[Coluna1],BS_CONTROLE[Coluna53],"-")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_xlfn.XLOOKUP(G699&amp;$U$3,BS_CONTROLE[Coluna1],BS_CONTROLE[Coluna53],"-")</f>
        <v>-</v>
      </c>
      <c r="V699" s="98" t="str">
        <f ca="1">_xlfn.XLOOKUP(G699&amp;$V$3,BS_CONTROLE[Coluna1],BS_CONTROLE[Coluna53],"-")</f>
        <v>-</v>
      </c>
      <c r="W699" s="98" t="str">
        <f ca="1">_xlfn.XLOOKUP(G699&amp;$W$3,BS_CONTROLE[Coluna1],BS_CONTROLE[Coluna53],"-")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_xlfn.XLOOKUP(G700&amp;$U$3,BS_CONTROLE[Coluna1],BS_CONTROLE[Coluna53],"-")</f>
        <v>-</v>
      </c>
      <c r="V700" s="98" t="str">
        <f ca="1">_xlfn.XLOOKUP(G700&amp;$V$3,BS_CONTROLE[Coluna1],BS_CONTROLE[Coluna53],"-")</f>
        <v>-</v>
      </c>
      <c r="W700" s="98" t="str">
        <f ca="1">_xlfn.XLOOKUP(G700&amp;$W$3,BS_CONTROLE[Coluna1],BS_CONTROLE[Coluna53],"-")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_xlfn.XLOOKUP(G701&amp;$U$3,BS_CONTROLE[Coluna1],BS_CONTROLE[Coluna53],"-")</f>
        <v>-</v>
      </c>
      <c r="V701" s="98" t="str">
        <f ca="1">_xlfn.XLOOKUP(G701&amp;$V$3,BS_CONTROLE[Coluna1],BS_CONTROLE[Coluna53],"-")</f>
        <v>-</v>
      </c>
      <c r="W701" s="98" t="str">
        <f ca="1">_xlfn.XLOOKUP(G701&amp;$W$3,BS_CONTROLE[Coluna1],BS_CONTROLE[Coluna53],"-")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_xlfn.XLOOKUP(G702&amp;$U$3,BS_CONTROLE[Coluna1],BS_CONTROLE[Coluna53],"-")</f>
        <v>-</v>
      </c>
      <c r="V702" s="98" t="str">
        <f ca="1">_xlfn.XLOOKUP(G702&amp;$V$3,BS_CONTROLE[Coluna1],BS_CONTROLE[Coluna53],"-")</f>
        <v>-</v>
      </c>
      <c r="W702" s="98" t="str">
        <f ca="1">_xlfn.XLOOKUP(G702&amp;$W$3,BS_CONTROLE[Coluna1],BS_CONTROLE[Coluna53],"-")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_xlfn.XLOOKUP(G703&amp;$U$3,BS_CONTROLE[Coluna1],BS_CONTROLE[Coluna53],"-")</f>
        <v>-</v>
      </c>
      <c r="V703" s="98" t="str">
        <f ca="1">_xlfn.XLOOKUP(G703&amp;$V$3,BS_CONTROLE[Coluna1],BS_CONTROLE[Coluna53],"-")</f>
        <v>-</v>
      </c>
      <c r="W703" s="98" t="str">
        <f ca="1">_xlfn.XLOOKUP(G703&amp;$W$3,BS_CONTROLE[Coluna1],BS_CONTROLE[Coluna53],"-")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_xlfn.XLOOKUP(G704&amp;$U$3,BS_CONTROLE[Coluna1],BS_CONTROLE[Coluna53],"-")</f>
        <v>-</v>
      </c>
      <c r="V704" s="98" t="str">
        <f ca="1">_xlfn.XLOOKUP(G704&amp;$V$3,BS_CONTROLE[Coluna1],BS_CONTROLE[Coluna53],"-")</f>
        <v>-</v>
      </c>
      <c r="W704" s="98" t="str">
        <f ca="1">_xlfn.XLOOKUP(G704&amp;$W$3,BS_CONTROLE[Coluna1],BS_CONTROLE[Coluna53],"-")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_xlfn.XLOOKUP(G705&amp;$U$3,BS_CONTROLE[Coluna1],BS_CONTROLE[Coluna53],"-")</f>
        <v>-</v>
      </c>
      <c r="V705" s="98" t="str">
        <f ca="1">_xlfn.XLOOKUP(G705&amp;$V$3,BS_CONTROLE[Coluna1],BS_CONTROLE[Coluna53],"-")</f>
        <v>-</v>
      </c>
      <c r="W705" s="98" t="str">
        <f ca="1">_xlfn.XLOOKUP(G705&amp;$W$3,BS_CONTROLE[Coluna1],BS_CONTROLE[Coluna53],"-")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_xlfn.XLOOKUP(G706&amp;$U$3,BS_CONTROLE[Coluna1],BS_CONTROLE[Coluna53],"-")</f>
        <v>-</v>
      </c>
      <c r="V706" s="98" t="str">
        <f ca="1">_xlfn.XLOOKUP(G706&amp;$V$3,BS_CONTROLE[Coluna1],BS_CONTROLE[Coluna53],"-")</f>
        <v>-</v>
      </c>
      <c r="W706" s="98" t="str">
        <f ca="1">_xlfn.XLOOKUP(G706&amp;$W$3,BS_CONTROLE[Coluna1],BS_CONTROLE[Coluna53],"-")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_xlfn.XLOOKUP(G707&amp;$U$3,BS_CONTROLE[Coluna1],BS_CONTROLE[Coluna53],"-")</f>
        <v>-</v>
      </c>
      <c r="V707" s="98" t="str">
        <f ca="1">_xlfn.XLOOKUP(G707&amp;$V$3,BS_CONTROLE[Coluna1],BS_CONTROLE[Coluna53],"-")</f>
        <v>-</v>
      </c>
      <c r="W707" s="98" t="str">
        <f ca="1">_xlfn.XLOOKUP(G707&amp;$W$3,BS_CONTROLE[Coluna1],BS_CONTROLE[Coluna53],"-")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_xlfn.XLOOKUP(G708&amp;$U$3,BS_CONTROLE[Coluna1],BS_CONTROLE[Coluna53],"-")</f>
        <v>-</v>
      </c>
      <c r="V708" s="98" t="str">
        <f ca="1">_xlfn.XLOOKUP(G708&amp;$V$3,BS_CONTROLE[Coluna1],BS_CONTROLE[Coluna53],"-")</f>
        <v>-</v>
      </c>
      <c r="W708" s="98" t="str">
        <f ca="1">_xlfn.XLOOKUP(G708&amp;$W$3,BS_CONTROLE[Coluna1],BS_CONTROLE[Coluna53],"-")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_xlfn.XLOOKUP(G709&amp;$U$3,BS_CONTROLE[Coluna1],BS_CONTROLE[Coluna53],"-")</f>
        <v>-</v>
      </c>
      <c r="V709" s="98" t="str">
        <f ca="1">_xlfn.XLOOKUP(G709&amp;$V$3,BS_CONTROLE[Coluna1],BS_CONTROLE[Coluna53],"-")</f>
        <v>-</v>
      </c>
      <c r="W709" s="98" t="str">
        <f ca="1">_xlfn.XLOOKUP(G709&amp;$W$3,BS_CONTROLE[Coluna1],BS_CONTROLE[Coluna53],"-")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_xlfn.XLOOKUP(G710&amp;$U$3,BS_CONTROLE[Coluna1],BS_CONTROLE[Coluna53],"-")</f>
        <v>-</v>
      </c>
      <c r="V710" s="98" t="str">
        <f ca="1">_xlfn.XLOOKUP(G710&amp;$V$3,BS_CONTROLE[Coluna1],BS_CONTROLE[Coluna53],"-")</f>
        <v>-</v>
      </c>
      <c r="W710" s="98" t="str">
        <f ca="1">_xlfn.XLOOKUP(G710&amp;$W$3,BS_CONTROLE[Coluna1],BS_CONTROLE[Coluna53],"-")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_xlfn.XLOOKUP(G711&amp;$U$3,BS_CONTROLE[Coluna1],BS_CONTROLE[Coluna53],"-")</f>
        <v>-</v>
      </c>
      <c r="V711" s="98" t="str">
        <f ca="1">_xlfn.XLOOKUP(G711&amp;$V$3,BS_CONTROLE[Coluna1],BS_CONTROLE[Coluna53],"-")</f>
        <v>-</v>
      </c>
      <c r="W711" s="98" t="str">
        <f ca="1">_xlfn.XLOOKUP(G711&amp;$W$3,BS_CONTROLE[Coluna1],BS_CONTROLE[Coluna53],"-")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_xlfn.XLOOKUP(G712&amp;$U$3,BS_CONTROLE[Coluna1],BS_CONTROLE[Coluna53],"-")</f>
        <v>-</v>
      </c>
      <c r="V712" s="98" t="str">
        <f ca="1">_xlfn.XLOOKUP(G712&amp;$V$3,BS_CONTROLE[Coluna1],BS_CONTROLE[Coluna53],"-")</f>
        <v>-</v>
      </c>
      <c r="W712" s="98" t="str">
        <f ca="1">_xlfn.XLOOKUP(G712&amp;$W$3,BS_CONTROLE[Coluna1],BS_CONTROLE[Coluna53],"-")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_xlfn.XLOOKUP(G713&amp;$U$3,BS_CONTROLE[Coluna1],BS_CONTROLE[Coluna53],"-")</f>
        <v>-</v>
      </c>
      <c r="V713" s="98" t="str">
        <f ca="1">_xlfn.XLOOKUP(G713&amp;$V$3,BS_CONTROLE[Coluna1],BS_CONTROLE[Coluna53],"-")</f>
        <v>-</v>
      </c>
      <c r="W713" s="98" t="str">
        <f ca="1">_xlfn.XLOOKUP(G713&amp;$W$3,BS_CONTROLE[Coluna1],BS_CONTROLE[Coluna53],"-")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_xlfn.XLOOKUP(G714&amp;$U$3,BS_CONTROLE[Coluna1],BS_CONTROLE[Coluna53],"-")</f>
        <v>-</v>
      </c>
      <c r="V714" s="98" t="str">
        <f ca="1">_xlfn.XLOOKUP(G714&amp;$V$3,BS_CONTROLE[Coluna1],BS_CONTROLE[Coluna53],"-")</f>
        <v>-</v>
      </c>
      <c r="W714" s="98" t="str">
        <f ca="1">_xlfn.XLOOKUP(G714&amp;$W$3,BS_CONTROLE[Coluna1],BS_CONTROLE[Coluna53],"-")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_xlfn.XLOOKUP(G715&amp;$U$3,BS_CONTROLE[Coluna1],BS_CONTROLE[Coluna53],"-")</f>
        <v>-</v>
      </c>
      <c r="V715" s="98" t="str">
        <f ca="1">_xlfn.XLOOKUP(G715&amp;$V$3,BS_CONTROLE[Coluna1],BS_CONTROLE[Coluna53],"-")</f>
        <v>-</v>
      </c>
      <c r="W715" s="98" t="str">
        <f ca="1">_xlfn.XLOOKUP(G715&amp;$W$3,BS_CONTROLE[Coluna1],BS_CONTROLE[Coluna53],"-")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_xlfn.XLOOKUP(G716&amp;$U$3,BS_CONTROLE[Coluna1],BS_CONTROLE[Coluna53],"-")</f>
        <v>-</v>
      </c>
      <c r="V716" s="98" t="str">
        <f ca="1">_xlfn.XLOOKUP(G716&amp;$V$3,BS_CONTROLE[Coluna1],BS_CONTROLE[Coluna53],"-")</f>
        <v>-</v>
      </c>
      <c r="W716" s="98" t="str">
        <f ca="1">_xlfn.XLOOKUP(G716&amp;$W$3,BS_CONTROLE[Coluna1],BS_CONTROLE[Coluna53],"-")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_xlfn.XLOOKUP(G717&amp;$U$3,BS_CONTROLE[Coluna1],BS_CONTROLE[Coluna53],"-")</f>
        <v>-</v>
      </c>
      <c r="V717" s="98" t="str">
        <f ca="1">_xlfn.XLOOKUP(G717&amp;$V$3,BS_CONTROLE[Coluna1],BS_CONTROLE[Coluna53],"-")</f>
        <v>-</v>
      </c>
      <c r="W717" s="98" t="str">
        <f ca="1">_xlfn.XLOOKUP(G717&amp;$W$3,BS_CONTROLE[Coluna1],BS_CONTROLE[Coluna53],"-")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_xlfn.XLOOKUP(G718&amp;$U$3,BS_CONTROLE[Coluna1],BS_CONTROLE[Coluna53],"-")</f>
        <v>-</v>
      </c>
      <c r="V718" s="98" t="str">
        <f ca="1">_xlfn.XLOOKUP(G718&amp;$V$3,BS_CONTROLE[Coluna1],BS_CONTROLE[Coluna53],"-")</f>
        <v>-</v>
      </c>
      <c r="W718" s="98" t="str">
        <f ca="1">_xlfn.XLOOKUP(G718&amp;$W$3,BS_CONTROLE[Coluna1],BS_CONTROLE[Coluna53],"-")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_xlfn.XLOOKUP(G719&amp;$U$3,BS_CONTROLE[Coluna1],BS_CONTROLE[Coluna53],"-")</f>
        <v>-</v>
      </c>
      <c r="V719" s="98" t="str">
        <f ca="1">_xlfn.XLOOKUP(G719&amp;$V$3,BS_CONTROLE[Coluna1],BS_CONTROLE[Coluna53],"-")</f>
        <v>-</v>
      </c>
      <c r="W719" s="98" t="str">
        <f ca="1">_xlfn.XLOOKUP(G719&amp;$W$3,BS_CONTROLE[Coluna1],BS_CONTROLE[Coluna53],"-")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_xlfn.XLOOKUP(G720&amp;$U$3,BS_CONTROLE[Coluna1],BS_CONTROLE[Coluna53],"-")</f>
        <v>-</v>
      </c>
      <c r="V720" s="98" t="str">
        <f ca="1">_xlfn.XLOOKUP(G720&amp;$V$3,BS_CONTROLE[Coluna1],BS_CONTROLE[Coluna53],"-")</f>
        <v>-</v>
      </c>
      <c r="W720" s="98" t="str">
        <f ca="1">_xlfn.XLOOKUP(G720&amp;$W$3,BS_CONTROLE[Coluna1],BS_CONTROLE[Coluna53],"-")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_xlfn.XLOOKUP(G721&amp;$U$3,BS_CONTROLE[Coluna1],BS_CONTROLE[Coluna53],"-")</f>
        <v>-</v>
      </c>
      <c r="V721" s="98" t="str">
        <f ca="1">_xlfn.XLOOKUP(G721&amp;$V$3,BS_CONTROLE[Coluna1],BS_CONTROLE[Coluna53],"-")</f>
        <v>-</v>
      </c>
      <c r="W721" s="98" t="str">
        <f ca="1">_xlfn.XLOOKUP(G721&amp;$W$3,BS_CONTROLE[Coluna1],BS_CONTROLE[Coluna53],"-")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_xlfn.XLOOKUP(G722&amp;$U$3,BS_CONTROLE[Coluna1],BS_CONTROLE[Coluna53],"-")</f>
        <v>-</v>
      </c>
      <c r="V722" s="98" t="str">
        <f ca="1">_xlfn.XLOOKUP(G722&amp;$V$3,BS_CONTROLE[Coluna1],BS_CONTROLE[Coluna53],"-")</f>
        <v>-</v>
      </c>
      <c r="W722" s="98" t="str">
        <f ca="1">_xlfn.XLOOKUP(G722&amp;$W$3,BS_CONTROLE[Coluna1],BS_CONTROLE[Coluna53],"-")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_xlfn.XLOOKUP(G723&amp;$U$3,BS_CONTROLE[Coluna1],BS_CONTROLE[Coluna53],"-")</f>
        <v>-</v>
      </c>
      <c r="V723" s="98" t="str">
        <f ca="1">_xlfn.XLOOKUP(G723&amp;$V$3,BS_CONTROLE[Coluna1],BS_CONTROLE[Coluna53],"-")</f>
        <v>-</v>
      </c>
      <c r="W723" s="98" t="str">
        <f ca="1">_xlfn.XLOOKUP(G723&amp;$W$3,BS_CONTROLE[Coluna1],BS_CONTROLE[Coluna53],"-")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_xlfn.XLOOKUP(G724&amp;$U$3,BS_CONTROLE[Coluna1],BS_CONTROLE[Coluna53],"-")</f>
        <v>-</v>
      </c>
      <c r="V724" s="98" t="str">
        <f ca="1">_xlfn.XLOOKUP(G724&amp;$V$3,BS_CONTROLE[Coluna1],BS_CONTROLE[Coluna53],"-")</f>
        <v>-</v>
      </c>
      <c r="W724" s="98" t="str">
        <f ca="1">_xlfn.XLOOKUP(G724&amp;$W$3,BS_CONTROLE[Coluna1],BS_CONTROLE[Coluna53],"-")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_xlfn.XLOOKUP(G725&amp;$U$3,BS_CONTROLE[Coluna1],BS_CONTROLE[Coluna53],"-")</f>
        <v>-</v>
      </c>
      <c r="V725" s="98" t="str">
        <f ca="1">_xlfn.XLOOKUP(G725&amp;$V$3,BS_CONTROLE[Coluna1],BS_CONTROLE[Coluna53],"-")</f>
        <v>-</v>
      </c>
      <c r="W725" s="98" t="str">
        <f ca="1">_xlfn.XLOOKUP(G725&amp;$W$3,BS_CONTROLE[Coluna1],BS_CONTROLE[Coluna53],"-")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_xlfn.XLOOKUP(G726&amp;$U$3,BS_CONTROLE[Coluna1],BS_CONTROLE[Coluna53],"-")</f>
        <v>-</v>
      </c>
      <c r="V726" s="98" t="str">
        <f ca="1">_xlfn.XLOOKUP(G726&amp;$V$3,BS_CONTROLE[Coluna1],BS_CONTROLE[Coluna53],"-")</f>
        <v>-</v>
      </c>
      <c r="W726" s="98" t="str">
        <f ca="1">_xlfn.XLOOKUP(G726&amp;$W$3,BS_CONTROLE[Coluna1],BS_CONTROLE[Coluna53],"-")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_xlfn.XLOOKUP(G727&amp;$U$3,BS_CONTROLE[Coluna1],BS_CONTROLE[Coluna53],"-")</f>
        <v>-</v>
      </c>
      <c r="V727" s="98" t="str">
        <f ca="1">_xlfn.XLOOKUP(G727&amp;$V$3,BS_CONTROLE[Coluna1],BS_CONTROLE[Coluna53],"-")</f>
        <v>-</v>
      </c>
      <c r="W727" s="98" t="str">
        <f ca="1">_xlfn.XLOOKUP(G727&amp;$W$3,BS_CONTROLE[Coluna1],BS_CONTROLE[Coluna53],"-")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_xlfn.XLOOKUP(G728&amp;$U$3,BS_CONTROLE[Coluna1],BS_CONTROLE[Coluna53],"-")</f>
        <v>-</v>
      </c>
      <c r="V728" s="98" t="str">
        <f ca="1">_xlfn.XLOOKUP(G728&amp;$V$3,BS_CONTROLE[Coluna1],BS_CONTROLE[Coluna53],"-")</f>
        <v>-</v>
      </c>
      <c r="W728" s="98" t="str">
        <f ca="1">_xlfn.XLOOKUP(G728&amp;$W$3,BS_CONTROLE[Coluna1],BS_CONTROLE[Coluna53],"-")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_xlfn.XLOOKUP(G729&amp;$U$3,BS_CONTROLE[Coluna1],BS_CONTROLE[Coluna53],"-")</f>
        <v>-</v>
      </c>
      <c r="V729" s="98" t="str">
        <f ca="1">_xlfn.XLOOKUP(G729&amp;$V$3,BS_CONTROLE[Coluna1],BS_CONTROLE[Coluna53],"-")</f>
        <v>-</v>
      </c>
      <c r="W729" s="98" t="str">
        <f ca="1">_xlfn.XLOOKUP(G729&amp;$W$3,BS_CONTROLE[Coluna1],BS_CONTROLE[Coluna53],"-")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_xlfn.XLOOKUP(G730&amp;$U$3,BS_CONTROLE[Coluna1],BS_CONTROLE[Coluna53],"-")</f>
        <v>-</v>
      </c>
      <c r="V730" s="98" t="str">
        <f ca="1">_xlfn.XLOOKUP(G730&amp;$V$3,BS_CONTROLE[Coluna1],BS_CONTROLE[Coluna53],"-")</f>
        <v>-</v>
      </c>
      <c r="W730" s="98" t="str">
        <f ca="1">_xlfn.XLOOKUP(G730&amp;$W$3,BS_CONTROLE[Coluna1],BS_CONTROLE[Coluna53],"-")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_xlfn.XLOOKUP(G731&amp;$U$3,BS_CONTROLE[Coluna1],BS_CONTROLE[Coluna53],"-")</f>
        <v>-</v>
      </c>
      <c r="V731" s="98" t="str">
        <f ca="1">_xlfn.XLOOKUP(G731&amp;$V$3,BS_CONTROLE[Coluna1],BS_CONTROLE[Coluna53],"-")</f>
        <v>-</v>
      </c>
      <c r="W731" s="98" t="str">
        <f ca="1">_xlfn.XLOOKUP(G731&amp;$W$3,BS_CONTROLE[Coluna1],BS_CONTROLE[Coluna53],"-")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_xlfn.XLOOKUP(G732&amp;$U$3,BS_CONTROLE[Coluna1],BS_CONTROLE[Coluna53],"-")</f>
        <v>-</v>
      </c>
      <c r="V732" s="98" t="str">
        <f ca="1">_xlfn.XLOOKUP(G732&amp;$V$3,BS_CONTROLE[Coluna1],BS_CONTROLE[Coluna53],"-")</f>
        <v>-</v>
      </c>
      <c r="W732" s="98" t="str">
        <f ca="1">_xlfn.XLOOKUP(G732&amp;$W$3,BS_CONTROLE[Coluna1],BS_CONTROLE[Coluna53],"-")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_xlfn.XLOOKUP(G733&amp;$U$3,BS_CONTROLE[Coluna1],BS_CONTROLE[Coluna53],"-")</f>
        <v>-</v>
      </c>
      <c r="V733" s="98" t="str">
        <f ca="1">_xlfn.XLOOKUP(G733&amp;$V$3,BS_CONTROLE[Coluna1],BS_CONTROLE[Coluna53],"-")</f>
        <v>-</v>
      </c>
      <c r="W733" s="98" t="str">
        <f ca="1">_xlfn.XLOOKUP(G733&amp;$W$3,BS_CONTROLE[Coluna1],BS_CONTROLE[Coluna53],"-")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_xlfn.XLOOKUP(G734&amp;$U$3,BS_CONTROLE[Coluna1],BS_CONTROLE[Coluna53],"-")</f>
        <v>-</v>
      </c>
      <c r="V734" s="98" t="str">
        <f ca="1">_xlfn.XLOOKUP(G734&amp;$V$3,BS_CONTROLE[Coluna1],BS_CONTROLE[Coluna53],"-")</f>
        <v>-</v>
      </c>
      <c r="W734" s="98" t="str">
        <f ca="1">_xlfn.XLOOKUP(G734&amp;$W$3,BS_CONTROLE[Coluna1],BS_CONTROLE[Coluna53],"-")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_xlfn.XLOOKUP(G735&amp;$U$3,BS_CONTROLE[Coluna1],BS_CONTROLE[Coluna53],"-")</f>
        <v>-</v>
      </c>
      <c r="V735" s="98" t="str">
        <f ca="1">_xlfn.XLOOKUP(G735&amp;$V$3,BS_CONTROLE[Coluna1],BS_CONTROLE[Coluna53],"-")</f>
        <v>-</v>
      </c>
      <c r="W735" s="98" t="str">
        <f ca="1">_xlfn.XLOOKUP(G735&amp;$W$3,BS_CONTROLE[Coluna1],BS_CONTROLE[Coluna53],"-")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_xlfn.XLOOKUP(G736&amp;$U$3,BS_CONTROLE[Coluna1],BS_CONTROLE[Coluna53],"-")</f>
        <v>-</v>
      </c>
      <c r="V736" s="98" t="str">
        <f ca="1">_xlfn.XLOOKUP(G736&amp;$V$3,BS_CONTROLE[Coluna1],BS_CONTROLE[Coluna53],"-")</f>
        <v>-</v>
      </c>
      <c r="W736" s="98" t="str">
        <f ca="1">_xlfn.XLOOKUP(G736&amp;$W$3,BS_CONTROLE[Coluna1],BS_CONTROLE[Coluna53],"-")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_xlfn.XLOOKUP(G737&amp;$U$3,BS_CONTROLE[Coluna1],BS_CONTROLE[Coluna53],"-")</f>
        <v>-</v>
      </c>
      <c r="V737" s="98" t="str">
        <f ca="1">_xlfn.XLOOKUP(G737&amp;$V$3,BS_CONTROLE[Coluna1],BS_CONTROLE[Coluna53],"-")</f>
        <v>-</v>
      </c>
      <c r="W737" s="98" t="str">
        <f ca="1">_xlfn.XLOOKUP(G737&amp;$W$3,BS_CONTROLE[Coluna1],BS_CONTROLE[Coluna53],"-")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_xlfn.XLOOKUP(G738&amp;$U$3,BS_CONTROLE[Coluna1],BS_CONTROLE[Coluna53],"-")</f>
        <v>-</v>
      </c>
      <c r="V738" s="98" t="str">
        <f ca="1">_xlfn.XLOOKUP(G738&amp;$V$3,BS_CONTROLE[Coluna1],BS_CONTROLE[Coluna53],"-")</f>
        <v>-</v>
      </c>
      <c r="W738" s="98" t="str">
        <f ca="1">_xlfn.XLOOKUP(G738&amp;$W$3,BS_CONTROLE[Coluna1],BS_CONTROLE[Coluna53],"-")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_xlfn.XLOOKUP(G739&amp;$U$3,BS_CONTROLE[Coluna1],BS_CONTROLE[Coluna53],"-")</f>
        <v>-</v>
      </c>
      <c r="V739" s="98" t="str">
        <f ca="1">_xlfn.XLOOKUP(G739&amp;$V$3,BS_CONTROLE[Coluna1],BS_CONTROLE[Coluna53],"-")</f>
        <v>-</v>
      </c>
      <c r="W739" s="98" t="str">
        <f ca="1">_xlfn.XLOOKUP(G739&amp;$W$3,BS_CONTROLE[Coluna1],BS_CONTROLE[Coluna53],"-")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_xlfn.XLOOKUP(G740&amp;$U$3,BS_CONTROLE[Coluna1],BS_CONTROLE[Coluna53],"-")</f>
        <v>-</v>
      </c>
      <c r="V740" s="98" t="str">
        <f ca="1">_xlfn.XLOOKUP(G740&amp;$V$3,BS_CONTROLE[Coluna1],BS_CONTROLE[Coluna53],"-")</f>
        <v>-</v>
      </c>
      <c r="W740" s="98" t="str">
        <f ca="1">_xlfn.XLOOKUP(G740&amp;$W$3,BS_CONTROLE[Coluna1],BS_CONTROLE[Coluna53],"-")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_xlfn.XLOOKUP(G741&amp;$U$3,BS_CONTROLE[Coluna1],BS_CONTROLE[Coluna53],"-")</f>
        <v>-</v>
      </c>
      <c r="V741" s="98" t="str">
        <f ca="1">_xlfn.XLOOKUP(G741&amp;$V$3,BS_CONTROLE[Coluna1],BS_CONTROLE[Coluna53],"-")</f>
        <v>-</v>
      </c>
      <c r="W741" s="98" t="str">
        <f ca="1">_xlfn.XLOOKUP(G741&amp;$W$3,BS_CONTROLE[Coluna1],BS_CONTROLE[Coluna53],"-")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_xlfn.XLOOKUP(G742&amp;$U$3,BS_CONTROLE[Coluna1],BS_CONTROLE[Coluna53],"-")</f>
        <v>-</v>
      </c>
      <c r="V742" s="98" t="str">
        <f ca="1">_xlfn.XLOOKUP(G742&amp;$V$3,BS_CONTROLE[Coluna1],BS_CONTROLE[Coluna53],"-")</f>
        <v>-</v>
      </c>
      <c r="W742" s="98" t="str">
        <f ca="1">_xlfn.XLOOKUP(G742&amp;$W$3,BS_CONTROLE[Coluna1],BS_CONTROLE[Coluna53],"-")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_xlfn.XLOOKUP(G743&amp;$U$3,BS_CONTROLE[Coluna1],BS_CONTROLE[Coluna53],"-")</f>
        <v>-</v>
      </c>
      <c r="V743" s="98" t="str">
        <f ca="1">_xlfn.XLOOKUP(G743&amp;$V$3,BS_CONTROLE[Coluna1],BS_CONTROLE[Coluna53],"-")</f>
        <v>-</v>
      </c>
      <c r="W743" s="98" t="str">
        <f ca="1">_xlfn.XLOOKUP(G743&amp;$W$3,BS_CONTROLE[Coluna1],BS_CONTROLE[Coluna53],"-")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_xlfn.XLOOKUP(G744&amp;$U$3,BS_CONTROLE[Coluna1],BS_CONTROLE[Coluna53],"-")</f>
        <v>-</v>
      </c>
      <c r="V744" s="98" t="str">
        <f ca="1">_xlfn.XLOOKUP(G744&amp;$V$3,BS_CONTROLE[Coluna1],BS_CONTROLE[Coluna53],"-")</f>
        <v>-</v>
      </c>
      <c r="W744" s="98" t="str">
        <f ca="1">_xlfn.XLOOKUP(G744&amp;$W$3,BS_CONTROLE[Coluna1],BS_CONTROLE[Coluna53],"-")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_xlfn.XLOOKUP(G745&amp;$U$3,BS_CONTROLE[Coluna1],BS_CONTROLE[Coluna53],"-")</f>
        <v>-</v>
      </c>
      <c r="V745" s="98" t="str">
        <f ca="1">_xlfn.XLOOKUP(G745&amp;$V$3,BS_CONTROLE[Coluna1],BS_CONTROLE[Coluna53],"-")</f>
        <v>-</v>
      </c>
      <c r="W745" s="98" t="str">
        <f ca="1">_xlfn.XLOOKUP(G745&amp;$W$3,BS_CONTROLE[Coluna1],BS_CONTROLE[Coluna53],"-")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_xlfn.XLOOKUP(G746&amp;$U$3,BS_CONTROLE[Coluna1],BS_CONTROLE[Coluna53],"-")</f>
        <v>-</v>
      </c>
      <c r="V746" s="98" t="str">
        <f ca="1">_xlfn.XLOOKUP(G746&amp;$V$3,BS_CONTROLE[Coluna1],BS_CONTROLE[Coluna53],"-")</f>
        <v>-</v>
      </c>
      <c r="W746" s="98" t="str">
        <f ca="1">_xlfn.XLOOKUP(G746&amp;$W$3,BS_CONTROLE[Coluna1],BS_CONTROLE[Coluna53],"-")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_xlfn.XLOOKUP(G747&amp;$U$3,BS_CONTROLE[Coluna1],BS_CONTROLE[Coluna53],"-")</f>
        <v>-</v>
      </c>
      <c r="V747" s="98" t="str">
        <f ca="1">_xlfn.XLOOKUP(G747&amp;$V$3,BS_CONTROLE[Coluna1],BS_CONTROLE[Coluna53],"-")</f>
        <v>-</v>
      </c>
      <c r="W747" s="98" t="str">
        <f ca="1">_xlfn.XLOOKUP(G747&amp;$W$3,BS_CONTROLE[Coluna1],BS_CONTROLE[Coluna53],"-")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_xlfn.XLOOKUP(G748&amp;$U$3,BS_CONTROLE[Coluna1],BS_CONTROLE[Coluna53],"-")</f>
        <v>-</v>
      </c>
      <c r="V748" s="98" t="str">
        <f ca="1">_xlfn.XLOOKUP(G748&amp;$V$3,BS_CONTROLE[Coluna1],BS_CONTROLE[Coluna53],"-")</f>
        <v>-</v>
      </c>
      <c r="W748" s="98" t="str">
        <f ca="1">_xlfn.XLOOKUP(G748&amp;$W$3,BS_CONTROLE[Coluna1],BS_CONTROLE[Coluna53],"-")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_xlfn.XLOOKUP(G749&amp;$U$3,BS_CONTROLE[Coluna1],BS_CONTROLE[Coluna53],"-")</f>
        <v>-</v>
      </c>
      <c r="V749" s="98" t="str">
        <f ca="1">_xlfn.XLOOKUP(G749&amp;$V$3,BS_CONTROLE[Coluna1],BS_CONTROLE[Coluna53],"-")</f>
        <v>-</v>
      </c>
      <c r="W749" s="98" t="str">
        <f ca="1">_xlfn.XLOOKUP(G749&amp;$W$3,BS_CONTROLE[Coluna1],BS_CONTROLE[Coluna53],"-")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_xlfn.XLOOKUP(G750&amp;$U$3,BS_CONTROLE[Coluna1],BS_CONTROLE[Coluna53],"-")</f>
        <v>-</v>
      </c>
      <c r="V750" s="98" t="str">
        <f ca="1">_xlfn.XLOOKUP(G750&amp;$V$3,BS_CONTROLE[Coluna1],BS_CONTROLE[Coluna53],"-")</f>
        <v>-</v>
      </c>
      <c r="W750" s="98" t="str">
        <f ca="1">_xlfn.XLOOKUP(G750&amp;$W$3,BS_CONTROLE[Coluna1],BS_CONTROLE[Coluna53],"-")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_xlfn.XLOOKUP(G751&amp;$U$3,BS_CONTROLE[Coluna1],BS_CONTROLE[Coluna53],"-")</f>
        <v>-</v>
      </c>
      <c r="V751" s="98" t="str">
        <f ca="1">_xlfn.XLOOKUP(G751&amp;$V$3,BS_CONTROLE[Coluna1],BS_CONTROLE[Coluna53],"-")</f>
        <v>-</v>
      </c>
      <c r="W751" s="98" t="str">
        <f ca="1">_xlfn.XLOOKUP(G751&amp;$W$3,BS_CONTROLE[Coluna1],BS_CONTROLE[Coluna53],"-")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_xlfn.XLOOKUP(G752&amp;$U$3,BS_CONTROLE[Coluna1],BS_CONTROLE[Coluna53],"-")</f>
        <v>-</v>
      </c>
      <c r="V752" s="98" t="str">
        <f ca="1">_xlfn.XLOOKUP(G752&amp;$V$3,BS_CONTROLE[Coluna1],BS_CONTROLE[Coluna53],"-")</f>
        <v>-</v>
      </c>
      <c r="W752" s="98" t="str">
        <f ca="1">_xlfn.XLOOKUP(G752&amp;$W$3,BS_CONTROLE[Coluna1],BS_CONTROLE[Coluna53],"-")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_xlfn.XLOOKUP(G753&amp;$U$3,BS_CONTROLE[Coluna1],BS_CONTROLE[Coluna53],"-")</f>
        <v>-</v>
      </c>
      <c r="V753" s="98" t="str">
        <f ca="1">_xlfn.XLOOKUP(G753&amp;$V$3,BS_CONTROLE[Coluna1],BS_CONTROLE[Coluna53],"-")</f>
        <v>-</v>
      </c>
      <c r="W753" s="98" t="str">
        <f ca="1">_xlfn.XLOOKUP(G753&amp;$W$3,BS_CONTROLE[Coluna1],BS_CONTROLE[Coluna53],"-")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_xlfn.XLOOKUP(G754&amp;$U$3,BS_CONTROLE[Coluna1],BS_CONTROLE[Coluna53],"-")</f>
        <v>-</v>
      </c>
      <c r="V754" s="98" t="str">
        <f ca="1">_xlfn.XLOOKUP(G754&amp;$V$3,BS_CONTROLE[Coluna1],BS_CONTROLE[Coluna53],"-")</f>
        <v>-</v>
      </c>
      <c r="W754" s="98" t="str">
        <f ca="1">_xlfn.XLOOKUP(G754&amp;$W$3,BS_CONTROLE[Coluna1],BS_CONTROLE[Coluna53],"-")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_xlfn.XLOOKUP(G755&amp;$U$3,BS_CONTROLE[Coluna1],BS_CONTROLE[Coluna53],"-")</f>
        <v>-</v>
      </c>
      <c r="V755" s="98" t="str">
        <f ca="1">_xlfn.XLOOKUP(G755&amp;$V$3,BS_CONTROLE[Coluna1],BS_CONTROLE[Coluna53],"-")</f>
        <v>-</v>
      </c>
      <c r="W755" s="98" t="str">
        <f ca="1">_xlfn.XLOOKUP(G755&amp;$W$3,BS_CONTROLE[Coluna1],BS_CONTROLE[Coluna53],"-")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_xlfn.XLOOKUP(G756&amp;$U$3,BS_CONTROLE[Coluna1],BS_CONTROLE[Coluna53],"-")</f>
        <v>-</v>
      </c>
      <c r="V756" s="98" t="str">
        <f ca="1">_xlfn.XLOOKUP(G756&amp;$V$3,BS_CONTROLE[Coluna1],BS_CONTROLE[Coluna53],"-")</f>
        <v>-</v>
      </c>
      <c r="W756" s="98" t="str">
        <f ca="1">_xlfn.XLOOKUP(G756&amp;$W$3,BS_CONTROLE[Coluna1],BS_CONTROLE[Coluna53],"-")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_xlfn.XLOOKUP(G757&amp;$U$3,BS_CONTROLE[Coluna1],BS_CONTROLE[Coluna53],"-")</f>
        <v>-</v>
      </c>
      <c r="V757" s="98" t="str">
        <f ca="1">_xlfn.XLOOKUP(G757&amp;$V$3,BS_CONTROLE[Coluna1],BS_CONTROLE[Coluna53],"-")</f>
        <v>-</v>
      </c>
      <c r="W757" s="98" t="str">
        <f ca="1">_xlfn.XLOOKUP(G757&amp;$W$3,BS_CONTROLE[Coluna1],BS_CONTROLE[Coluna53],"-")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_xlfn.XLOOKUP(G758&amp;$U$3,BS_CONTROLE[Coluna1],BS_CONTROLE[Coluna53],"-")</f>
        <v>-</v>
      </c>
      <c r="V758" s="98" t="str">
        <f ca="1">_xlfn.XLOOKUP(G758&amp;$V$3,BS_CONTROLE[Coluna1],BS_CONTROLE[Coluna53],"-")</f>
        <v>-</v>
      </c>
      <c r="W758" s="98" t="str">
        <f ca="1">_xlfn.XLOOKUP(G758&amp;$W$3,BS_CONTROLE[Coluna1],BS_CONTROLE[Coluna53],"-")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_xlfn.XLOOKUP(G759&amp;$U$3,BS_CONTROLE[Coluna1],BS_CONTROLE[Coluna53],"-")</f>
        <v>-</v>
      </c>
      <c r="V759" s="98" t="str">
        <f ca="1">_xlfn.XLOOKUP(G759&amp;$V$3,BS_CONTROLE[Coluna1],BS_CONTROLE[Coluna53],"-")</f>
        <v>-</v>
      </c>
      <c r="W759" s="98" t="str">
        <f ca="1">_xlfn.XLOOKUP(G759&amp;$W$3,BS_CONTROLE[Coluna1],BS_CONTROLE[Coluna53],"-")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_xlfn.XLOOKUP(G760&amp;$U$3,BS_CONTROLE[Coluna1],BS_CONTROLE[Coluna53],"-")</f>
        <v>-</v>
      </c>
      <c r="V760" s="98" t="str">
        <f ca="1">_xlfn.XLOOKUP(G760&amp;$V$3,BS_CONTROLE[Coluna1],BS_CONTROLE[Coluna53],"-")</f>
        <v>-</v>
      </c>
      <c r="W760" s="98" t="str">
        <f ca="1">_xlfn.XLOOKUP(G760&amp;$W$3,BS_CONTROLE[Coluna1],BS_CONTROLE[Coluna53],"-")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_xlfn.XLOOKUP(G761&amp;$U$3,BS_CONTROLE[Coluna1],BS_CONTROLE[Coluna53],"-")</f>
        <v>-</v>
      </c>
      <c r="V761" s="98" t="str">
        <f ca="1">_xlfn.XLOOKUP(G761&amp;$V$3,BS_CONTROLE[Coluna1],BS_CONTROLE[Coluna53],"-")</f>
        <v>-</v>
      </c>
      <c r="W761" s="98" t="str">
        <f ca="1">_xlfn.XLOOKUP(G761&amp;$W$3,BS_CONTROLE[Coluna1],BS_CONTROLE[Coluna53],"-")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_xlfn.XLOOKUP(G762&amp;$U$3,BS_CONTROLE[Coluna1],BS_CONTROLE[Coluna53],"-")</f>
        <v>-</v>
      </c>
      <c r="V762" s="98" t="str">
        <f ca="1">_xlfn.XLOOKUP(G762&amp;$V$3,BS_CONTROLE[Coluna1],BS_CONTROLE[Coluna53],"-")</f>
        <v>-</v>
      </c>
      <c r="W762" s="98" t="str">
        <f ca="1">_xlfn.XLOOKUP(G762&amp;$W$3,BS_CONTROLE[Coluna1],BS_CONTROLE[Coluna53],"-")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_xlfn.XLOOKUP(G763&amp;$U$3,BS_CONTROLE[Coluna1],BS_CONTROLE[Coluna53],"-")</f>
        <v>-</v>
      </c>
      <c r="V763" s="98" t="str">
        <f ca="1">_xlfn.XLOOKUP(G763&amp;$V$3,BS_CONTROLE[Coluna1],BS_CONTROLE[Coluna53],"-")</f>
        <v>-</v>
      </c>
      <c r="W763" s="98" t="str">
        <f ca="1">_xlfn.XLOOKUP(G763&amp;$W$3,BS_CONTROLE[Coluna1],BS_CONTROLE[Coluna53],"-")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_xlfn.XLOOKUP(G764&amp;$U$3,BS_CONTROLE[Coluna1],BS_CONTROLE[Coluna53],"-")</f>
        <v>-</v>
      </c>
      <c r="V764" s="98" t="str">
        <f ca="1">_xlfn.XLOOKUP(G764&amp;$V$3,BS_CONTROLE[Coluna1],BS_CONTROLE[Coluna53],"-")</f>
        <v>-</v>
      </c>
      <c r="W764" s="98" t="str">
        <f ca="1">_xlfn.XLOOKUP(G764&amp;$W$3,BS_CONTROLE[Coluna1],BS_CONTROLE[Coluna53],"-")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_xlfn.XLOOKUP(G765&amp;$U$3,BS_CONTROLE[Coluna1],BS_CONTROLE[Coluna53],"-")</f>
        <v>-</v>
      </c>
      <c r="V765" s="98" t="str">
        <f ca="1">_xlfn.XLOOKUP(G765&amp;$V$3,BS_CONTROLE[Coluna1],BS_CONTROLE[Coluna53],"-")</f>
        <v>-</v>
      </c>
      <c r="W765" s="98" t="str">
        <f ca="1">_xlfn.XLOOKUP(G765&amp;$W$3,BS_CONTROLE[Coluna1],BS_CONTROLE[Coluna53],"-")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_xlfn.XLOOKUP(G766&amp;$U$3,BS_CONTROLE[Coluna1],BS_CONTROLE[Coluna53],"-")</f>
        <v>-</v>
      </c>
      <c r="V766" s="98" t="str">
        <f ca="1">_xlfn.XLOOKUP(G766&amp;$V$3,BS_CONTROLE[Coluna1],BS_CONTROLE[Coluna53],"-")</f>
        <v>-</v>
      </c>
      <c r="W766" s="98" t="str">
        <f ca="1">_xlfn.XLOOKUP(G766&amp;$W$3,BS_CONTROLE[Coluna1],BS_CONTROLE[Coluna53],"-")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_xlfn.XLOOKUP(G767&amp;$U$3,BS_CONTROLE[Coluna1],BS_CONTROLE[Coluna53],"-")</f>
        <v>-</v>
      </c>
      <c r="V767" s="98" t="str">
        <f ca="1">_xlfn.XLOOKUP(G767&amp;$V$3,BS_CONTROLE[Coluna1],BS_CONTROLE[Coluna53],"-")</f>
        <v>-</v>
      </c>
      <c r="W767" s="98" t="str">
        <f ca="1">_xlfn.XLOOKUP(G767&amp;$W$3,BS_CONTROLE[Coluna1],BS_CONTROLE[Coluna53],"-")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_xlfn.XLOOKUP(G768&amp;$U$3,BS_CONTROLE[Coluna1],BS_CONTROLE[Coluna53],"-")</f>
        <v>-</v>
      </c>
      <c r="V768" s="98" t="str">
        <f ca="1">_xlfn.XLOOKUP(G768&amp;$V$3,BS_CONTROLE[Coluna1],BS_CONTROLE[Coluna53],"-")</f>
        <v>-</v>
      </c>
      <c r="W768" s="98" t="str">
        <f ca="1">_xlfn.XLOOKUP(G768&amp;$W$3,BS_CONTROLE[Coluna1],BS_CONTROLE[Coluna53],"-")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_xlfn.XLOOKUP(G769&amp;$U$3,BS_CONTROLE[Coluna1],BS_CONTROLE[Coluna53],"-")</f>
        <v>-</v>
      </c>
      <c r="V769" s="98" t="str">
        <f ca="1">_xlfn.XLOOKUP(G769&amp;$V$3,BS_CONTROLE[Coluna1],BS_CONTROLE[Coluna53],"-")</f>
        <v>-</v>
      </c>
      <c r="W769" s="98" t="str">
        <f ca="1">_xlfn.XLOOKUP(G769&amp;$W$3,BS_CONTROLE[Coluna1],BS_CONTROLE[Coluna53],"-")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_xlfn.XLOOKUP(G770&amp;$U$3,BS_CONTROLE[Coluna1],BS_CONTROLE[Coluna53],"-")</f>
        <v>-</v>
      </c>
      <c r="V770" s="98" t="str">
        <f ca="1">_xlfn.XLOOKUP(G770&amp;$V$3,BS_CONTROLE[Coluna1],BS_CONTROLE[Coluna53],"-")</f>
        <v>-</v>
      </c>
      <c r="W770" s="98" t="str">
        <f ca="1">_xlfn.XLOOKUP(G770&amp;$W$3,BS_CONTROLE[Coluna1],BS_CONTROLE[Coluna53],"-")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_xlfn.XLOOKUP(G771&amp;$U$3,BS_CONTROLE[Coluna1],BS_CONTROLE[Coluna53],"-")</f>
        <v>-</v>
      </c>
      <c r="V771" s="98" t="str">
        <f ca="1">_xlfn.XLOOKUP(G771&amp;$V$3,BS_CONTROLE[Coluna1],BS_CONTROLE[Coluna53],"-")</f>
        <v>-</v>
      </c>
      <c r="W771" s="98" t="str">
        <f ca="1">_xlfn.XLOOKUP(G771&amp;$W$3,BS_CONTROLE[Coluna1],BS_CONTROLE[Coluna53],"-")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_xlfn.XLOOKUP(G772&amp;$U$3,BS_CONTROLE[Coluna1],BS_CONTROLE[Coluna53],"-")</f>
        <v>-</v>
      </c>
      <c r="V772" s="98" t="str">
        <f ca="1">_xlfn.XLOOKUP(G772&amp;$V$3,BS_CONTROLE[Coluna1],BS_CONTROLE[Coluna53],"-")</f>
        <v>-</v>
      </c>
      <c r="W772" s="98" t="str">
        <f ca="1">_xlfn.XLOOKUP(G772&amp;$W$3,BS_CONTROLE[Coluna1],BS_CONTROLE[Coluna53],"-")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_xlfn.XLOOKUP(G773&amp;$U$3,BS_CONTROLE[Coluna1],BS_CONTROLE[Coluna53],"-")</f>
        <v>-</v>
      </c>
      <c r="V773" s="98" t="str">
        <f ca="1">_xlfn.XLOOKUP(G773&amp;$V$3,BS_CONTROLE[Coluna1],BS_CONTROLE[Coluna53],"-")</f>
        <v>-</v>
      </c>
      <c r="W773" s="98" t="str">
        <f ca="1">_xlfn.XLOOKUP(G773&amp;$W$3,BS_CONTROLE[Coluna1],BS_CONTROLE[Coluna53],"-")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_xlfn.XLOOKUP(G774&amp;$U$3,BS_CONTROLE[Coluna1],BS_CONTROLE[Coluna53],"-")</f>
        <v>-</v>
      </c>
      <c r="V774" s="98" t="str">
        <f ca="1">_xlfn.XLOOKUP(G774&amp;$V$3,BS_CONTROLE[Coluna1],BS_CONTROLE[Coluna53],"-")</f>
        <v>-</v>
      </c>
      <c r="W774" s="98" t="str">
        <f ca="1">_xlfn.XLOOKUP(G774&amp;$W$3,BS_CONTROLE[Coluna1],BS_CONTROLE[Coluna53],"-")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_xlfn.XLOOKUP(G775&amp;$U$3,BS_CONTROLE[Coluna1],BS_CONTROLE[Coluna53],"-")</f>
        <v>-</v>
      </c>
      <c r="V775" s="98" t="str">
        <f ca="1">_xlfn.XLOOKUP(G775&amp;$V$3,BS_CONTROLE[Coluna1],BS_CONTROLE[Coluna53],"-")</f>
        <v>-</v>
      </c>
      <c r="W775" s="98" t="str">
        <f ca="1">_xlfn.XLOOKUP(G775&amp;$W$3,BS_CONTROLE[Coluna1],BS_CONTROLE[Coluna53],"-")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_xlfn.XLOOKUP(G776&amp;$U$3,BS_CONTROLE[Coluna1],BS_CONTROLE[Coluna53],"-")</f>
        <v>-</v>
      </c>
      <c r="V776" s="98" t="str">
        <f ca="1">_xlfn.XLOOKUP(G776&amp;$V$3,BS_CONTROLE[Coluna1],BS_CONTROLE[Coluna53],"-")</f>
        <v>-</v>
      </c>
      <c r="W776" s="98" t="str">
        <f ca="1">_xlfn.XLOOKUP(G776&amp;$W$3,BS_CONTROLE[Coluna1],BS_CONTROLE[Coluna53],"-")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_xlfn.XLOOKUP(G777&amp;$U$3,BS_CONTROLE[Coluna1],BS_CONTROLE[Coluna53],"-")</f>
        <v>-</v>
      </c>
      <c r="V777" s="98" t="str">
        <f ca="1">_xlfn.XLOOKUP(G777&amp;$V$3,BS_CONTROLE[Coluna1],BS_CONTROLE[Coluna53],"-")</f>
        <v>-</v>
      </c>
      <c r="W777" s="98" t="str">
        <f ca="1">_xlfn.XLOOKUP(G777&amp;$W$3,BS_CONTROLE[Coluna1],BS_CONTROLE[Coluna53],"-")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_xlfn.XLOOKUP(G778&amp;$U$3,BS_CONTROLE[Coluna1],BS_CONTROLE[Coluna53],"-")</f>
        <v>-</v>
      </c>
      <c r="V778" s="98" t="str">
        <f ca="1">_xlfn.XLOOKUP(G778&amp;$V$3,BS_CONTROLE[Coluna1],BS_CONTROLE[Coluna53],"-")</f>
        <v>-</v>
      </c>
      <c r="W778" s="98" t="str">
        <f ca="1">_xlfn.XLOOKUP(G778&amp;$W$3,BS_CONTROLE[Coluna1],BS_CONTROLE[Coluna53],"-")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2" t="str">
        <f>IF(FN_MC!N771="","*",FN_MC!N771)</f>
        <v>-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_xlfn.XLOOKUP(G779&amp;$U$3,BS_CONTROLE[Coluna1],BS_CONTROLE[Coluna53],"-")</f>
        <v>-</v>
      </c>
      <c r="V779" s="98" t="str">
        <f ca="1">_xlfn.XLOOKUP(G779&amp;$V$3,BS_CONTROLE[Coluna1],BS_CONTROLE[Coluna53],"-")</f>
        <v>-</v>
      </c>
      <c r="W779" s="98" t="str">
        <f ca="1">_xlfn.XLOOKUP(G779&amp;$W$3,BS_CONTROLE[Coluna1],BS_CONTROLE[Coluna53],"-")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2" t="str">
        <f>IF(FN_MC!N772="","*",FN_MC!N772)</f>
        <v>-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_xlfn.XLOOKUP(G780&amp;$U$3,BS_CONTROLE[Coluna1],BS_CONTROLE[Coluna53],"-")</f>
        <v>-</v>
      </c>
      <c r="V780" s="98" t="str">
        <f ca="1">_xlfn.XLOOKUP(G780&amp;$V$3,BS_CONTROLE[Coluna1],BS_CONTROLE[Coluna53],"-")</f>
        <v>-</v>
      </c>
      <c r="W780" s="98" t="str">
        <f ca="1">_xlfn.XLOOKUP(G780&amp;$W$3,BS_CONTROLE[Coluna1],BS_CONTROLE[Coluna53],"-")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2" t="str">
        <f>IF(FN_MC!N773="","*",FN_MC!N773)</f>
        <v>-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_xlfn.XLOOKUP(G781&amp;$U$3,BS_CONTROLE[Coluna1],BS_CONTROLE[Coluna53],"-")</f>
        <v>-</v>
      </c>
      <c r="V781" s="98" t="str">
        <f ca="1">_xlfn.XLOOKUP(G781&amp;$V$3,BS_CONTROLE[Coluna1],BS_CONTROLE[Coluna53],"-")</f>
        <v>-</v>
      </c>
      <c r="W781" s="98" t="str">
        <f ca="1">_xlfn.XLOOKUP(G781&amp;$W$3,BS_CONTROLE[Coluna1],BS_CONTROLE[Coluna53],"-")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2" t="str">
        <f>IF(FN_MC!N774="","*",FN_MC!N774)</f>
        <v>-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_xlfn.XLOOKUP(G782&amp;$U$3,BS_CONTROLE[Coluna1],BS_CONTROLE[Coluna53],"-")</f>
        <v>-</v>
      </c>
      <c r="V782" s="98" t="str">
        <f ca="1">_xlfn.XLOOKUP(G782&amp;$V$3,BS_CONTROLE[Coluna1],BS_CONTROLE[Coluna53],"-")</f>
        <v>-</v>
      </c>
      <c r="W782" s="98" t="str">
        <f ca="1">_xlfn.XLOOKUP(G782&amp;$W$3,BS_CONTROLE[Coluna1],BS_CONTROLE[Coluna53],"-")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_xlfn.XLOOKUP(G783&amp;$U$3,BS_CONTROLE[Coluna1],BS_CONTROLE[Coluna53],"-")</f>
        <v>-</v>
      </c>
      <c r="V783" s="98" t="str">
        <f ca="1">_xlfn.XLOOKUP(G783&amp;$V$3,BS_CONTROLE[Coluna1],BS_CONTROLE[Coluna53],"-")</f>
        <v>-</v>
      </c>
      <c r="W783" s="98" t="str">
        <f ca="1">_xlfn.XLOOKUP(G783&amp;$W$3,BS_CONTROLE[Coluna1],BS_CONTROLE[Coluna53],"-")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_xlfn.XLOOKUP(G784&amp;$U$3,BS_CONTROLE[Coluna1],BS_CONTROLE[Coluna53],"-")</f>
        <v>-</v>
      </c>
      <c r="V784" s="98" t="str">
        <f ca="1">_xlfn.XLOOKUP(G784&amp;$V$3,BS_CONTROLE[Coluna1],BS_CONTROLE[Coluna53],"-")</f>
        <v>-</v>
      </c>
      <c r="W784" s="98" t="str">
        <f ca="1">_xlfn.XLOOKUP(G784&amp;$W$3,BS_CONTROLE[Coluna1],BS_CONTROLE[Coluna53],"-")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_xlfn.XLOOKUP(G785&amp;$U$3,BS_CONTROLE[Coluna1],BS_CONTROLE[Coluna53],"-")</f>
        <v>-</v>
      </c>
      <c r="V785" s="98" t="str">
        <f ca="1">_xlfn.XLOOKUP(G785&amp;$V$3,BS_CONTROLE[Coluna1],BS_CONTROLE[Coluna53],"-")</f>
        <v>-</v>
      </c>
      <c r="W785" s="98" t="str">
        <f ca="1">_xlfn.XLOOKUP(G785&amp;$W$3,BS_CONTROLE[Coluna1],BS_CONTROLE[Coluna53],"-")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_xlfn.XLOOKUP(G786&amp;$U$3,BS_CONTROLE[Coluna1],BS_CONTROLE[Coluna53],"-")</f>
        <v>-</v>
      </c>
      <c r="V786" s="98" t="str">
        <f ca="1">_xlfn.XLOOKUP(G786&amp;$V$3,BS_CONTROLE[Coluna1],BS_CONTROLE[Coluna53],"-")</f>
        <v>-</v>
      </c>
      <c r="W786" s="98" t="str">
        <f ca="1">_xlfn.XLOOKUP(G786&amp;$W$3,BS_CONTROLE[Coluna1],BS_CONTROLE[Coluna53],"-")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_xlfn.XLOOKUP(G787&amp;$U$3,BS_CONTROLE[Coluna1],BS_CONTROLE[Coluna53],"-")</f>
        <v>-</v>
      </c>
      <c r="V787" s="98" t="str">
        <f ca="1">_xlfn.XLOOKUP(G787&amp;$V$3,BS_CONTROLE[Coluna1],BS_CONTROLE[Coluna53],"-")</f>
        <v>-</v>
      </c>
      <c r="W787" s="98" t="str">
        <f ca="1">_xlfn.XLOOKUP(G787&amp;$W$3,BS_CONTROLE[Coluna1],BS_CONTROLE[Coluna53],"-")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_xlfn.XLOOKUP(G788&amp;$U$3,BS_CONTROLE[Coluna1],BS_CONTROLE[Coluna53],"-")</f>
        <v>-</v>
      </c>
      <c r="V788" s="98" t="str">
        <f ca="1">_xlfn.XLOOKUP(G788&amp;$V$3,BS_CONTROLE[Coluna1],BS_CONTROLE[Coluna53],"-")</f>
        <v>-</v>
      </c>
      <c r="W788" s="98" t="str">
        <f ca="1">_xlfn.XLOOKUP(G788&amp;$W$3,BS_CONTROLE[Coluna1],BS_CONTROLE[Coluna53],"-")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_xlfn.XLOOKUP(G789&amp;$U$3,BS_CONTROLE[Coluna1],BS_CONTROLE[Coluna53],"-")</f>
        <v>-</v>
      </c>
      <c r="V789" s="98" t="str">
        <f ca="1">_xlfn.XLOOKUP(G789&amp;$V$3,BS_CONTROLE[Coluna1],BS_CONTROLE[Coluna53],"-")</f>
        <v>-</v>
      </c>
      <c r="W789" s="98" t="str">
        <f ca="1">_xlfn.XLOOKUP(G789&amp;$W$3,BS_CONTROLE[Coluna1],BS_CONTROLE[Coluna53],"-")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_xlfn.XLOOKUP(G790&amp;$U$3,BS_CONTROLE[Coluna1],BS_CONTROLE[Coluna53],"-")</f>
        <v>-</v>
      </c>
      <c r="V790" s="98" t="str">
        <f ca="1">_xlfn.XLOOKUP(G790&amp;$V$3,BS_CONTROLE[Coluna1],BS_CONTROLE[Coluna53],"-")</f>
        <v>-</v>
      </c>
      <c r="W790" s="98" t="str">
        <f ca="1">_xlfn.XLOOKUP(G790&amp;$W$3,BS_CONTROLE[Coluna1],BS_CONTROLE[Coluna53],"-")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_xlfn.XLOOKUP(G791&amp;$U$3,BS_CONTROLE[Coluna1],BS_CONTROLE[Coluna53],"-")</f>
        <v>-</v>
      </c>
      <c r="V791" s="98" t="str">
        <f ca="1">_xlfn.XLOOKUP(G791&amp;$V$3,BS_CONTROLE[Coluna1],BS_CONTROLE[Coluna53],"-")</f>
        <v>-</v>
      </c>
      <c r="W791" s="98" t="str">
        <f ca="1">_xlfn.XLOOKUP(G791&amp;$W$3,BS_CONTROLE[Coluna1],BS_CONTROLE[Coluna53],"-")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_xlfn.XLOOKUP(G792&amp;$U$3,BS_CONTROLE[Coluna1],BS_CONTROLE[Coluna53],"-")</f>
        <v>-</v>
      </c>
      <c r="V792" s="98" t="str">
        <f ca="1">_xlfn.XLOOKUP(G792&amp;$V$3,BS_CONTROLE[Coluna1],BS_CONTROLE[Coluna53],"-")</f>
        <v>-</v>
      </c>
      <c r="W792" s="98" t="str">
        <f ca="1">_xlfn.XLOOKUP(G792&amp;$W$3,BS_CONTROLE[Coluna1],BS_CONTROLE[Coluna53],"-")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_xlfn.XLOOKUP(G793&amp;$U$3,BS_CONTROLE[Coluna1],BS_CONTROLE[Coluna53],"-")</f>
        <v>-</v>
      </c>
      <c r="V793" s="98" t="str">
        <f ca="1">_xlfn.XLOOKUP(G793&amp;$V$3,BS_CONTROLE[Coluna1],BS_CONTROLE[Coluna53],"-")</f>
        <v>-</v>
      </c>
      <c r="W793" s="98" t="str">
        <f ca="1">_xlfn.XLOOKUP(G793&amp;$W$3,BS_CONTROLE[Coluna1],BS_CONTROLE[Coluna53],"-")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_xlfn.XLOOKUP(G794&amp;$U$3,BS_CONTROLE[Coluna1],BS_CONTROLE[Coluna53],"-")</f>
        <v>-</v>
      </c>
      <c r="V794" s="98" t="str">
        <f ca="1">_xlfn.XLOOKUP(G794&amp;$V$3,BS_CONTROLE[Coluna1],BS_CONTROLE[Coluna53],"-")</f>
        <v>-</v>
      </c>
      <c r="W794" s="98" t="str">
        <f ca="1">_xlfn.XLOOKUP(G794&amp;$W$3,BS_CONTROLE[Coluna1],BS_CONTROLE[Coluna53],"-")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_xlfn.XLOOKUP(G795&amp;$U$3,BS_CONTROLE[Coluna1],BS_CONTROLE[Coluna53],"-")</f>
        <v>-</v>
      </c>
      <c r="V795" s="98" t="str">
        <f ca="1">_xlfn.XLOOKUP(G795&amp;$V$3,BS_CONTROLE[Coluna1],BS_CONTROLE[Coluna53],"-")</f>
        <v>-</v>
      </c>
      <c r="W795" s="98" t="str">
        <f ca="1">_xlfn.XLOOKUP(G795&amp;$W$3,BS_CONTROLE[Coluna1],BS_CONTROLE[Coluna53],"-")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_xlfn.XLOOKUP(G796&amp;$U$3,BS_CONTROLE[Coluna1],BS_CONTROLE[Coluna53],"-")</f>
        <v>-</v>
      </c>
      <c r="V796" s="98" t="str">
        <f ca="1">_xlfn.XLOOKUP(G796&amp;$V$3,BS_CONTROLE[Coluna1],BS_CONTROLE[Coluna53],"-")</f>
        <v>-</v>
      </c>
      <c r="W796" s="98" t="str">
        <f ca="1">_xlfn.XLOOKUP(G796&amp;$W$3,BS_CONTROLE[Coluna1],BS_CONTROLE[Coluna53],"-")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_xlfn.XLOOKUP(G797&amp;$U$3,BS_CONTROLE[Coluna1],BS_CONTROLE[Coluna53],"-")</f>
        <v>-</v>
      </c>
      <c r="V797" s="98" t="str">
        <f ca="1">_xlfn.XLOOKUP(G797&amp;$V$3,BS_CONTROLE[Coluna1],BS_CONTROLE[Coluna53],"-")</f>
        <v>-</v>
      </c>
      <c r="W797" s="98" t="str">
        <f ca="1">_xlfn.XLOOKUP(G797&amp;$W$3,BS_CONTROLE[Coluna1],BS_CONTROLE[Coluna53],"-")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_xlfn.XLOOKUP(G798&amp;$U$3,BS_CONTROLE[Coluna1],BS_CONTROLE[Coluna53],"-")</f>
        <v>-</v>
      </c>
      <c r="V798" s="98" t="str">
        <f ca="1">_xlfn.XLOOKUP(G798&amp;$V$3,BS_CONTROLE[Coluna1],BS_CONTROLE[Coluna53],"-")</f>
        <v>-</v>
      </c>
      <c r="W798" s="98" t="str">
        <f ca="1">_xlfn.XLOOKUP(G798&amp;$W$3,BS_CONTROLE[Coluna1],BS_CONTROLE[Coluna53],"-")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_xlfn.XLOOKUP(G799&amp;$U$3,BS_CONTROLE[Coluna1],BS_CONTROLE[Coluna53],"-")</f>
        <v>-</v>
      </c>
      <c r="V799" s="98" t="str">
        <f ca="1">_xlfn.XLOOKUP(G799&amp;$V$3,BS_CONTROLE[Coluna1],BS_CONTROLE[Coluna53],"-")</f>
        <v>-</v>
      </c>
      <c r="W799" s="98" t="str">
        <f ca="1">_xlfn.XLOOKUP(G799&amp;$W$3,BS_CONTROLE[Coluna1],BS_CONTROLE[Coluna53],"-")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_xlfn.XLOOKUP(G800&amp;$U$3,BS_CONTROLE[Coluna1],BS_CONTROLE[Coluna53],"-")</f>
        <v>-</v>
      </c>
      <c r="V800" s="98" t="str">
        <f ca="1">_xlfn.XLOOKUP(G800&amp;$V$3,BS_CONTROLE[Coluna1],BS_CONTROLE[Coluna53],"-")</f>
        <v>-</v>
      </c>
      <c r="W800" s="98" t="str">
        <f ca="1">_xlfn.XLOOKUP(G800&amp;$W$3,BS_CONTROLE[Coluna1],BS_CONTROLE[Coluna53],"-")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_xlfn.XLOOKUP(G801&amp;$U$3,BS_CONTROLE[Coluna1],BS_CONTROLE[Coluna53],"-")</f>
        <v>-</v>
      </c>
      <c r="V801" s="98" t="str">
        <f ca="1">_xlfn.XLOOKUP(G801&amp;$V$3,BS_CONTROLE[Coluna1],BS_CONTROLE[Coluna53],"-")</f>
        <v>-</v>
      </c>
      <c r="W801" s="98" t="str">
        <f ca="1">_xlfn.XLOOKUP(G801&amp;$W$3,BS_CONTROLE[Coluna1],BS_CONTROLE[Coluna53],"-")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_xlfn.XLOOKUP(G802&amp;$U$3,BS_CONTROLE[Coluna1],BS_CONTROLE[Coluna53],"-")</f>
        <v>-</v>
      </c>
      <c r="V802" s="98" t="str">
        <f ca="1">_xlfn.XLOOKUP(G802&amp;$V$3,BS_CONTROLE[Coluna1],BS_CONTROLE[Coluna53],"-")</f>
        <v>-</v>
      </c>
      <c r="W802" s="98" t="str">
        <f ca="1">_xlfn.XLOOKUP(G802&amp;$W$3,BS_CONTROLE[Coluna1],BS_CONTROLE[Coluna53],"-")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_xlfn.XLOOKUP(G803&amp;$U$3,BS_CONTROLE[Coluna1],BS_CONTROLE[Coluna53],"-")</f>
        <v>-</v>
      </c>
      <c r="V803" s="98" t="str">
        <f ca="1">_xlfn.XLOOKUP(G803&amp;$V$3,BS_CONTROLE[Coluna1],BS_CONTROLE[Coluna53],"-")</f>
        <v>-</v>
      </c>
      <c r="W803" s="98" t="str">
        <f ca="1">_xlfn.XLOOKUP(G803&amp;$W$3,BS_CONTROLE[Coluna1],BS_CONTROLE[Coluna53],"-")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_xlfn.XLOOKUP(G804&amp;$U$3,BS_CONTROLE[Coluna1],BS_CONTROLE[Coluna53],"-")</f>
        <v>-</v>
      </c>
      <c r="V804" s="98" t="str">
        <f ca="1">_xlfn.XLOOKUP(G804&amp;$V$3,BS_CONTROLE[Coluna1],BS_CONTROLE[Coluna53],"-")</f>
        <v>-</v>
      </c>
      <c r="W804" s="98" t="str">
        <f ca="1">_xlfn.XLOOKUP(G804&amp;$W$3,BS_CONTROLE[Coluna1],BS_CONTROLE[Coluna53],"-")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_xlfn.XLOOKUP(G805&amp;$U$3,BS_CONTROLE[Coluna1],BS_CONTROLE[Coluna53],"-")</f>
        <v>-</v>
      </c>
      <c r="V805" s="98" t="str">
        <f ca="1">_xlfn.XLOOKUP(G805&amp;$V$3,BS_CONTROLE[Coluna1],BS_CONTROLE[Coluna53],"-")</f>
        <v>-</v>
      </c>
      <c r="W805" s="98" t="str">
        <f ca="1">_xlfn.XLOOKUP(G805&amp;$W$3,BS_CONTROLE[Coluna1],BS_CONTROLE[Coluna53],"-")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_xlfn.XLOOKUP(G806&amp;$U$3,BS_CONTROLE[Coluna1],BS_CONTROLE[Coluna53],"-")</f>
        <v>-</v>
      </c>
      <c r="V806" s="98" t="str">
        <f ca="1">_xlfn.XLOOKUP(G806&amp;$V$3,BS_CONTROLE[Coluna1],BS_CONTROLE[Coluna53],"-")</f>
        <v>-</v>
      </c>
      <c r="W806" s="98" t="str">
        <f ca="1">_xlfn.XLOOKUP(G806&amp;$W$3,BS_CONTROLE[Coluna1],BS_CONTROLE[Coluna53],"-")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_xlfn.XLOOKUP(G807&amp;$U$3,BS_CONTROLE[Coluna1],BS_CONTROLE[Coluna53],"-")</f>
        <v>-</v>
      </c>
      <c r="V807" s="98" t="str">
        <f ca="1">_xlfn.XLOOKUP(G807&amp;$V$3,BS_CONTROLE[Coluna1],BS_CONTROLE[Coluna53],"-")</f>
        <v>-</v>
      </c>
      <c r="W807" s="98" t="str">
        <f ca="1">_xlfn.XLOOKUP(G807&amp;$W$3,BS_CONTROLE[Coluna1],BS_CONTROLE[Coluna53],"-")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_xlfn.XLOOKUP(G808&amp;$U$3,BS_CONTROLE[Coluna1],BS_CONTROLE[Coluna53],"-")</f>
        <v>-</v>
      </c>
      <c r="V808" s="98" t="str">
        <f ca="1">_xlfn.XLOOKUP(G808&amp;$V$3,BS_CONTROLE[Coluna1],BS_CONTROLE[Coluna53],"-")</f>
        <v>-</v>
      </c>
      <c r="W808" s="98" t="str">
        <f ca="1">_xlfn.XLOOKUP(G808&amp;$W$3,BS_CONTROLE[Coluna1],BS_CONTROLE[Coluna53],"-")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_xlfn.XLOOKUP(G809&amp;$U$3,BS_CONTROLE[Coluna1],BS_CONTROLE[Coluna53],"-")</f>
        <v>-</v>
      </c>
      <c r="V809" s="98" t="str">
        <f ca="1">_xlfn.XLOOKUP(G809&amp;$V$3,BS_CONTROLE[Coluna1],BS_CONTROLE[Coluna53],"-")</f>
        <v>-</v>
      </c>
      <c r="W809" s="98" t="str">
        <f ca="1">_xlfn.XLOOKUP(G809&amp;$W$3,BS_CONTROLE[Coluna1],BS_CONTROLE[Coluna53],"-")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_xlfn.XLOOKUP(G810&amp;$U$3,BS_CONTROLE[Coluna1],BS_CONTROLE[Coluna53],"-")</f>
        <v>-</v>
      </c>
      <c r="V810" s="98" t="str">
        <f ca="1">_xlfn.XLOOKUP(G810&amp;$V$3,BS_CONTROLE[Coluna1],BS_CONTROLE[Coluna53],"-")</f>
        <v>-</v>
      </c>
      <c r="W810" s="98" t="str">
        <f ca="1">_xlfn.XLOOKUP(G810&amp;$W$3,BS_CONTROLE[Coluna1],BS_CONTROLE[Coluna53],"-")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_xlfn.XLOOKUP(G811&amp;$U$3,BS_CONTROLE[Coluna1],BS_CONTROLE[Coluna53],"-")</f>
        <v>-</v>
      </c>
      <c r="V811" s="98" t="str">
        <f ca="1">_xlfn.XLOOKUP(G811&amp;$V$3,BS_CONTROLE[Coluna1],BS_CONTROLE[Coluna53],"-")</f>
        <v>-</v>
      </c>
      <c r="W811" s="98" t="str">
        <f ca="1">_xlfn.XLOOKUP(G811&amp;$W$3,BS_CONTROLE[Coluna1],BS_CONTROLE[Coluna53],"-")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_xlfn.XLOOKUP(G812&amp;$U$3,BS_CONTROLE[Coluna1],BS_CONTROLE[Coluna53],"-")</f>
        <v>-</v>
      </c>
      <c r="V812" s="98" t="str">
        <f ca="1">_xlfn.XLOOKUP(G812&amp;$V$3,BS_CONTROLE[Coluna1],BS_CONTROLE[Coluna53],"-")</f>
        <v>-</v>
      </c>
      <c r="W812" s="98" t="str">
        <f ca="1">_xlfn.XLOOKUP(G812&amp;$W$3,BS_CONTROLE[Coluna1],BS_CONTROLE[Coluna53],"-")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_xlfn.XLOOKUP(G813&amp;$U$3,BS_CONTROLE[Coluna1],BS_CONTROLE[Coluna53],"-")</f>
        <v>-</v>
      </c>
      <c r="V813" s="98" t="str">
        <f ca="1">_xlfn.XLOOKUP(G813&amp;$V$3,BS_CONTROLE[Coluna1],BS_CONTROLE[Coluna53],"-")</f>
        <v>-</v>
      </c>
      <c r="W813" s="98" t="str">
        <f ca="1">_xlfn.XLOOKUP(G813&amp;$W$3,BS_CONTROLE[Coluna1],BS_CONTROLE[Coluna53],"-")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_xlfn.XLOOKUP(G814&amp;$U$3,BS_CONTROLE[Coluna1],BS_CONTROLE[Coluna53],"-")</f>
        <v>-</v>
      </c>
      <c r="V814" s="98" t="str">
        <f ca="1">_xlfn.XLOOKUP(G814&amp;$V$3,BS_CONTROLE[Coluna1],BS_CONTROLE[Coluna53],"-")</f>
        <v>-</v>
      </c>
      <c r="W814" s="98" t="str">
        <f ca="1">_xlfn.XLOOKUP(G814&amp;$W$3,BS_CONTROLE[Coluna1],BS_CONTROLE[Coluna53],"-")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_xlfn.XLOOKUP(G815&amp;$U$3,BS_CONTROLE[Coluna1],BS_CONTROLE[Coluna53],"-")</f>
        <v>-</v>
      </c>
      <c r="V815" s="98" t="str">
        <f ca="1">_xlfn.XLOOKUP(G815&amp;$V$3,BS_CONTROLE[Coluna1],BS_CONTROLE[Coluna53],"-")</f>
        <v>-</v>
      </c>
      <c r="W815" s="98" t="str">
        <f ca="1">_xlfn.XLOOKUP(G815&amp;$W$3,BS_CONTROLE[Coluna1],BS_CONTROLE[Coluna53],"-")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_xlfn.XLOOKUP(G816&amp;$U$3,BS_CONTROLE[Coluna1],BS_CONTROLE[Coluna53],"-")</f>
        <v>-</v>
      </c>
      <c r="V816" s="98" t="str">
        <f ca="1">_xlfn.XLOOKUP(G816&amp;$V$3,BS_CONTROLE[Coluna1],BS_CONTROLE[Coluna53],"-")</f>
        <v>-</v>
      </c>
      <c r="W816" s="98" t="str">
        <f ca="1">_xlfn.XLOOKUP(G816&amp;$W$3,BS_CONTROLE[Coluna1],BS_CONTROLE[Coluna53],"-")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_xlfn.XLOOKUP(G817&amp;$U$3,BS_CONTROLE[Coluna1],BS_CONTROLE[Coluna53],"-")</f>
        <v>-</v>
      </c>
      <c r="V817" s="98" t="str">
        <f ca="1">_xlfn.XLOOKUP(G817&amp;$V$3,BS_CONTROLE[Coluna1],BS_CONTROLE[Coluna53],"-")</f>
        <v>-</v>
      </c>
      <c r="W817" s="98" t="str">
        <f ca="1">_xlfn.XLOOKUP(G817&amp;$W$3,BS_CONTROLE[Coluna1],BS_CONTROLE[Coluna53],"-")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_xlfn.XLOOKUP(G818&amp;$U$3,BS_CONTROLE[Coluna1],BS_CONTROLE[Coluna53],"-")</f>
        <v>-</v>
      </c>
      <c r="V818" s="98" t="str">
        <f ca="1">_xlfn.XLOOKUP(G818&amp;$V$3,BS_CONTROLE[Coluna1],BS_CONTROLE[Coluna53],"-")</f>
        <v>-</v>
      </c>
      <c r="W818" s="98" t="str">
        <f ca="1">_xlfn.XLOOKUP(G818&amp;$W$3,BS_CONTROLE[Coluna1],BS_CONTROLE[Coluna53],"-")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_xlfn.XLOOKUP(G819&amp;$U$3,BS_CONTROLE[Coluna1],BS_CONTROLE[Coluna53],"-")</f>
        <v>-</v>
      </c>
      <c r="V819" s="98" t="str">
        <f ca="1">_xlfn.XLOOKUP(G819&amp;$V$3,BS_CONTROLE[Coluna1],BS_CONTROLE[Coluna53],"-")</f>
        <v>-</v>
      </c>
      <c r="W819" s="98" t="str">
        <f ca="1">_xlfn.XLOOKUP(G819&amp;$W$3,BS_CONTROLE[Coluna1],BS_CONTROLE[Coluna53],"-")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_xlfn.XLOOKUP(G820&amp;$U$3,BS_CONTROLE[Coluna1],BS_CONTROLE[Coluna53],"-")</f>
        <v>-</v>
      </c>
      <c r="V820" s="98" t="str">
        <f ca="1">_xlfn.XLOOKUP(G820&amp;$V$3,BS_CONTROLE[Coluna1],BS_CONTROLE[Coluna53],"-")</f>
        <v>-</v>
      </c>
      <c r="W820" s="98" t="str">
        <f ca="1">_xlfn.XLOOKUP(G820&amp;$W$3,BS_CONTROLE[Coluna1],BS_CONTROLE[Coluna53],"-")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_xlfn.XLOOKUP(G821&amp;$U$3,BS_CONTROLE[Coluna1],BS_CONTROLE[Coluna53],"-")</f>
        <v>-</v>
      </c>
      <c r="V821" s="98" t="str">
        <f ca="1">_xlfn.XLOOKUP(G821&amp;$V$3,BS_CONTROLE[Coluna1],BS_CONTROLE[Coluna53],"-")</f>
        <v>-</v>
      </c>
      <c r="W821" s="98" t="str">
        <f ca="1">_xlfn.XLOOKUP(G821&amp;$W$3,BS_CONTROLE[Coluna1],BS_CONTROLE[Coluna53],"-")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_xlfn.XLOOKUP(G822&amp;$U$3,BS_CONTROLE[Coluna1],BS_CONTROLE[Coluna53],"-")</f>
        <v>-</v>
      </c>
      <c r="V822" s="98" t="str">
        <f ca="1">_xlfn.XLOOKUP(G822&amp;$V$3,BS_CONTROLE[Coluna1],BS_CONTROLE[Coluna53],"-")</f>
        <v>-</v>
      </c>
      <c r="W822" s="98" t="str">
        <f ca="1">_xlfn.XLOOKUP(G822&amp;$W$3,BS_CONTROLE[Coluna1],BS_CONTROLE[Coluna53],"-")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_xlfn.XLOOKUP(G823&amp;$U$3,BS_CONTROLE[Coluna1],BS_CONTROLE[Coluna53],"-")</f>
        <v>-</v>
      </c>
      <c r="V823" s="98" t="str">
        <f ca="1">_xlfn.XLOOKUP(G823&amp;$V$3,BS_CONTROLE[Coluna1],BS_CONTROLE[Coluna53],"-")</f>
        <v>-</v>
      </c>
      <c r="W823" s="98" t="str">
        <f ca="1">_xlfn.XLOOKUP(G823&amp;$W$3,BS_CONTROLE[Coluna1],BS_CONTROLE[Coluna53],"-")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_xlfn.XLOOKUP(G824&amp;$U$3,BS_CONTROLE[Coluna1],BS_CONTROLE[Coluna53],"-")</f>
        <v>-</v>
      </c>
      <c r="V824" s="98" t="str">
        <f ca="1">_xlfn.XLOOKUP(G824&amp;$V$3,BS_CONTROLE[Coluna1],BS_CONTROLE[Coluna53],"-")</f>
        <v>-</v>
      </c>
      <c r="W824" s="98" t="str">
        <f ca="1">_xlfn.XLOOKUP(G824&amp;$W$3,BS_CONTROLE[Coluna1],BS_CONTROLE[Coluna53],"-")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_xlfn.XLOOKUP(G825&amp;$U$3,BS_CONTROLE[Coluna1],BS_CONTROLE[Coluna53],"-")</f>
        <v>-</v>
      </c>
      <c r="V825" s="98" t="str">
        <f ca="1">_xlfn.XLOOKUP(G825&amp;$V$3,BS_CONTROLE[Coluna1],BS_CONTROLE[Coluna53],"-")</f>
        <v>-</v>
      </c>
      <c r="W825" s="98" t="str">
        <f ca="1">_xlfn.XLOOKUP(G825&amp;$W$3,BS_CONTROLE[Coluna1],BS_CONTROLE[Coluna53],"-")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_xlfn.XLOOKUP(G826&amp;$U$3,BS_CONTROLE[Coluna1],BS_CONTROLE[Coluna53],"-")</f>
        <v>-</v>
      </c>
      <c r="V826" s="98" t="str">
        <f ca="1">_xlfn.XLOOKUP(G826&amp;$V$3,BS_CONTROLE[Coluna1],BS_CONTROLE[Coluna53],"-")</f>
        <v>-</v>
      </c>
      <c r="W826" s="98" t="str">
        <f ca="1">_xlfn.XLOOKUP(G826&amp;$W$3,BS_CONTROLE[Coluna1],BS_CONTROLE[Coluna53],"-")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_xlfn.XLOOKUP(G827&amp;$U$3,BS_CONTROLE[Coluna1],BS_CONTROLE[Coluna53],"-")</f>
        <v>-</v>
      </c>
      <c r="V827" s="98" t="str">
        <f ca="1">_xlfn.XLOOKUP(G827&amp;$V$3,BS_CONTROLE[Coluna1],BS_CONTROLE[Coluna53],"-")</f>
        <v>-</v>
      </c>
      <c r="W827" s="98" t="str">
        <f ca="1">_xlfn.XLOOKUP(G827&amp;$W$3,BS_CONTROLE[Coluna1],BS_CONTROLE[Coluna53],"-")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_xlfn.XLOOKUP(G828&amp;$U$3,BS_CONTROLE[Coluna1],BS_CONTROLE[Coluna53],"-")</f>
        <v>-</v>
      </c>
      <c r="V828" s="98" t="str">
        <f ca="1">_xlfn.XLOOKUP(G828&amp;$V$3,BS_CONTROLE[Coluna1],BS_CONTROLE[Coluna53],"-")</f>
        <v>-</v>
      </c>
      <c r="W828" s="98" t="str">
        <f ca="1">_xlfn.XLOOKUP(G828&amp;$W$3,BS_CONTROLE[Coluna1],BS_CONTROLE[Coluna53],"-")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_xlfn.XLOOKUP(G829&amp;$U$3,BS_CONTROLE[Coluna1],BS_CONTROLE[Coluna53],"-")</f>
        <v>-</v>
      </c>
      <c r="V829" s="98" t="str">
        <f ca="1">_xlfn.XLOOKUP(G829&amp;$V$3,BS_CONTROLE[Coluna1],BS_CONTROLE[Coluna53],"-")</f>
        <v>-</v>
      </c>
      <c r="W829" s="98" t="str">
        <f ca="1">_xlfn.XLOOKUP(G829&amp;$W$3,BS_CONTROLE[Coluna1],BS_CONTROLE[Coluna53],"-")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_xlfn.XLOOKUP(G830&amp;$U$3,BS_CONTROLE[Coluna1],BS_CONTROLE[Coluna53],"-")</f>
        <v>-</v>
      </c>
      <c r="V830" s="98" t="str">
        <f ca="1">_xlfn.XLOOKUP(G830&amp;$V$3,BS_CONTROLE[Coluna1],BS_CONTROLE[Coluna53],"-")</f>
        <v>-</v>
      </c>
      <c r="W830" s="98" t="str">
        <f ca="1">_xlfn.XLOOKUP(G830&amp;$W$3,BS_CONTROLE[Coluna1],BS_CONTROLE[Coluna53],"-")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_xlfn.XLOOKUP(G831&amp;$U$3,BS_CONTROLE[Coluna1],BS_CONTROLE[Coluna53],"-")</f>
        <v>-</v>
      </c>
      <c r="V831" s="98" t="str">
        <f ca="1">_xlfn.XLOOKUP(G831&amp;$V$3,BS_CONTROLE[Coluna1],BS_CONTROLE[Coluna53],"-")</f>
        <v>-</v>
      </c>
      <c r="W831" s="98" t="str">
        <f ca="1">_xlfn.XLOOKUP(G831&amp;$W$3,BS_CONTROLE[Coluna1],BS_CONTROLE[Coluna53],"-")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_xlfn.XLOOKUP(G832&amp;$U$3,BS_CONTROLE[Coluna1],BS_CONTROLE[Coluna53],"-")</f>
        <v>-</v>
      </c>
      <c r="V832" s="98" t="str">
        <f ca="1">_xlfn.XLOOKUP(G832&amp;$V$3,BS_CONTROLE[Coluna1],BS_CONTROLE[Coluna53],"-")</f>
        <v>-</v>
      </c>
      <c r="W832" s="98" t="str">
        <f ca="1">_xlfn.XLOOKUP(G832&amp;$W$3,BS_CONTROLE[Coluna1],BS_CONTROLE[Coluna53],"-")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_xlfn.XLOOKUP(G833&amp;$U$3,BS_CONTROLE[Coluna1],BS_CONTROLE[Coluna53],"-")</f>
        <v>-</v>
      </c>
      <c r="V833" s="98" t="str">
        <f ca="1">_xlfn.XLOOKUP(G833&amp;$V$3,BS_CONTROLE[Coluna1],BS_CONTROLE[Coluna53],"-")</f>
        <v>-</v>
      </c>
      <c r="W833" s="98" t="str">
        <f ca="1">_xlfn.XLOOKUP(G833&amp;$W$3,BS_CONTROLE[Coluna1],BS_CONTROLE[Coluna53],"-")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_xlfn.XLOOKUP(G834&amp;$U$3,BS_CONTROLE[Coluna1],BS_CONTROLE[Coluna53],"-")</f>
        <v>-</v>
      </c>
      <c r="V834" s="98" t="str">
        <f ca="1">_xlfn.XLOOKUP(G834&amp;$V$3,BS_CONTROLE[Coluna1],BS_CONTROLE[Coluna53],"-")</f>
        <v>-</v>
      </c>
      <c r="W834" s="98" t="str">
        <f ca="1">_xlfn.XLOOKUP(G834&amp;$W$3,BS_CONTROLE[Coluna1],BS_CONTROLE[Coluna53],"-")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_xlfn.XLOOKUP(G835&amp;$U$3,BS_CONTROLE[Coluna1],BS_CONTROLE[Coluna53],"-")</f>
        <v>-</v>
      </c>
      <c r="V835" s="98" t="str">
        <f ca="1">_xlfn.XLOOKUP(G835&amp;$V$3,BS_CONTROLE[Coluna1],BS_CONTROLE[Coluna53],"-")</f>
        <v>-</v>
      </c>
      <c r="W835" s="98" t="str">
        <f ca="1">_xlfn.XLOOKUP(G835&amp;$W$3,BS_CONTROLE[Coluna1],BS_CONTROLE[Coluna53],"-")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_xlfn.XLOOKUP(G836&amp;$U$3,BS_CONTROLE[Coluna1],BS_CONTROLE[Coluna53],"-")</f>
        <v>-</v>
      </c>
      <c r="V836" s="98" t="str">
        <f ca="1">_xlfn.XLOOKUP(G836&amp;$V$3,BS_CONTROLE[Coluna1],BS_CONTROLE[Coluna53],"-")</f>
        <v>-</v>
      </c>
      <c r="W836" s="98" t="str">
        <f ca="1">_xlfn.XLOOKUP(G836&amp;$W$3,BS_CONTROLE[Coluna1],BS_CONTROLE[Coluna53],"-")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_xlfn.XLOOKUP(G837&amp;$U$3,BS_CONTROLE[Coluna1],BS_CONTROLE[Coluna53],"-")</f>
        <v>-</v>
      </c>
      <c r="V837" s="98" t="str">
        <f ca="1">_xlfn.XLOOKUP(G837&amp;$V$3,BS_CONTROLE[Coluna1],BS_CONTROLE[Coluna53],"-")</f>
        <v>-</v>
      </c>
      <c r="W837" s="98" t="str">
        <f ca="1">_xlfn.XLOOKUP(G837&amp;$W$3,BS_CONTROLE[Coluna1],BS_CONTROLE[Coluna53],"-")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_xlfn.XLOOKUP(G838&amp;$U$3,BS_CONTROLE[Coluna1],BS_CONTROLE[Coluna53],"-")</f>
        <v>-</v>
      </c>
      <c r="V838" s="98" t="str">
        <f ca="1">_xlfn.XLOOKUP(G838&amp;$V$3,BS_CONTROLE[Coluna1],BS_CONTROLE[Coluna53],"-")</f>
        <v>-</v>
      </c>
      <c r="W838" s="98" t="str">
        <f ca="1">_xlfn.XLOOKUP(G838&amp;$W$3,BS_CONTROLE[Coluna1],BS_CONTROLE[Coluna53],"-")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_xlfn.XLOOKUP(G839&amp;$U$3,BS_CONTROLE[Coluna1],BS_CONTROLE[Coluna53],"-")</f>
        <v>-</v>
      </c>
      <c r="V839" s="98" t="str">
        <f ca="1">_xlfn.XLOOKUP(G839&amp;$V$3,BS_CONTROLE[Coluna1],BS_CONTROLE[Coluna53],"-")</f>
        <v>-</v>
      </c>
      <c r="W839" s="98" t="str">
        <f ca="1">_xlfn.XLOOKUP(G839&amp;$W$3,BS_CONTROLE[Coluna1],BS_CONTROLE[Coluna53],"-")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_xlfn.XLOOKUP(G840&amp;$U$3,BS_CONTROLE[Coluna1],BS_CONTROLE[Coluna53],"-")</f>
        <v>-</v>
      </c>
      <c r="V840" s="98" t="str">
        <f ca="1">_xlfn.XLOOKUP(G840&amp;$V$3,BS_CONTROLE[Coluna1],BS_CONTROLE[Coluna53],"-")</f>
        <v>-</v>
      </c>
      <c r="W840" s="98" t="str">
        <f ca="1">_xlfn.XLOOKUP(G840&amp;$W$3,BS_CONTROLE[Coluna1],BS_CONTROLE[Coluna53],"-")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_xlfn.XLOOKUP(G841&amp;$U$3,BS_CONTROLE[Coluna1],BS_CONTROLE[Coluna53],"-")</f>
        <v>-</v>
      </c>
      <c r="V841" s="98" t="str">
        <f ca="1">_xlfn.XLOOKUP(G841&amp;$V$3,BS_CONTROLE[Coluna1],BS_CONTROLE[Coluna53],"-")</f>
        <v>-</v>
      </c>
      <c r="W841" s="98" t="str">
        <f ca="1">_xlfn.XLOOKUP(G841&amp;$W$3,BS_CONTROLE[Coluna1],BS_CONTROLE[Coluna53],"-")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_xlfn.XLOOKUP(G842&amp;$U$3,BS_CONTROLE[Coluna1],BS_CONTROLE[Coluna53],"-")</f>
        <v>-</v>
      </c>
      <c r="V842" s="98" t="str">
        <f ca="1">_xlfn.XLOOKUP(G842&amp;$V$3,BS_CONTROLE[Coluna1],BS_CONTROLE[Coluna53],"-")</f>
        <v>-</v>
      </c>
      <c r="W842" s="98" t="str">
        <f ca="1">_xlfn.XLOOKUP(G842&amp;$W$3,BS_CONTROLE[Coluna1],BS_CONTROLE[Coluna53],"-")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_xlfn.XLOOKUP(G843&amp;$U$3,BS_CONTROLE[Coluna1],BS_CONTROLE[Coluna53],"-")</f>
        <v>-</v>
      </c>
      <c r="V843" s="98" t="str">
        <f ca="1">_xlfn.XLOOKUP(G843&amp;$V$3,BS_CONTROLE[Coluna1],BS_CONTROLE[Coluna53],"-")</f>
        <v>-</v>
      </c>
      <c r="W843" s="98" t="str">
        <f ca="1">_xlfn.XLOOKUP(G843&amp;$W$3,BS_CONTROLE[Coluna1],BS_CONTROLE[Coluna53],"-")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_xlfn.XLOOKUP(G844&amp;$U$3,BS_CONTROLE[Coluna1],BS_CONTROLE[Coluna53],"-")</f>
        <v>-</v>
      </c>
      <c r="V844" s="98" t="str">
        <f ca="1">_xlfn.XLOOKUP(G844&amp;$V$3,BS_CONTROLE[Coluna1],BS_CONTROLE[Coluna53],"-")</f>
        <v>-</v>
      </c>
      <c r="W844" s="98" t="str">
        <f ca="1">_xlfn.XLOOKUP(G844&amp;$W$3,BS_CONTROLE[Coluna1],BS_CONTROLE[Coluna53],"-")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_xlfn.XLOOKUP(G845&amp;$U$3,BS_CONTROLE[Coluna1],BS_CONTROLE[Coluna53],"-")</f>
        <v>-</v>
      </c>
      <c r="V845" s="98" t="str">
        <f ca="1">_xlfn.XLOOKUP(G845&amp;$V$3,BS_CONTROLE[Coluna1],BS_CONTROLE[Coluna53],"-")</f>
        <v>-</v>
      </c>
      <c r="W845" s="98" t="str">
        <f ca="1">_xlfn.XLOOKUP(G845&amp;$W$3,BS_CONTROLE[Coluna1],BS_CONTROLE[Coluna53],"-")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_xlfn.XLOOKUP(G846&amp;$U$3,BS_CONTROLE[Coluna1],BS_CONTROLE[Coluna53],"-")</f>
        <v>-</v>
      </c>
      <c r="V846" s="98" t="str">
        <f ca="1">_xlfn.XLOOKUP(G846&amp;$V$3,BS_CONTROLE[Coluna1],BS_CONTROLE[Coluna53],"-")</f>
        <v>-</v>
      </c>
      <c r="W846" s="98" t="str">
        <f ca="1">_xlfn.XLOOKUP(G846&amp;$W$3,BS_CONTROLE[Coluna1],BS_CONTROLE[Coluna53],"-")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_xlfn.XLOOKUP(G847&amp;$U$3,BS_CONTROLE[Coluna1],BS_CONTROLE[Coluna53],"-")</f>
        <v>-</v>
      </c>
      <c r="V847" s="98" t="str">
        <f ca="1">_xlfn.XLOOKUP(G847&amp;$V$3,BS_CONTROLE[Coluna1],BS_CONTROLE[Coluna53],"-")</f>
        <v>-</v>
      </c>
      <c r="W847" s="98" t="str">
        <f ca="1">_xlfn.XLOOKUP(G847&amp;$W$3,BS_CONTROLE[Coluna1],BS_CONTROLE[Coluna53],"-")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_xlfn.XLOOKUP(G848&amp;$U$3,BS_CONTROLE[Coluna1],BS_CONTROLE[Coluna53],"-")</f>
        <v>-</v>
      </c>
      <c r="V848" s="98" t="str">
        <f ca="1">_xlfn.XLOOKUP(G848&amp;$V$3,BS_CONTROLE[Coluna1],BS_CONTROLE[Coluna53],"-")</f>
        <v>-</v>
      </c>
      <c r="W848" s="98" t="str">
        <f ca="1">_xlfn.XLOOKUP(G848&amp;$W$3,BS_CONTROLE[Coluna1],BS_CONTROLE[Coluna53],"-")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_xlfn.XLOOKUP(G849&amp;$U$3,BS_CONTROLE[Coluna1],BS_CONTROLE[Coluna53],"-")</f>
        <v>-</v>
      </c>
      <c r="V849" s="98" t="str">
        <f ca="1">_xlfn.XLOOKUP(G849&amp;$V$3,BS_CONTROLE[Coluna1],BS_CONTROLE[Coluna53],"-")</f>
        <v>-</v>
      </c>
      <c r="W849" s="98" t="str">
        <f ca="1">_xlfn.XLOOKUP(G849&amp;$W$3,BS_CONTROLE[Coluna1],BS_CONTROLE[Coluna53],"-")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_xlfn.XLOOKUP(G850&amp;$U$3,BS_CONTROLE[Coluna1],BS_CONTROLE[Coluna53],"-")</f>
        <v>-</v>
      </c>
      <c r="V850" s="98" t="str">
        <f ca="1">_xlfn.XLOOKUP(G850&amp;$V$3,BS_CONTROLE[Coluna1],BS_CONTROLE[Coluna53],"-")</f>
        <v>-</v>
      </c>
      <c r="W850" s="98" t="str">
        <f ca="1">_xlfn.XLOOKUP(G850&amp;$W$3,BS_CONTROLE[Coluna1],BS_CONTROLE[Coluna53],"-")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_xlfn.XLOOKUP(G851&amp;$U$3,BS_CONTROLE[Coluna1],BS_CONTROLE[Coluna53],"-")</f>
        <v>-</v>
      </c>
      <c r="V851" s="98" t="str">
        <f ca="1">_xlfn.XLOOKUP(G851&amp;$V$3,BS_CONTROLE[Coluna1],BS_CONTROLE[Coluna53],"-")</f>
        <v>-</v>
      </c>
      <c r="W851" s="98" t="str">
        <f ca="1">_xlfn.XLOOKUP(G851&amp;$W$3,BS_CONTROLE[Coluna1],BS_CONTROLE[Coluna53],"-")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_xlfn.XLOOKUP(G852&amp;$U$3,BS_CONTROLE[Coluna1],BS_CONTROLE[Coluna53],"-")</f>
        <v>-</v>
      </c>
      <c r="V852" s="98" t="str">
        <f ca="1">_xlfn.XLOOKUP(G852&amp;$V$3,BS_CONTROLE[Coluna1],BS_CONTROLE[Coluna53],"-")</f>
        <v>-</v>
      </c>
      <c r="W852" s="98" t="str">
        <f ca="1">_xlfn.XLOOKUP(G852&amp;$W$3,BS_CONTROLE[Coluna1],BS_CONTROLE[Coluna53],"-")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_xlfn.XLOOKUP(G853&amp;$U$3,BS_CONTROLE[Coluna1],BS_CONTROLE[Coluna53],"-")</f>
        <v>-</v>
      </c>
      <c r="V853" s="98" t="str">
        <f ca="1">_xlfn.XLOOKUP(G853&amp;$V$3,BS_CONTROLE[Coluna1],BS_CONTROLE[Coluna53],"-")</f>
        <v>-</v>
      </c>
      <c r="W853" s="98" t="str">
        <f ca="1">_xlfn.XLOOKUP(G853&amp;$W$3,BS_CONTROLE[Coluna1],BS_CONTROLE[Coluna53],"-")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_xlfn.XLOOKUP(G854&amp;$U$3,BS_CONTROLE[Coluna1],BS_CONTROLE[Coluna53],"-")</f>
        <v>-</v>
      </c>
      <c r="V854" s="98" t="str">
        <f ca="1">_xlfn.XLOOKUP(G854&amp;$V$3,BS_CONTROLE[Coluna1],BS_CONTROLE[Coluna53],"-")</f>
        <v>-</v>
      </c>
      <c r="W854" s="98" t="str">
        <f ca="1">_xlfn.XLOOKUP(G854&amp;$W$3,BS_CONTROLE[Coluna1],BS_CONTROLE[Coluna53],"-")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_xlfn.XLOOKUP(G855&amp;$U$3,BS_CONTROLE[Coluna1],BS_CONTROLE[Coluna53],"-")</f>
        <v>-</v>
      </c>
      <c r="V855" s="98" t="str">
        <f ca="1">_xlfn.XLOOKUP(G855&amp;$V$3,BS_CONTROLE[Coluna1],BS_CONTROLE[Coluna53],"-")</f>
        <v>-</v>
      </c>
      <c r="W855" s="98" t="str">
        <f ca="1">_xlfn.XLOOKUP(G855&amp;$W$3,BS_CONTROLE[Coluna1],BS_CONTROLE[Coluna53],"-")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_xlfn.XLOOKUP(G856&amp;$U$3,BS_CONTROLE[Coluna1],BS_CONTROLE[Coluna53],"-")</f>
        <v>-</v>
      </c>
      <c r="V856" s="98" t="str">
        <f ca="1">_xlfn.XLOOKUP(G856&amp;$V$3,BS_CONTROLE[Coluna1],BS_CONTROLE[Coluna53],"-")</f>
        <v>-</v>
      </c>
      <c r="W856" s="98" t="str">
        <f ca="1">_xlfn.XLOOKUP(G856&amp;$W$3,BS_CONTROLE[Coluna1],BS_CONTROLE[Coluna53],"-")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_xlfn.XLOOKUP(G857&amp;$U$3,BS_CONTROLE[Coluna1],BS_CONTROLE[Coluna53],"-")</f>
        <v>-</v>
      </c>
      <c r="V857" s="98" t="str">
        <f ca="1">_xlfn.XLOOKUP(G857&amp;$V$3,BS_CONTROLE[Coluna1],BS_CONTROLE[Coluna53],"-")</f>
        <v>-</v>
      </c>
      <c r="W857" s="98" t="str">
        <f ca="1">_xlfn.XLOOKUP(G857&amp;$W$3,BS_CONTROLE[Coluna1],BS_CONTROLE[Coluna53],"-")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_xlfn.XLOOKUP(G858&amp;$U$3,BS_CONTROLE[Coluna1],BS_CONTROLE[Coluna53],"-")</f>
        <v>-</v>
      </c>
      <c r="V858" s="98" t="str">
        <f ca="1">_xlfn.XLOOKUP(G858&amp;$V$3,BS_CONTROLE[Coluna1],BS_CONTROLE[Coluna53],"-")</f>
        <v>-</v>
      </c>
      <c r="W858" s="98" t="str">
        <f ca="1">_xlfn.XLOOKUP(G858&amp;$W$3,BS_CONTROLE[Coluna1],BS_CONTROLE[Coluna53],"-")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_xlfn.XLOOKUP(G859&amp;$U$3,BS_CONTROLE[Coluna1],BS_CONTROLE[Coluna53],"-")</f>
        <v>-</v>
      </c>
      <c r="V859" s="98" t="str">
        <f ca="1">_xlfn.XLOOKUP(G859&amp;$V$3,BS_CONTROLE[Coluna1],BS_CONTROLE[Coluna53],"-")</f>
        <v>-</v>
      </c>
      <c r="W859" s="98" t="str">
        <f ca="1">_xlfn.XLOOKUP(G859&amp;$W$3,BS_CONTROLE[Coluna1],BS_CONTROLE[Coluna53],"-")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_xlfn.XLOOKUP(G860&amp;$U$3,BS_CONTROLE[Coluna1],BS_CONTROLE[Coluna53],"-")</f>
        <v>-</v>
      </c>
      <c r="V860" s="98" t="str">
        <f ca="1">_xlfn.XLOOKUP(G860&amp;$V$3,BS_CONTROLE[Coluna1],BS_CONTROLE[Coluna53],"-")</f>
        <v>-</v>
      </c>
      <c r="W860" s="98" t="str">
        <f ca="1">_xlfn.XLOOKUP(G860&amp;$W$3,BS_CONTROLE[Coluna1],BS_CONTROLE[Coluna53],"-")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_xlfn.XLOOKUP(G861&amp;$U$3,BS_CONTROLE[Coluna1],BS_CONTROLE[Coluna53],"-")</f>
        <v>-</v>
      </c>
      <c r="V861" s="98" t="str">
        <f ca="1">_xlfn.XLOOKUP(G861&amp;$V$3,BS_CONTROLE[Coluna1],BS_CONTROLE[Coluna53],"-")</f>
        <v>-</v>
      </c>
      <c r="W861" s="98" t="str">
        <f ca="1">_xlfn.XLOOKUP(G861&amp;$W$3,BS_CONTROLE[Coluna1],BS_CONTROLE[Coluna53],"-")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_xlfn.XLOOKUP(G862&amp;$U$3,BS_CONTROLE[Coluna1],BS_CONTROLE[Coluna53],"-")</f>
        <v>-</v>
      </c>
      <c r="V862" s="98" t="str">
        <f ca="1">_xlfn.XLOOKUP(G862&amp;$V$3,BS_CONTROLE[Coluna1],BS_CONTROLE[Coluna53],"-")</f>
        <v>-</v>
      </c>
      <c r="W862" s="98" t="str">
        <f ca="1">_xlfn.XLOOKUP(G862&amp;$W$3,BS_CONTROLE[Coluna1],BS_CONTROLE[Coluna53],"-")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_xlfn.XLOOKUP(G863&amp;$U$3,BS_CONTROLE[Coluna1],BS_CONTROLE[Coluna53],"-")</f>
        <v>-</v>
      </c>
      <c r="V863" s="98" t="str">
        <f ca="1">_xlfn.XLOOKUP(G863&amp;$V$3,BS_CONTROLE[Coluna1],BS_CONTROLE[Coluna53],"-")</f>
        <v>-</v>
      </c>
      <c r="W863" s="98" t="str">
        <f ca="1">_xlfn.XLOOKUP(G863&amp;$W$3,BS_CONTROLE[Coluna1],BS_CONTROLE[Coluna53],"-")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_xlfn.XLOOKUP(G864&amp;$U$3,BS_CONTROLE[Coluna1],BS_CONTROLE[Coluna53],"-")</f>
        <v>-</v>
      </c>
      <c r="V864" s="98" t="str">
        <f ca="1">_xlfn.XLOOKUP(G864&amp;$V$3,BS_CONTROLE[Coluna1],BS_CONTROLE[Coluna53],"-")</f>
        <v>-</v>
      </c>
      <c r="W864" s="98" t="str">
        <f ca="1">_xlfn.XLOOKUP(G864&amp;$W$3,BS_CONTROLE[Coluna1],BS_CONTROLE[Coluna53],"-")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_xlfn.XLOOKUP(G865&amp;$U$3,BS_CONTROLE[Coluna1],BS_CONTROLE[Coluna53],"-")</f>
        <v>-</v>
      </c>
      <c r="V865" s="98" t="str">
        <f ca="1">_xlfn.XLOOKUP(G865&amp;$V$3,BS_CONTROLE[Coluna1],BS_CONTROLE[Coluna53],"-")</f>
        <v>-</v>
      </c>
      <c r="W865" s="98" t="str">
        <f ca="1">_xlfn.XLOOKUP(G865&amp;$W$3,BS_CONTROLE[Coluna1],BS_CONTROLE[Coluna53],"-")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_xlfn.XLOOKUP(G866&amp;$U$3,BS_CONTROLE[Coluna1],BS_CONTROLE[Coluna53],"-")</f>
        <v>-</v>
      </c>
      <c r="V866" s="98" t="str">
        <f ca="1">_xlfn.XLOOKUP(G866&amp;$V$3,BS_CONTROLE[Coluna1],BS_CONTROLE[Coluna53],"-")</f>
        <v>-</v>
      </c>
      <c r="W866" s="98" t="str">
        <f ca="1">_xlfn.XLOOKUP(G866&amp;$W$3,BS_CONTROLE[Coluna1],BS_CONTROLE[Coluna53],"-")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_xlfn.XLOOKUP(G867&amp;$U$3,BS_CONTROLE[Coluna1],BS_CONTROLE[Coluna53],"-")</f>
        <v>-</v>
      </c>
      <c r="V867" s="98" t="str">
        <f ca="1">_xlfn.XLOOKUP(G867&amp;$V$3,BS_CONTROLE[Coluna1],BS_CONTROLE[Coluna53],"-")</f>
        <v>-</v>
      </c>
      <c r="W867" s="98" t="str">
        <f ca="1">_xlfn.XLOOKUP(G867&amp;$W$3,BS_CONTROLE[Coluna1],BS_CONTROLE[Coluna53],"-")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_xlfn.XLOOKUP(G868&amp;$U$3,BS_CONTROLE[Coluna1],BS_CONTROLE[Coluna53],"-")</f>
        <v>-</v>
      </c>
      <c r="V868" s="98" t="str">
        <f ca="1">_xlfn.XLOOKUP(G868&amp;$V$3,BS_CONTROLE[Coluna1],BS_CONTROLE[Coluna53],"-")</f>
        <v>-</v>
      </c>
      <c r="W868" s="98" t="str">
        <f ca="1">_xlfn.XLOOKUP(G868&amp;$W$3,BS_CONTROLE[Coluna1],BS_CONTROLE[Coluna53],"-")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_xlfn.XLOOKUP(G869&amp;$U$3,BS_CONTROLE[Coluna1],BS_CONTROLE[Coluna53],"-")</f>
        <v>-</v>
      </c>
      <c r="V869" s="98" t="str">
        <f ca="1">_xlfn.XLOOKUP(G869&amp;$V$3,BS_CONTROLE[Coluna1],BS_CONTROLE[Coluna53],"-")</f>
        <v>-</v>
      </c>
      <c r="W869" s="98" t="str">
        <f ca="1">_xlfn.XLOOKUP(G869&amp;$W$3,BS_CONTROLE[Coluna1],BS_CONTROLE[Coluna53],"-")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_xlfn.XLOOKUP(G870&amp;$U$3,BS_CONTROLE[Coluna1],BS_CONTROLE[Coluna53],"-")</f>
        <v>-</v>
      </c>
      <c r="V870" s="98" t="str">
        <f ca="1">_xlfn.XLOOKUP(G870&amp;$V$3,BS_CONTROLE[Coluna1],BS_CONTROLE[Coluna53],"-")</f>
        <v>-</v>
      </c>
      <c r="W870" s="98" t="str">
        <f ca="1">_xlfn.XLOOKUP(G870&amp;$W$3,BS_CONTROLE[Coluna1],BS_CONTROLE[Coluna53],"-")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_xlfn.XLOOKUP(G871&amp;$U$3,BS_CONTROLE[Coluna1],BS_CONTROLE[Coluna53],"-")</f>
        <v>-</v>
      </c>
      <c r="V871" s="98" t="str">
        <f ca="1">_xlfn.XLOOKUP(G871&amp;$V$3,BS_CONTROLE[Coluna1],BS_CONTROLE[Coluna53],"-")</f>
        <v>-</v>
      </c>
      <c r="W871" s="98" t="str">
        <f ca="1">_xlfn.XLOOKUP(G871&amp;$W$3,BS_CONTROLE[Coluna1],BS_CONTROLE[Coluna53],"-")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_xlfn.XLOOKUP(G872&amp;$U$3,BS_CONTROLE[Coluna1],BS_CONTROLE[Coluna53],"-")</f>
        <v>-</v>
      </c>
      <c r="V872" s="98" t="str">
        <f ca="1">_xlfn.XLOOKUP(G872&amp;$V$3,BS_CONTROLE[Coluna1],BS_CONTROLE[Coluna53],"-")</f>
        <v>-</v>
      </c>
      <c r="W872" s="98" t="str">
        <f ca="1">_xlfn.XLOOKUP(G872&amp;$W$3,BS_CONTROLE[Coluna1],BS_CONTROLE[Coluna53],"-")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_xlfn.XLOOKUP(G873&amp;$U$3,BS_CONTROLE[Coluna1],BS_CONTROLE[Coluna53],"-")</f>
        <v>-</v>
      </c>
      <c r="V873" s="98" t="str">
        <f ca="1">_xlfn.XLOOKUP(G873&amp;$V$3,BS_CONTROLE[Coluna1],BS_CONTROLE[Coluna53],"-")</f>
        <v>-</v>
      </c>
      <c r="W873" s="98" t="str">
        <f ca="1">_xlfn.XLOOKUP(G873&amp;$W$3,BS_CONTROLE[Coluna1],BS_CONTROLE[Coluna53],"-")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_xlfn.XLOOKUP(G874&amp;$U$3,BS_CONTROLE[Coluna1],BS_CONTROLE[Coluna53],"-")</f>
        <v>-</v>
      </c>
      <c r="V874" s="98" t="str">
        <f ca="1">_xlfn.XLOOKUP(G874&amp;$V$3,BS_CONTROLE[Coluna1],BS_CONTROLE[Coluna53],"-")</f>
        <v>-</v>
      </c>
      <c r="W874" s="98" t="str">
        <f ca="1">_xlfn.XLOOKUP(G874&amp;$W$3,BS_CONTROLE[Coluna1],BS_CONTROLE[Coluna53],"-")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_xlfn.XLOOKUP(G875&amp;$U$3,BS_CONTROLE[Coluna1],BS_CONTROLE[Coluna53],"-")</f>
        <v>-</v>
      </c>
      <c r="V875" s="98" t="str">
        <f ca="1">_xlfn.XLOOKUP(G875&amp;$V$3,BS_CONTROLE[Coluna1],BS_CONTROLE[Coluna53],"-")</f>
        <v>-</v>
      </c>
      <c r="W875" s="98" t="str">
        <f ca="1">_xlfn.XLOOKUP(G875&amp;$W$3,BS_CONTROLE[Coluna1],BS_CONTROLE[Coluna53],"-")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_xlfn.XLOOKUP(G876&amp;$U$3,BS_CONTROLE[Coluna1],BS_CONTROLE[Coluna53],"-")</f>
        <v>-</v>
      </c>
      <c r="V876" s="98" t="str">
        <f ca="1">_xlfn.XLOOKUP(G876&amp;$V$3,BS_CONTROLE[Coluna1],BS_CONTROLE[Coluna53],"-")</f>
        <v>-</v>
      </c>
      <c r="W876" s="98" t="str">
        <f ca="1">_xlfn.XLOOKUP(G876&amp;$W$3,BS_CONTROLE[Coluna1],BS_CONTROLE[Coluna53],"-")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_xlfn.XLOOKUP(G877&amp;$U$3,BS_CONTROLE[Coluna1],BS_CONTROLE[Coluna53],"-")</f>
        <v>-</v>
      </c>
      <c r="V877" s="98" t="str">
        <f ca="1">_xlfn.XLOOKUP(G877&amp;$V$3,BS_CONTROLE[Coluna1],BS_CONTROLE[Coluna53],"-")</f>
        <v>-</v>
      </c>
      <c r="W877" s="98" t="str">
        <f ca="1">_xlfn.XLOOKUP(G877&amp;$W$3,BS_CONTROLE[Coluna1],BS_CONTROLE[Coluna53],"-")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_xlfn.XLOOKUP(G878&amp;$U$3,BS_CONTROLE[Coluna1],BS_CONTROLE[Coluna53],"-")</f>
        <v>-</v>
      </c>
      <c r="V878" s="98" t="str">
        <f ca="1">_xlfn.XLOOKUP(G878&amp;$V$3,BS_CONTROLE[Coluna1],BS_CONTROLE[Coluna53],"-")</f>
        <v>-</v>
      </c>
      <c r="W878" s="98" t="str">
        <f ca="1">_xlfn.XLOOKUP(G878&amp;$W$3,BS_CONTROLE[Coluna1],BS_CONTROLE[Coluna53],"-")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_xlfn.XLOOKUP(G879&amp;$U$3,BS_CONTROLE[Coluna1],BS_CONTROLE[Coluna53],"-")</f>
        <v>-</v>
      </c>
      <c r="V879" s="98" t="str">
        <f ca="1">_xlfn.XLOOKUP(G879&amp;$V$3,BS_CONTROLE[Coluna1],BS_CONTROLE[Coluna53],"-")</f>
        <v>-</v>
      </c>
      <c r="W879" s="98" t="str">
        <f ca="1">_xlfn.XLOOKUP(G879&amp;$W$3,BS_CONTROLE[Coluna1],BS_CONTROLE[Coluna53],"-")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_xlfn.XLOOKUP(G880&amp;$U$3,BS_CONTROLE[Coluna1],BS_CONTROLE[Coluna53],"-")</f>
        <v>-</v>
      </c>
      <c r="V880" s="98" t="str">
        <f ca="1">_xlfn.XLOOKUP(G880&amp;$V$3,BS_CONTROLE[Coluna1],BS_CONTROLE[Coluna53],"-")</f>
        <v>-</v>
      </c>
      <c r="W880" s="98" t="str">
        <f ca="1">_xlfn.XLOOKUP(G880&amp;$W$3,BS_CONTROLE[Coluna1],BS_CONTROLE[Coluna53],"-")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_xlfn.XLOOKUP(G881&amp;$U$3,BS_CONTROLE[Coluna1],BS_CONTROLE[Coluna53],"-")</f>
        <v>-</v>
      </c>
      <c r="V881" s="98" t="str">
        <f ca="1">_xlfn.XLOOKUP(G881&amp;$V$3,BS_CONTROLE[Coluna1],BS_CONTROLE[Coluna53],"-")</f>
        <v>-</v>
      </c>
      <c r="W881" s="98" t="str">
        <f ca="1">_xlfn.XLOOKUP(G881&amp;$W$3,BS_CONTROLE[Coluna1],BS_CONTROLE[Coluna53],"-")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_xlfn.XLOOKUP(G882&amp;$U$3,BS_CONTROLE[Coluna1],BS_CONTROLE[Coluna53],"-")</f>
        <v>-</v>
      </c>
      <c r="V882" s="98" t="str">
        <f ca="1">_xlfn.XLOOKUP(G882&amp;$V$3,BS_CONTROLE[Coluna1],BS_CONTROLE[Coluna53],"-")</f>
        <v>-</v>
      </c>
      <c r="W882" s="98" t="str">
        <f ca="1">_xlfn.XLOOKUP(G882&amp;$W$3,BS_CONTROLE[Coluna1],BS_CONTROLE[Coluna53],"-")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_xlfn.XLOOKUP(G883&amp;$U$3,BS_CONTROLE[Coluna1],BS_CONTROLE[Coluna53],"-")</f>
        <v>-</v>
      </c>
      <c r="V883" s="98" t="str">
        <f ca="1">_xlfn.XLOOKUP(G883&amp;$V$3,BS_CONTROLE[Coluna1],BS_CONTROLE[Coluna53],"-")</f>
        <v>-</v>
      </c>
      <c r="W883" s="98" t="str">
        <f ca="1">_xlfn.XLOOKUP(G883&amp;$W$3,BS_CONTROLE[Coluna1],BS_CONTROLE[Coluna53],"-")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_xlfn.XLOOKUP(G884&amp;$U$3,BS_CONTROLE[Coluna1],BS_CONTROLE[Coluna53],"-")</f>
        <v>-</v>
      </c>
      <c r="V884" s="98" t="str">
        <f ca="1">_xlfn.XLOOKUP(G884&amp;$V$3,BS_CONTROLE[Coluna1],BS_CONTROLE[Coluna53],"-")</f>
        <v>-</v>
      </c>
      <c r="W884" s="98" t="str">
        <f ca="1">_xlfn.XLOOKUP(G884&amp;$W$3,BS_CONTROLE[Coluna1],BS_CONTROLE[Coluna53],"-")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_xlfn.XLOOKUP(G885&amp;$U$3,BS_CONTROLE[Coluna1],BS_CONTROLE[Coluna53],"-")</f>
        <v>-</v>
      </c>
      <c r="V885" s="98" t="str">
        <f ca="1">_xlfn.XLOOKUP(G885&amp;$V$3,BS_CONTROLE[Coluna1],BS_CONTROLE[Coluna53],"-")</f>
        <v>-</v>
      </c>
      <c r="W885" s="98" t="str">
        <f ca="1">_xlfn.XLOOKUP(G885&amp;$W$3,BS_CONTROLE[Coluna1],BS_CONTROLE[Coluna53],"-")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_xlfn.XLOOKUP(G886&amp;$U$3,BS_CONTROLE[Coluna1],BS_CONTROLE[Coluna53],"-")</f>
        <v>-</v>
      </c>
      <c r="V886" s="98" t="str">
        <f ca="1">_xlfn.XLOOKUP(G886&amp;$V$3,BS_CONTROLE[Coluna1],BS_CONTROLE[Coluna53],"-")</f>
        <v>-</v>
      </c>
      <c r="W886" s="98" t="str">
        <f ca="1">_xlfn.XLOOKUP(G886&amp;$W$3,BS_CONTROLE[Coluna1],BS_CONTROLE[Coluna53],"-")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_xlfn.XLOOKUP(G887&amp;$U$3,BS_CONTROLE[Coluna1],BS_CONTROLE[Coluna53],"-")</f>
        <v>-</v>
      </c>
      <c r="V887" s="98" t="str">
        <f ca="1">_xlfn.XLOOKUP(G887&amp;$V$3,BS_CONTROLE[Coluna1],BS_CONTROLE[Coluna53],"-")</f>
        <v>-</v>
      </c>
      <c r="W887" s="98" t="str">
        <f ca="1">_xlfn.XLOOKUP(G887&amp;$W$3,BS_CONTROLE[Coluna1],BS_CONTROLE[Coluna53],"-")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_xlfn.XLOOKUP(G888&amp;$U$3,BS_CONTROLE[Coluna1],BS_CONTROLE[Coluna53],"-")</f>
        <v>-</v>
      </c>
      <c r="V888" s="98" t="str">
        <f ca="1">_xlfn.XLOOKUP(G888&amp;$V$3,BS_CONTROLE[Coluna1],BS_CONTROLE[Coluna53],"-")</f>
        <v>-</v>
      </c>
      <c r="W888" s="98" t="str">
        <f ca="1">_xlfn.XLOOKUP(G888&amp;$W$3,BS_CONTROLE[Coluna1],BS_CONTROLE[Coluna53],"-")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_xlfn.XLOOKUP(G889&amp;$U$3,BS_CONTROLE[Coluna1],BS_CONTROLE[Coluna53],"-")</f>
        <v>-</v>
      </c>
      <c r="V889" s="98" t="str">
        <f ca="1">_xlfn.XLOOKUP(G889&amp;$V$3,BS_CONTROLE[Coluna1],BS_CONTROLE[Coluna53],"-")</f>
        <v>-</v>
      </c>
      <c r="W889" s="98" t="str">
        <f ca="1">_xlfn.XLOOKUP(G889&amp;$W$3,BS_CONTROLE[Coluna1],BS_CONTROLE[Coluna53],"-")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_xlfn.XLOOKUP(G890&amp;$U$3,BS_CONTROLE[Coluna1],BS_CONTROLE[Coluna53],"-")</f>
        <v>-</v>
      </c>
      <c r="V890" s="98" t="str">
        <f ca="1">_xlfn.XLOOKUP(G890&amp;$V$3,BS_CONTROLE[Coluna1],BS_CONTROLE[Coluna53],"-")</f>
        <v>-</v>
      </c>
      <c r="W890" s="98" t="str">
        <f ca="1">_xlfn.XLOOKUP(G890&amp;$W$3,BS_CONTROLE[Coluna1],BS_CONTROLE[Coluna53],"-")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_xlfn.XLOOKUP(G891&amp;$U$3,BS_CONTROLE[Coluna1],BS_CONTROLE[Coluna53],"-")</f>
        <v>-</v>
      </c>
      <c r="V891" s="98" t="str">
        <f ca="1">_xlfn.XLOOKUP(G891&amp;$V$3,BS_CONTROLE[Coluna1],BS_CONTROLE[Coluna53],"-")</f>
        <v>-</v>
      </c>
      <c r="W891" s="98" t="str">
        <f ca="1">_xlfn.XLOOKUP(G891&amp;$W$3,BS_CONTROLE[Coluna1],BS_CONTROLE[Coluna53],"-")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_xlfn.XLOOKUP(G892&amp;$U$3,BS_CONTROLE[Coluna1],BS_CONTROLE[Coluna53],"-")</f>
        <v>-</v>
      </c>
      <c r="V892" s="98" t="str">
        <f ca="1">_xlfn.XLOOKUP(G892&amp;$V$3,BS_CONTROLE[Coluna1],BS_CONTROLE[Coluna53],"-")</f>
        <v>-</v>
      </c>
      <c r="W892" s="98" t="str">
        <f ca="1">_xlfn.XLOOKUP(G892&amp;$W$3,BS_CONTROLE[Coluna1],BS_CONTROLE[Coluna53],"-")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_xlfn.XLOOKUP(G893&amp;$U$3,BS_CONTROLE[Coluna1],BS_CONTROLE[Coluna53],"-")</f>
        <v>-</v>
      </c>
      <c r="V893" s="98" t="str">
        <f ca="1">_xlfn.XLOOKUP(G893&amp;$V$3,BS_CONTROLE[Coluna1],BS_CONTROLE[Coluna53],"-")</f>
        <v>-</v>
      </c>
      <c r="W893" s="98" t="str">
        <f ca="1">_xlfn.XLOOKUP(G893&amp;$W$3,BS_CONTROLE[Coluna1],BS_CONTROLE[Coluna53],"-")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_xlfn.XLOOKUP(G894&amp;$U$3,BS_CONTROLE[Coluna1],BS_CONTROLE[Coluna53],"-")</f>
        <v>-</v>
      </c>
      <c r="V894" s="98" t="str">
        <f ca="1">_xlfn.XLOOKUP(G894&amp;$V$3,BS_CONTROLE[Coluna1],BS_CONTROLE[Coluna53],"-")</f>
        <v>-</v>
      </c>
      <c r="W894" s="98" t="str">
        <f ca="1">_xlfn.XLOOKUP(G894&amp;$W$3,BS_CONTROLE[Coluna1],BS_CONTROLE[Coluna53],"-")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_xlfn.XLOOKUP(G895&amp;$U$3,BS_CONTROLE[Coluna1],BS_CONTROLE[Coluna53],"-")</f>
        <v>-</v>
      </c>
      <c r="V895" s="98" t="str">
        <f ca="1">_xlfn.XLOOKUP(G895&amp;$V$3,BS_CONTROLE[Coluna1],BS_CONTROLE[Coluna53],"-")</f>
        <v>-</v>
      </c>
      <c r="W895" s="98" t="str">
        <f ca="1">_xlfn.XLOOKUP(G895&amp;$W$3,BS_CONTROLE[Coluna1],BS_CONTROLE[Coluna53],"-")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_xlfn.XLOOKUP(G896&amp;$U$3,BS_CONTROLE[Coluna1],BS_CONTROLE[Coluna53],"-")</f>
        <v>-</v>
      </c>
      <c r="V896" s="98" t="str">
        <f ca="1">_xlfn.XLOOKUP(G896&amp;$V$3,BS_CONTROLE[Coluna1],BS_CONTROLE[Coluna53],"-")</f>
        <v>-</v>
      </c>
      <c r="W896" s="98" t="str">
        <f ca="1">_xlfn.XLOOKUP(G896&amp;$W$3,BS_CONTROLE[Coluna1],BS_CONTROLE[Coluna53],"-")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_xlfn.XLOOKUP(G897&amp;$U$3,BS_CONTROLE[Coluna1],BS_CONTROLE[Coluna53],"-")</f>
        <v>-</v>
      </c>
      <c r="V897" s="98" t="str">
        <f ca="1">_xlfn.XLOOKUP(G897&amp;$V$3,BS_CONTROLE[Coluna1],BS_CONTROLE[Coluna53],"-")</f>
        <v>-</v>
      </c>
      <c r="W897" s="98" t="str">
        <f ca="1">_xlfn.XLOOKUP(G897&amp;$W$3,BS_CONTROLE[Coluna1],BS_CONTROLE[Coluna53],"-")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_xlfn.XLOOKUP(G898&amp;$U$3,BS_CONTROLE[Coluna1],BS_CONTROLE[Coluna53],"-")</f>
        <v>-</v>
      </c>
      <c r="V898" s="98" t="str">
        <f ca="1">_xlfn.XLOOKUP(G898&amp;$V$3,BS_CONTROLE[Coluna1],BS_CONTROLE[Coluna53],"-")</f>
        <v>-</v>
      </c>
      <c r="W898" s="98" t="str">
        <f ca="1">_xlfn.XLOOKUP(G898&amp;$W$3,BS_CONTROLE[Coluna1],BS_CONTROLE[Coluna53],"-")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_xlfn.XLOOKUP(G899&amp;$U$3,BS_CONTROLE[Coluna1],BS_CONTROLE[Coluna53],"-")</f>
        <v>-</v>
      </c>
      <c r="V899" s="98" t="str">
        <f ca="1">_xlfn.XLOOKUP(G899&amp;$V$3,BS_CONTROLE[Coluna1],BS_CONTROLE[Coluna53],"-")</f>
        <v>-</v>
      </c>
      <c r="W899" s="98" t="str">
        <f ca="1">_xlfn.XLOOKUP(G899&amp;$W$3,BS_CONTROLE[Coluna1],BS_CONTROLE[Coluna53],"-")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_xlfn.XLOOKUP(G900&amp;$U$3,BS_CONTROLE[Coluna1],BS_CONTROLE[Coluna53],"-")</f>
        <v>-</v>
      </c>
      <c r="V900" s="98" t="str">
        <f ca="1">_xlfn.XLOOKUP(G900&amp;$V$3,BS_CONTROLE[Coluna1],BS_CONTROLE[Coluna53],"-")</f>
        <v>-</v>
      </c>
      <c r="W900" s="98" t="str">
        <f ca="1">_xlfn.XLOOKUP(G900&amp;$W$3,BS_CONTROLE[Coluna1],BS_CONTROLE[Coluna53],"-")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_xlfn.XLOOKUP(G901&amp;$U$3,BS_CONTROLE[Coluna1],BS_CONTROLE[Coluna53],"-")</f>
        <v>-</v>
      </c>
      <c r="V901" s="98" t="str">
        <f ca="1">_xlfn.XLOOKUP(G901&amp;$V$3,BS_CONTROLE[Coluna1],BS_CONTROLE[Coluna53],"-")</f>
        <v>-</v>
      </c>
      <c r="W901" s="98" t="str">
        <f ca="1">_xlfn.XLOOKUP(G901&amp;$W$3,BS_CONTROLE[Coluna1],BS_CONTROLE[Coluna53],"-")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_xlfn.XLOOKUP(G902&amp;$U$3,BS_CONTROLE[Coluna1],BS_CONTROLE[Coluna53],"-")</f>
        <v>-</v>
      </c>
      <c r="V902" s="98" t="str">
        <f ca="1">_xlfn.XLOOKUP(G902&amp;$V$3,BS_CONTROLE[Coluna1],BS_CONTROLE[Coluna53],"-")</f>
        <v>-</v>
      </c>
      <c r="W902" s="98" t="str">
        <f ca="1">_xlfn.XLOOKUP(G902&amp;$W$3,BS_CONTROLE[Coluna1],BS_CONTROLE[Coluna53],"-")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_xlfn.XLOOKUP(G903&amp;$U$3,BS_CONTROLE[Coluna1],BS_CONTROLE[Coluna53],"-")</f>
        <v>-</v>
      </c>
      <c r="V903" s="98" t="str">
        <f ca="1">_xlfn.XLOOKUP(G903&amp;$V$3,BS_CONTROLE[Coluna1],BS_CONTROLE[Coluna53],"-")</f>
        <v>-</v>
      </c>
      <c r="W903" s="98" t="str">
        <f ca="1">_xlfn.XLOOKUP(G903&amp;$W$3,BS_CONTROLE[Coluna1],BS_CONTROLE[Coluna53],"-")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92" t="str">
        <f>IF(FN_MC!N896="","*",FN_MC!N896)</f>
        <v>*</v>
      </c>
      <c r="M904" s="97" t="str">
        <f>IF(FN_MC!J896="","*",FN_MC!J896)</f>
        <v>*</v>
      </c>
      <c r="N904" s="179" t="str">
        <f>IF(FN_MC!K896="","*",FN_MC!K896)</f>
        <v>*</v>
      </c>
      <c r="O904" s="179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_xlfn.XLOOKUP(G904&amp;$U$3,BS_CONTROLE[Coluna1],BS_CONTROLE[Coluna53],"-")</f>
        <v>-</v>
      </c>
      <c r="V904" s="98" t="str">
        <f ca="1">_xlfn.XLOOKUP(G904&amp;$V$3,BS_CONTROLE[Coluna1],BS_CONTROLE[Coluna53],"-")</f>
        <v>-</v>
      </c>
      <c r="W904" s="98" t="str">
        <f ca="1">_xlfn.XLOOKUP(G904&amp;$W$3,BS_CONTROLE[Coluna1],BS_CONTROLE[Coluna53],"-")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92" t="str">
        <f>IF(FN_MC!N897="","*",FN_MC!N897)</f>
        <v>*</v>
      </c>
      <c r="M905" s="97" t="str">
        <f>IF(FN_MC!J897="","*",FN_MC!J897)</f>
        <v>*</v>
      </c>
      <c r="N905" s="179" t="str">
        <f>IF(FN_MC!K897="","*",FN_MC!K897)</f>
        <v>*</v>
      </c>
      <c r="O905" s="179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_xlfn.XLOOKUP(G905&amp;$U$3,BS_CONTROLE[Coluna1],BS_CONTROLE[Coluna53],"-")</f>
        <v>-</v>
      </c>
      <c r="V905" s="98" t="str">
        <f ca="1">_xlfn.XLOOKUP(G905&amp;$V$3,BS_CONTROLE[Coluna1],BS_CONTROLE[Coluna53],"-")</f>
        <v>-</v>
      </c>
      <c r="W905" s="98" t="str">
        <f ca="1">_xlfn.XLOOKUP(G905&amp;$W$3,BS_CONTROLE[Coluna1],BS_CONTROLE[Coluna53],"-")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92" t="str">
        <f>IF(FN_MC!N898="","*",FN_MC!N898)</f>
        <v>*</v>
      </c>
      <c r="M906" s="97" t="str">
        <f>IF(FN_MC!J898="","*",FN_MC!J898)</f>
        <v>*</v>
      </c>
      <c r="N906" s="179" t="str">
        <f>IF(FN_MC!K898="","*",FN_MC!K898)</f>
        <v>*</v>
      </c>
      <c r="O906" s="179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_xlfn.XLOOKUP(G906&amp;$U$3,BS_CONTROLE[Coluna1],BS_CONTROLE[Coluna53],"-")</f>
        <v>-</v>
      </c>
      <c r="V906" s="98" t="str">
        <f ca="1">_xlfn.XLOOKUP(G906&amp;$V$3,BS_CONTROLE[Coluna1],BS_CONTROLE[Coluna53],"-")</f>
        <v>-</v>
      </c>
      <c r="W906" s="98" t="str">
        <f ca="1">_xlfn.XLOOKUP(G906&amp;$W$3,BS_CONTROLE[Coluna1],BS_CONTROLE[Coluna53],"-")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92" t="str">
        <f>IF(FN_MC!N899="","*",FN_MC!N899)</f>
        <v>*</v>
      </c>
      <c r="M907" s="97" t="str">
        <f>IF(FN_MC!J899="","*",FN_MC!J899)</f>
        <v>*</v>
      </c>
      <c r="N907" s="179" t="str">
        <f>IF(FN_MC!K899="","*",FN_MC!K899)</f>
        <v>*</v>
      </c>
      <c r="O907" s="179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_xlfn.XLOOKUP(G907&amp;$U$3,BS_CONTROLE[Coluna1],BS_CONTROLE[Coluna53],"-")</f>
        <v>-</v>
      </c>
      <c r="V907" s="98" t="str">
        <f ca="1">_xlfn.XLOOKUP(G907&amp;$V$3,BS_CONTROLE[Coluna1],BS_CONTROLE[Coluna53],"-")</f>
        <v>-</v>
      </c>
      <c r="W907" s="98" t="str">
        <f ca="1">_xlfn.XLOOKUP(G907&amp;$W$3,BS_CONTROLE[Coluna1],BS_CONTROLE[Coluna53],"-")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_xlfn.XLOOKUP(G908&amp;$U$3,BS_CONTROLE[Coluna1],BS_CONTROLE[Coluna53],"-")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4" t="s">
        <v>1706</v>
      </c>
      <c r="C2" s="264"/>
      <c r="D2" s="264"/>
      <c r="E2" s="264"/>
      <c r="F2" s="264"/>
      <c r="G2" s="264"/>
    </row>
    <row r="3" spans="2:7">
      <c r="B3" s="265"/>
      <c r="C3" s="265"/>
      <c r="D3" s="265"/>
      <c r="E3" s="265"/>
      <c r="F3" s="265"/>
      <c r="G3" s="265"/>
    </row>
    <row r="4" spans="2:7" ht="40.5">
      <c r="B4" s="187" t="s">
        <v>1707</v>
      </c>
      <c r="C4" s="187" t="s">
        <v>1708</v>
      </c>
      <c r="D4" s="187" t="s">
        <v>1709</v>
      </c>
      <c r="E4" s="187" t="s">
        <v>1710</v>
      </c>
      <c r="F4" s="187" t="s">
        <v>366</v>
      </c>
      <c r="G4" s="187" t="s">
        <v>1711</v>
      </c>
    </row>
    <row r="5" spans="2:7">
      <c r="B5" s="188" t="s">
        <v>1712</v>
      </c>
      <c r="C5" s="188">
        <v>309525</v>
      </c>
      <c r="D5" s="188" t="s">
        <v>1713</v>
      </c>
      <c r="E5" s="188" t="s">
        <v>249</v>
      </c>
      <c r="F5" s="188" t="s">
        <v>1714</v>
      </c>
      <c r="G5" s="189">
        <v>46296</v>
      </c>
    </row>
    <row r="6" spans="2:7">
      <c r="B6" s="188" t="s">
        <v>1715</v>
      </c>
      <c r="C6" s="188">
        <v>257410</v>
      </c>
      <c r="D6" s="188" t="s">
        <v>1716</v>
      </c>
      <c r="E6" s="188" t="s">
        <v>249</v>
      </c>
      <c r="F6" s="188" t="s">
        <v>1714</v>
      </c>
      <c r="G6" s="189"/>
    </row>
    <row r="7" spans="2:7">
      <c r="B7" s="188" t="s">
        <v>1489</v>
      </c>
      <c r="C7" s="188">
        <v>256875</v>
      </c>
      <c r="D7" s="188" t="s">
        <v>1717</v>
      </c>
      <c r="E7" s="188" t="s">
        <v>249</v>
      </c>
      <c r="F7" s="188" t="s">
        <v>1714</v>
      </c>
      <c r="G7" s="189">
        <v>46296</v>
      </c>
    </row>
    <row r="8" spans="2:7">
      <c r="B8" s="188" t="s">
        <v>1718</v>
      </c>
      <c r="C8" s="188">
        <v>257278</v>
      </c>
      <c r="D8" s="188" t="s">
        <v>1719</v>
      </c>
      <c r="E8" s="188" t="s">
        <v>240</v>
      </c>
      <c r="F8" s="188" t="s">
        <v>1720</v>
      </c>
      <c r="G8" s="189">
        <v>46235</v>
      </c>
    </row>
    <row r="9" spans="2:7">
      <c r="B9" s="188" t="s">
        <v>1721</v>
      </c>
      <c r="C9" s="188">
        <v>261794</v>
      </c>
      <c r="D9" s="188" t="s">
        <v>1722</v>
      </c>
      <c r="E9" s="188" t="s">
        <v>240</v>
      </c>
      <c r="F9" s="188" t="s">
        <v>1720</v>
      </c>
      <c r="G9" s="189">
        <v>46082</v>
      </c>
    </row>
    <row r="10" spans="2:7">
      <c r="B10" s="188" t="s">
        <v>1723</v>
      </c>
      <c r="C10" s="188">
        <v>257033</v>
      </c>
      <c r="D10" s="188" t="s">
        <v>1724</v>
      </c>
      <c r="E10" s="188" t="s">
        <v>240</v>
      </c>
      <c r="F10" s="188" t="s">
        <v>480</v>
      </c>
      <c r="G10" s="188" t="s">
        <v>1725</v>
      </c>
    </row>
    <row r="11" spans="2:7">
      <c r="B11" s="188" t="s">
        <v>1726</v>
      </c>
      <c r="C11" s="188">
        <v>396578</v>
      </c>
      <c r="D11" s="188" t="s">
        <v>1727</v>
      </c>
      <c r="E11" s="188" t="s">
        <v>240</v>
      </c>
      <c r="F11" s="188" t="s">
        <v>480</v>
      </c>
      <c r="G11" s="188" t="s">
        <v>1725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6" t="s">
        <v>1728</v>
      </c>
      <c r="D5" s="267"/>
      <c r="E5" s="267"/>
      <c r="F5" s="267"/>
      <c r="G5" s="267"/>
      <c r="H5" s="267"/>
      <c r="I5" s="267"/>
      <c r="J5" s="268"/>
      <c r="K5" s="269" t="s">
        <v>1729</v>
      </c>
      <c r="L5" s="270"/>
      <c r="M5" s="270"/>
      <c r="N5" s="270"/>
      <c r="O5" s="271" t="s">
        <v>1730</v>
      </c>
      <c r="P5" s="272"/>
      <c r="Q5" s="273"/>
    </row>
    <row r="6" spans="1:17" s="81" customFormat="1" ht="15.75" customHeight="1">
      <c r="A6" s="75" t="s">
        <v>1694</v>
      </c>
      <c r="B6" s="82" t="s">
        <v>1692</v>
      </c>
      <c r="C6" s="83" t="s">
        <v>1693</v>
      </c>
      <c r="D6" s="84" t="s">
        <v>1731</v>
      </c>
      <c r="E6" s="83" t="s">
        <v>1732</v>
      </c>
      <c r="F6" s="83" t="s">
        <v>1696</v>
      </c>
      <c r="G6" s="83" t="s">
        <v>1698</v>
      </c>
      <c r="H6" s="124" t="s">
        <v>29</v>
      </c>
      <c r="I6" s="109" t="s">
        <v>1701</v>
      </c>
      <c r="J6" s="109" t="s">
        <v>1702</v>
      </c>
      <c r="K6" s="116" t="s">
        <v>1696</v>
      </c>
      <c r="L6" s="116" t="s">
        <v>1733</v>
      </c>
      <c r="M6" s="116" t="s">
        <v>29</v>
      </c>
      <c r="N6" s="117" t="s">
        <v>1698</v>
      </c>
      <c r="O6" s="161" t="s">
        <v>1734</v>
      </c>
      <c r="P6" s="128"/>
      <c r="Q6" s="138" t="s">
        <v>1735</v>
      </c>
    </row>
    <row r="7" spans="1:17" hidden="1">
      <c r="A7" s="85" t="str">
        <f>IF(FN_MC!B7="","*",FN_MC!B7)</f>
        <v>*</v>
      </c>
      <c r="B7" s="86" t="str">
        <f>IF(FN_MC!X7="","*",FN_MC!X7)</f>
        <v>Oportunidade</v>
      </c>
      <c r="C7" s="87" t="str">
        <f>IF(FN_MC!S7="","*",FN_MC!S7)</f>
        <v>-</v>
      </c>
      <c r="D7" s="87" t="str">
        <f>IF(FN_MC!T7="","*",FN_MC!T7)</f>
        <v>-</v>
      </c>
      <c r="E7" s="87" t="str">
        <f>IF(FN_MC!D7="","*",FN_MC!D7)</f>
        <v>W70</v>
      </c>
      <c r="F7" s="87" t="str">
        <f>IF(FN_MC!H7="","*",FN_MC!H7)</f>
        <v>TGR2</v>
      </c>
      <c r="G7" s="87" t="str">
        <f>IF(FN_MC!M7="","*",FN_MC!M7)</f>
        <v>TGR-TIQ</v>
      </c>
      <c r="H7" s="125">
        <f>IF(FN_MC!K7="","*",FN_MC!K7)</f>
        <v>501</v>
      </c>
      <c r="I7" s="110">
        <f>IF(FN_MC!O7="","*",FN_MC!O7)</f>
        <v>0.375</v>
      </c>
      <c r="J7" s="110">
        <f>IF(FN_MC!P7="","*",FN_MC!P7)</f>
        <v>4.1666666666666664E-2</v>
      </c>
      <c r="K7" s="118" t="str">
        <f>IF(FN_MC!AK7="","*",FN_MC!AK7)</f>
        <v>TGR2</v>
      </c>
      <c r="L7" s="118" t="str">
        <f>IF(FN_MC!AM7="","*",FN_MC!AM7)</f>
        <v>TGR-TIQ</v>
      </c>
      <c r="M7" s="118">
        <f>IF(FN_MC!AP7="","*",FN_MC!AP7)</f>
        <v>501</v>
      </c>
      <c r="N7" s="118" t="str">
        <f>IF(FN_MC!AM7="","*",FN_MC!AM7)</f>
        <v>TGR-TIQ</v>
      </c>
      <c r="O7" s="135">
        <f>FN_MC!BH7</f>
        <v>0</v>
      </c>
      <c r="P7" s="78"/>
      <c r="Q7" s="120" t="str">
        <f>IF($A$2=1,IF(FN_MC!BJ7="","*",FN_MC!BJ7),IF(FN_MC!BK7="","*",FN_MC!BK7))</f>
        <v>*</v>
      </c>
    </row>
    <row r="8" spans="1:17" hidden="1">
      <c r="A8" s="85">
        <f>IF(FN_MC!B10="","*",FN_MC!B10)</f>
        <v>46055</v>
      </c>
      <c r="B8" s="86" t="str">
        <f>IF(FN_MC!X10="","*",FN_MC!X10)</f>
        <v>Oportunidade</v>
      </c>
      <c r="C8" s="87" t="str">
        <f>IF(FN_MC!S10="","*",FN_MC!S10)</f>
        <v>FERRONORTE</v>
      </c>
      <c r="D8" s="87" t="str">
        <f>IF(FN_MC!T10="","*",FN_MC!T10)</f>
        <v>TGR-TRO</v>
      </c>
      <c r="E8" s="87" t="str">
        <f>IF(FN_MC!D10="","*",FN_MC!D10)</f>
        <v>V86</v>
      </c>
      <c r="F8" s="87" t="str">
        <f>IF(FN_MC!H10="","*",FN_MC!H10)</f>
        <v>TSF</v>
      </c>
      <c r="G8" s="87" t="str">
        <f>IF(FN_MC!M10="","*",FN_MC!M10)</f>
        <v>TSF-TEX</v>
      </c>
      <c r="H8" s="125">
        <f>IF(FN_MC!K10="","*",FN_MC!K10)</f>
        <v>746.5</v>
      </c>
      <c r="I8" s="110">
        <f>IF(FN_MC!O10="","*",FN_MC!O10)</f>
        <v>0.41666666666666669</v>
      </c>
      <c r="J8" s="110">
        <f>IF(FN_MC!P10="","*",FN_MC!P10)</f>
        <v>8.3333333333333329E-2</v>
      </c>
      <c r="K8" s="118" t="str">
        <f>IF(FN_MC!AK10="","*",FN_MC!AK10)</f>
        <v>TSF</v>
      </c>
      <c r="L8" s="118" t="str">
        <f>IF(FN_MC!AM10="","*",FN_MC!AM10)</f>
        <v>TSF-TEX</v>
      </c>
      <c r="M8" s="118">
        <f>IF(FN_MC!AP10="","*",FN_MC!AP10)</f>
        <v>746.5</v>
      </c>
      <c r="N8" s="118" t="str">
        <f>IF(FN_MC!AM10="","*",FN_MC!AM10)</f>
        <v>TSF-TEX</v>
      </c>
      <c r="O8" s="135">
        <f>FN_MC!BH10</f>
        <v>0</v>
      </c>
      <c r="P8" s="78"/>
      <c r="Q8" s="120" t="str">
        <f>IF($A$2=1,IF(FN_MC!BJ10="","*",FN_MC!BJ10),IF(FN_MC!BK10="","*",FN_MC!BK10))</f>
        <v>MC1 09:29, autorizado 11:37, realizado somente viagem de medição/Sem oportunidade para socaria</v>
      </c>
    </row>
    <row r="9" spans="1:17" hidden="1">
      <c r="A9" s="85">
        <f>IF(FN_MC!B11="","*",FN_MC!B11)</f>
        <v>46055</v>
      </c>
      <c r="B9" s="86" t="str">
        <f>IF(FN_MC!X11="","*",FN_MC!X11)</f>
        <v>Oportunidade</v>
      </c>
      <c r="C9" s="87" t="str">
        <f>IF(FN_MC!S11="","*",FN_MC!S11)</f>
        <v>FERRONORTE</v>
      </c>
      <c r="D9" s="87" t="str">
        <f>IF(FN_MC!T11="","*",FN_MC!T11)</f>
        <v>TGR-TRO</v>
      </c>
      <c r="E9" s="87" t="str">
        <f>IF(FN_MC!D11="","*",FN_MC!D11)</f>
        <v>W70</v>
      </c>
      <c r="F9" s="87" t="str">
        <f>IF(FN_MC!H11="","*",FN_MC!H11)</f>
        <v>752RVD</v>
      </c>
      <c r="G9" s="87" t="str">
        <f>IF(FN_MC!M11="","*",FN_MC!M11)</f>
        <v>TAL-TSF</v>
      </c>
      <c r="H9" s="125">
        <f>IF(FN_MC!K11="","*",FN_MC!K11)</f>
        <v>700</v>
      </c>
      <c r="I9" s="110">
        <f>IF(FN_MC!O11="","*",FN_MC!O11)</f>
        <v>0.33333333333333331</v>
      </c>
      <c r="J9" s="110">
        <f>IF(FN_MC!P11="","*",FN_MC!P11)</f>
        <v>0.125</v>
      </c>
      <c r="K9" s="118" t="str">
        <f>IF(FN_MC!AK11="","*",FN_MC!AK11)</f>
        <v>752RVD</v>
      </c>
      <c r="L9" s="118" t="str">
        <f>IF(FN_MC!AM11="","*",FN_MC!AM11)</f>
        <v>TAL-TSF</v>
      </c>
      <c r="M9" s="118">
        <f>IF(FN_MC!AP11="","*",FN_MC!AP11)</f>
        <v>700</v>
      </c>
      <c r="N9" s="118" t="str">
        <f>IF(FN_MC!AM11="","*",FN_MC!AM11)</f>
        <v>TAL-TSF</v>
      </c>
      <c r="O9" s="135">
        <f>FN_MC!BH11</f>
        <v>0</v>
      </c>
      <c r="P9" s="78"/>
      <c r="Q9" s="120" t="str">
        <f>IF($A$2=1,IF(FN_MC!BJ11="","*",FN_MC!BJ11),IF(FN_MC!BK11="","*",FN_MC!BK11))</f>
        <v xml:space="preserve">Locomotiva 7632 não envia mensagem, MC1 14:42 aguarda autorização </v>
      </c>
    </row>
    <row r="10" spans="1:17" hidden="1">
      <c r="A10" s="85">
        <f>IF(FN_MC!B12="","*",FN_MC!B12)</f>
        <v>46055</v>
      </c>
      <c r="B10" s="86" t="str">
        <f>IF(FN_MC!X12="","*",FN_MC!X12)</f>
        <v>Oportunidade</v>
      </c>
      <c r="C10" s="87" t="str">
        <f>IF(FN_MC!S12="","*",FN_MC!S12)</f>
        <v>FERRONORTE</v>
      </c>
      <c r="D10" s="87" t="str">
        <f>IF(FN_MC!T12="","*",FN_MC!T12)</f>
        <v>TGR-TRO</v>
      </c>
      <c r="E10" s="87" t="str">
        <f>IF(FN_MC!D12="","*",FN_MC!D12)</f>
        <v>FRANCISCO (TF-19)</v>
      </c>
      <c r="F10" s="87" t="str">
        <f>IF(FN_MC!H12="","*",FN_MC!H12)</f>
        <v>TBSNORTE</v>
      </c>
      <c r="G10" s="87" t="str">
        <f>IF(FN_MC!M12="","*",FN_MC!M12)</f>
        <v>TBS-TAL</v>
      </c>
      <c r="H10" s="125">
        <f>IF(FN_MC!K12="","*",FN_MC!K12)</f>
        <v>662.31299999999999</v>
      </c>
      <c r="I10" s="110">
        <f>IF(FN_MC!O12="","*",FN_MC!O12)</f>
        <v>0.375</v>
      </c>
      <c r="J10" s="110">
        <f>IF(FN_MC!P12="","*",FN_MC!P12)</f>
        <v>0.125</v>
      </c>
      <c r="K10" s="118" t="str">
        <f>IF(FN_MC!AK12="","*",FN_MC!AK12)</f>
        <v>TBSNORTE</v>
      </c>
      <c r="L10" s="118" t="str">
        <f>IF(FN_MC!AM12="","*",FN_MC!AM12)</f>
        <v>TBS-TAL</v>
      </c>
      <c r="M10" s="118">
        <f>IF(FN_MC!AP12="","*",FN_MC!AP12)</f>
        <v>662.31299999999999</v>
      </c>
      <c r="N10" s="118" t="str">
        <f>IF(FN_MC!AM12="","*",FN_MC!AM12)</f>
        <v>TBS-TAL</v>
      </c>
      <c r="O10" s="135">
        <f>FN_MC!BH12</f>
        <v>0</v>
      </c>
      <c r="P10" s="78"/>
      <c r="Q10" s="120" t="str">
        <f>IF($A$2=1,IF(FN_MC!BJ12="","*",FN_MC!BJ12),IF(FN_MC!BK12="","*",FN_MC!BK12))</f>
        <v xml:space="preserve">Equipe pronta 10:52, sem oportunidade </v>
      </c>
    </row>
    <row r="11" spans="1:17" hidden="1">
      <c r="A11" s="85">
        <f>IF(FN_MC!B13="","*",FN_MC!B13)</f>
        <v>46055</v>
      </c>
      <c r="B11" s="86" t="str">
        <f>IF(FN_MC!X13="","*",FN_MC!X13)</f>
        <v>Oportunidade</v>
      </c>
      <c r="C11" s="87" t="str">
        <f>IF(FN_MC!S13="","*",FN_MC!S13)</f>
        <v>FERRONORTE</v>
      </c>
      <c r="D11" s="87" t="str">
        <f>IF(FN_MC!T13="","*",FN_MC!T13)</f>
        <v>TGR-TRO</v>
      </c>
      <c r="E11" s="87" t="str">
        <f>IF(FN_MC!D13="","*",FN_MC!D13)</f>
        <v>BRUNO (TF-525)</v>
      </c>
      <c r="F11" s="87" t="str">
        <f>IF(FN_MC!H13="","*",FN_MC!H13)</f>
        <v>539TRM</v>
      </c>
      <c r="G11" s="87" t="str">
        <f>IF(FN_MC!M13="","*",FN_MC!M13)</f>
        <v>TBE-TRM</v>
      </c>
      <c r="H11" s="125">
        <f>IF(FN_MC!K13="","*",FN_MC!K13)</f>
        <v>548.14499999999998</v>
      </c>
      <c r="I11" s="110">
        <f>IF(FN_MC!O13="","*",FN_MC!O13)</f>
        <v>0.375</v>
      </c>
      <c r="J11" s="110">
        <f>IF(FN_MC!P13="","*",FN_MC!P13)</f>
        <v>8.3333333333333329E-2</v>
      </c>
      <c r="K11" s="118" t="str">
        <f>IF(FN_MC!AK13="","*",FN_MC!AK13)</f>
        <v>539TRM</v>
      </c>
      <c r="L11" s="118" t="str">
        <f>IF(FN_MC!AM13="","*",FN_MC!AM13)</f>
        <v>TBE-TRM</v>
      </c>
      <c r="M11" s="118">
        <f>IF(FN_MC!AP13="","*",FN_MC!AP13)</f>
        <v>548.14499999999998</v>
      </c>
      <c r="N11" s="118" t="str">
        <f>IF(FN_MC!AM13="","*",FN_MC!AM13)</f>
        <v>TBE-TRM</v>
      </c>
      <c r="O11" s="135">
        <f>FN_MC!BH13</f>
        <v>0</v>
      </c>
      <c r="P11" s="78"/>
      <c r="Q11" s="120" t="str">
        <f>IF($A$2=1,IF(FN_MC!BJ13="","*",FN_MC!BJ13),IF(FN_MC!BK13="","*",FN_MC!BK13))</f>
        <v>Equipe no local, sem condições climáticas para atividade</v>
      </c>
    </row>
    <row r="12" spans="1:17" hidden="1">
      <c r="A12" s="85">
        <f>IF(FN_MC!B14="","*",FN_MC!B14)</f>
        <v>46055</v>
      </c>
      <c r="B12" s="86" t="str">
        <f>IF(FN_MC!X14="","*",FN_MC!X14)</f>
        <v>Contrato</v>
      </c>
      <c r="C12" s="87" t="str">
        <f>IF(FN_MC!S14="","*",FN_MC!S14)</f>
        <v>FERRONORTE</v>
      </c>
      <c r="D12" s="87" t="str">
        <f>IF(FN_MC!T14="","*",FN_MC!T14)</f>
        <v>TCS-TGR</v>
      </c>
      <c r="E12" s="87" t="str">
        <f>IF(FN_MC!D14="","*",FN_MC!D14)</f>
        <v>ELSON (TF-526)</v>
      </c>
      <c r="F12" s="87" t="str">
        <f>IF(FN_MC!H14="","*",FN_MC!H14)</f>
        <v>499TGR1</v>
      </c>
      <c r="G12" s="87" t="str">
        <f>IF(FN_MC!M14="","*",FN_MC!M14)</f>
        <v>TBR-TGR</v>
      </c>
      <c r="H12" s="125">
        <f>IF(FN_MC!K14="","*",FN_MC!K14)</f>
        <v>498.9</v>
      </c>
      <c r="I12" s="110">
        <f>IF(FN_MC!O14="","*",FN_MC!O14)</f>
        <v>0.41666666666666669</v>
      </c>
      <c r="J12" s="110">
        <f>IF(FN_MC!P14="","*",FN_MC!P14)</f>
        <v>0.125</v>
      </c>
      <c r="K12" s="118" t="str">
        <f>IF(FN_MC!AK14="","*",FN_MC!AK14)</f>
        <v>499TGR1</v>
      </c>
      <c r="L12" s="118" t="str">
        <f>IF(FN_MC!AM14="","*",FN_MC!AM14)</f>
        <v>TBR-TGR</v>
      </c>
      <c r="M12" s="118">
        <f>IF(FN_MC!AP14="","*",FN_MC!AP14)</f>
        <v>498.9</v>
      </c>
      <c r="N12" s="118" t="str">
        <f>IF(FN_MC!AM14="","*",FN_MC!AM14)</f>
        <v>TBR-TGR</v>
      </c>
      <c r="O12" s="135">
        <f>FN_MC!BH14</f>
        <v>0</v>
      </c>
      <c r="P12" s="78"/>
      <c r="Q12" s="120" t="str">
        <f>IF($A$2=1,IF(FN_MC!BJ14="","*",FN_MC!BJ14),IF(FN_MC!BK14="","*",FN_MC!BK14))</f>
        <v>Em intervalo 11:38, cancelado as 11:59 devido chuva no local</v>
      </c>
    </row>
    <row r="13" spans="1:17" hidden="1">
      <c r="A13" s="85">
        <f>IF(FN_MC!B15="","*",FN_MC!B15)</f>
        <v>46055</v>
      </c>
      <c r="B13" s="86" t="str">
        <f>IF(FN_MC!X15="","*",FN_MC!X15)</f>
        <v>Oportunidade</v>
      </c>
      <c r="C13" s="87" t="str">
        <f>IF(FN_MC!S15="","*",FN_MC!S15)</f>
        <v>FERRONORTE</v>
      </c>
      <c r="D13" s="87" t="str">
        <f>IF(FN_MC!T15="","*",FN_MC!T15)</f>
        <v>TCS-TGR</v>
      </c>
      <c r="E13" s="87" t="str">
        <f>IF(FN_MC!D15="","*",FN_MC!D15)</f>
        <v>E46</v>
      </c>
      <c r="F13" s="87" t="str">
        <f>IF(FN_MC!H15="","*",FN_MC!H15)</f>
        <v>TAG</v>
      </c>
      <c r="G13" s="87" t="str">
        <f>IF(FN_MC!M15="","*",FN_MC!M15)</f>
        <v>TCS-TRC</v>
      </c>
      <c r="H13" s="125">
        <f>IF(FN_MC!K15="","*",FN_MC!K15)</f>
        <v>291</v>
      </c>
      <c r="I13" s="110">
        <f>IF(FN_MC!O15="","*",FN_MC!O15)</f>
        <v>0.375</v>
      </c>
      <c r="J13" s="110">
        <f>IF(FN_MC!P15="","*",FN_MC!P15)</f>
        <v>4.1666666666666664E-2</v>
      </c>
      <c r="K13" s="118" t="str">
        <f>IF(FN_MC!AK15="","*",FN_MC!AK15)</f>
        <v>TAG</v>
      </c>
      <c r="L13" s="118" t="str">
        <f>IF(FN_MC!AM15="","*",FN_MC!AM15)</f>
        <v>TCS-TRC</v>
      </c>
      <c r="M13" s="118">
        <f>IF(FN_MC!AP15="","*",FN_MC!AP15)</f>
        <v>291</v>
      </c>
      <c r="N13" s="118" t="str">
        <f>IF(FN_MC!AM15="","*",FN_MC!AM15)</f>
        <v>TCS-TRC</v>
      </c>
      <c r="O13" s="135">
        <f>FN_MC!BH15</f>
        <v>0</v>
      </c>
      <c r="P13" s="78"/>
      <c r="Q13" s="120" t="str">
        <f>IF($A$2=1,IF(FN_MC!BJ15="","*",FN_MC!BJ15),IF(FN_MC!BK15="","*",FN_MC!BK15))</f>
        <v>Aguarda informação do pátio para acionar equipe, cancelado devido anomália do I71</v>
      </c>
    </row>
    <row r="14" spans="1:17" hidden="1">
      <c r="A14" s="85">
        <f>IF(FN_MC!B16="","*",FN_MC!B16)</f>
        <v>46055</v>
      </c>
      <c r="B14" s="86" t="str">
        <f>IF(FN_MC!X16="","*",FN_MC!X16)</f>
        <v>Contrato</v>
      </c>
      <c r="C14" s="87" t="str">
        <f>IF(FN_MC!S16="","*",FN_MC!S16)</f>
        <v>FERRONORTE</v>
      </c>
      <c r="D14" s="87" t="str">
        <f>IF(FN_MC!T16="","*",FN_MC!T16)</f>
        <v>TMI-TCS</v>
      </c>
      <c r="E14" s="87" t="str">
        <f>IF(FN_MC!D16="","*",FN_MC!D16)</f>
        <v>MARCOS (TF-520)</v>
      </c>
      <c r="F14" s="87" t="str">
        <f>IF(FN_MC!H16="","*",FN_MC!H16)</f>
        <v>TVI239</v>
      </c>
      <c r="G14" s="87" t="str">
        <f>IF(FN_MC!M16="","*",FN_MC!M16)</f>
        <v>TVI-TJA</v>
      </c>
      <c r="H14" s="125">
        <f>IF(FN_MC!K16="","*",FN_MC!K16)</f>
        <v>234.5</v>
      </c>
      <c r="I14" s="110">
        <f>IF(FN_MC!O16="","*",FN_MC!O16)</f>
        <v>0.375</v>
      </c>
      <c r="J14" s="110">
        <f>IF(FN_MC!P16="","*",FN_MC!P16)</f>
        <v>0.125</v>
      </c>
      <c r="K14" s="118" t="str">
        <f>IF(FN_MC!AK16="","*",FN_MC!AK16)</f>
        <v>TVI239</v>
      </c>
      <c r="L14" s="118" t="str">
        <f>IF(FN_MC!AM16="","*",FN_MC!AM16)</f>
        <v>TVI-TJA</v>
      </c>
      <c r="M14" s="118">
        <f>IF(FN_MC!AP16="","*",FN_MC!AP16)</f>
        <v>234.5</v>
      </c>
      <c r="N14" s="118" t="str">
        <f>IF(FN_MC!AM16="","*",FN_MC!AM16)</f>
        <v>TVI-TJA</v>
      </c>
      <c r="O14" s="135">
        <f>FN_MC!BH16</f>
        <v>2</v>
      </c>
      <c r="P14" s="78"/>
      <c r="Q14" s="120" t="str">
        <f>IF($A$2=1,IF(FN_MC!BJ16="","*",FN_MC!BJ16),IF(FN_MC!BK16="","*",FN_MC!BK16))</f>
        <v xml:space="preserve">Em intervalo 11:56 até 13:56, realizou 2 soldas </v>
      </c>
    </row>
    <row r="15" spans="1:17" hidden="1">
      <c r="A15" s="85">
        <f>IF(FN_MC!B17="","*",FN_MC!B17)</f>
        <v>46055</v>
      </c>
      <c r="B15" s="86" t="str">
        <f>IF(FN_MC!X17="","*",FN_MC!X17)</f>
        <v>Extra</v>
      </c>
      <c r="C15" s="87" t="str">
        <f>IF(FN_MC!S17="","*",FN_MC!S17)</f>
        <v>MALHA CENTRAL</v>
      </c>
      <c r="D15" s="87" t="str">
        <f>IF(FN_MC!T17="","*",FN_MC!T17)</f>
        <v>PPN-POV</v>
      </c>
      <c r="E15" s="87" t="str">
        <f>IF(FN_MC!D17="","*",FN_MC!D17)</f>
        <v>CARLOS NEVES (TP-521)</v>
      </c>
      <c r="F15" s="87" t="str">
        <f>IF(FN_MC!H17="","*",FN_MC!H17)</f>
        <v>-</v>
      </c>
      <c r="G15" s="87" t="str">
        <f>IF(FN_MC!M17="","*",FN_MC!M17)</f>
        <v>PJA-POV</v>
      </c>
      <c r="H15" s="125">
        <f>IF(FN_MC!K17="","*",FN_MC!K17)</f>
        <v>1494</v>
      </c>
      <c r="I15" s="110">
        <f>IF(FN_MC!O17="","*",FN_MC!O17)</f>
        <v>0.45833333333333331</v>
      </c>
      <c r="J15" s="110">
        <f>IF(FN_MC!P17="","*",FN_MC!P17)</f>
        <v>8.3333333333333329E-2</v>
      </c>
      <c r="K15" s="118" t="str">
        <f>IF(FN_MC!AK17="","*",FN_MC!AK17)</f>
        <v>-</v>
      </c>
      <c r="L15" s="118" t="str">
        <f>IF(FN_MC!AM17="","*",FN_MC!AM17)</f>
        <v>PJA-POV</v>
      </c>
      <c r="M15" s="118">
        <f>IF(FN_MC!AP17="","*",FN_MC!AP17)</f>
        <v>1494</v>
      </c>
      <c r="N15" s="118" t="str">
        <f>IF(FN_MC!AM17="","*",FN_MC!AM17)</f>
        <v>PJA-POV</v>
      </c>
      <c r="O15" s="135">
        <f>FN_MC!BH17</f>
        <v>2</v>
      </c>
      <c r="P15" s="78"/>
      <c r="Q15" s="120" t="str">
        <f>IF($A$2=1,IF(FN_MC!BJ17="","*",FN_MC!BJ17),IF(FN_MC!BK17="","*",FN_MC!BK17))</f>
        <v>Em intervalo 11:53, realizou a substituição de 8m de trilho</v>
      </c>
    </row>
    <row r="16" spans="1:17" hidden="1">
      <c r="A16" s="85">
        <f>IF(FN_MC!B18="","*",FN_MC!B18)</f>
        <v>46056</v>
      </c>
      <c r="B16" s="86" t="str">
        <f>IF(FN_MC!X18="","*",FN_MC!X18)</f>
        <v>Contrato</v>
      </c>
      <c r="C16" s="87" t="str">
        <f>IF(FN_MC!S18="","*",FN_MC!S18)</f>
        <v>FERRONORTE</v>
      </c>
      <c r="D16" s="87" t="str">
        <f>IF(FN_MC!T18="","*",FN_MC!T18)</f>
        <v>TGR-TRO</v>
      </c>
      <c r="E16" s="87" t="str">
        <f>IF(FN_MC!D18="","*",FN_MC!D18)</f>
        <v>V86</v>
      </c>
      <c r="F16" s="87" t="str">
        <f>IF(FN_MC!H18="","*",FN_MC!H18)</f>
        <v>TSF</v>
      </c>
      <c r="G16" s="87" t="str">
        <f>IF(FN_MC!M18="","*",FN_MC!M18)</f>
        <v>TSF-TEX</v>
      </c>
      <c r="H16" s="125">
        <f>IF(FN_MC!K18="","*",FN_MC!K18)</f>
        <v>723</v>
      </c>
      <c r="I16" s="110">
        <f>IF(FN_MC!O18="","*",FN_MC!O18)</f>
        <v>0.4375</v>
      </c>
      <c r="J16" s="110">
        <f>IF(FN_MC!P18="","*",FN_MC!P18)</f>
        <v>0.125</v>
      </c>
      <c r="K16" s="118" t="str">
        <f>IF(FN_MC!AK18="","*",FN_MC!AK18)</f>
        <v>TSF</v>
      </c>
      <c r="L16" s="118" t="str">
        <f>IF(FN_MC!AM18="","*",FN_MC!AM18)</f>
        <v>TSF-TEX</v>
      </c>
      <c r="M16" s="118">
        <f>IF(FN_MC!AP18="","*",FN_MC!AP18)</f>
        <v>723</v>
      </c>
      <c r="N16" s="118" t="str">
        <f>IF(FN_MC!AM18="","*",FN_MC!AM18)</f>
        <v>TSF-TEX</v>
      </c>
      <c r="O16" s="135">
        <f>FN_MC!BH18</f>
        <v>0</v>
      </c>
      <c r="P16" s="78"/>
      <c r="Q16" s="120" t="str">
        <f>IF($A$2=1,IF(FN_MC!BJ18="","*",FN_MC!BJ18),IF(FN_MC!BK18="","*",FN_MC!BK18))</f>
        <v xml:space="preserve">MC1 as 09:25 - MC1 negada </v>
      </c>
    </row>
    <row r="17" spans="1:17" hidden="1">
      <c r="A17" s="85">
        <f>IF(FN_MC!B19="","*",FN_MC!B19)</f>
        <v>46056</v>
      </c>
      <c r="B17" s="86" t="str">
        <f>IF(FN_MC!X19="","*",FN_MC!X19)</f>
        <v>Oportunidade</v>
      </c>
      <c r="C17" s="87" t="str">
        <f>IF(FN_MC!S19="","*",FN_MC!S19)</f>
        <v>FERRONORTE</v>
      </c>
      <c r="D17" s="87" t="str">
        <f>IF(FN_MC!T19="","*",FN_MC!T19)</f>
        <v>TGR-TRO</v>
      </c>
      <c r="E17" s="87" t="str">
        <f>IF(FN_MC!D19="","*",FN_MC!D19)</f>
        <v>W70</v>
      </c>
      <c r="F17" s="87" t="str">
        <f>IF(FN_MC!H19="","*",FN_MC!H19)</f>
        <v>752RVD</v>
      </c>
      <c r="G17" s="87" t="str">
        <f>IF(FN_MC!M19="","*",FN_MC!M19)</f>
        <v>TAL-TSF</v>
      </c>
      <c r="H17" s="125">
        <f>IF(FN_MC!K19="","*",FN_MC!K19)</f>
        <v>700</v>
      </c>
      <c r="I17" s="110">
        <f>IF(FN_MC!O19="","*",FN_MC!O19)</f>
        <v>0.41666666666666669</v>
      </c>
      <c r="J17" s="110">
        <f>IF(FN_MC!P19="","*",FN_MC!P19)</f>
        <v>0.125</v>
      </c>
      <c r="K17" s="118" t="str">
        <f>IF(FN_MC!AK19="","*",FN_MC!AK19)</f>
        <v>752RVD</v>
      </c>
      <c r="L17" s="118" t="str">
        <f>IF(FN_MC!AM19="","*",FN_MC!AM19)</f>
        <v>TAL-TSF</v>
      </c>
      <c r="M17" s="118">
        <f>IF(FN_MC!AP19="","*",FN_MC!AP19)</f>
        <v>700</v>
      </c>
      <c r="N17" s="118" t="str">
        <f>IF(FN_MC!AM19="","*",FN_MC!AM19)</f>
        <v>TAL-TSF</v>
      </c>
      <c r="O17" s="135">
        <f>FN_MC!BH19</f>
        <v>2</v>
      </c>
      <c r="P17" s="78"/>
      <c r="Q17" s="120" t="str">
        <f>IF($A$2=1,IF(FN_MC!BJ19="","*",FN_MC!BJ19),IF(FN_MC!BK19="","*",FN_MC!BK19))</f>
        <v>Licença as 11:10h - deslocando para TIQ</v>
      </c>
    </row>
    <row r="18" spans="1:17" hidden="1">
      <c r="A18" s="85">
        <f>IF(FN_MC!B20="","*",FN_MC!B20)</f>
        <v>46056</v>
      </c>
      <c r="B18" s="86" t="str">
        <f>IF(FN_MC!X20="","*",FN_MC!X20)</f>
        <v>Oportunidade</v>
      </c>
      <c r="C18" s="87" t="str">
        <f>IF(FN_MC!S20="","*",FN_MC!S20)</f>
        <v>FERRONORTE</v>
      </c>
      <c r="D18" s="87" t="str">
        <f>IF(FN_MC!T20="","*",FN_MC!T20)</f>
        <v>TGR-TRO</v>
      </c>
      <c r="E18" s="87" t="str">
        <f>IF(FN_MC!D20="","*",FN_MC!D20)</f>
        <v>FRANCISCO (TF-19)</v>
      </c>
      <c r="F18" s="87" t="str">
        <f>IF(FN_MC!H20="","*",FN_MC!H20)</f>
        <v>TBSNORTE</v>
      </c>
      <c r="G18" s="87" t="str">
        <f>IF(FN_MC!M20="","*",FN_MC!M20)</f>
        <v>TBS-S</v>
      </c>
      <c r="H18" s="125">
        <f>IF(FN_MC!K20="","*",FN_MC!K20)</f>
        <v>662.31299999999999</v>
      </c>
      <c r="I18" s="110">
        <f>IF(FN_MC!O20="","*",FN_MC!O20)</f>
        <v>0.375</v>
      </c>
      <c r="J18" s="110">
        <f>IF(FN_MC!P20="","*",FN_MC!P20)</f>
        <v>0.125</v>
      </c>
      <c r="K18" s="118" t="str">
        <f>IF(FN_MC!AK20="","*",FN_MC!AK20)</f>
        <v>TBSNORTE</v>
      </c>
      <c r="L18" s="118" t="str">
        <f>IF(FN_MC!AM20="","*",FN_MC!AM20)</f>
        <v>TBS-S</v>
      </c>
      <c r="M18" s="118">
        <f>IF(FN_MC!AP20="","*",FN_MC!AP20)</f>
        <v>662.31299999999999</v>
      </c>
      <c r="N18" s="118" t="str">
        <f>IF(FN_MC!AM20="","*",FN_MC!AM20)</f>
        <v>TBS-S</v>
      </c>
      <c r="O18" s="135">
        <f>FN_MC!BH20</f>
        <v>2</v>
      </c>
      <c r="P18" s="78"/>
      <c r="Q18" s="120" t="str">
        <f>IF($A$2=1,IF(FN_MC!BJ20="","*",FN_MC!BJ20),IF(FN_MC!BK20="","*",FN_MC!BK20))</f>
        <v>Intervalo das 12:10h as 14:10h</v>
      </c>
    </row>
    <row r="19" spans="1:17" hidden="1">
      <c r="A19" s="85">
        <f>IF(FN_MC!B21="","*",FN_MC!B21)</f>
        <v>46056</v>
      </c>
      <c r="B19" s="86" t="str">
        <f>IF(FN_MC!X21="","*",FN_MC!X21)</f>
        <v>Contrato</v>
      </c>
      <c r="C19" s="87" t="str">
        <f>IF(FN_MC!S21="","*",FN_MC!S21)</f>
        <v>FERRONORTE</v>
      </c>
      <c r="D19" s="87" t="str">
        <f>IF(FN_MC!T21="","*",FN_MC!T21)</f>
        <v>TGR-TRO</v>
      </c>
      <c r="E19" s="87" t="str">
        <f>IF(FN_MC!D21="","*",FN_MC!D21)</f>
        <v>BRUNO (TF-525)</v>
      </c>
      <c r="F19" s="87" t="str">
        <f>IF(FN_MC!H21="","*",FN_MC!H21)</f>
        <v>539TRM</v>
      </c>
      <c r="G19" s="87" t="str">
        <f>IF(FN_MC!M21="","*",FN_MC!M21)</f>
        <v>TBE-TRM</v>
      </c>
      <c r="H19" s="125">
        <f>IF(FN_MC!K21="","*",FN_MC!K21)</f>
        <v>548.14499999999998</v>
      </c>
      <c r="I19" s="110">
        <f>IF(FN_MC!O21="","*",FN_MC!O21)</f>
        <v>0.375</v>
      </c>
      <c r="J19" s="110">
        <f>IF(FN_MC!P21="","*",FN_MC!P21)</f>
        <v>0.125</v>
      </c>
      <c r="K19" s="118" t="str">
        <f>IF(FN_MC!AK21="","*",FN_MC!AK21)</f>
        <v>539TRM</v>
      </c>
      <c r="L19" s="118" t="str">
        <f>IF(FN_MC!AM21="","*",FN_MC!AM21)</f>
        <v>TBE-TRM</v>
      </c>
      <c r="M19" s="118">
        <f>IF(FN_MC!AP21="","*",FN_MC!AP21)</f>
        <v>548.14499999999998</v>
      </c>
      <c r="N19" s="118" t="str">
        <f>IF(FN_MC!AM21="","*",FN_MC!AM21)</f>
        <v>TBE-TRM</v>
      </c>
      <c r="O19" s="135">
        <f>FN_MC!BH21</f>
        <v>0</v>
      </c>
      <c r="P19" s="78"/>
      <c r="Q19" s="120" t="str">
        <f>IF($A$2=1,IF(FN_MC!BJ21="","*",FN_MC!BJ21),IF(FN_MC!BK21="","*",FN_MC!BK21))</f>
        <v>Previsão de faxa após o T77 - Sem temperatura</v>
      </c>
    </row>
    <row r="20" spans="1:17" hidden="1">
      <c r="A20" s="85">
        <f>IF(FN_MC!B22="","*",FN_MC!B22)</f>
        <v>46056</v>
      </c>
      <c r="B20" s="86" t="str">
        <f>IF(FN_MC!X22="","*",FN_MC!X22)</f>
        <v>Contrato</v>
      </c>
      <c r="C20" s="87" t="str">
        <f>IF(FN_MC!S22="","*",FN_MC!S22)</f>
        <v>FERRONORTE</v>
      </c>
      <c r="D20" s="87" t="str">
        <f>IF(FN_MC!T22="","*",FN_MC!T22)</f>
        <v>TCS-TGR</v>
      </c>
      <c r="E20" s="87" t="str">
        <f>IF(FN_MC!D22="","*",FN_MC!D22)</f>
        <v>ELSON (TF-526)</v>
      </c>
      <c r="F20" s="87" t="str">
        <f>IF(FN_MC!H22="","*",FN_MC!H22)</f>
        <v>499TGR1</v>
      </c>
      <c r="G20" s="87" t="str">
        <f>IF(FN_MC!M22="","*",FN_MC!M22)</f>
        <v>TBR-TGR</v>
      </c>
      <c r="H20" s="125">
        <f>IF(FN_MC!K22="","*",FN_MC!K22)</f>
        <v>498.9</v>
      </c>
      <c r="I20" s="110">
        <f>IF(FN_MC!O22="","*",FN_MC!O22)</f>
        <v>0.41666666666666669</v>
      </c>
      <c r="J20" s="110">
        <f>IF(FN_MC!P22="","*",FN_MC!P22)</f>
        <v>0.125</v>
      </c>
      <c r="K20" s="118" t="str">
        <f>IF(FN_MC!AK22="","*",FN_MC!AK22)</f>
        <v>499TGR1</v>
      </c>
      <c r="L20" s="118" t="str">
        <f>IF(FN_MC!AM22="","*",FN_MC!AM22)</f>
        <v>TBR-TGR</v>
      </c>
      <c r="M20" s="118">
        <f>IF(FN_MC!AP22="","*",FN_MC!AP22)</f>
        <v>498.9</v>
      </c>
      <c r="N20" s="118" t="str">
        <f>IF(FN_MC!AM22="","*",FN_MC!AM22)</f>
        <v>TBR-TGR</v>
      </c>
      <c r="O20" s="135">
        <f>FN_MC!BH22</f>
        <v>0</v>
      </c>
      <c r="P20" s="78"/>
      <c r="Q20" s="120" t="str">
        <f>IF($A$2=1,IF(FN_MC!BJ22="","*",FN_MC!BJ22),IF(FN_MC!BK22="","*",FN_MC!BK22))</f>
        <v>Após o I85 irá tentar oportunidade - chuva no local</v>
      </c>
    </row>
    <row r="21" spans="1:17" hidden="1">
      <c r="A21" s="85">
        <f>IF(FN_MC!B23="","*",FN_MC!B23)</f>
        <v>46056</v>
      </c>
      <c r="B21" s="86" t="str">
        <f>IF(FN_MC!X23="","*",FN_MC!X23)</f>
        <v>Oportunidade</v>
      </c>
      <c r="C21" s="87" t="str">
        <f>IF(FN_MC!S23="","*",FN_MC!S23)</f>
        <v>FERRONORTE</v>
      </c>
      <c r="D21" s="87" t="str">
        <f>IF(FN_MC!T23="","*",FN_MC!T23)</f>
        <v>TCS-TGR</v>
      </c>
      <c r="E21" s="87" t="str">
        <f>IF(FN_MC!D23="","*",FN_MC!D23)</f>
        <v>E46</v>
      </c>
      <c r="F21" s="87" t="str">
        <f>IF(FN_MC!H23="","*",FN_MC!H23)</f>
        <v>TAG</v>
      </c>
      <c r="G21" s="87" t="str">
        <f>IF(FN_MC!M23="","*",FN_MC!M23)</f>
        <v>TAG-TIN</v>
      </c>
      <c r="H21" s="125">
        <f>IF(FN_MC!K23="","*",FN_MC!K23)</f>
        <v>498.9</v>
      </c>
      <c r="I21" s="110">
        <f>IF(FN_MC!O23="","*",FN_MC!O23)</f>
        <v>0.33333333333333331</v>
      </c>
      <c r="J21" s="110">
        <f>IF(FN_MC!P23="","*",FN_MC!P23)</f>
        <v>4.1666666666666664E-2</v>
      </c>
      <c r="K21" s="118" t="str">
        <f>IF(FN_MC!AK23="","*",FN_MC!AK23)</f>
        <v>TAG</v>
      </c>
      <c r="L21" s="118" t="str">
        <f>IF(FN_MC!AM23="","*",FN_MC!AM23)</f>
        <v>TAG-TIN</v>
      </c>
      <c r="M21" s="118">
        <f>IF(FN_MC!AP23="","*",FN_MC!AP23)</f>
        <v>498.9</v>
      </c>
      <c r="N21" s="118" t="str">
        <f>IF(FN_MC!AM23="","*",FN_MC!AM23)</f>
        <v>TAG-TIN</v>
      </c>
      <c r="O21" s="135">
        <f>FN_MC!BH23</f>
        <v>0</v>
      </c>
      <c r="P21" s="78"/>
      <c r="Q21" s="120" t="str">
        <f>IF($A$2=1,IF(FN_MC!BJ23="","*",FN_MC!BJ23),IF(FN_MC!BK23="","*",FN_MC!BK23))</f>
        <v>Sem oportunidade</v>
      </c>
    </row>
    <row r="22" spans="1:17" hidden="1">
      <c r="A22" s="85">
        <f>IF(FN_MC!B24="","*",FN_MC!B24)</f>
        <v>46056</v>
      </c>
      <c r="B22" s="86" t="str">
        <f>IF(FN_MC!X24="","*",FN_MC!X24)</f>
        <v>Oportunidade</v>
      </c>
      <c r="C22" s="87" t="str">
        <f>IF(FN_MC!S24="","*",FN_MC!S24)</f>
        <v>FERRONORTE</v>
      </c>
      <c r="D22" s="87" t="str">
        <f>IF(FN_MC!T24="","*",FN_MC!T24)</f>
        <v>TMI-TCS</v>
      </c>
      <c r="E22" s="87" t="str">
        <f>IF(FN_MC!D24="","*",FN_MC!D24)</f>
        <v>MARCOS (TF-520)</v>
      </c>
      <c r="F22" s="87" t="str">
        <f>IF(FN_MC!H24="","*",FN_MC!H24)</f>
        <v>-</v>
      </c>
      <c r="G22" s="87" t="str">
        <f>IF(FN_MC!M24="","*",FN_MC!M24)</f>
        <v>TJA-TCS</v>
      </c>
      <c r="H22" s="125">
        <f>IF(FN_MC!K24="","*",FN_MC!K24)</f>
        <v>280.5</v>
      </c>
      <c r="I22" s="110">
        <f>IF(FN_MC!O24="","*",FN_MC!O24)</f>
        <v>0.375</v>
      </c>
      <c r="J22" s="110">
        <f>IF(FN_MC!P24="","*",FN_MC!P24)</f>
        <v>8.3333333333333329E-2</v>
      </c>
      <c r="K22" s="118" t="str">
        <f>IF(FN_MC!AK24="","*",FN_MC!AK24)</f>
        <v>-</v>
      </c>
      <c r="L22" s="118" t="str">
        <f>IF(FN_MC!AM24="","*",FN_MC!AM24)</f>
        <v>TJA-TCS</v>
      </c>
      <c r="M22" s="118">
        <f>IF(FN_MC!AP24="","*",FN_MC!AP24)</f>
        <v>280.5</v>
      </c>
      <c r="N22" s="118" t="str">
        <f>IF(FN_MC!AM24="","*",FN_MC!AM24)</f>
        <v>TJA-TCS</v>
      </c>
      <c r="O22" s="135">
        <f>FN_MC!BH24</f>
        <v>0</v>
      </c>
      <c r="P22" s="78"/>
      <c r="Q22" s="120" t="str">
        <f>IF($A$2=1,IF(FN_MC!BJ24="","*",FN_MC!BJ24),IF(FN_MC!BK24="","*",FN_MC!BK24))</f>
        <v>Pronto as 9h - verificando faixa com o CCO - sem oportunidade</v>
      </c>
    </row>
    <row r="23" spans="1:17" hidden="1">
      <c r="A23" s="85">
        <f>IF(FN_MC!B25="","*",FN_MC!B25)</f>
        <v>46056</v>
      </c>
      <c r="B23" s="86" t="str">
        <f>IF(FN_MC!X25="","*",FN_MC!X25)</f>
        <v>Contrato</v>
      </c>
      <c r="C23" s="87" t="str">
        <f>IF(FN_MC!S25="","*",FN_MC!S25)</f>
        <v>FERRONORTE</v>
      </c>
      <c r="D23" s="87" t="str">
        <f>IF(FN_MC!T25="","*",FN_MC!T25)</f>
        <v>TMI-TCS</v>
      </c>
      <c r="E23" s="87" t="str">
        <f>IF(FN_MC!D25="","*",FN_MC!D25)</f>
        <v>W50</v>
      </c>
      <c r="F23" s="87" t="str">
        <f>IF(FN_MC!H25="","*",FN_MC!H25)</f>
        <v>TCS2</v>
      </c>
      <c r="G23" s="87" t="str">
        <f>IF(FN_MC!M25="","*",FN_MC!M25)</f>
        <v>TVI-TJA</v>
      </c>
      <c r="H23" s="125">
        <f>IF(FN_MC!K25="","*",FN_MC!K25)</f>
        <v>245</v>
      </c>
      <c r="I23" s="110">
        <f>IF(FN_MC!O25="","*",FN_MC!O25)</f>
        <v>0.35416666666666669</v>
      </c>
      <c r="J23" s="110">
        <f>IF(FN_MC!P25="","*",FN_MC!P25)</f>
        <v>0.16666666666666666</v>
      </c>
      <c r="K23" s="118" t="str">
        <f>IF(FN_MC!AK25="","*",FN_MC!AK25)</f>
        <v>TCS2</v>
      </c>
      <c r="L23" s="118" t="str">
        <f>IF(FN_MC!AM25="","*",FN_MC!AM25)</f>
        <v>TVI-TJA</v>
      </c>
      <c r="M23" s="118">
        <f>IF(FN_MC!AP25="","*",FN_MC!AP25)</f>
        <v>245</v>
      </c>
      <c r="N23" s="118" t="str">
        <f>IF(FN_MC!AM25="","*",FN_MC!AM25)</f>
        <v>TVI-TJA</v>
      </c>
      <c r="O23" s="135">
        <f>FN_MC!BH25</f>
        <v>0</v>
      </c>
      <c r="P23" s="78"/>
      <c r="Q23" s="120" t="str">
        <f>IF($A$2=1,IF(FN_MC!BJ25="","*",FN_MC!BJ25),IF(FN_MC!BK25="","*",FN_MC!BK25))</f>
        <v>MC1 08:50, cancelado intervalo CCO</v>
      </c>
    </row>
    <row r="24" spans="1:17" hidden="1">
      <c r="A24" s="85">
        <f>IF(FN_MC!B26="","*",FN_MC!B26)</f>
        <v>46056</v>
      </c>
      <c r="B24" s="86" t="str">
        <f>IF(FN_MC!X26="","*",FN_MC!X26)</f>
        <v>Oportunidade</v>
      </c>
      <c r="C24" s="87" t="str">
        <f>IF(FN_MC!S26="","*",FN_MC!S26)</f>
        <v>MALHA CENTRAL</v>
      </c>
      <c r="D24" s="87" t="str">
        <f>IF(FN_MC!T26="","*",FN_MC!T26)</f>
        <v>RAMAL</v>
      </c>
      <c r="E24" s="87" t="str">
        <f>IF(FN_MC!D26="","*",FN_MC!D26)</f>
        <v>A88</v>
      </c>
      <c r="F24" s="87" t="str">
        <f>IF(FN_MC!H26="","*",FN_MC!H26)</f>
        <v>ZTR1</v>
      </c>
      <c r="G24" s="87" t="str">
        <f>IF(FN_MC!M26="","*",FN_MC!M26)</f>
        <v>ZTR-ZDK</v>
      </c>
      <c r="H24" s="125">
        <f>IF(FN_MC!K26="","*",FN_MC!K26)</f>
        <v>228</v>
      </c>
      <c r="I24" s="110">
        <f>IF(FN_MC!O26="","*",FN_MC!O26)</f>
        <v>0.375</v>
      </c>
      <c r="J24" s="110">
        <f>IF(FN_MC!P26="","*",FN_MC!P26)</f>
        <v>4.1666666666666664E-2</v>
      </c>
      <c r="K24" s="118" t="str">
        <f>IF(FN_MC!AK26="","*",FN_MC!AK26)</f>
        <v>ZTR1</v>
      </c>
      <c r="L24" s="118" t="str">
        <f>IF(FN_MC!AM26="","*",FN_MC!AM26)</f>
        <v>ZTR-ZDK</v>
      </c>
      <c r="M24" s="118">
        <f>IF(FN_MC!AP26="","*",FN_MC!AP26)</f>
        <v>228</v>
      </c>
      <c r="N24" s="118" t="str">
        <f>IF(FN_MC!AM26="","*",FN_MC!AM26)</f>
        <v>ZTR-ZDK</v>
      </c>
      <c r="O24" s="135">
        <f>FN_MC!BH26</f>
        <v>2</v>
      </c>
      <c r="P24" s="78"/>
      <c r="Q24" s="120" t="str">
        <f>IF($A$2=1,IF(FN_MC!BJ26="","*",FN_MC!BJ26),IF(FN_MC!BK26="","*",FN_MC!BK26))</f>
        <v xml:space="preserve">Licença as 11:37h - em inspeção </v>
      </c>
    </row>
    <row r="25" spans="1:17" hidden="1">
      <c r="A25" s="85">
        <f>IF(FN_MC!B27="","*",FN_MC!B27)</f>
        <v>46056</v>
      </c>
      <c r="B25" s="86" t="str">
        <f>IF(FN_MC!X27="","*",FN_MC!X27)</f>
        <v>Extra</v>
      </c>
      <c r="C25" s="87" t="str">
        <f>IF(FN_MC!S27="","*",FN_MC!S27)</f>
        <v>MALHA CENTRAL</v>
      </c>
      <c r="D25" s="87" t="str">
        <f>IF(FN_MC!T27="","*",FN_MC!T27)</f>
        <v>PRV-POV</v>
      </c>
      <c r="E25" s="87" t="str">
        <f>IF(FN_MC!D27="","*",FN_MC!D27)</f>
        <v>W94</v>
      </c>
      <c r="F25" s="87" t="str">
        <f>IF(FN_MC!H27="","*",FN_MC!H27)</f>
        <v>PIT</v>
      </c>
      <c r="G25" s="87" t="str">
        <f>IF(FN_MC!M27="","*",FN_MC!M27)</f>
        <v>PIT-POU</v>
      </c>
      <c r="H25" s="125">
        <f>IF(FN_MC!K27="","*",FN_MC!K27)</f>
        <v>2137</v>
      </c>
      <c r="I25" s="110">
        <f>IF(FN_MC!O27="","*",FN_MC!O27)</f>
        <v>0.375</v>
      </c>
      <c r="J25" s="110">
        <f>IF(FN_MC!P27="","*",FN_MC!P27)</f>
        <v>4.1666666666666664E-2</v>
      </c>
      <c r="K25" s="118" t="str">
        <f>IF(FN_MC!AK27="","*",FN_MC!AK27)</f>
        <v>PIT</v>
      </c>
      <c r="L25" s="118" t="str">
        <f>IF(FN_MC!AM27="","*",FN_MC!AM27)</f>
        <v>PIT-POU</v>
      </c>
      <c r="M25" s="118">
        <f>IF(FN_MC!AP27="","*",FN_MC!AP27)</f>
        <v>2137</v>
      </c>
      <c r="N25" s="118" t="str">
        <f>IF(FN_MC!AM27="","*",FN_MC!AM27)</f>
        <v>PIT-POU</v>
      </c>
      <c r="O25" s="135">
        <f>FN_MC!BH27</f>
        <v>2</v>
      </c>
      <c r="P25" s="78"/>
      <c r="Q25" s="120" t="str">
        <f>IF($A$2=1,IF(FN_MC!BJ27="","*",FN_MC!BJ27),IF(FN_MC!BK27="","*",FN_MC!BK27))</f>
        <v>Realizou descarga de 13 vgs de pedra</v>
      </c>
    </row>
    <row r="26" spans="1:17" hidden="1">
      <c r="A26" s="85">
        <f>IF(FN_MC!B28="","*",FN_MC!B28)</f>
        <v>46056</v>
      </c>
      <c r="B26" s="86" t="str">
        <f>IF(FN_MC!X28="","*",FN_MC!X28)</f>
        <v>Oportunidade</v>
      </c>
      <c r="C26" s="87" t="str">
        <f>IF(FN_MC!S28="","*",FN_MC!S28)</f>
        <v>MALHA CENTRAL</v>
      </c>
      <c r="D26" s="87" t="str">
        <f>IF(FN_MC!T28="","*",FN_MC!T28)</f>
        <v>POV-PRV</v>
      </c>
      <c r="E26" s="87" t="str">
        <f>IF(FN_MC!D28="","*",FN_MC!D28)</f>
        <v>A17</v>
      </c>
      <c r="F26" s="87" t="str">
        <f>IF(FN_MC!H28="","*",FN_MC!H28)</f>
        <v xml:space="preserve">PAS </v>
      </c>
      <c r="G26" s="87" t="str">
        <f>IF(FN_MC!M28="","*",FN_MC!M28)</f>
        <v>PAS-PTR</v>
      </c>
      <c r="H26" s="125">
        <f>IF(FN_MC!K28="","*",FN_MC!K28)</f>
        <v>50</v>
      </c>
      <c r="I26" s="110">
        <f>IF(FN_MC!O28="","*",FN_MC!O28)</f>
        <v>0.375</v>
      </c>
      <c r="J26" s="110">
        <f>IF(FN_MC!P28="","*",FN_MC!P28)</f>
        <v>4.1666666666666664E-2</v>
      </c>
      <c r="K26" s="118" t="str">
        <f>IF(FN_MC!AK28="","*",FN_MC!AK28)</f>
        <v xml:space="preserve">PAS </v>
      </c>
      <c r="L26" s="118" t="str">
        <f>IF(FN_MC!AM28="","*",FN_MC!AM28)</f>
        <v>PAS-PTR</v>
      </c>
      <c r="M26" s="118">
        <f>IF(FN_MC!AP28="","*",FN_MC!AP28)</f>
        <v>50</v>
      </c>
      <c r="N26" s="118" t="str">
        <f>IF(FN_MC!AM28="","*",FN_MC!AM28)</f>
        <v>PAS-PTR</v>
      </c>
      <c r="O26" s="135">
        <f>FN_MC!BH28</f>
        <v>2</v>
      </c>
      <c r="P26" s="78"/>
      <c r="Q26" s="120" t="str">
        <f>IF($A$2=1,IF(FN_MC!BJ28="","*",FN_MC!BJ28),IF(FN_MC!BK28="","*",FN_MC!BK28))</f>
        <v>Licença as 09:10h - em inspeção</v>
      </c>
    </row>
    <row r="27" spans="1:17" hidden="1">
      <c r="A27" s="85" t="str">
        <f>IF(FN_MC!B29="","*",FN_MC!B29)</f>
        <v>*</v>
      </c>
      <c r="B27" s="86" t="str">
        <f>IF(FN_MC!X29="","*",FN_MC!X29)</f>
        <v>*</v>
      </c>
      <c r="C27" s="87" t="str">
        <f>IF(FN_MC!S29="","*",FN_MC!S29)</f>
        <v>-</v>
      </c>
      <c r="D27" s="87" t="str">
        <f>IF(FN_MC!T29="","*",FN_MC!T29)</f>
        <v>-</v>
      </c>
      <c r="E27" s="87" t="str">
        <f>IF(FN_MC!D29="","*",FN_MC!D29)</f>
        <v>*</v>
      </c>
      <c r="F27" s="87" t="str">
        <f>IF(FN_MC!H29="","*",FN_MC!H29)</f>
        <v>*</v>
      </c>
      <c r="G27" s="87" t="str">
        <f>IF(FN_MC!M29="","*",FN_MC!M29)</f>
        <v>-</v>
      </c>
      <c r="H27" s="125" t="str">
        <f>IF(FN_MC!K29="","*",FN_MC!K29)</f>
        <v>*</v>
      </c>
      <c r="I27" s="110" t="str">
        <f>IF(FN_MC!O29="","*",FN_MC!O29)</f>
        <v>*</v>
      </c>
      <c r="J27" s="110" t="str">
        <f>IF(FN_MC!P29="","*",FN_MC!P29)</f>
        <v>*</v>
      </c>
      <c r="K27" s="118" t="str">
        <f>IF(FN_MC!AK29="","*",FN_MC!AK29)</f>
        <v>-</v>
      </c>
      <c r="L27" s="118" t="str">
        <f>IF(FN_MC!AM29="","*",FN_MC!AM29)</f>
        <v>-</v>
      </c>
      <c r="M27" s="118" t="str">
        <f>IF(FN_MC!AP29="","*",FN_MC!AP29)</f>
        <v>-</v>
      </c>
      <c r="N27" s="118" t="str">
        <f>IF(FN_MC!AM29="","*",FN_MC!AM29)</f>
        <v>-</v>
      </c>
      <c r="O27" s="135">
        <f>FN_MC!BH29</f>
        <v>0</v>
      </c>
      <c r="P27" s="78"/>
      <c r="Q27" s="120" t="str">
        <f>IF($A$2=1,IF(FN_MC!BJ29="","*",FN_MC!BJ29),IF(FN_MC!BK29="","*",FN_MC!BK29))</f>
        <v>*</v>
      </c>
    </row>
    <row r="28" spans="1:17" hidden="1">
      <c r="A28" s="85" t="str">
        <f>IF(FN_MC!B30="","*",FN_MC!B30)</f>
        <v>*</v>
      </c>
      <c r="B28" s="86" t="str">
        <f>IF(FN_MC!X30="","*",FN_MC!X30)</f>
        <v>*</v>
      </c>
      <c r="C28" s="87" t="str">
        <f>IF(FN_MC!S30="","*",FN_MC!S30)</f>
        <v>-</v>
      </c>
      <c r="D28" s="87" t="str">
        <f>IF(FN_MC!T30="","*",FN_MC!T30)</f>
        <v>-</v>
      </c>
      <c r="E28" s="87" t="str">
        <f>IF(FN_MC!D30="","*",FN_MC!D30)</f>
        <v>*</v>
      </c>
      <c r="F28" s="87" t="str">
        <f>IF(FN_MC!H30="","*",FN_MC!H30)</f>
        <v>*</v>
      </c>
      <c r="G28" s="87" t="str">
        <f>IF(FN_MC!M30="","*",FN_MC!M30)</f>
        <v>-</v>
      </c>
      <c r="H28" s="125" t="str">
        <f>IF(FN_MC!K30="","*",FN_MC!K30)</f>
        <v>*</v>
      </c>
      <c r="I28" s="110" t="str">
        <f>IF(FN_MC!O30="","*",FN_MC!O30)</f>
        <v>*</v>
      </c>
      <c r="J28" s="110" t="str">
        <f>IF(FN_MC!P30="","*",FN_MC!P30)</f>
        <v>*</v>
      </c>
      <c r="K28" s="118" t="str">
        <f>IF(FN_MC!AK30="","*",FN_MC!AK30)</f>
        <v>-</v>
      </c>
      <c r="L28" s="118" t="str">
        <f>IF(FN_MC!AM30="","*",FN_MC!AM30)</f>
        <v>-</v>
      </c>
      <c r="M28" s="118" t="str">
        <f>IF(FN_MC!AP30="","*",FN_MC!AP30)</f>
        <v>-</v>
      </c>
      <c r="N28" s="118" t="str">
        <f>IF(FN_MC!AM30="","*",FN_MC!AM30)</f>
        <v>-</v>
      </c>
      <c r="O28" s="135">
        <f>FN_MC!BH30</f>
        <v>0</v>
      </c>
      <c r="P28" s="78"/>
      <c r="Q28" s="120" t="str">
        <f>IF($A$2=1,IF(FN_MC!BJ30="","*",FN_MC!BJ30),IF(FN_MC!BK30="","*",FN_MC!BK30))</f>
        <v>*</v>
      </c>
    </row>
    <row r="29" spans="1:17" hidden="1">
      <c r="A29" s="85" t="str">
        <f>IF(FN_MC!B31="","*",FN_MC!B31)</f>
        <v>*</v>
      </c>
      <c r="B29" s="86" t="str">
        <f>IF(FN_MC!X31="","*",FN_MC!X31)</f>
        <v>Oportunidade</v>
      </c>
      <c r="C29" s="87" t="str">
        <f>IF(FN_MC!S31="","*",FN_MC!S31)</f>
        <v>FERRONORTE</v>
      </c>
      <c r="D29" s="87" t="str">
        <f>IF(FN_MC!T31="","*",FN_MC!T31)</f>
        <v>TGR-TRO</v>
      </c>
      <c r="E29" s="87" t="str">
        <f>IF(FN_MC!D31="","*",FN_MC!D31)</f>
        <v>V86</v>
      </c>
      <c r="F29" s="87" t="str">
        <f>IF(FN_MC!H31="","*",FN_MC!H31)</f>
        <v>TSF</v>
      </c>
      <c r="G29" s="87" t="str">
        <f>IF(FN_MC!M31="","*",FN_MC!M31)</f>
        <v>TSF-TRO</v>
      </c>
      <c r="H29" s="125">
        <f>IF(FN_MC!K31="","*",FN_MC!K31)</f>
        <v>723</v>
      </c>
      <c r="I29" s="110">
        <f>IF(FN_MC!O31="","*",FN_MC!O31)</f>
        <v>0.4375</v>
      </c>
      <c r="J29" s="110">
        <f>IF(FN_MC!P31="","*",FN_MC!P31)</f>
        <v>0.125</v>
      </c>
      <c r="K29" s="118" t="str">
        <f>IF(FN_MC!AK31="","*",FN_MC!AK31)</f>
        <v>TSF</v>
      </c>
      <c r="L29" s="118" t="str">
        <f>IF(FN_MC!AM31="","*",FN_MC!AM31)</f>
        <v>TSF-TRO</v>
      </c>
      <c r="M29" s="118">
        <f>IF(FN_MC!AP31="","*",FN_MC!AP31)</f>
        <v>723</v>
      </c>
      <c r="N29" s="118" t="str">
        <f>IF(FN_MC!AM31="","*",FN_MC!AM31)</f>
        <v>TSF-TRO</v>
      </c>
      <c r="O29" s="135">
        <f>FN_MC!BH31</f>
        <v>0</v>
      </c>
      <c r="P29" s="78"/>
      <c r="Q29" s="120" t="str">
        <f>IF($A$2=1,IF(FN_MC!BJ31="","*",FN_MC!BJ31),IF(FN_MC!BK31="","*",FN_MC!BK31))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5">
        <f>FN_MC!BH32</f>
        <v>2</v>
      </c>
      <c r="P31" s="78"/>
      <c r="Q31" s="120" t="str">
        <f>IF($A$2=1,IF(FN_MC!BJ32="","*",FN_MC!BJ32),IF(FN_MC!BK32="","*",FN_MC!BK32))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IF(FN_MC!B33="","*",FN_MC!B33)</f>
        <v>46057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BRUNO (TF-525)</v>
      </c>
      <c r="F33" s="87" t="str">
        <f>IF(FN_MC!H33="","*",FN_MC!H33)</f>
        <v>539TRM</v>
      </c>
      <c r="G33" s="87" t="str">
        <f>IF(FN_MC!M33="","*",FN_MC!M33)</f>
        <v>TBE-TRM</v>
      </c>
      <c r="H33" s="125">
        <f>IF(FN_MC!K33="","*",FN_MC!K33)</f>
        <v>548.14499999999998</v>
      </c>
      <c r="I33" s="110">
        <f>IF(FN_MC!O33="","*",FN_MC!O33)</f>
        <v>0.375</v>
      </c>
      <c r="J33" s="110">
        <f>IF(FN_MC!P33="","*",FN_MC!P33)</f>
        <v>0.125</v>
      </c>
      <c r="K33" s="118" t="str">
        <f>IF(FN_MC!AK33="","*",FN_MC!AK33)</f>
        <v>539TRM</v>
      </c>
      <c r="L33" s="118" t="str">
        <f>IF(FN_MC!AM33="","*",FN_MC!AM33)</f>
        <v>TBE-TRM</v>
      </c>
      <c r="M33" s="118">
        <f>IF(FN_MC!AP33="","*",FN_MC!AP33)</f>
        <v>548.14499999999998</v>
      </c>
      <c r="N33" s="118" t="str">
        <f>IF(FN_MC!AM33="","*",FN_MC!AM33)</f>
        <v>TBE-TRM</v>
      </c>
      <c r="O33" s="135">
        <f>FN_MC!BH33</f>
        <v>0</v>
      </c>
      <c r="P33" s="78"/>
      <c r="Q33" s="120" t="str">
        <f>IF($A$2=1,IF(FN_MC!BJ33="","*",FN_MC!BJ33),IF(FN_MC!BK33="","*",FN_MC!BK33))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IF(FN_MC!B34="","*",FN_MC!B34)</f>
        <v>46057</v>
      </c>
      <c r="B35" s="86" t="str">
        <f>IF(FN_MC!X34="","*",FN_MC!X34)</f>
        <v>Oportunidade</v>
      </c>
      <c r="C35" s="87" t="str">
        <f>IF(FN_MC!S34="","*",FN_MC!S34)</f>
        <v>FERRONORTE</v>
      </c>
      <c r="D35" s="87" t="str">
        <f>IF(FN_MC!T34="","*",FN_MC!T34)</f>
        <v>TGR-TRO</v>
      </c>
      <c r="E35" s="87" t="str">
        <f>IF(FN_MC!D34="","*",FN_MC!D34)</f>
        <v>E46</v>
      </c>
      <c r="F35" s="87" t="str">
        <f>IF(FN_MC!H34="","*",FN_MC!H34)</f>
        <v>TGR2</v>
      </c>
      <c r="G35" s="87" t="str">
        <f>IF(FN_MC!M34="","*",FN_MC!M34)</f>
        <v>TGR-TIN</v>
      </c>
      <c r="H35" s="125">
        <f>IF(FN_MC!K34="","*",FN_MC!K34)</f>
        <v>502</v>
      </c>
      <c r="I35" s="110">
        <f>IF(FN_MC!O34="","*",FN_MC!O34)</f>
        <v>0.41666666666666669</v>
      </c>
      <c r="J35" s="110">
        <f>IF(FN_MC!P34="","*",FN_MC!P34)</f>
        <v>4.1666666666666664E-2</v>
      </c>
      <c r="K35" s="118" t="str">
        <f>IF(FN_MC!AK34="","*",FN_MC!AK34)</f>
        <v>TGR2</v>
      </c>
      <c r="L35" s="118" t="str">
        <f>IF(FN_MC!AM34="","*",FN_MC!AM34)</f>
        <v>TGR-TIN</v>
      </c>
      <c r="M35" s="118">
        <f>IF(FN_MC!AP34="","*",FN_MC!AP34)</f>
        <v>502</v>
      </c>
      <c r="N35" s="118" t="str">
        <f>IF(FN_MC!AM34="","*",FN_MC!AM34)</f>
        <v>TGR-TIN</v>
      </c>
      <c r="O35" s="135">
        <f>FN_MC!BH34</f>
        <v>0</v>
      </c>
      <c r="P35" s="78"/>
      <c r="Q35" s="120" t="str">
        <f>IF($A$2=1,IF(FN_MC!BJ34="","*",FN_MC!BJ34),IF(FN_MC!BK34="","*",FN_MC!BK34))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IF(FN_MC!B35="","*",FN_MC!B35)</f>
        <v>46057</v>
      </c>
      <c r="B37" s="86" t="str">
        <f>IF(FN_MC!X35="","*",FN_MC!X35)</f>
        <v>Oportunidade</v>
      </c>
      <c r="C37" s="87" t="str">
        <f>IF(FN_MC!S35="","*",FN_MC!S35)</f>
        <v>FERRONORTE</v>
      </c>
      <c r="D37" s="87" t="str">
        <f>IF(FN_MC!T35="","*",FN_MC!T35)</f>
        <v>TCS-TGR</v>
      </c>
      <c r="E37" s="87" t="str">
        <f>IF(FN_MC!D35="","*",FN_MC!D35)</f>
        <v>ELSON (TF-526)</v>
      </c>
      <c r="F37" s="87" t="str">
        <f>IF(FN_MC!H35="","*",FN_MC!H35)</f>
        <v>499TGR1</v>
      </c>
      <c r="G37" s="87" t="str">
        <f>IF(FN_MC!M35="","*",FN_MC!M35)</f>
        <v>TBR-TGR</v>
      </c>
      <c r="H37" s="125">
        <f>IF(FN_MC!K35="","*",FN_MC!K35)</f>
        <v>498.9</v>
      </c>
      <c r="I37" s="110">
        <f>IF(FN_MC!O35="","*",FN_MC!O35)</f>
        <v>0.41666666666666669</v>
      </c>
      <c r="J37" s="110">
        <f>IF(FN_MC!P35="","*",FN_MC!P35)</f>
        <v>0.125</v>
      </c>
      <c r="K37" s="118" t="str">
        <f>IF(FN_MC!AK35="","*",FN_MC!AK35)</f>
        <v>499TGR1</v>
      </c>
      <c r="L37" s="118" t="str">
        <f>IF(FN_MC!AM35="","*",FN_MC!AM35)</f>
        <v>TBR-TGR</v>
      </c>
      <c r="M37" s="118">
        <f>IF(FN_MC!AP35="","*",FN_MC!AP35)</f>
        <v>498.9</v>
      </c>
      <c r="N37" s="118" t="str">
        <f>IF(FN_MC!AM35="","*",FN_MC!AM35)</f>
        <v>TBR-TGR</v>
      </c>
      <c r="O37" s="135">
        <f>FN_MC!BH35</f>
        <v>2</v>
      </c>
      <c r="P37" s="78"/>
      <c r="Q37" s="120" t="str">
        <f>IF($A$2=1,IF(FN_MC!BJ35="","*",FN_MC!BJ35),IF(FN_MC!BK35="","*",FN_MC!BK35))</f>
        <v>Intervalo das 12:38h as 14:38h</v>
      </c>
    </row>
    <row r="38" spans="1:17" hidden="1">
      <c r="A38" s="85">
        <f>IF(FN_MC!B36="","*",FN_MC!B36)</f>
        <v>46057</v>
      </c>
      <c r="B38" s="86" t="str">
        <f>IF(FN_MC!X36="","*",FN_MC!X36)</f>
        <v>Oportunidade</v>
      </c>
      <c r="C38" s="87" t="str">
        <f>IF(FN_MC!S36="","*",FN_MC!S36)</f>
        <v>FERRONORTE</v>
      </c>
      <c r="D38" s="87" t="str">
        <f>IF(FN_MC!T36="","*",FN_MC!T36)</f>
        <v>TMI-TCS</v>
      </c>
      <c r="E38" s="87" t="str">
        <f>IF(FN_MC!D36="","*",FN_MC!D36)</f>
        <v>MARCOS (TF-520)</v>
      </c>
      <c r="F38" s="87" t="str">
        <f>IF(FN_MC!H36="","*",FN_MC!H36)</f>
        <v>277TCS</v>
      </c>
      <c r="G38" s="87" t="str">
        <f>IF(FN_MC!M36="","*",FN_MC!M36)</f>
        <v>TJA-TCS</v>
      </c>
      <c r="H38" s="125">
        <f>IF(FN_MC!K36="","*",FN_MC!K36)</f>
        <v>280.5</v>
      </c>
      <c r="I38" s="110">
        <f>IF(FN_MC!O36="","*",FN_MC!O36)</f>
        <v>0.375</v>
      </c>
      <c r="J38" s="110">
        <f>IF(FN_MC!P36="","*",FN_MC!P36)</f>
        <v>0.125</v>
      </c>
      <c r="K38" s="118" t="str">
        <f>IF(FN_MC!AK36="","*",FN_MC!AK36)</f>
        <v>277TCS</v>
      </c>
      <c r="L38" s="118" t="str">
        <f>IF(FN_MC!AM36="","*",FN_MC!AM36)</f>
        <v>TJA-TCS</v>
      </c>
      <c r="M38" s="118">
        <f>IF(FN_MC!AP36="","*",FN_MC!AP36)</f>
        <v>280.5</v>
      </c>
      <c r="N38" s="118" t="str">
        <f>IF(FN_MC!AM36="","*",FN_MC!AM36)</f>
        <v>TJA-TCS</v>
      </c>
      <c r="O38" s="135">
        <f>FN_MC!BH36</f>
        <v>0</v>
      </c>
      <c r="P38" s="78"/>
      <c r="Q38" s="120" t="str">
        <f>IF($A$2=1,IF(FN_MC!BJ36="","*",FN_MC!BJ36),IF(FN_MC!BK36="","*",FN_MC!BK36))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IF(FN_MC!B37="","*",FN_MC!B37)</f>
        <v>46057</v>
      </c>
      <c r="B40" s="86" t="str">
        <f>IF(FN_MC!X37="","*",FN_MC!X37)</f>
        <v>Oportunidade</v>
      </c>
      <c r="C40" s="87" t="str">
        <f>IF(FN_MC!S37="","*",FN_MC!S37)</f>
        <v>FERRONORTE</v>
      </c>
      <c r="D40" s="87" t="str">
        <f>IF(FN_MC!T37="","*",FN_MC!T37)</f>
        <v>TMI-TCS</v>
      </c>
      <c r="E40" s="87" t="str">
        <f>IF(FN_MC!D37="","*",FN_MC!D37)</f>
        <v>W50</v>
      </c>
      <c r="F40" s="87" t="str">
        <f>IF(FN_MC!H37="","*",FN_MC!H37)</f>
        <v>TCS2</v>
      </c>
      <c r="G40" s="87" t="str">
        <f>IF(FN_MC!M37="","*",FN_MC!M37)</f>
        <v>TVI-TJA</v>
      </c>
      <c r="H40" s="125">
        <f>IF(FN_MC!K37="","*",FN_MC!K37)</f>
        <v>245</v>
      </c>
      <c r="I40" s="110">
        <f>IF(FN_MC!O37="","*",FN_MC!O37)</f>
        <v>0.35416666666666669</v>
      </c>
      <c r="J40" s="110">
        <f>IF(FN_MC!P37="","*",FN_MC!P37)</f>
        <v>0.125</v>
      </c>
      <c r="K40" s="118" t="str">
        <f>IF(FN_MC!AK37="","*",FN_MC!AK37)</f>
        <v>TCS2</v>
      </c>
      <c r="L40" s="118" t="str">
        <f>IF(FN_MC!AM37="","*",FN_MC!AM37)</f>
        <v>TVI-TJA</v>
      </c>
      <c r="M40" s="118">
        <f>IF(FN_MC!AP37="","*",FN_MC!AP37)</f>
        <v>245</v>
      </c>
      <c r="N40" s="118" t="str">
        <f>IF(FN_MC!AM37="","*",FN_MC!AM37)</f>
        <v>TVI-TJA</v>
      </c>
      <c r="O40" s="135">
        <f>FN_MC!BH37</f>
        <v>2</v>
      </c>
      <c r="P40" s="78"/>
      <c r="Q40" s="120" t="str">
        <f>IF($A$2=1,IF(FN_MC!BJ37="","*",FN_MC!BJ37),IF(FN_MC!BK37="","*",FN_MC!BK37))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IF(FN_MC!B38="","*",FN_MC!B38)</f>
        <v>46057</v>
      </c>
      <c r="B43" s="86" t="str">
        <f>IF(FN_MC!X38="","*",FN_MC!X38)</f>
        <v>Oportunidade</v>
      </c>
      <c r="C43" s="87" t="str">
        <f>IF(FN_MC!S38="","*",FN_MC!S38)</f>
        <v>FERRONORTE</v>
      </c>
      <c r="D43" s="87" t="str">
        <f>IF(FN_MC!T38="","*",FN_MC!T38)</f>
        <v>TMI-TCS</v>
      </c>
      <c r="E43" s="87" t="str">
        <f>IF(FN_MC!D38="","*",FN_MC!D38)</f>
        <v>A60</v>
      </c>
      <c r="F43" s="87" t="str">
        <f>IF(FN_MC!H38="","*",FN_MC!H38)</f>
        <v>TMI</v>
      </c>
      <c r="G43" s="87" t="str">
        <f>IF(FN_MC!M38="","*",FN_MC!M38)</f>
        <v>TMI-TCS</v>
      </c>
      <c r="H43" s="125">
        <f>IF(FN_MC!K38="","*",FN_MC!K38)</f>
        <v>1</v>
      </c>
      <c r="I43" s="110">
        <f>IF(FN_MC!O38="","*",FN_MC!O38)</f>
        <v>0.375</v>
      </c>
      <c r="J43" s="110">
        <f>IF(FN_MC!P38="","*",FN_MC!P38)</f>
        <v>4.1666666666666664E-2</v>
      </c>
      <c r="K43" s="118" t="str">
        <f>IF(FN_MC!AK38="","*",FN_MC!AK38)</f>
        <v>TMI</v>
      </c>
      <c r="L43" s="118" t="str">
        <f>IF(FN_MC!AM38="","*",FN_MC!AM38)</f>
        <v>TMI-TCS</v>
      </c>
      <c r="M43" s="118">
        <f>IF(FN_MC!AP38="","*",FN_MC!AP38)</f>
        <v>1</v>
      </c>
      <c r="N43" s="118" t="str">
        <f>IF(FN_MC!AM38="","*",FN_MC!AM38)</f>
        <v>TMI-TCS</v>
      </c>
      <c r="O43" s="135">
        <f>FN_MC!BH38</f>
        <v>2</v>
      </c>
      <c r="P43" s="78"/>
      <c r="Q43" s="120" t="str">
        <f>IF($A$2=1,IF(FN_MC!BJ38="","*",FN_MC!BJ38),IF(FN_MC!BK38="","*",FN_MC!BK38))</f>
        <v>Licença as 09:17h - em inspeção</v>
      </c>
    </row>
    <row r="44" spans="1:17" hidden="1">
      <c r="A44" s="85">
        <f>IF(FN_MC!B39="","*",FN_MC!B39)</f>
        <v>46057</v>
      </c>
      <c r="B44" s="86" t="str">
        <f>IF(FN_MC!X39="","*",FN_MC!X39)</f>
        <v>Oportunidade</v>
      </c>
      <c r="C44" s="87" t="str">
        <f>IF(FN_MC!S39="","*",FN_MC!S39)</f>
        <v>MALHA CENTRAL</v>
      </c>
      <c r="D44" s="87" t="str">
        <f>IF(FN_MC!T39="","*",FN_MC!T39)</f>
        <v>PPN-POV</v>
      </c>
      <c r="E44" s="87" t="str">
        <f>IF(FN_MC!D39="","*",FN_MC!D39)</f>
        <v xml:space="preserve">TURMA FIXA VIA </v>
      </c>
      <c r="F44" s="87" t="str">
        <f>IF(FN_MC!H39="","*",FN_MC!H39)</f>
        <v>PJGPSI</v>
      </c>
      <c r="G44" s="87" t="str">
        <f>IF(FN_MC!M39="","*",FN_MC!M39)</f>
        <v>PSI-PJG</v>
      </c>
      <c r="H44" s="125">
        <f>IF(FN_MC!K39="","*",FN_MC!K39)</f>
        <v>1413.05</v>
      </c>
      <c r="I44" s="110">
        <f>IF(FN_MC!O39="","*",FN_MC!O39)</f>
        <v>0.41666666666666669</v>
      </c>
      <c r="J44" s="110">
        <f>IF(FN_MC!P39="","*",FN_MC!P39)</f>
        <v>8.3333333333333329E-2</v>
      </c>
      <c r="K44" s="118" t="str">
        <f>IF(FN_MC!AK39="","*",FN_MC!AK39)</f>
        <v>PJGPSI</v>
      </c>
      <c r="L44" s="118" t="str">
        <f>IF(FN_MC!AM39="","*",FN_MC!AM39)</f>
        <v>PSI-PJG</v>
      </c>
      <c r="M44" s="118">
        <f>IF(FN_MC!AP39="","*",FN_MC!AP39)</f>
        <v>1413.05</v>
      </c>
      <c r="N44" s="118" t="str">
        <f>IF(FN_MC!AM39="","*",FN_MC!AM39)</f>
        <v>PSI-PJG</v>
      </c>
      <c r="O44" s="135">
        <f>FN_MC!BH39</f>
        <v>2</v>
      </c>
      <c r="P44" s="78"/>
      <c r="Q44" s="120" t="str">
        <f>IF($A$2=1,IF(FN_MC!BJ39="","*",FN_MC!BJ39),IF(FN_MC!BK39="","*",FN_MC!BK39))</f>
        <v xml:space="preserve">Intervalo das 11:05 as 13:05h </v>
      </c>
    </row>
    <row r="45" spans="1:17" hidden="1">
      <c r="A45" s="85">
        <f>IF(FN_MC!B40="","*",FN_MC!B40)</f>
        <v>46057</v>
      </c>
      <c r="B45" s="86" t="str">
        <f>IF(FN_MC!X40="","*",FN_MC!X40)</f>
        <v>Oportunidade</v>
      </c>
      <c r="C45" s="87" t="str">
        <f>IF(FN_MC!S40="","*",FN_MC!S40)</f>
        <v>MALHA CENTRAL</v>
      </c>
      <c r="D45" s="87" t="str">
        <f>IF(FN_MC!T40="","*",FN_MC!T40)</f>
        <v>POV-PRV</v>
      </c>
      <c r="E45" s="87" t="str">
        <f>IF(FN_MC!D40="","*",FN_MC!D40)</f>
        <v>A71</v>
      </c>
      <c r="F45" s="87" t="str">
        <f>IF(FN_MC!H40="","*",FN_MC!H40)</f>
        <v>PTRPNV</v>
      </c>
      <c r="G45" s="87" t="str">
        <f>IF(FN_MC!M40="","*",FN_MC!M40)</f>
        <v>PNV-PTR</v>
      </c>
      <c r="H45" s="125">
        <f>IF(FN_MC!K40="","*",FN_MC!K40)</f>
        <v>1585.5</v>
      </c>
      <c r="I45" s="110">
        <f>IF(FN_MC!O40="","*",FN_MC!O40)</f>
        <v>0.375</v>
      </c>
      <c r="J45" s="110">
        <f>IF(FN_MC!P40="","*",FN_MC!P40)</f>
        <v>4.1666666666666664E-2</v>
      </c>
      <c r="K45" s="118" t="str">
        <f>IF(FN_MC!AK40="","*",FN_MC!AK40)</f>
        <v>PTRPNV</v>
      </c>
      <c r="L45" s="118" t="str">
        <f>IF(FN_MC!AM40="","*",FN_MC!AM40)</f>
        <v>PNV-PTR</v>
      </c>
      <c r="M45" s="118">
        <f>IF(FN_MC!AP40="","*",FN_MC!AP40)</f>
        <v>1585.5</v>
      </c>
      <c r="N45" s="118" t="str">
        <f>IF(FN_MC!AM40="","*",FN_MC!AM40)</f>
        <v>PNV-PTR</v>
      </c>
      <c r="O45" s="135">
        <f>FN_MC!BH40</f>
        <v>2</v>
      </c>
      <c r="P45" s="78"/>
      <c r="Q45" s="120" t="str">
        <f>IF($A$2=1,IF(FN_MC!BJ40="","*",FN_MC!BJ40),IF(FN_MC!BK40="","*",FN_MC!BK40))</f>
        <v>MC1 as 09:04h - Licença as 09:05h</v>
      </c>
    </row>
    <row r="46" spans="1:17" hidden="1">
      <c r="A46" s="85">
        <f>IF(FN_MC!B41="","*",FN_MC!B41)</f>
        <v>46057</v>
      </c>
      <c r="B46" s="86" t="str">
        <f>IF(FN_MC!X41="","*",FN_MC!X41)</f>
        <v>Oportunidade</v>
      </c>
      <c r="C46" s="87" t="str">
        <f>IF(FN_MC!S41="","*",FN_MC!S41)</f>
        <v>MALHA CENTRAL</v>
      </c>
      <c r="D46" s="87" t="str">
        <f>IF(FN_MC!T41="","*",FN_MC!T41)</f>
        <v>POV-PRV</v>
      </c>
      <c r="E46" s="87" t="str">
        <f>IF(FN_MC!D41="","*",FN_MC!D41)</f>
        <v>A17</v>
      </c>
      <c r="F46" s="87" t="str">
        <f>IF(FN_MC!H41="","*",FN_MC!H41)</f>
        <v>PPGPTR</v>
      </c>
      <c r="G46" s="87" t="str">
        <f>IF(FN_MC!M41="","*",FN_MC!M41)</f>
        <v>PTR-PPG</v>
      </c>
      <c r="H46" s="125">
        <f>IF(FN_MC!K41="","*",FN_MC!K41)</f>
        <v>1613</v>
      </c>
      <c r="I46" s="110">
        <f>IF(FN_MC!O41="","*",FN_MC!O41)</f>
        <v>0.375</v>
      </c>
      <c r="J46" s="110">
        <f>IF(FN_MC!P41="","*",FN_MC!P41)</f>
        <v>4.1666666666666664E-2</v>
      </c>
      <c r="K46" s="118" t="str">
        <f>IF(FN_MC!AK41="","*",FN_MC!AK41)</f>
        <v>PPGPTR</v>
      </c>
      <c r="L46" s="118" t="str">
        <f>IF(FN_MC!AM41="","*",FN_MC!AM41)</f>
        <v>PTR-PPG</v>
      </c>
      <c r="M46" s="118">
        <f>IF(FN_MC!AP41="","*",FN_MC!AP41)</f>
        <v>1613</v>
      </c>
      <c r="N46" s="118" t="str">
        <f>IF(FN_MC!AM41="","*",FN_MC!AM41)</f>
        <v>PTR-PPG</v>
      </c>
      <c r="O46" s="135">
        <f>FN_MC!BH41</f>
        <v>2</v>
      </c>
      <c r="P46" s="78"/>
      <c r="Q46" s="120" t="str">
        <f>IF($A$2=1,IF(FN_MC!BJ41="","*",FN_MC!BJ41),IF(FN_MC!BK41="","*",FN_MC!BK41))</f>
        <v>MC1 as 09:10h - Licença as 09:11h</v>
      </c>
    </row>
    <row r="47" spans="1:17" hidden="1">
      <c r="A47" s="85" t="str">
        <f>IF(FN_MC!B42="","*",FN_MC!B42)</f>
        <v>*</v>
      </c>
      <c r="B47" s="86" t="str">
        <f>IF(FN_MC!X42="","*",FN_MC!X42)</f>
        <v>*</v>
      </c>
      <c r="C47" s="87" t="str">
        <f>IF(FN_MC!S42="","*",FN_MC!S42)</f>
        <v>-</v>
      </c>
      <c r="D47" s="87" t="str">
        <f>IF(FN_MC!T42="","*",FN_MC!T42)</f>
        <v>-</v>
      </c>
      <c r="E47" s="87" t="str">
        <f>IF(FN_MC!D42="","*",FN_MC!D42)</f>
        <v>*</v>
      </c>
      <c r="F47" s="87" t="str">
        <f>IF(FN_MC!H42="","*",FN_MC!H42)</f>
        <v>*</v>
      </c>
      <c r="G47" s="87" t="str">
        <f>IF(FN_MC!M42="","*",FN_MC!M42)</f>
        <v>-</v>
      </c>
      <c r="H47" s="125" t="str">
        <f>IF(FN_MC!K42="","*",FN_MC!K42)</f>
        <v>*</v>
      </c>
      <c r="I47" s="110" t="str">
        <f>IF(FN_MC!O42="","*",FN_MC!O42)</f>
        <v>*</v>
      </c>
      <c r="J47" s="110" t="str">
        <f>IF(FN_MC!P42="","*",FN_MC!P42)</f>
        <v>*</v>
      </c>
      <c r="K47" s="118" t="str">
        <f>IF(FN_MC!AK42="","*",FN_MC!AK42)</f>
        <v>-</v>
      </c>
      <c r="L47" s="118" t="str">
        <f>IF(FN_MC!AM42="","*",FN_MC!AM42)</f>
        <v>-</v>
      </c>
      <c r="M47" s="118" t="str">
        <f>IF(FN_MC!AP42="","*",FN_MC!AP42)</f>
        <v>-</v>
      </c>
      <c r="N47" s="118" t="str">
        <f>IF(FN_MC!AM42="","*",FN_MC!AM42)</f>
        <v>-</v>
      </c>
      <c r="O47" s="135">
        <f>FN_MC!BH42</f>
        <v>0</v>
      </c>
      <c r="P47" s="78"/>
      <c r="Q47" s="120" t="str">
        <f>IF($A$2=1,IF(FN_MC!BJ42="","*",FN_MC!BJ42),IF(FN_MC!BK42="","*",FN_MC!BK42))</f>
        <v>*</v>
      </c>
    </row>
    <row r="48" spans="1:17" hidden="1">
      <c r="A48" s="85" t="str">
        <f>IF(FN_MC!B43="","*",FN_MC!B43)</f>
        <v>*</v>
      </c>
      <c r="B48" s="86" t="str">
        <f>IF(FN_MC!X43="","*",FN_MC!X43)</f>
        <v>*</v>
      </c>
      <c r="C48" s="87" t="str">
        <f>IF(FN_MC!S43="","*",FN_MC!S43)</f>
        <v>-</v>
      </c>
      <c r="D48" s="87" t="str">
        <f>IF(FN_MC!T43="","*",FN_MC!T43)</f>
        <v>-</v>
      </c>
      <c r="E48" s="87" t="str">
        <f>IF(FN_MC!D43="","*",FN_MC!D43)</f>
        <v>*</v>
      </c>
      <c r="F48" s="87" t="str">
        <f>IF(FN_MC!H43="","*",FN_MC!H43)</f>
        <v>*</v>
      </c>
      <c r="G48" s="87" t="str">
        <f>IF(FN_MC!M43="","*",FN_MC!M43)</f>
        <v>-</v>
      </c>
      <c r="H48" s="125" t="str">
        <f>IF(FN_MC!K43="","*",FN_MC!K43)</f>
        <v>*</v>
      </c>
      <c r="I48" s="110" t="str">
        <f>IF(FN_MC!O43="","*",FN_MC!O43)</f>
        <v>*</v>
      </c>
      <c r="J48" s="110" t="str">
        <f>IF(FN_MC!P43="","*",FN_MC!P43)</f>
        <v>*</v>
      </c>
      <c r="K48" s="118" t="str">
        <f>IF(FN_MC!AK43="","*",FN_MC!AK43)</f>
        <v>-</v>
      </c>
      <c r="L48" s="118" t="str">
        <f>IF(FN_MC!AM43="","*",FN_MC!AM43)</f>
        <v>-</v>
      </c>
      <c r="M48" s="118" t="str">
        <f>IF(FN_MC!AP43="","*",FN_MC!AP43)</f>
        <v>-</v>
      </c>
      <c r="N48" s="118" t="str">
        <f>IF(FN_MC!AM43="","*",FN_MC!AM43)</f>
        <v>-</v>
      </c>
      <c r="O48" s="135">
        <f>FN_MC!BH43</f>
        <v>0</v>
      </c>
      <c r="P48" s="78"/>
      <c r="Q48" s="120" t="str">
        <f>IF($A$2=1,IF(FN_MC!BJ43="","*",FN_MC!BJ43),IF(FN_MC!BK43="","*",FN_MC!BK43))</f>
        <v>*</v>
      </c>
    </row>
    <row r="49" spans="1:17" hidden="1">
      <c r="A49" s="85">
        <f>IF(FN_MC!B44="","*",FN_MC!B44)</f>
        <v>46058</v>
      </c>
      <c r="B49" s="86" t="str">
        <f>IF(FN_MC!X44="","*",FN_MC!X44)</f>
        <v>Oportunidade</v>
      </c>
      <c r="C49" s="87" t="str">
        <f>IF(FN_MC!S44="","*",FN_MC!S44)</f>
        <v>FERRONORTE</v>
      </c>
      <c r="D49" s="87" t="str">
        <f>IF(FN_MC!T44="","*",FN_MC!T44)</f>
        <v>TGR-TRO</v>
      </c>
      <c r="E49" s="87" t="str">
        <f>IF(FN_MC!D44="","*",FN_MC!D44)</f>
        <v>V86</v>
      </c>
      <c r="F49" s="87" t="str">
        <f>IF(FN_MC!H44="","*",FN_MC!H44)</f>
        <v>TSF</v>
      </c>
      <c r="G49" s="87" t="str">
        <f>IF(FN_MC!M44="","*",FN_MC!M44)</f>
        <v>TSF-TEX</v>
      </c>
      <c r="H49" s="125">
        <f>IF(FN_MC!K44="","*",FN_MC!K44)</f>
        <v>720.63800000000003</v>
      </c>
      <c r="I49" s="110">
        <f>IF(FN_MC!O44="","*",FN_MC!O44)</f>
        <v>0.4375</v>
      </c>
      <c r="J49" s="110">
        <f>IF(FN_MC!P44="","*",FN_MC!P44)</f>
        <v>0.125</v>
      </c>
      <c r="K49" s="118" t="str">
        <f>IF(FN_MC!AK44="","*",FN_MC!AK44)</f>
        <v>TSF</v>
      </c>
      <c r="L49" s="118" t="str">
        <f>IF(FN_MC!AM44="","*",FN_MC!AM44)</f>
        <v>TSF-TEX</v>
      </c>
      <c r="M49" s="118">
        <f>IF(FN_MC!AP44="","*",FN_MC!AP44)</f>
        <v>720.63800000000003</v>
      </c>
      <c r="N49" s="118" t="str">
        <f>IF(FN_MC!AM44="","*",FN_MC!AM44)</f>
        <v>TSF-TEX</v>
      </c>
      <c r="O49" s="135">
        <f>FN_MC!BH44</f>
        <v>0</v>
      </c>
      <c r="P49" s="78"/>
      <c r="Q49" s="120" t="str">
        <f>IF($A$2=1,IF(FN_MC!BJ44="","*",FN_MC!BJ44),IF(FN_MC!BK44="","*",FN_MC!BK44))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5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 hidden="1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5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 hidden="1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5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IF(FN_MC!B48="","*",FN_MC!B48)</f>
        <v>46058</v>
      </c>
      <c r="B55" s="86" t="str">
        <f>IF(FN_MC!X48="","*",FN_MC!X48)</f>
        <v>Oportunidade</v>
      </c>
      <c r="C55" s="87" t="str">
        <f>IF(FN_MC!S48="","*",FN_MC!S48)</f>
        <v>FERRONORTE</v>
      </c>
      <c r="D55" s="87" t="str">
        <f>IF(FN_MC!T48="","*",FN_MC!T48)</f>
        <v>TCS-TGR</v>
      </c>
      <c r="E55" s="87" t="str">
        <f>IF(FN_MC!D48="","*",FN_MC!D48)</f>
        <v>ELSON (TF-526)</v>
      </c>
      <c r="F55" s="87" t="str">
        <f>IF(FN_MC!H48="","*",FN_MC!H48)</f>
        <v>TPC440</v>
      </c>
      <c r="G55" s="87" t="str">
        <f>IF(FN_MC!M48="","*",FN_MC!M48)</f>
        <v>TPC-TVL</v>
      </c>
      <c r="H55" s="125">
        <f>IF(FN_MC!K48="","*",FN_MC!K48)</f>
        <v>430.26799999999997</v>
      </c>
      <c r="I55" s="110">
        <f>IF(FN_MC!O48="","*",FN_MC!O48)</f>
        <v>0.375</v>
      </c>
      <c r="J55" s="110">
        <f>IF(FN_MC!P48="","*",FN_MC!P48)</f>
        <v>8.3333333333333329E-2</v>
      </c>
      <c r="K55" s="118" t="str">
        <f>IF(FN_MC!AK48="","*",FN_MC!AK48)</f>
        <v>TPC440</v>
      </c>
      <c r="L55" s="118" t="str">
        <f>IF(FN_MC!AM48="","*",FN_MC!AM48)</f>
        <v>TPC-TVL</v>
      </c>
      <c r="M55" s="118">
        <f>IF(FN_MC!AP48="","*",FN_MC!AP48)</f>
        <v>430.26799999999997</v>
      </c>
      <c r="N55" s="118" t="str">
        <f>IF(FN_MC!AM48="","*",FN_MC!AM48)</f>
        <v>TPC-TVL</v>
      </c>
      <c r="O55" s="135">
        <f>FN_MC!BH48</f>
        <v>2</v>
      </c>
      <c r="P55" s="78"/>
      <c r="Q55" s="120" t="str">
        <f>IF($A$2=1,IF(FN_MC!BJ48="","*",FN_MC!BJ48),IF(FN_MC!BK48="","*",FN_MC!BK48))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IF(FN_MC!B49="","*",FN_MC!B49)</f>
        <v>46058</v>
      </c>
      <c r="B58" s="86" t="str">
        <f>IF(FN_MC!X49="","*",FN_MC!X49)</f>
        <v>Oportunidade</v>
      </c>
      <c r="C58" s="87" t="str">
        <f>IF(FN_MC!S49="","*",FN_MC!S49)</f>
        <v>FERRONORTE</v>
      </c>
      <c r="D58" s="87" t="str">
        <f>IF(FN_MC!T49="","*",FN_MC!T49)</f>
        <v>TMI-TCS</v>
      </c>
      <c r="E58" s="87" t="str">
        <f>IF(FN_MC!D49="","*",FN_MC!D49)</f>
        <v>MARCOS (TF-520)</v>
      </c>
      <c r="F58" s="87" t="str">
        <f>IF(FN_MC!H49="","*",FN_MC!H49)</f>
        <v>277TCS</v>
      </c>
      <c r="G58" s="87" t="str">
        <f>IF(FN_MC!M49="","*",FN_MC!M49)</f>
        <v>TJA-TCS</v>
      </c>
      <c r="H58" s="125">
        <f>IF(FN_MC!K49="","*",FN_MC!K49)</f>
        <v>280.5</v>
      </c>
      <c r="I58" s="110">
        <f>IF(FN_MC!O49="","*",FN_MC!O49)</f>
        <v>0.375</v>
      </c>
      <c r="J58" s="110">
        <f>IF(FN_MC!P49="","*",FN_MC!P49)</f>
        <v>0.125</v>
      </c>
      <c r="K58" s="118" t="str">
        <f>IF(FN_MC!AK49="","*",FN_MC!AK49)</f>
        <v>277TCS</v>
      </c>
      <c r="L58" s="118" t="str">
        <f>IF(FN_MC!AM49="","*",FN_MC!AM49)</f>
        <v>TJA-TCS</v>
      </c>
      <c r="M58" s="118">
        <f>IF(FN_MC!AP49="","*",FN_MC!AP49)</f>
        <v>280.5</v>
      </c>
      <c r="N58" s="118" t="str">
        <f>IF(FN_MC!AM49="","*",FN_MC!AM49)</f>
        <v>TJA-TCS</v>
      </c>
      <c r="O58" s="135">
        <f>FN_MC!BH49</f>
        <v>2</v>
      </c>
      <c r="P58" s="78"/>
      <c r="Q58" s="120" t="str">
        <f>IF($A$2=1,IF(FN_MC!BJ49="","*",FN_MC!BJ49),IF(FN_MC!BK49="","*",FN_MC!BK49))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IF(FN_MC!B50="","*",FN_MC!B50)</f>
        <v>46058</v>
      </c>
      <c r="B61" s="86" t="str">
        <f>IF(FN_MC!X50="","*",FN_MC!X50)</f>
        <v>Oportunidade</v>
      </c>
      <c r="C61" s="87" t="str">
        <f>IF(FN_MC!S50="","*",FN_MC!S50)</f>
        <v>FERRONORTE</v>
      </c>
      <c r="D61" s="87" t="str">
        <f>IF(FN_MC!T50="","*",FN_MC!T50)</f>
        <v>TMI-TCS</v>
      </c>
      <c r="E61" s="87" t="str">
        <f>IF(FN_MC!D50="","*",FN_MC!D50)</f>
        <v>W50</v>
      </c>
      <c r="F61" s="87" t="str">
        <f>IF(FN_MC!H50="","*",FN_MC!H50)</f>
        <v>TCS2</v>
      </c>
      <c r="G61" s="87" t="str">
        <f>IF(FN_MC!M50="","*",FN_MC!M50)</f>
        <v>TVI-TJA</v>
      </c>
      <c r="H61" s="125">
        <f>IF(FN_MC!K50="","*",FN_MC!K50)</f>
        <v>244.9</v>
      </c>
      <c r="I61" s="110">
        <f>IF(FN_MC!O50="","*",FN_MC!O50)</f>
        <v>0.35416666666666669</v>
      </c>
      <c r="J61" s="110">
        <f>IF(FN_MC!P50="","*",FN_MC!P50)</f>
        <v>0.125</v>
      </c>
      <c r="K61" s="118" t="str">
        <f>IF(FN_MC!AK50="","*",FN_MC!AK50)</f>
        <v>TCS2</v>
      </c>
      <c r="L61" s="118" t="str">
        <f>IF(FN_MC!AM50="","*",FN_MC!AM50)</f>
        <v>TVI-TJA</v>
      </c>
      <c r="M61" s="118">
        <f>IF(FN_MC!AP50="","*",FN_MC!AP50)</f>
        <v>244.9</v>
      </c>
      <c r="N61" s="118" t="str">
        <f>IF(FN_MC!AM50="","*",FN_MC!AM50)</f>
        <v>TVI-TJA</v>
      </c>
      <c r="O61" s="135">
        <f>FN_MC!BH50</f>
        <v>0</v>
      </c>
      <c r="P61" s="78"/>
      <c r="Q61" s="120" t="str">
        <f>IF($A$2=1,IF(FN_MC!BJ50="","*",FN_MC!BJ50),IF(FN_MC!BK50="","*",FN_MC!BK50))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IF(FN_MC!B51="","*",FN_MC!B51)</f>
        <v>46058</v>
      </c>
      <c r="B64" s="86" t="str">
        <f>IF(FN_MC!X51="","*",FN_MC!X51)</f>
        <v>Oportunidade</v>
      </c>
      <c r="C64" s="87" t="str">
        <f>IF(FN_MC!S51="","*",FN_MC!S51)</f>
        <v>FERRONORTE</v>
      </c>
      <c r="D64" s="87" t="str">
        <f>IF(FN_MC!T51="","*",FN_MC!T51)</f>
        <v>TMI-TCS</v>
      </c>
      <c r="E64" s="87" t="str">
        <f>IF(FN_MC!D51="","*",FN_MC!D51)</f>
        <v>A60</v>
      </c>
      <c r="F64" s="87" t="str">
        <f>IF(FN_MC!H51="","*",FN_MC!H51)</f>
        <v>TVI</v>
      </c>
      <c r="G64" s="87" t="str">
        <f>IF(FN_MC!M51="","*",FN_MC!M51)</f>
        <v>TVI-TGR</v>
      </c>
      <c r="H64" s="125">
        <f>IF(FN_MC!K51="","*",FN_MC!K51)</f>
        <v>226</v>
      </c>
      <c r="I64" s="110">
        <f>IF(FN_MC!O51="","*",FN_MC!O51)</f>
        <v>0.33333333333333331</v>
      </c>
      <c r="J64" s="110">
        <f>IF(FN_MC!P51="","*",FN_MC!P51)</f>
        <v>4.1666666666666664E-2</v>
      </c>
      <c r="K64" s="118" t="str">
        <f>IF(FN_MC!AK51="","*",FN_MC!AK51)</f>
        <v>TVI</v>
      </c>
      <c r="L64" s="118" t="str">
        <f>IF(FN_MC!AM51="","*",FN_MC!AM51)</f>
        <v>TVI-TGR</v>
      </c>
      <c r="M64" s="118">
        <f>IF(FN_MC!AP51="","*",FN_MC!AP51)</f>
        <v>226</v>
      </c>
      <c r="N64" s="118" t="str">
        <f>IF(FN_MC!AM51="","*",FN_MC!AM51)</f>
        <v>TVI-TGR</v>
      </c>
      <c r="O64" s="135">
        <f>FN_MC!BH51</f>
        <v>2</v>
      </c>
      <c r="P64" s="78"/>
      <c r="Q64" s="120" t="str">
        <f>IF($A$2=1,IF(FN_MC!BJ51="","*",FN_MC!BJ51),IF(FN_MC!BK51="","*",FN_MC!BK51))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IF(FN_MC!B52="","*",FN_MC!B52)</f>
        <v>46058</v>
      </c>
      <c r="B66" s="86" t="str">
        <f>IF(FN_MC!X52="","*",FN_MC!X52)</f>
        <v>Oportunidade</v>
      </c>
      <c r="C66" s="87" t="str">
        <f>IF(FN_MC!S52="","*",FN_MC!S52)</f>
        <v>MALHA CENTRAL</v>
      </c>
      <c r="D66" s="87" t="str">
        <f>IF(FN_MC!T52="","*",FN_MC!T52)</f>
        <v>RAMAL</v>
      </c>
      <c r="E66" s="87" t="str">
        <f>IF(FN_MC!D52="","*",FN_MC!D52)</f>
        <v>A88</v>
      </c>
      <c r="F66" s="87" t="str">
        <f>IF(FN_MC!H52="","*",FN_MC!H52)</f>
        <v>ZDK</v>
      </c>
      <c r="G66" s="87" t="str">
        <f>IF(FN_MC!M52="","*",FN_MC!M52)</f>
        <v>ZDK</v>
      </c>
      <c r="H66" s="125">
        <f>IF(FN_MC!K52="","*",FN_MC!K52)</f>
        <v>251.05</v>
      </c>
      <c r="I66" s="110">
        <f>IF(FN_MC!O52="","*",FN_MC!O52)</f>
        <v>0.375</v>
      </c>
      <c r="J66" s="110">
        <f>IF(FN_MC!P52="","*",FN_MC!P52)</f>
        <v>4.1666666666666664E-2</v>
      </c>
      <c r="K66" s="118" t="str">
        <f>IF(FN_MC!AK52="","*",FN_MC!AK52)</f>
        <v>ZDK</v>
      </c>
      <c r="L66" s="118" t="str">
        <f>IF(FN_MC!AM52="","*",FN_MC!AM52)</f>
        <v>ZDK</v>
      </c>
      <c r="M66" s="118">
        <f>IF(FN_MC!AP52="","*",FN_MC!AP52)</f>
        <v>251.05</v>
      </c>
      <c r="N66" s="118" t="str">
        <f>IF(FN_MC!AM52="","*",FN_MC!AM52)</f>
        <v>ZDK</v>
      </c>
      <c r="O66" s="135">
        <f>FN_MC!BH52</f>
        <v>2</v>
      </c>
      <c r="P66" s="78"/>
      <c r="Q66" s="120" t="str">
        <f>IF($A$2=1,IF(FN_MC!BJ52="","*",FN_MC!BJ52),IF(FN_MC!BK52="","*",FN_MC!BK52))</f>
        <v>Realizado inspeção</v>
      </c>
    </row>
    <row r="67" spans="1:17" hidden="1">
      <c r="A67" s="85" t="str">
        <f>IF(FN_MC!B53="","*",FN_MC!B53)</f>
        <v>*</v>
      </c>
      <c r="B67" s="86" t="str">
        <f>IF(FN_MC!X53="","*",FN_MC!X53)</f>
        <v>*</v>
      </c>
      <c r="C67" s="87" t="str">
        <f>IF(FN_MC!S53="","*",FN_MC!S53)</f>
        <v>-</v>
      </c>
      <c r="D67" s="87" t="str">
        <f>IF(FN_MC!T53="","*",FN_MC!T53)</f>
        <v>-</v>
      </c>
      <c r="E67" s="87" t="str">
        <f>IF(FN_MC!D53="","*",FN_MC!D53)</f>
        <v>*</v>
      </c>
      <c r="F67" s="87" t="str">
        <f>IF(FN_MC!H53="","*",FN_MC!H53)</f>
        <v>*</v>
      </c>
      <c r="G67" s="87" t="str">
        <f>IF(FN_MC!M53="","*",FN_MC!M53)</f>
        <v>-</v>
      </c>
      <c r="H67" s="125" t="str">
        <f>IF(FN_MC!K53="","*",FN_MC!K53)</f>
        <v>*</v>
      </c>
      <c r="I67" s="110" t="str">
        <f>IF(FN_MC!O53="","*",FN_MC!O53)</f>
        <v>*</v>
      </c>
      <c r="J67" s="110" t="str">
        <f>IF(FN_MC!P53="","*",FN_MC!P53)</f>
        <v>*</v>
      </c>
      <c r="K67" s="118" t="str">
        <f>IF(FN_MC!AK53="","*",FN_MC!AK53)</f>
        <v>-</v>
      </c>
      <c r="L67" s="118" t="str">
        <f>IF(FN_MC!AM53="","*",FN_MC!AM53)</f>
        <v>-</v>
      </c>
      <c r="M67" s="118" t="str">
        <f>IF(FN_MC!AP53="","*",FN_MC!AP53)</f>
        <v>-</v>
      </c>
      <c r="N67" s="118" t="str">
        <f>IF(FN_MC!AM53="","*",FN_MC!AM53)</f>
        <v>-</v>
      </c>
      <c r="O67" s="135">
        <f>FN_MC!BH53</f>
        <v>0</v>
      </c>
      <c r="P67" s="78"/>
      <c r="Q67" s="120" t="str">
        <f>IF($A$2=1,IF(FN_MC!BJ53="","*",FN_MC!BJ53),IF(FN_MC!BK53="","*",FN_MC!BK53))</f>
        <v>*</v>
      </c>
    </row>
    <row r="68" spans="1:17" hidden="1">
      <c r="A68" s="85" t="str">
        <f>IF(FN_MC!B54="","*",FN_MC!B54)</f>
        <v>*</v>
      </c>
      <c r="B68" s="86" t="str">
        <f>IF(FN_MC!X54="","*",FN_MC!X54)</f>
        <v>*</v>
      </c>
      <c r="C68" s="87" t="str">
        <f>IF(FN_MC!S54="","*",FN_MC!S54)</f>
        <v>-</v>
      </c>
      <c r="D68" s="87" t="str">
        <f>IF(FN_MC!T54="","*",FN_MC!T54)</f>
        <v>-</v>
      </c>
      <c r="E68" s="87" t="str">
        <f>IF(FN_MC!D54="","*",FN_MC!D54)</f>
        <v>*</v>
      </c>
      <c r="F68" s="87" t="str">
        <f>IF(FN_MC!H54="","*",FN_MC!H54)</f>
        <v>*</v>
      </c>
      <c r="G68" s="87" t="str">
        <f>IF(FN_MC!M54="","*",FN_MC!M54)</f>
        <v>-</v>
      </c>
      <c r="H68" s="125" t="str">
        <f>IF(FN_MC!K54="","*",FN_MC!K54)</f>
        <v>*</v>
      </c>
      <c r="I68" s="110" t="str">
        <f>IF(FN_MC!O54="","*",FN_MC!O54)</f>
        <v>*</v>
      </c>
      <c r="J68" s="110" t="str">
        <f>IF(FN_MC!P54="","*",FN_MC!P54)</f>
        <v>*</v>
      </c>
      <c r="K68" s="118" t="str">
        <f>IF(FN_MC!AK54="","*",FN_MC!AK54)</f>
        <v>-</v>
      </c>
      <c r="L68" s="118" t="str">
        <f>IF(FN_MC!AM54="","*",FN_MC!AM54)</f>
        <v>-</v>
      </c>
      <c r="M68" s="118" t="str">
        <f>IF(FN_MC!AP54="","*",FN_MC!AP54)</f>
        <v>-</v>
      </c>
      <c r="N68" s="118" t="str">
        <f>IF(FN_MC!AM54="","*",FN_MC!AM54)</f>
        <v>-</v>
      </c>
      <c r="O68" s="135">
        <f>FN_MC!BH54</f>
        <v>0</v>
      </c>
      <c r="P68" s="78"/>
      <c r="Q68" s="120" t="str">
        <f>IF($A$2=1,IF(FN_MC!BJ54="","*",FN_MC!BJ54),IF(FN_MC!BK54="","*",FN_MC!BK54))</f>
        <v>*</v>
      </c>
    </row>
    <row r="69" spans="1:17" hidden="1">
      <c r="A69" s="85" t="str">
        <f>IF(FN_MC!B55="","*",FN_MC!B55)</f>
        <v>*</v>
      </c>
      <c r="B69" s="86" t="str">
        <f>IF(FN_MC!X55="","*",FN_MC!X55)</f>
        <v>*</v>
      </c>
      <c r="C69" s="87" t="str">
        <f>IF(FN_MC!S55="","*",FN_MC!S55)</f>
        <v>-</v>
      </c>
      <c r="D69" s="87" t="str">
        <f>IF(FN_MC!T55="","*",FN_MC!T55)</f>
        <v>-</v>
      </c>
      <c r="E69" s="87" t="str">
        <f>IF(FN_MC!D55="","*",FN_MC!D55)</f>
        <v>*</v>
      </c>
      <c r="F69" s="87" t="str">
        <f>IF(FN_MC!H55="","*",FN_MC!H55)</f>
        <v>*</v>
      </c>
      <c r="G69" s="87" t="str">
        <f>IF(FN_MC!M55="","*",FN_MC!M55)</f>
        <v>-</v>
      </c>
      <c r="H69" s="125" t="str">
        <f>IF(FN_MC!K55="","*",FN_MC!K55)</f>
        <v>*</v>
      </c>
      <c r="I69" s="110" t="str">
        <f>IF(FN_MC!O55="","*",FN_MC!O55)</f>
        <v>*</v>
      </c>
      <c r="J69" s="110" t="str">
        <f>IF(FN_MC!P55="","*",FN_MC!P55)</f>
        <v>*</v>
      </c>
      <c r="K69" s="118" t="str">
        <f>IF(FN_MC!AK55="","*",FN_MC!AK55)</f>
        <v>-</v>
      </c>
      <c r="L69" s="118" t="str">
        <f>IF(FN_MC!AM55="","*",FN_MC!AM55)</f>
        <v>-</v>
      </c>
      <c r="M69" s="118" t="str">
        <f>IF(FN_MC!AP55="","*",FN_MC!AP55)</f>
        <v>-</v>
      </c>
      <c r="N69" s="118" t="str">
        <f>IF(FN_MC!AM55="","*",FN_MC!AM55)</f>
        <v>-</v>
      </c>
      <c r="O69" s="135">
        <f>FN_MC!BH55</f>
        <v>0</v>
      </c>
      <c r="P69" s="78"/>
      <c r="Q69" s="120" t="str">
        <f>IF($A$2=1,IF(FN_MC!BJ55="","*",FN_MC!BJ55),IF(FN_MC!BK55="","*",FN_MC!BK55))</f>
        <v>*</v>
      </c>
    </row>
    <row r="70" spans="1:17" hidden="1">
      <c r="A70" s="85">
        <f>IF(FN_MC!B56="","*",FN_MC!B56)</f>
        <v>46059</v>
      </c>
      <c r="B70" s="86" t="str">
        <f>IF(FN_MC!X56="","*",FN_MC!X56)</f>
        <v>Contrato</v>
      </c>
      <c r="C70" s="87" t="str">
        <f>IF(FN_MC!S56="","*",FN_MC!S56)</f>
        <v>FERRONORTE</v>
      </c>
      <c r="D70" s="87" t="str">
        <f>IF(FN_MC!T56="","*",FN_MC!T56)</f>
        <v>TGR-TRO</v>
      </c>
      <c r="E70" s="87" t="str">
        <f>IF(FN_MC!D56="","*",FN_MC!D56)</f>
        <v>V86</v>
      </c>
      <c r="F70" s="87" t="str">
        <f>IF(FN_MC!H56="","*",FN_MC!H56)</f>
        <v>TSF</v>
      </c>
      <c r="G70" s="87" t="str">
        <f>IF(FN_MC!M56="","*",FN_MC!M56)</f>
        <v>TAL-TSF</v>
      </c>
      <c r="H70" s="125">
        <f>IF(FN_MC!K56="","*",FN_MC!K56)</f>
        <v>710</v>
      </c>
      <c r="I70" s="110">
        <f>IF(FN_MC!O56="","*",FN_MC!O56)</f>
        <v>0.4375</v>
      </c>
      <c r="J70" s="110">
        <f>IF(FN_MC!P56="","*",FN_MC!P56)</f>
        <v>0.125</v>
      </c>
      <c r="K70" s="118" t="str">
        <f>IF(FN_MC!AK56="","*",FN_MC!AK56)</f>
        <v>TSF</v>
      </c>
      <c r="L70" s="118" t="str">
        <f>IF(FN_MC!AM56="","*",FN_MC!AM56)</f>
        <v>TAL-TSF</v>
      </c>
      <c r="M70" s="118">
        <f>IF(FN_MC!AP56="","*",FN_MC!AP56)</f>
        <v>710</v>
      </c>
      <c r="N70" s="118" t="str">
        <f>IF(FN_MC!AM56="","*",FN_MC!AM56)</f>
        <v>TAL-TSF</v>
      </c>
      <c r="O70" s="135">
        <f>FN_MC!BH56</f>
        <v>0</v>
      </c>
      <c r="P70" s="78"/>
      <c r="Q70" s="120" t="str">
        <f>IF($A$2=1,IF(FN_MC!BJ56="","*",FN_MC!BJ56),IF(FN_MC!BK56="","*",FN_MC!BK56))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IF(FN_MC!B57="","*",FN_MC!B57)</f>
        <v>46059</v>
      </c>
      <c r="B73" s="86" t="str">
        <f>IF(FN_MC!X57="","*",FN_MC!X57)</f>
        <v>Oportunidade</v>
      </c>
      <c r="C73" s="87" t="str">
        <f>IF(FN_MC!S57="","*",FN_MC!S57)</f>
        <v>FERRONORTE</v>
      </c>
      <c r="D73" s="87" t="str">
        <f>IF(FN_MC!T57="","*",FN_MC!T57)</f>
        <v>TGR-TRO</v>
      </c>
      <c r="E73" s="87" t="str">
        <f>IF(FN_MC!D57="","*",FN_MC!D57)</f>
        <v>W70</v>
      </c>
      <c r="F73" s="87" t="str">
        <f>IF(FN_MC!H57="","*",FN_MC!H57)</f>
        <v>TIQ2</v>
      </c>
      <c r="G73" s="87" t="str">
        <f>IF(FN_MC!M57="","*",FN_MC!M57)</f>
        <v>TAL-TSF</v>
      </c>
      <c r="H73" s="125">
        <f>IF(FN_MC!K57="","*",FN_MC!K57)</f>
        <v>700</v>
      </c>
      <c r="I73" s="110">
        <f>IF(FN_MC!O57="","*",FN_MC!O57)</f>
        <v>0.41666666666666669</v>
      </c>
      <c r="J73" s="110">
        <f>IF(FN_MC!P57="","*",FN_MC!P57)</f>
        <v>0.125</v>
      </c>
      <c r="K73" s="118" t="str">
        <f>IF(FN_MC!AK57="","*",FN_MC!AK57)</f>
        <v>TIQ2</v>
      </c>
      <c r="L73" s="118" t="str">
        <f>IF(FN_MC!AM57="","*",FN_MC!AM57)</f>
        <v>TAL-TSF</v>
      </c>
      <c r="M73" s="118">
        <f>IF(FN_MC!AP57="","*",FN_MC!AP57)</f>
        <v>700</v>
      </c>
      <c r="N73" s="118" t="str">
        <f>IF(FN_MC!AM57="","*",FN_MC!AM57)</f>
        <v>TAL-TSF</v>
      </c>
      <c r="O73" s="135">
        <f>FN_MC!BH57</f>
        <v>0</v>
      </c>
      <c r="P73" s="78"/>
      <c r="Q73" s="120" t="str">
        <f>IF($A$2=1,IF(FN_MC!BJ57="","*",FN_MC!BJ57),IF(FN_MC!BK57="","*",FN_MC!BK57))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IF(FN_MC!B58="","*",FN_MC!B58)</f>
        <v>46059</v>
      </c>
      <c r="B75" s="86" t="str">
        <f>IF(FN_MC!X58="","*",FN_MC!X58)</f>
        <v>Contrato</v>
      </c>
      <c r="C75" s="87" t="str">
        <f>IF(FN_MC!S58="","*",FN_MC!S58)</f>
        <v>FERRONORTE</v>
      </c>
      <c r="D75" s="87" t="str">
        <f>IF(FN_MC!T58="","*",FN_MC!T58)</f>
        <v>TGR-TRO</v>
      </c>
      <c r="E75" s="87" t="str">
        <f>IF(FN_MC!D58="","*",FN_MC!D58)</f>
        <v>BRUNO (TF-525)</v>
      </c>
      <c r="F75" s="87" t="str">
        <f>IF(FN_MC!H58="","*",FN_MC!H58)</f>
        <v>539TRM</v>
      </c>
      <c r="G75" s="87" t="str">
        <f>IF(FN_MC!M58="","*",FN_MC!M58)</f>
        <v>TBE-TRM</v>
      </c>
      <c r="H75" s="125">
        <f>IF(FN_MC!K58="","*",FN_MC!K58)</f>
        <v>548.14499999999998</v>
      </c>
      <c r="I75" s="110">
        <f>IF(FN_MC!O58="","*",FN_MC!O58)</f>
        <v>0.375</v>
      </c>
      <c r="J75" s="110">
        <f>IF(FN_MC!P58="","*",FN_MC!P58)</f>
        <v>0.125</v>
      </c>
      <c r="K75" s="118" t="str">
        <f>IF(FN_MC!AK58="","*",FN_MC!AK58)</f>
        <v>539TRM</v>
      </c>
      <c r="L75" s="118" t="str">
        <f>IF(FN_MC!AM58="","*",FN_MC!AM58)</f>
        <v>TBE-TRM</v>
      </c>
      <c r="M75" s="118">
        <f>IF(FN_MC!AP58="","*",FN_MC!AP58)</f>
        <v>548.14499999999998</v>
      </c>
      <c r="N75" s="118" t="str">
        <f>IF(FN_MC!AM58="","*",FN_MC!AM58)</f>
        <v>TBE-TRM</v>
      </c>
      <c r="O75" s="135">
        <f>FN_MC!BH58</f>
        <v>2</v>
      </c>
      <c r="P75" s="78"/>
      <c r="Q75" s="120" t="str">
        <f>IF($A$2=1,IF(FN_MC!BJ58="","*",FN_MC!BJ58),IF(FN_MC!BK58="","*",FN_MC!BK58))</f>
        <v xml:space="preserve"> Intervalo das 08:09h as 09:29h, realizou 1 solda </v>
      </c>
    </row>
    <row r="76" spans="1:17" hidden="1">
      <c r="A76" s="85">
        <f>IF(FN_MC!B59="","*",FN_MC!B59)</f>
        <v>46059</v>
      </c>
      <c r="B76" s="86" t="str">
        <f>IF(FN_MC!X59="","*",FN_MC!X59)</f>
        <v>Oportunidade</v>
      </c>
      <c r="C76" s="87" t="str">
        <f>IF(FN_MC!S59="","*",FN_MC!S59)</f>
        <v>FERRONORTE</v>
      </c>
      <c r="D76" s="87" t="str">
        <f>IF(FN_MC!T59="","*",FN_MC!T59)</f>
        <v>TCS-TGR</v>
      </c>
      <c r="E76" s="87" t="str">
        <f>IF(FN_MC!D59="","*",FN_MC!D59)</f>
        <v>ELSON (TF-526)</v>
      </c>
      <c r="F76" s="87" t="str">
        <f>IF(FN_MC!H59="","*",FN_MC!H59)</f>
        <v>499TGR1</v>
      </c>
      <c r="G76" s="87" t="str">
        <f>IF(FN_MC!M59="","*",FN_MC!M59)</f>
        <v>TBR-TGR</v>
      </c>
      <c r="H76" s="125">
        <f>IF(FN_MC!K59="","*",FN_MC!K59)</f>
        <v>498.9</v>
      </c>
      <c r="I76" s="110">
        <f>IF(FN_MC!O59="","*",FN_MC!O59)</f>
        <v>0.41666666666666669</v>
      </c>
      <c r="J76" s="110">
        <f>IF(FN_MC!P59="","*",FN_MC!P59)</f>
        <v>8.3333333333333329E-2</v>
      </c>
      <c r="K76" s="118" t="str">
        <f>IF(FN_MC!AK59="","*",FN_MC!AK59)</f>
        <v>499TGR1</v>
      </c>
      <c r="L76" s="118" t="str">
        <f>IF(FN_MC!AM59="","*",FN_MC!AM59)</f>
        <v>TBR-TGR</v>
      </c>
      <c r="M76" s="118">
        <f>IF(FN_MC!AP59="","*",FN_MC!AP59)</f>
        <v>498.9</v>
      </c>
      <c r="N76" s="118" t="str">
        <f>IF(FN_MC!AM59="","*",FN_MC!AM59)</f>
        <v>TBR-TGR</v>
      </c>
      <c r="O76" s="135">
        <f>FN_MC!BH59</f>
        <v>0</v>
      </c>
      <c r="P76" s="78"/>
      <c r="Q76" s="120" t="str">
        <f>IF($A$2=1,IF(FN_MC!BJ59="","*",FN_MC!BJ59),IF(FN_MC!BK59="","*",FN_MC!BK59))</f>
        <v>Pronto as 9h - preivisão de faixa após D77 - Sem temperatura</v>
      </c>
    </row>
    <row r="77" spans="1:17" hidden="1">
      <c r="A77" s="85">
        <f>IF(FN_MC!B60="","*",FN_MC!B60)</f>
        <v>46059</v>
      </c>
      <c r="B77" s="86" t="str">
        <f>IF(FN_MC!X60="","*",FN_MC!X60)</f>
        <v>Oportunidade</v>
      </c>
      <c r="C77" s="87" t="str">
        <f>IF(FN_MC!S60="","*",FN_MC!S60)</f>
        <v>FERRONORTE</v>
      </c>
      <c r="D77" s="87" t="str">
        <f>IF(FN_MC!T60="","*",FN_MC!T60)</f>
        <v>TCS-TGR</v>
      </c>
      <c r="E77" s="87" t="str">
        <f>IF(FN_MC!D60="","*",FN_MC!D60)</f>
        <v>A60</v>
      </c>
      <c r="F77" s="87" t="str">
        <f>IF(FN_MC!H60="","*",FN_MC!H60)</f>
        <v>THE</v>
      </c>
      <c r="G77" s="87" t="str">
        <f>IF(FN_MC!M60="","*",FN_MC!M60)</f>
        <v>THE-TVI</v>
      </c>
      <c r="H77" s="125">
        <f>IF(FN_MC!K60="","*",FN_MC!K60)</f>
        <v>301</v>
      </c>
      <c r="I77" s="110">
        <f>IF(FN_MC!O60="","*",FN_MC!O60)</f>
        <v>0.33333333333333331</v>
      </c>
      <c r="J77" s="110">
        <f>IF(FN_MC!P60="","*",FN_MC!P60)</f>
        <v>4.1666666666666664E-2</v>
      </c>
      <c r="K77" s="118" t="str">
        <f>IF(FN_MC!AK60="","*",FN_MC!AK60)</f>
        <v>TCS</v>
      </c>
      <c r="L77" s="118" t="str">
        <f>IF(FN_MC!AM60="","*",FN_MC!AM60)</f>
        <v>THE-TVI</v>
      </c>
      <c r="M77" s="118">
        <f>IF(FN_MC!AP60="","*",FN_MC!AP60)</f>
        <v>301</v>
      </c>
      <c r="N77" s="118" t="str">
        <f>IF(FN_MC!AM60="","*",FN_MC!AM60)</f>
        <v>THE-TVI</v>
      </c>
      <c r="O77" s="135">
        <f>FN_MC!BH60</f>
        <v>2</v>
      </c>
      <c r="P77" s="78"/>
      <c r="Q77" s="120" t="str">
        <f>IF($A$2=1,IF(FN_MC!BJ60="","*",FN_MC!BJ60),IF(FN_MC!BK60="","*",FN_MC!BK60))</f>
        <v>MC1 as 08:44h - Licença as 08:46h - em inspeção</v>
      </c>
    </row>
    <row r="78" spans="1:17" hidden="1">
      <c r="A78" s="85">
        <f>IF(FN_MC!B61="","*",FN_MC!B61)</f>
        <v>46059</v>
      </c>
      <c r="B78" s="86" t="str">
        <f>IF(FN_MC!X61="","*",FN_MC!X61)</f>
        <v>Oportunidade</v>
      </c>
      <c r="C78" s="87" t="str">
        <f>IF(FN_MC!S61="","*",FN_MC!S61)</f>
        <v>FERRONORTE</v>
      </c>
      <c r="D78" s="87" t="str">
        <f>IF(FN_MC!T61="","*",FN_MC!T61)</f>
        <v>TMI-TCS</v>
      </c>
      <c r="E78" s="87" t="str">
        <f>IF(FN_MC!D61="","*",FN_MC!D61)</f>
        <v>MARCOS (TF-520)</v>
      </c>
      <c r="F78" s="87" t="str">
        <f>IF(FN_MC!H61="","*",FN_MC!H61)</f>
        <v>277TCS</v>
      </c>
      <c r="G78" s="87" t="str">
        <f>IF(FN_MC!M61="","*",FN_MC!M61)</f>
        <v>TJA-TCS</v>
      </c>
      <c r="H78" s="125">
        <f>IF(FN_MC!K61="","*",FN_MC!K61)</f>
        <v>278.88900000000001</v>
      </c>
      <c r="I78" s="110">
        <f>IF(FN_MC!O61="","*",FN_MC!O61)</f>
        <v>0.375</v>
      </c>
      <c r="J78" s="110">
        <f>IF(FN_MC!P61="","*",FN_MC!P61)</f>
        <v>0.125</v>
      </c>
      <c r="K78" s="118" t="str">
        <f>IF(FN_MC!AK61="","*",FN_MC!AK61)</f>
        <v>277TCS</v>
      </c>
      <c r="L78" s="118" t="str">
        <f>IF(FN_MC!AM61="","*",FN_MC!AM61)</f>
        <v>TJA-TCS</v>
      </c>
      <c r="M78" s="118">
        <f>IF(FN_MC!AP61="","*",FN_MC!AP61)</f>
        <v>278.88900000000001</v>
      </c>
      <c r="N78" s="118" t="str">
        <f>IF(FN_MC!AM61="","*",FN_MC!AM61)</f>
        <v>TJA-TCS</v>
      </c>
      <c r="O78" s="135">
        <f>FN_MC!BH61</f>
        <v>0</v>
      </c>
      <c r="P78" s="78"/>
      <c r="Q78" s="120" t="str">
        <f>IF($A$2=1,IF(FN_MC!BJ61="","*",FN_MC!BJ61),IF(FN_MC!BK61="","*",FN_MC!BK61))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IF(FN_MC!B62="","*",FN_MC!B62)</f>
        <v>46059</v>
      </c>
      <c r="B80" s="86" t="str">
        <f>IF(FN_MC!X62="","*",FN_MC!X62)</f>
        <v>Contrato</v>
      </c>
      <c r="C80" s="87" t="str">
        <f>IF(FN_MC!S62="","*",FN_MC!S62)</f>
        <v>FERRONORTE</v>
      </c>
      <c r="D80" s="87" t="str">
        <f>IF(FN_MC!T62="","*",FN_MC!T62)</f>
        <v>TMI-TCS</v>
      </c>
      <c r="E80" s="87" t="str">
        <f>IF(FN_MC!D62="","*",FN_MC!D62)</f>
        <v>W50</v>
      </c>
      <c r="F80" s="87" t="str">
        <f>IF(FN_MC!H62="","*",FN_MC!H62)</f>
        <v>TCS2</v>
      </c>
      <c r="G80" s="87" t="str">
        <f>IF(FN_MC!M62="","*",FN_MC!M62)</f>
        <v>TVI-TJA</v>
      </c>
      <c r="H80" s="125">
        <f>IF(FN_MC!K62="","*",FN_MC!K62)</f>
        <v>244.9</v>
      </c>
      <c r="I80" s="110">
        <f>IF(FN_MC!O62="","*",FN_MC!O62)</f>
        <v>0.35416666666666669</v>
      </c>
      <c r="J80" s="110">
        <f>IF(FN_MC!P62="","*",FN_MC!P62)</f>
        <v>0.125</v>
      </c>
      <c r="K80" s="118" t="str">
        <f>IF(FN_MC!AK62="","*",FN_MC!AK62)</f>
        <v>TCS2</v>
      </c>
      <c r="L80" s="118" t="str">
        <f>IF(FN_MC!AM62="","*",FN_MC!AM62)</f>
        <v>TVI-TJA</v>
      </c>
      <c r="M80" s="118">
        <f>IF(FN_MC!AP62="","*",FN_MC!AP62)</f>
        <v>286.32</v>
      </c>
      <c r="N80" s="118" t="str">
        <f>IF(FN_MC!AM62="","*",FN_MC!AM62)</f>
        <v>TVI-TJA</v>
      </c>
      <c r="O80" s="135">
        <f>FN_MC!BH62</f>
        <v>2</v>
      </c>
      <c r="P80" s="78"/>
      <c r="Q80" s="120" t="str">
        <f>IF($A$2=1,IF(FN_MC!BJ62="","*",FN_MC!BJ62),IF(FN_MC!BK62="","*",FN_MC!BK62))</f>
        <v>Alteração de programação realizou descarga de barras curtas após retornou pro TCS</v>
      </c>
    </row>
    <row r="81" spans="1:17" hidden="1">
      <c r="A81" s="85" t="str">
        <f>IF(FN_MC!B63="","*",FN_MC!B63)</f>
        <v>*</v>
      </c>
      <c r="B81" s="86" t="str">
        <f>IF(FN_MC!X63="","*",FN_MC!X63)</f>
        <v>*</v>
      </c>
      <c r="C81" s="87" t="str">
        <f>IF(FN_MC!S63="","*",FN_MC!S63)</f>
        <v>FERRONORTE</v>
      </c>
      <c r="D81" s="87" t="str">
        <f>IF(FN_MC!T63="","*",FN_MC!T63)</f>
        <v>TMI-TCS</v>
      </c>
      <c r="E81" s="87" t="str">
        <f>IF(FN_MC!D63="","*",FN_MC!D63)</f>
        <v>E46</v>
      </c>
      <c r="F81" s="87" t="str">
        <f>IF(FN_MC!H63="","*",FN_MC!H63)</f>
        <v>TAPK35</v>
      </c>
      <c r="G81" s="87" t="str">
        <f>IF(FN_MC!M63="","*",FN_MC!M63)</f>
        <v>TAP-TLG</v>
      </c>
      <c r="H81" s="125">
        <f>IF(FN_MC!K63="","*",FN_MC!K63)</f>
        <v>26.818999999999999</v>
      </c>
      <c r="I81" s="110" t="str">
        <f>IF(FN_MC!O63="","*",FN_MC!O63)</f>
        <v>*</v>
      </c>
      <c r="J81" s="110" t="str">
        <f>IF(FN_MC!P63="","*",FN_MC!P63)</f>
        <v>*</v>
      </c>
      <c r="K81" s="118" t="str">
        <f>IF(FN_MC!AK63="","*",FN_MC!AK63)</f>
        <v>TAPK35</v>
      </c>
      <c r="L81" s="118" t="str">
        <f>IF(FN_MC!AM63="","*",FN_MC!AM63)</f>
        <v>TAP-TLG</v>
      </c>
      <c r="M81" s="118">
        <f>IF(FN_MC!AP63="","*",FN_MC!AP63)</f>
        <v>26.818999999999999</v>
      </c>
      <c r="N81" s="118" t="str">
        <f>IF(FN_MC!AM63="","*",FN_MC!AM63)</f>
        <v>TAP-TLG</v>
      </c>
      <c r="O81" s="135">
        <f>FN_MC!BH63</f>
        <v>0</v>
      </c>
      <c r="P81" s="78"/>
      <c r="Q81" s="120" t="str">
        <f>IF($A$2=1,IF(FN_MC!BJ63="","*",FN_MC!BJ63),IF(FN_MC!BK63="","*",FN_MC!BK63))</f>
        <v>*</v>
      </c>
    </row>
    <row r="82" spans="1:17" hidden="1">
      <c r="A82" s="85">
        <f>IF(FN_MC!B64="","*",FN_MC!B64)</f>
        <v>46059</v>
      </c>
      <c r="B82" s="86" t="str">
        <f>IF(FN_MC!X64="","*",FN_MC!X64)</f>
        <v>Oportunidade</v>
      </c>
      <c r="C82" s="87" t="str">
        <f>IF(FN_MC!S64="","*",FN_MC!S64)</f>
        <v>MALHA CENTRAL</v>
      </c>
      <c r="D82" s="87" t="str">
        <f>IF(FN_MC!T64="","*",FN_MC!T64)</f>
        <v>RAMAL</v>
      </c>
      <c r="E82" s="87" t="str">
        <f>IF(FN_MC!D64="","*",FN_MC!D64)</f>
        <v>A88</v>
      </c>
      <c r="F82" s="87" t="str">
        <f>IF(FN_MC!H64="","*",FN_MC!H64)</f>
        <v>ZJU</v>
      </c>
      <c r="G82" s="87" t="str">
        <f>IF(FN_MC!M64="","*",FN_MC!M64)</f>
        <v>ZJU-ZTP</v>
      </c>
      <c r="H82" s="125">
        <f>IF(FN_MC!K64="","*",FN_MC!K64)</f>
        <v>275</v>
      </c>
      <c r="I82" s="110">
        <f>IF(FN_MC!O64="","*",FN_MC!O64)</f>
        <v>0.375</v>
      </c>
      <c r="J82" s="110">
        <f>IF(FN_MC!P64="","*",FN_MC!P64)</f>
        <v>4.1666666666666664E-2</v>
      </c>
      <c r="K82" s="118" t="str">
        <f>IF(FN_MC!AK64="","*",FN_MC!AK64)</f>
        <v>ZJU</v>
      </c>
      <c r="L82" s="118" t="str">
        <f>IF(FN_MC!AM64="","*",FN_MC!AM64)</f>
        <v>ZJU-ZTP</v>
      </c>
      <c r="M82" s="118">
        <f>IF(FN_MC!AP64="","*",FN_MC!AP64)</f>
        <v>275</v>
      </c>
      <c r="N82" s="118" t="str">
        <f>IF(FN_MC!AM64="","*",FN_MC!AM64)</f>
        <v>ZJU-ZTP</v>
      </c>
      <c r="O82" s="135">
        <f>FN_MC!BH64</f>
        <v>2</v>
      </c>
      <c r="P82" s="78"/>
      <c r="Q82" s="120" t="str">
        <f>IF($A$2=1,IF(FN_MC!BJ64="","*",FN_MC!BJ64),IF(FN_MC!BK64="","*",FN_MC!BK64))</f>
        <v xml:space="preserve">MC1 10:58, autorizado 11:01 em inspeção </v>
      </c>
    </row>
    <row r="83" spans="1:17" hidden="1">
      <c r="A83" s="85" t="str">
        <f>IF(FN_MC!B65="","*",FN_MC!B65)</f>
        <v>*</v>
      </c>
      <c r="B83" s="86" t="str">
        <f>IF(FN_MC!X65="","*",FN_MC!X65)</f>
        <v>*</v>
      </c>
      <c r="C83" s="87" t="str">
        <f>IF(FN_MC!S65="","*",FN_MC!S65)</f>
        <v>-</v>
      </c>
      <c r="D83" s="87" t="str">
        <f>IF(FN_MC!T65="","*",FN_MC!T65)</f>
        <v>-</v>
      </c>
      <c r="E83" s="87" t="str">
        <f>IF(FN_MC!D65="","*",FN_MC!D65)</f>
        <v>*</v>
      </c>
      <c r="F83" s="87" t="str">
        <f>IF(FN_MC!H65="","*",FN_MC!H65)</f>
        <v>*</v>
      </c>
      <c r="G83" s="87" t="str">
        <f>IF(FN_MC!M65="","*",FN_MC!M65)</f>
        <v>-</v>
      </c>
      <c r="H83" s="125" t="str">
        <f>IF(FN_MC!K65="","*",FN_MC!K65)</f>
        <v>*</v>
      </c>
      <c r="I83" s="110" t="str">
        <f>IF(FN_MC!O65="","*",FN_MC!O65)</f>
        <v>*</v>
      </c>
      <c r="J83" s="110" t="str">
        <f>IF(FN_MC!P65="","*",FN_MC!P65)</f>
        <v>*</v>
      </c>
      <c r="K83" s="118" t="str">
        <f>IF(FN_MC!AK65="","*",FN_MC!AK65)</f>
        <v>-</v>
      </c>
      <c r="L83" s="118" t="str">
        <f>IF(FN_MC!AM65="","*",FN_MC!AM65)</f>
        <v>-</v>
      </c>
      <c r="M83" s="118" t="str">
        <f>IF(FN_MC!AP65="","*",FN_MC!AP65)</f>
        <v>-</v>
      </c>
      <c r="N83" s="118" t="str">
        <f>IF(FN_MC!AM65="","*",FN_MC!AM65)</f>
        <v>-</v>
      </c>
      <c r="O83" s="135">
        <f>FN_MC!BH65</f>
        <v>0</v>
      </c>
      <c r="P83" s="78"/>
      <c r="Q83" s="120" t="str">
        <f>IF($A$2=1,IF(FN_MC!BJ65="","*",FN_MC!BJ65),IF(FN_MC!BK65="","*",FN_MC!BK65))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IF(FN_MC!B66="","*",FN_MC!B66)</f>
        <v>46060</v>
      </c>
      <c r="B88" s="86" t="str">
        <f>IF(FN_MC!X66="","*",FN_MC!X66)</f>
        <v>Oportunidade</v>
      </c>
      <c r="C88" s="87" t="str">
        <f>IF(FN_MC!S66="","*",FN_MC!S66)</f>
        <v>FERRONORTE</v>
      </c>
      <c r="D88" s="87" t="str">
        <f>IF(FN_MC!T66="","*",FN_MC!T66)</f>
        <v>TGR-TRO</v>
      </c>
      <c r="E88" s="87" t="str">
        <f>IF(FN_MC!D66="","*",FN_MC!D66)</f>
        <v>V86</v>
      </c>
      <c r="F88" s="87" t="str">
        <f>IF(FN_MC!H66="","*",FN_MC!H66)</f>
        <v>TSF</v>
      </c>
      <c r="G88" s="87" t="str">
        <f>IF(FN_MC!M66="","*",FN_MC!M66)</f>
        <v>TAL-TSF</v>
      </c>
      <c r="H88" s="125">
        <f>IF(FN_MC!K66="","*",FN_MC!K66)</f>
        <v>710</v>
      </c>
      <c r="I88" s="110">
        <f>IF(FN_MC!O66="","*",FN_MC!O66)</f>
        <v>0.41666666666666669</v>
      </c>
      <c r="J88" s="110">
        <f>IF(FN_MC!P66="","*",FN_MC!P66)</f>
        <v>0.125</v>
      </c>
      <c r="K88" s="118" t="str">
        <f>IF(FN_MC!AK66="","*",FN_MC!AK66)</f>
        <v>TSF</v>
      </c>
      <c r="L88" s="118" t="str">
        <f>IF(FN_MC!AM66="","*",FN_MC!AM66)</f>
        <v>TAL-TSF</v>
      </c>
      <c r="M88" s="118">
        <f>IF(FN_MC!AP66="","*",FN_MC!AP66)</f>
        <v>710</v>
      </c>
      <c r="N88" s="118" t="str">
        <f>IF(FN_MC!AM66="","*",FN_MC!AM66)</f>
        <v>TAL-TSF</v>
      </c>
      <c r="O88" s="135">
        <f>FN_MC!BH66</f>
        <v>0</v>
      </c>
      <c r="P88" s="78"/>
      <c r="Q88" s="120" t="str">
        <f>IF($A$2=1,IF(FN_MC!BJ66="","*",FN_MC!BJ66),IF(FN_MC!BK66="","*",FN_MC!BK66))</f>
        <v xml:space="preserve">MC1 09:37, sem oportunidade </v>
      </c>
    </row>
    <row r="89" spans="1:17" hidden="1">
      <c r="A89" s="85">
        <f>IF(FN_MC!B67="","*",FN_MC!B67)</f>
        <v>46060</v>
      </c>
      <c r="B89" s="86" t="str">
        <f>IF(FN_MC!X67="","*",FN_MC!X67)</f>
        <v>Oportunidade</v>
      </c>
      <c r="C89" s="87" t="str">
        <f>IF(FN_MC!S67="","*",FN_MC!S67)</f>
        <v>FERRONORTE</v>
      </c>
      <c r="D89" s="87" t="str">
        <f>IF(FN_MC!T67="","*",FN_MC!T67)</f>
        <v>TGR-TRO</v>
      </c>
      <c r="E89" s="87" t="str">
        <f>IF(FN_MC!D67="","*",FN_MC!D67)</f>
        <v>BRUNO (TF-525)</v>
      </c>
      <c r="F89" s="87" t="str">
        <f>IF(FN_MC!H67="","*",FN_MC!H67)</f>
        <v>539TRM</v>
      </c>
      <c r="G89" s="87" t="str">
        <f>IF(FN_MC!M67="","*",FN_MC!M67)</f>
        <v>TRM</v>
      </c>
      <c r="H89" s="125">
        <f>IF(FN_MC!K67="","*",FN_MC!K67)</f>
        <v>548.16</v>
      </c>
      <c r="I89" s="110">
        <f>IF(FN_MC!O67="","*",FN_MC!O67)</f>
        <v>0.375</v>
      </c>
      <c r="J89" s="110">
        <f>IF(FN_MC!P67="","*",FN_MC!P67)</f>
        <v>8.3333333333333329E-2</v>
      </c>
      <c r="K89" s="118" t="str">
        <f>IF(FN_MC!AK67="","*",FN_MC!AK67)</f>
        <v>539TRM</v>
      </c>
      <c r="L89" s="118" t="str">
        <f>IF(FN_MC!AM67="","*",FN_MC!AM67)</f>
        <v>TRM</v>
      </c>
      <c r="M89" s="118">
        <f>IF(FN_MC!AP67="","*",FN_MC!AP67)</f>
        <v>548.16</v>
      </c>
      <c r="N89" s="118" t="str">
        <f>IF(FN_MC!AM67="","*",FN_MC!AM67)</f>
        <v>TRM</v>
      </c>
      <c r="O89" s="135">
        <f>FN_MC!BH67</f>
        <v>0</v>
      </c>
      <c r="P89" s="78"/>
      <c r="Q89" s="120" t="str">
        <f>IF($A$2=1,IF(FN_MC!BJ67="","*",FN_MC!BJ67),IF(FN_MC!BK67="","*",FN_MC!BK67))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IF(FN_MC!B68="","*",FN_MC!B68)</f>
        <v>46060</v>
      </c>
      <c r="B91" s="86" t="str">
        <f>IF(FN_MC!X68="","*",FN_MC!X68)</f>
        <v>Oportunidade</v>
      </c>
      <c r="C91" s="87" t="str">
        <f>IF(FN_MC!S68="","*",FN_MC!S68)</f>
        <v>FERRONORTE</v>
      </c>
      <c r="D91" s="87" t="str">
        <f>IF(FN_MC!T68="","*",FN_MC!T68)</f>
        <v>TCS-TGR</v>
      </c>
      <c r="E91" s="87" t="str">
        <f>IF(FN_MC!D68="","*",FN_MC!D68)</f>
        <v>ELSON (TF-526)</v>
      </c>
      <c r="F91" s="87" t="str">
        <f>IF(FN_MC!H68="","*",FN_MC!H68)</f>
        <v>TPC440</v>
      </c>
      <c r="G91" s="87" t="str">
        <f>IF(FN_MC!M68="","*",FN_MC!M68)</f>
        <v>TPC-TVL</v>
      </c>
      <c r="H91" s="125">
        <f>IF(FN_MC!K68="","*",FN_MC!K68)</f>
        <v>430.26799999999997</v>
      </c>
      <c r="I91" s="110">
        <f>IF(FN_MC!O68="","*",FN_MC!O68)</f>
        <v>0.375</v>
      </c>
      <c r="J91" s="110">
        <f>IF(FN_MC!P68="","*",FN_MC!P68)</f>
        <v>8.3333333333333329E-2</v>
      </c>
      <c r="K91" s="118" t="str">
        <f>IF(FN_MC!AK68="","*",FN_MC!AK68)</f>
        <v>TPC440</v>
      </c>
      <c r="L91" s="118" t="str">
        <f>IF(FN_MC!AM68="","*",FN_MC!AM68)</f>
        <v>TPC-TVL</v>
      </c>
      <c r="M91" s="118">
        <f>IF(FN_MC!AP68="","*",FN_MC!AP68)</f>
        <v>430.26799999999997</v>
      </c>
      <c r="N91" s="118" t="str">
        <f>IF(FN_MC!AM68="","*",FN_MC!AM68)</f>
        <v>TPC-TVL</v>
      </c>
      <c r="O91" s="135">
        <f>FN_MC!BH68</f>
        <v>0</v>
      </c>
      <c r="P91" s="78"/>
      <c r="Q91" s="120" t="str">
        <f>IF($A$2=1,IF(FN_MC!BJ68="","*",FN_MC!BJ68),IF(FN_MC!BK68="","*",FN_MC!BK68))</f>
        <v xml:space="preserve">Eque no local, 07:21, sem oportunidade </v>
      </c>
    </row>
    <row r="92" spans="1:17" hidden="1">
      <c r="A92" s="85">
        <f>IF(FN_MC!B69="","*",FN_MC!B69)</f>
        <v>46060</v>
      </c>
      <c r="B92" s="86" t="str">
        <f>IF(FN_MC!X69="","*",FN_MC!X69)</f>
        <v>Oportunidade</v>
      </c>
      <c r="C92" s="87" t="str">
        <f>IF(FN_MC!S69="","*",FN_MC!S69)</f>
        <v>FERRONORTE</v>
      </c>
      <c r="D92" s="87" t="str">
        <f>IF(FN_MC!T69="","*",FN_MC!T69)</f>
        <v>TMI-TCS</v>
      </c>
      <c r="E92" s="87" t="str">
        <f>IF(FN_MC!D69="","*",FN_MC!D69)</f>
        <v>MARCOS (TF-520)</v>
      </c>
      <c r="F92" s="87" t="str">
        <f>IF(FN_MC!H69="","*",FN_MC!H69)</f>
        <v>277TCS</v>
      </c>
      <c r="G92" s="87" t="str">
        <f>IF(FN_MC!M69="","*",FN_MC!M69)</f>
        <v>TJA-TCS</v>
      </c>
      <c r="H92" s="125">
        <f>IF(FN_MC!K69="","*",FN_MC!K69)</f>
        <v>280.5</v>
      </c>
      <c r="I92" s="110">
        <f>IF(FN_MC!O69="","*",FN_MC!O69)</f>
        <v>0.375</v>
      </c>
      <c r="J92" s="110">
        <f>IF(FN_MC!P69="","*",FN_MC!P69)</f>
        <v>0.125</v>
      </c>
      <c r="K92" s="118" t="str">
        <f>IF(FN_MC!AK69="","*",FN_MC!AK69)</f>
        <v>277TCS</v>
      </c>
      <c r="L92" s="118" t="str">
        <f>IF(FN_MC!AM69="","*",FN_MC!AM69)</f>
        <v>TJA-TCS</v>
      </c>
      <c r="M92" s="118">
        <f>IF(FN_MC!AP69="","*",FN_MC!AP69)</f>
        <v>280.5</v>
      </c>
      <c r="N92" s="118" t="str">
        <f>IF(FN_MC!AM69="","*",FN_MC!AM69)</f>
        <v>TJA-TCS</v>
      </c>
      <c r="O92" s="135">
        <f>FN_MC!BH69</f>
        <v>0</v>
      </c>
      <c r="P92" s="78"/>
      <c r="Q92" s="120" t="str">
        <f>IF($A$2=1,IF(FN_MC!BJ69="","*",FN_MC!BJ69),IF(FN_MC!BK69="","*",FN_MC!BK69))</f>
        <v>Equipe pronta 07:20, sem oportunidade</v>
      </c>
    </row>
    <row r="93" spans="1:17" hidden="1">
      <c r="A93" s="85">
        <f>IF(FN_MC!B70="","*",FN_MC!B70)</f>
        <v>46060</v>
      </c>
      <c r="B93" s="86" t="str">
        <f>IF(FN_MC!X70="","*",FN_MC!X70)</f>
        <v>Extra</v>
      </c>
      <c r="C93" s="87" t="str">
        <f>IF(FN_MC!S70="","*",FN_MC!S70)</f>
        <v>FERRONORTE</v>
      </c>
      <c r="D93" s="87" t="str">
        <f>IF(FN_MC!T70="","*",FN_MC!T70)</f>
        <v>TMI-TCS</v>
      </c>
      <c r="E93" s="87" t="str">
        <f>IF(FN_MC!D70="","*",FN_MC!D70)</f>
        <v>V66</v>
      </c>
      <c r="F93" s="87" t="str">
        <f>IF(FN_MC!H70="","*",FN_MC!H70)</f>
        <v>TID</v>
      </c>
      <c r="G93" s="87" t="str">
        <f>IF(FN_MC!M70="","*",FN_MC!M70)</f>
        <v>TCE-TID</v>
      </c>
      <c r="H93" s="125">
        <f>IF(FN_MC!K70="","*",FN_MC!K70)</f>
        <v>174</v>
      </c>
      <c r="I93" s="110">
        <f>IF(FN_MC!O70="","*",FN_MC!O70)</f>
        <v>0.375</v>
      </c>
      <c r="J93" s="110">
        <f>IF(FN_MC!P70="","*",FN_MC!P70)</f>
        <v>4.1666666666666664E-2</v>
      </c>
      <c r="K93" s="118" t="str">
        <f>IF(FN_MC!AK70="","*",FN_MC!AK70)</f>
        <v>TID</v>
      </c>
      <c r="L93" s="118" t="str">
        <f>IF(FN_MC!AM70="","*",FN_MC!AM70)</f>
        <v>TCE-TID</v>
      </c>
      <c r="M93" s="118">
        <f>IF(FN_MC!AP70="","*",FN_MC!AP70)</f>
        <v>174</v>
      </c>
      <c r="N93" s="118" t="str">
        <f>IF(FN_MC!AM70="","*",FN_MC!AM70)</f>
        <v>TCE-TID</v>
      </c>
      <c r="O93" s="135">
        <f>FN_MC!BH70</f>
        <v>2</v>
      </c>
      <c r="P93" s="78"/>
      <c r="Q93" s="120" t="str">
        <f>IF($A$2=1,IF(FN_MC!BJ70="","*",FN_MC!BJ70),IF(FN_MC!BK70="","*",FN_MC!BK70))</f>
        <v>Em intervalo 14:57 até 16:03</v>
      </c>
    </row>
    <row r="94" spans="1:17" hidden="1">
      <c r="A94" s="85">
        <f>IF(FN_MC!B71="","*",FN_MC!B71)</f>
        <v>46061</v>
      </c>
      <c r="B94" s="86" t="str">
        <f>IF(FN_MC!X71="","*",FN_MC!X71)</f>
        <v>Oportunidade</v>
      </c>
      <c r="C94" s="87" t="str">
        <f>IF(FN_MC!S71="","*",FN_MC!S71)</f>
        <v>FERRONORTE</v>
      </c>
      <c r="D94" s="87" t="str">
        <f>IF(FN_MC!T71="","*",FN_MC!T71)</f>
        <v>TGR-TRO</v>
      </c>
      <c r="E94" s="87" t="str">
        <f>IF(FN_MC!D71="","*",FN_MC!D71)</f>
        <v>V86</v>
      </c>
      <c r="F94" s="87" t="str">
        <f>IF(FN_MC!H71="","*",FN_MC!H71)</f>
        <v>TSF</v>
      </c>
      <c r="G94" s="87" t="str">
        <f>IF(FN_MC!M71="","*",FN_MC!M71)</f>
        <v>TAL-TSF</v>
      </c>
      <c r="H94" s="125">
        <f>IF(FN_MC!K71="","*",FN_MC!K71)</f>
        <v>710</v>
      </c>
      <c r="I94" s="110">
        <f>IF(FN_MC!O71="","*",FN_MC!O71)</f>
        <v>0.41666666666666669</v>
      </c>
      <c r="J94" s="110">
        <f>IF(FN_MC!P71="","*",FN_MC!P71)</f>
        <v>0.125</v>
      </c>
      <c r="K94" s="118" t="str">
        <f>IF(FN_MC!AK71="","*",FN_MC!AK71)</f>
        <v>TSF</v>
      </c>
      <c r="L94" s="118" t="str">
        <f>IF(FN_MC!AM71="","*",FN_MC!AM71)</f>
        <v>TAL-TSF</v>
      </c>
      <c r="M94" s="118">
        <f>IF(FN_MC!AP71="","*",FN_MC!AP71)</f>
        <v>710</v>
      </c>
      <c r="N94" s="118" t="str">
        <f>IF(FN_MC!AM71="","*",FN_MC!AM71)</f>
        <v>TAL-TSF</v>
      </c>
      <c r="O94" s="135">
        <f>FN_MC!BH71</f>
        <v>0</v>
      </c>
      <c r="P94" s="78"/>
      <c r="Q94" s="120" t="str">
        <f>IF($A$2=1,IF(FN_MC!BJ71="","*",FN_MC!BJ71),IF(FN_MC!BK71="","*",FN_MC!BK71))</f>
        <v>MC1 10:30, sem oportunidade</v>
      </c>
    </row>
    <row r="95" spans="1:17" hidden="1">
      <c r="A95" s="85">
        <f>IF(FN_MC!B72="","*",FN_MC!B72)</f>
        <v>46061</v>
      </c>
      <c r="B95" s="86" t="str">
        <f>IF(FN_MC!X72="","*",FN_MC!X72)</f>
        <v>Extra</v>
      </c>
      <c r="C95" s="87" t="str">
        <f>IF(FN_MC!S72="","*",FN_MC!S72)</f>
        <v>FERRONORTE</v>
      </c>
      <c r="D95" s="87" t="str">
        <f>IF(FN_MC!T72="","*",FN_MC!T72)</f>
        <v>TMI-TCS</v>
      </c>
      <c r="E95" s="87" t="str">
        <f>IF(FN_MC!D72="","*",FN_MC!D72)</f>
        <v>V66</v>
      </c>
      <c r="F95" s="87" t="str">
        <f>IF(FN_MC!H72="","*",FN_MC!H72)</f>
        <v>TID</v>
      </c>
      <c r="G95" s="87" t="str">
        <f>IF(FN_MC!M72="","*",FN_MC!M72)</f>
        <v>TCE-TID</v>
      </c>
      <c r="H95" s="125">
        <f>IF(FN_MC!K72="","*",FN_MC!K72)</f>
        <v>173</v>
      </c>
      <c r="I95" s="110">
        <f>IF(FN_MC!O72="","*",FN_MC!O72)</f>
        <v>0.375</v>
      </c>
      <c r="J95" s="110">
        <f>IF(FN_MC!P72="","*",FN_MC!P72)</f>
        <v>6.25E-2</v>
      </c>
      <c r="K95" s="118" t="str">
        <f>IF(FN_MC!AK72="","*",FN_MC!AK72)</f>
        <v>TID</v>
      </c>
      <c r="L95" s="118" t="str">
        <f>IF(FN_MC!AM72="","*",FN_MC!AM72)</f>
        <v>TCE-TID</v>
      </c>
      <c r="M95" s="118">
        <f>IF(FN_MC!AP72="","*",FN_MC!AP72)</f>
        <v>173</v>
      </c>
      <c r="N95" s="118" t="str">
        <f>IF(FN_MC!AM72="","*",FN_MC!AM72)</f>
        <v>TCE-TID</v>
      </c>
      <c r="O95" s="135">
        <f>FN_MC!BH72</f>
        <v>2</v>
      </c>
      <c r="P95" s="78"/>
      <c r="Q95" s="120" t="str">
        <f>IF($A$2=1,IF(FN_MC!BJ72="","*",FN_MC!BJ72),IF(FN_MC!BK72="","*",FN_MC!BK72))</f>
        <v xml:space="preserve">MC1 10:34, oportunidade as 12h após I83, em intervalo 12:43 </v>
      </c>
    </row>
    <row r="96" spans="1:17" hidden="1">
      <c r="A96" s="85">
        <f>IF(FN_MC!B74="","*",FN_MC!B74)</f>
        <v>46062</v>
      </c>
      <c r="B96" s="86" t="str">
        <f>IF(FN_MC!X74="","*",FN_MC!X74)</f>
        <v>Oportunidade</v>
      </c>
      <c r="C96" s="87" t="str">
        <f>IF(FN_MC!S74="","*",FN_MC!S74)</f>
        <v>FERRONORTE</v>
      </c>
      <c r="D96" s="87" t="str">
        <f>IF(FN_MC!T74="","*",FN_MC!T74)</f>
        <v>TGR-TRO</v>
      </c>
      <c r="E96" s="87" t="str">
        <f>IF(FN_MC!D74="","*",FN_MC!D74)</f>
        <v>V86</v>
      </c>
      <c r="F96" s="87" t="str">
        <f>IF(FN_MC!H74="","*",FN_MC!H74)</f>
        <v>TSF</v>
      </c>
      <c r="G96" s="87" t="str">
        <f>IF(FN_MC!M74="","*",FN_MC!M74)</f>
        <v>TAL-TSF</v>
      </c>
      <c r="H96" s="125">
        <f>IF(FN_MC!K74="","*",FN_MC!K74)</f>
        <v>710</v>
      </c>
      <c r="I96" s="110">
        <f>IF(FN_MC!O74="","*",FN_MC!O74)</f>
        <v>0.45833333333333331</v>
      </c>
      <c r="J96" s="110">
        <f>IF(FN_MC!P74="","*",FN_MC!P74)</f>
        <v>0.125</v>
      </c>
      <c r="K96" s="118" t="str">
        <f>IF(FN_MC!AK74="","*",FN_MC!AK74)</f>
        <v>TSF</v>
      </c>
      <c r="L96" s="118" t="str">
        <f>IF(FN_MC!AM74="","*",FN_MC!AM74)</f>
        <v>TAL-TSF</v>
      </c>
      <c r="M96" s="118">
        <f>IF(FN_MC!AP74="","*",FN_MC!AP74)</f>
        <v>710</v>
      </c>
      <c r="N96" s="118" t="str">
        <f>IF(FN_MC!AM74="","*",FN_MC!AM74)</f>
        <v>TAL-TSF</v>
      </c>
      <c r="O96" s="135">
        <f>FN_MC!BH74</f>
        <v>0</v>
      </c>
      <c r="P96" s="78"/>
      <c r="Q96" s="120" t="str">
        <f>IF($A$2=1,IF(FN_MC!BJ74="","*",FN_MC!BJ74),IF(FN_MC!BK74="","*",FN_MC!BK74))</f>
        <v>MC1 as 09:14h - Sem oportunidade</v>
      </c>
    </row>
    <row r="97" spans="1:17" hidden="1">
      <c r="A97" s="85">
        <f>IF(FN_MC!B75="","*",FN_MC!B75)</f>
        <v>46062</v>
      </c>
      <c r="B97" s="86" t="str">
        <f>IF(FN_MC!X75="","*",FN_MC!X75)</f>
        <v>Oportunidade</v>
      </c>
      <c r="C97" s="87" t="str">
        <f>IF(FN_MC!S75="","*",FN_MC!S75)</f>
        <v>FERRONORTE</v>
      </c>
      <c r="D97" s="87" t="str">
        <f>IF(FN_MC!T75="","*",FN_MC!T75)</f>
        <v>TGR-TRO</v>
      </c>
      <c r="E97" s="87" t="str">
        <f>IF(FN_MC!D75="","*",FN_MC!D75)</f>
        <v>W70</v>
      </c>
      <c r="F97" s="87" t="str">
        <f>IF(FN_MC!H75="","*",FN_MC!H75)</f>
        <v>TIQ</v>
      </c>
      <c r="G97" s="87" t="str">
        <f>IF(FN_MC!M75="","*",FN_MC!M75)</f>
        <v>TAL-TSF</v>
      </c>
      <c r="H97" s="125">
        <f>IF(FN_MC!K75="","*",FN_MC!K75)</f>
        <v>704</v>
      </c>
      <c r="I97" s="110">
        <f>IF(FN_MC!O75="","*",FN_MC!O75)</f>
        <v>0.4375</v>
      </c>
      <c r="J97" s="110">
        <f>IF(FN_MC!P75="","*",FN_MC!P75)</f>
        <v>0.125</v>
      </c>
      <c r="K97" s="118" t="str">
        <f>IF(FN_MC!AK75="","*",FN_MC!AK75)</f>
        <v>TIQ</v>
      </c>
      <c r="L97" s="118" t="str">
        <f>IF(FN_MC!AM75="","*",FN_MC!AM75)</f>
        <v>TAL-TSF</v>
      </c>
      <c r="M97" s="118">
        <f>IF(FN_MC!AP75="","*",FN_MC!AP75)</f>
        <v>704</v>
      </c>
      <c r="N97" s="118" t="str">
        <f>IF(FN_MC!AM75="","*",FN_MC!AM75)</f>
        <v>TAL-TSF</v>
      </c>
      <c r="O97" s="135">
        <f>FN_MC!BH75</f>
        <v>0</v>
      </c>
      <c r="P97" s="78"/>
      <c r="Q97" s="120" t="str">
        <f>IF($A$2=1,IF(FN_MC!BJ75="","*",FN_MC!BJ75),IF(FN_MC!BK75="","*",FN_MC!BK75))</f>
        <v>Sem oportunidade</v>
      </c>
    </row>
    <row r="98" spans="1:17" hidden="1">
      <c r="A98" s="85">
        <f>IF(FN_MC!B76="","*",FN_MC!B76)</f>
        <v>46062</v>
      </c>
      <c r="B98" s="86" t="str">
        <f>IF(FN_MC!X76="","*",FN_MC!X76)</f>
        <v>Oportunidade</v>
      </c>
      <c r="C98" s="87" t="str">
        <f>IF(FN_MC!S76="","*",FN_MC!S76)</f>
        <v>FERRONORTE</v>
      </c>
      <c r="D98" s="87" t="str">
        <f>IF(FN_MC!T76="","*",FN_MC!T76)</f>
        <v>TGR-TRO</v>
      </c>
      <c r="E98" s="87" t="str">
        <f>IF(FN_MC!D76="","*",FN_MC!D76)</f>
        <v>BRUNO (TF-525)</v>
      </c>
      <c r="F98" s="87" t="str">
        <f>IF(FN_MC!H76="","*",FN_MC!H76)</f>
        <v>TRM</v>
      </c>
      <c r="G98" s="87" t="str">
        <f>IF(FN_MC!M76="","*",FN_MC!M76)</f>
        <v>TRM</v>
      </c>
      <c r="H98" s="125">
        <f>IF(FN_MC!K76="","*",FN_MC!K76)</f>
        <v>548.16</v>
      </c>
      <c r="I98" s="110">
        <f>IF(FN_MC!O76="","*",FN_MC!O76)</f>
        <v>0.375</v>
      </c>
      <c r="J98" s="110">
        <f>IF(FN_MC!P76="","*",FN_MC!P76)</f>
        <v>6.25E-2</v>
      </c>
      <c r="K98" s="118" t="str">
        <f>IF(FN_MC!AK76="","*",FN_MC!AK76)</f>
        <v>TRM</v>
      </c>
      <c r="L98" s="118" t="str">
        <f>IF(FN_MC!AM76="","*",FN_MC!AM76)</f>
        <v>TRM</v>
      </c>
      <c r="M98" s="118">
        <f>IF(FN_MC!AP76="","*",FN_MC!AP76)</f>
        <v>548.16</v>
      </c>
      <c r="N98" s="118" t="str">
        <f>IF(FN_MC!AM76="","*",FN_MC!AM76)</f>
        <v>TRM</v>
      </c>
      <c r="O98" s="135">
        <f>FN_MC!BH76</f>
        <v>0</v>
      </c>
      <c r="P98" s="78"/>
      <c r="Q98" s="120" t="str">
        <f>IF($A$2=1,IF(FN_MC!BJ76="","*",FN_MC!BJ76),IF(FN_MC!BK76="","*",FN_MC!BK76))</f>
        <v>Equipe pronta as 08:21h  mas com chuva no local</v>
      </c>
    </row>
    <row r="99" spans="1:17" hidden="1">
      <c r="A99" s="85">
        <f>IF(FN_MC!B77="","*",FN_MC!B77)</f>
        <v>46062</v>
      </c>
      <c r="B99" s="86" t="str">
        <f>IF(FN_MC!X77="","*",FN_MC!X77)</f>
        <v>Oportunidade</v>
      </c>
      <c r="C99" s="87" t="str">
        <f>IF(FN_MC!S77="","*",FN_MC!S77)</f>
        <v>FERRONORTE</v>
      </c>
      <c r="D99" s="87" t="str">
        <f>IF(FN_MC!T77="","*",FN_MC!T77)</f>
        <v>TCS-TGR</v>
      </c>
      <c r="E99" s="87" t="str">
        <f>IF(FN_MC!D77="","*",FN_MC!D77)</f>
        <v>ELSON (TF-526)</v>
      </c>
      <c r="F99" s="87" t="str">
        <f>IF(FN_MC!H77="","*",FN_MC!H77)</f>
        <v>-</v>
      </c>
      <c r="G99" s="87" t="str">
        <f>IF(FN_MC!M77="","*",FN_MC!M77)</f>
        <v>TPC-TVL</v>
      </c>
      <c r="H99" s="125">
        <f>IF(FN_MC!K77="","*",FN_MC!K77)</f>
        <v>430.26799999999997</v>
      </c>
      <c r="I99" s="110">
        <f>IF(FN_MC!O77="","*",FN_MC!O77)</f>
        <v>0.35416666666666669</v>
      </c>
      <c r="J99" s="110">
        <f>IF(FN_MC!P77="","*",FN_MC!P77)</f>
        <v>6.25E-2</v>
      </c>
      <c r="K99" s="118" t="str">
        <f>IF(FN_MC!AK77="","*",FN_MC!AK77)</f>
        <v>-</v>
      </c>
      <c r="L99" s="118" t="str">
        <f>IF(FN_MC!AM77="","*",FN_MC!AM77)</f>
        <v>TPC-TVL</v>
      </c>
      <c r="M99" s="118">
        <f>IF(FN_MC!AP77="","*",FN_MC!AP77)</f>
        <v>430.26799999999997</v>
      </c>
      <c r="N99" s="118" t="str">
        <f>IF(FN_MC!AM77="","*",FN_MC!AM77)</f>
        <v>TPC-TVL</v>
      </c>
      <c r="O99" s="135">
        <f>FN_MC!BH77</f>
        <v>0</v>
      </c>
      <c r="P99" s="78"/>
      <c r="Q99" s="120" t="str">
        <f>IF($A$2=1,IF(FN_MC!BJ77="","*",FN_MC!BJ77),IF(FN_MC!BK77="","*",FN_MC!BK77))</f>
        <v>Equipe pronta as 07:51h mas com chuva no local</v>
      </c>
    </row>
    <row r="100" spans="1:17" hidden="1">
      <c r="A100" s="85">
        <f>IF(FN_MC!B78="","*",FN_MC!B78)</f>
        <v>46062</v>
      </c>
      <c r="B100" s="86" t="str">
        <f>IF(FN_MC!X78="","*",FN_MC!X78)</f>
        <v>Oportunidade</v>
      </c>
      <c r="C100" s="87" t="str">
        <f>IF(FN_MC!S78="","*",FN_MC!S78)</f>
        <v>FERRONORTE</v>
      </c>
      <c r="D100" s="87" t="str">
        <f>IF(FN_MC!T78="","*",FN_MC!T78)</f>
        <v>TCS-TGR</v>
      </c>
      <c r="E100" s="87" t="str">
        <f>IF(FN_MC!D78="","*",FN_MC!D78)</f>
        <v>A60</v>
      </c>
      <c r="F100" s="87" t="str">
        <f>IF(FN_MC!H78="","*",FN_MC!H78)</f>
        <v>TCS291</v>
      </c>
      <c r="G100" s="87" t="str">
        <f>IF(FN_MC!M78="","*",FN_MC!M78)</f>
        <v>TCS-TRC</v>
      </c>
      <c r="H100" s="125">
        <f>IF(FN_MC!K78="","*",FN_MC!K78)</f>
        <v>291</v>
      </c>
      <c r="I100" s="110">
        <f>IF(FN_MC!O78="","*",FN_MC!O78)</f>
        <v>0.33333333333333331</v>
      </c>
      <c r="J100" s="110">
        <f>IF(FN_MC!P78="","*",FN_MC!P78)</f>
        <v>4.1666666666666664E-2</v>
      </c>
      <c r="K100" s="118" t="str">
        <f>IF(FN_MC!AK78="","*",FN_MC!AK78)</f>
        <v>TCS291</v>
      </c>
      <c r="L100" s="118" t="str">
        <f>IF(FN_MC!AM78="","*",FN_MC!AM78)</f>
        <v>TCS-TRC</v>
      </c>
      <c r="M100" s="118">
        <f>IF(FN_MC!AP78="","*",FN_MC!AP78)</f>
        <v>291</v>
      </c>
      <c r="N100" s="118" t="str">
        <f>IF(FN_MC!AM78="","*",FN_MC!AM78)</f>
        <v>TCS-TRC</v>
      </c>
      <c r="O100" s="135">
        <f>FN_MC!BH78</f>
        <v>2</v>
      </c>
      <c r="P100" s="78"/>
      <c r="Q100" s="120" t="str">
        <f>IF($A$2=1,IF(FN_MC!BJ78="","*",FN_MC!BJ78),IF(FN_MC!BK78="","*",FN_MC!BK78))</f>
        <v xml:space="preserve"> Licença as 11:15h - em inspeção</v>
      </c>
    </row>
    <row r="101" spans="1:17" hidden="1">
      <c r="A101" s="85">
        <f>IF(FN_MC!B79="","*",FN_MC!B79)</f>
        <v>46062</v>
      </c>
      <c r="B101" s="86" t="str">
        <f>IF(FN_MC!X79="","*",FN_MC!X79)</f>
        <v>Oportunidade</v>
      </c>
      <c r="C101" s="87" t="str">
        <f>IF(FN_MC!S79="","*",FN_MC!S79)</f>
        <v>FERRONORTE</v>
      </c>
      <c r="D101" s="87" t="str">
        <f>IF(FN_MC!T79="","*",FN_MC!T79)</f>
        <v>TMI-TCS</v>
      </c>
      <c r="E101" s="87" t="str">
        <f>IF(FN_MC!D79="","*",FN_MC!D79)</f>
        <v>MARCOS (TF-520)</v>
      </c>
      <c r="F101" s="87" t="str">
        <f>IF(FN_MC!H79="","*",FN_MC!H79)</f>
        <v>277TCS</v>
      </c>
      <c r="G101" s="87" t="str">
        <f>IF(FN_MC!M79="","*",FN_MC!M79)</f>
        <v>TJA-TCS</v>
      </c>
      <c r="H101" s="125">
        <f>IF(FN_MC!K79="","*",FN_MC!K79)</f>
        <v>280.5</v>
      </c>
      <c r="I101" s="110">
        <f>IF(FN_MC!O79="","*",FN_MC!O79)</f>
        <v>0.375</v>
      </c>
      <c r="J101" s="110">
        <f>IF(FN_MC!P79="","*",FN_MC!P79)</f>
        <v>8.3333333333333329E-2</v>
      </c>
      <c r="K101" s="118" t="str">
        <f>IF(FN_MC!AK79="","*",FN_MC!AK79)</f>
        <v>277TCS</v>
      </c>
      <c r="L101" s="118" t="str">
        <f>IF(FN_MC!AM79="","*",FN_MC!AM79)</f>
        <v>TJA-TCS</v>
      </c>
      <c r="M101" s="118">
        <f>IF(FN_MC!AP79="","*",FN_MC!AP79)</f>
        <v>280.5</v>
      </c>
      <c r="N101" s="118" t="str">
        <f>IF(FN_MC!AM79="","*",FN_MC!AM79)</f>
        <v>TJA-TCS</v>
      </c>
      <c r="O101" s="135">
        <f>FN_MC!BH79</f>
        <v>0</v>
      </c>
      <c r="P101" s="78"/>
      <c r="Q101" s="120" t="str">
        <f>IF($A$2=1,IF(FN_MC!BJ79="","*",FN_MC!BJ79),IF(FN_MC!BK79="","*",FN_MC!BK79))</f>
        <v>Equipe pronta as 08:21h  - previsão de faixa após I58 - Chuva no local</v>
      </c>
    </row>
    <row r="102" spans="1:17" hidden="1">
      <c r="A102" s="85">
        <f>IF(FN_MC!B80="","*",FN_MC!B80)</f>
        <v>46062</v>
      </c>
      <c r="B102" s="86" t="str">
        <f>IF(FN_MC!X80="","*",FN_MC!X80)</f>
        <v>Oportunidade</v>
      </c>
      <c r="C102" s="87" t="str">
        <f>IF(FN_MC!S80="","*",FN_MC!S80)</f>
        <v>FERRONORTE</v>
      </c>
      <c r="D102" s="87" t="str">
        <f>IF(FN_MC!T80="","*",FN_MC!T80)</f>
        <v>TMI-TCS</v>
      </c>
      <c r="E102" s="87" t="str">
        <f>IF(FN_MC!D80="","*",FN_MC!D80)</f>
        <v>W50</v>
      </c>
      <c r="F102" s="87" t="str">
        <f>IF(FN_MC!H80="","*",FN_MC!H80)</f>
        <v>TCS2</v>
      </c>
      <c r="G102" s="87" t="str">
        <f>IF(FN_MC!M80="","*",FN_MC!M80)</f>
        <v>TVI-TJA</v>
      </c>
      <c r="H102" s="125">
        <f>IF(FN_MC!K80="","*",FN_MC!K80)</f>
        <v>260</v>
      </c>
      <c r="I102" s="110">
        <f>IF(FN_MC!O80="","*",FN_MC!O80)</f>
        <v>0.45833333333333331</v>
      </c>
      <c r="J102" s="110">
        <f>IF(FN_MC!P80="","*",FN_MC!P80)</f>
        <v>8.3333333333333329E-2</v>
      </c>
      <c r="K102" s="118" t="str">
        <f>IF(FN_MC!AK80="","*",FN_MC!AK80)</f>
        <v>TCS2</v>
      </c>
      <c r="L102" s="118" t="str">
        <f>IF(FN_MC!AM80="","*",FN_MC!AM80)</f>
        <v>TVI-TJA</v>
      </c>
      <c r="M102" s="118">
        <f>IF(FN_MC!AP80="","*",FN_MC!AP80)</f>
        <v>260</v>
      </c>
      <c r="N102" s="118" t="str">
        <f>IF(FN_MC!AM80="","*",FN_MC!AM80)</f>
        <v>TVI-TJA</v>
      </c>
      <c r="O102" s="135">
        <f>FN_MC!BH80</f>
        <v>0</v>
      </c>
      <c r="P102" s="78"/>
      <c r="Q102" s="120" t="str">
        <f>IF($A$2=1,IF(FN_MC!BJ80="","*",FN_MC!BJ80),IF(FN_MC!BK80="","*",FN_MC!BK80))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5">
        <f>FN_MC!BH81</f>
        <v>0</v>
      </c>
      <c r="P104" s="78"/>
      <c r="Q104" s="120" t="str">
        <f>IF($A$2=1,IF(FN_MC!BJ81="","*",FN_MC!BJ81),IF(FN_MC!BK81="","*",FN_MC!BK81))</f>
        <v>Cancelado devido atraso no deslocamento do operador</v>
      </c>
    </row>
    <row r="105" spans="1:17" hidden="1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5" t="e">
        <f>FN_MC!#REF!</f>
        <v>#REF!</v>
      </c>
      <c r="P105" s="78"/>
      <c r="Q105" s="120" t="str">
        <f>IF($A$2=1,IF(FN_MC!BH82="","*",FN_MC!BH82),IF(FN_MC!BK82="","*",FN_MC!BK82))</f>
        <v>Não solicitou intevalo</v>
      </c>
    </row>
    <row r="106" spans="1:17" hidden="1">
      <c r="A106" s="85">
        <f>IF(FN_MC!B83="","*",FN_MC!B83)</f>
        <v>46062</v>
      </c>
      <c r="B106" s="86" t="str">
        <f>IF(FN_MC!X83="","*",FN_MC!X83)</f>
        <v>Extra</v>
      </c>
      <c r="C106" s="87" t="str">
        <f>IF(FN_MC!S83="","*",FN_MC!S83)</f>
        <v>MALHA CENTRAL</v>
      </c>
      <c r="D106" s="87" t="str">
        <f>IF(FN_MC!T83="","*",FN_MC!T83)</f>
        <v>PPN-POV</v>
      </c>
      <c r="E106" s="87" t="str">
        <f>IF(FN_MC!D83="","*",FN_MC!D83)</f>
        <v>E14</v>
      </c>
      <c r="F106" s="87" t="str">
        <f>IF(FN_MC!H83="","*",FN_MC!H83)</f>
        <v>PPN1</v>
      </c>
      <c r="G106" s="87" t="str">
        <f>IF(FN_MC!M83="","*",FN_MC!M83)</f>
        <v>PPN</v>
      </c>
      <c r="H106" s="125">
        <f>IF(FN_MC!K83="","*",FN_MC!K83)</f>
        <v>721</v>
      </c>
      <c r="I106" s="110">
        <f>IF(FN_MC!O83="","*",FN_MC!O83)</f>
        <v>0.99930555555555556</v>
      </c>
      <c r="J106" s="110">
        <f>IF(FN_MC!P83="","*",FN_MC!P83)</f>
        <v>4.1666666666666664E-2</v>
      </c>
      <c r="K106" s="118" t="str">
        <f>IF(FN_MC!AK83="","*",FN_MC!AK83)</f>
        <v>PPN1</v>
      </c>
      <c r="L106" s="118" t="str">
        <f>IF(FN_MC!AM83="","*",FN_MC!AM83)</f>
        <v>PPN</v>
      </c>
      <c r="M106" s="118">
        <f>IF(FN_MC!AP83="","*",FN_MC!AP83)</f>
        <v>721</v>
      </c>
      <c r="N106" s="118" t="str">
        <f>IF(FN_MC!AM83="","*",FN_MC!AM83)</f>
        <v>PPN</v>
      </c>
      <c r="O106" s="135">
        <f>FN_MC!BH83</f>
        <v>2</v>
      </c>
      <c r="P106" s="78"/>
      <c r="Q106" s="120" t="str">
        <f>IF($A$2=1,IF(FN_MC!BJ83="","*",FN_MC!BJ83),IF(FN_MC!BK83="","*",FN_MC!BK83))</f>
        <v xml:space="preserve">Deslocamento ok </v>
      </c>
    </row>
    <row r="107" spans="1:17" hidden="1">
      <c r="A107" s="85">
        <f>IF(FN_MC!B84="","*",FN_MC!B84)</f>
        <v>46062</v>
      </c>
      <c r="B107" s="86" t="str">
        <f>IF(FN_MC!X84="","*",FN_MC!X84)</f>
        <v>Oportunidade</v>
      </c>
      <c r="C107" s="87" t="str">
        <f>IF(FN_MC!S84="","*",FN_MC!S84)</f>
        <v>MALHA CENTRAL</v>
      </c>
      <c r="D107" s="87" t="str">
        <f>IF(FN_MC!T84="","*",FN_MC!T84)</f>
        <v>PPN-POV</v>
      </c>
      <c r="E107" s="87" t="str">
        <f>IF(FN_MC!D84="","*",FN_MC!D84)</f>
        <v xml:space="preserve">TURMA FIXA VIA </v>
      </c>
      <c r="F107" s="87" t="str">
        <f>IF(FN_MC!H84="","*",FN_MC!H84)</f>
        <v>POVPJA</v>
      </c>
      <c r="G107" s="87" t="str">
        <f>IF(FN_MC!M84="","*",FN_MC!M84)</f>
        <v>PJA-POV</v>
      </c>
      <c r="H107" s="125">
        <f>IF(FN_MC!K84="","*",FN_MC!K84)</f>
        <v>1519.6</v>
      </c>
      <c r="I107" s="110">
        <f>IF(FN_MC!O84="","*",FN_MC!O84)</f>
        <v>0.52083333333333337</v>
      </c>
      <c r="J107" s="110">
        <f>IF(FN_MC!P84="","*",FN_MC!P84)</f>
        <v>8.3333333333333329E-2</v>
      </c>
      <c r="K107" s="118" t="str">
        <f>IF(FN_MC!AK84="","*",FN_MC!AK84)</f>
        <v>POVPJA</v>
      </c>
      <c r="L107" s="118" t="str">
        <f>IF(FN_MC!AM84="","*",FN_MC!AM84)</f>
        <v>PJA-POV</v>
      </c>
      <c r="M107" s="118">
        <f>IF(FN_MC!AP84="","*",FN_MC!AP84)</f>
        <v>1519.6</v>
      </c>
      <c r="N107" s="118" t="str">
        <f>IF(FN_MC!AM84="","*",FN_MC!AM84)</f>
        <v>PJA-POV</v>
      </c>
      <c r="O107" s="135">
        <f>FN_MC!BH84</f>
        <v>2</v>
      </c>
      <c r="P107" s="78"/>
      <c r="Q107" s="120" t="str">
        <f>IF($A$2=1,IF(FN_MC!BJ84="","*",FN_MC!BJ84),IF(FN_MC!BK84="","*",FN_MC!BK84))</f>
        <v>Intervalo das 12:32h as 14:33</v>
      </c>
    </row>
    <row r="108" spans="1:17" hidden="1">
      <c r="A108" s="85">
        <f>IF(FN_MC!B85="","*",FN_MC!B85)</f>
        <v>46063</v>
      </c>
      <c r="B108" s="86" t="str">
        <f>IF(FN_MC!X85="","*",FN_MC!X85)</f>
        <v>Contrato</v>
      </c>
      <c r="C108" s="87" t="str">
        <f>IF(FN_MC!S85="","*",FN_MC!S85)</f>
        <v>FERRONORTE</v>
      </c>
      <c r="D108" s="87" t="str">
        <f>IF(FN_MC!T85="","*",FN_MC!T85)</f>
        <v>TGR-TRO</v>
      </c>
      <c r="E108" s="87" t="str">
        <f>IF(FN_MC!D85="","*",FN_MC!D85)</f>
        <v>V86</v>
      </c>
      <c r="F108" s="87" t="str">
        <f>IF(FN_MC!H85="","*",FN_MC!H85)</f>
        <v>TSF</v>
      </c>
      <c r="G108" s="87" t="str">
        <f>IF(FN_MC!M85="","*",FN_MC!M85)</f>
        <v>TAL-TSF</v>
      </c>
      <c r="H108" s="125">
        <f>IF(FN_MC!K85="","*",FN_MC!K85)</f>
        <v>710.1</v>
      </c>
      <c r="I108" s="110">
        <f>IF(FN_MC!O85="","*",FN_MC!O85)</f>
        <v>0.4375</v>
      </c>
      <c r="J108" s="110">
        <f>IF(FN_MC!P85="","*",FN_MC!P85)</f>
        <v>0.125</v>
      </c>
      <c r="K108" s="118" t="str">
        <f>IF(FN_MC!AK85="","*",FN_MC!AK85)</f>
        <v>TSF</v>
      </c>
      <c r="L108" s="118" t="str">
        <f>IF(FN_MC!AM85="","*",FN_MC!AM85)</f>
        <v>TAL-TSF</v>
      </c>
      <c r="M108" s="118">
        <f>IF(FN_MC!AP85="","*",FN_MC!AP85)</f>
        <v>710.1</v>
      </c>
      <c r="N108" s="118" t="str">
        <f>IF(FN_MC!AM85="","*",FN_MC!AM85)</f>
        <v>TAL-TSF</v>
      </c>
      <c r="O108" s="135">
        <f>FN_MC!BH85</f>
        <v>2</v>
      </c>
      <c r="P108" s="78"/>
      <c r="Q108" s="120" t="str">
        <f>IF($A$2=1,IF(FN_MC!BJ85="","*",FN_MC!BJ85),IF(FN_MC!BK85="","*",FN_MC!BK85))</f>
        <v>MC1 09:27, autorizado 09:27, em intervalo 10:58 até 16:30</v>
      </c>
    </row>
    <row r="109" spans="1:17" hidden="1">
      <c r="A109" s="85">
        <f>IF(FN_MC!B86="","*",FN_MC!B86)</f>
        <v>46063</v>
      </c>
      <c r="B109" s="86" t="str">
        <f>IF(FN_MC!X86="","*",FN_MC!X86)</f>
        <v>Oportunidade</v>
      </c>
      <c r="C109" s="87" t="str">
        <f>IF(FN_MC!S86="","*",FN_MC!S86)</f>
        <v>FERRONORTE</v>
      </c>
      <c r="D109" s="87" t="str">
        <f>IF(FN_MC!T86="","*",FN_MC!T86)</f>
        <v>TGR-TRO</v>
      </c>
      <c r="E109" s="87" t="str">
        <f>IF(FN_MC!D86="","*",FN_MC!D86)</f>
        <v>W70</v>
      </c>
      <c r="F109" s="87" t="str">
        <f>IF(FN_MC!H86="","*",FN_MC!H86)</f>
        <v>TIQ</v>
      </c>
      <c r="G109" s="87" t="str">
        <f>IF(FN_MC!M86="","*",FN_MC!M86)</f>
        <v>TAL-TSF</v>
      </c>
      <c r="H109" s="125">
        <f>IF(FN_MC!K86="","*",FN_MC!K86)</f>
        <v>704</v>
      </c>
      <c r="I109" s="110">
        <f>IF(FN_MC!O86="","*",FN_MC!O86)</f>
        <v>0.375</v>
      </c>
      <c r="J109" s="110">
        <f>IF(FN_MC!P86="","*",FN_MC!P86)</f>
        <v>0.10416666666666667</v>
      </c>
      <c r="K109" s="118" t="str">
        <f>IF(FN_MC!AK86="","*",FN_MC!AK86)</f>
        <v>TIQ</v>
      </c>
      <c r="L109" s="118" t="str">
        <f>IF(FN_MC!AM86="","*",FN_MC!AM86)</f>
        <v>TAL-TSF</v>
      </c>
      <c r="M109" s="118">
        <f>IF(FN_MC!AP86="","*",FN_MC!AP86)</f>
        <v>704</v>
      </c>
      <c r="N109" s="118" t="str">
        <f>IF(FN_MC!AM86="","*",FN_MC!AM86)</f>
        <v>TAL-TSF</v>
      </c>
      <c r="O109" s="135">
        <f>FN_MC!BH86</f>
        <v>2</v>
      </c>
      <c r="P109" s="78"/>
      <c r="Q109" s="120" t="str">
        <f>IF($A$2=1,IF(FN_MC!BJ86="","*",FN_MC!BJ86),IF(FN_MC!BK86="","*",FN_MC!BK86))</f>
        <v>MC1 07:54, aguarda autorização CCO, autorizado 11:46, em deslocamento para descarga, em intervalo 15:07</v>
      </c>
    </row>
    <row r="110" spans="1:17" hidden="1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5">
        <f>FN_MC!BH87</f>
        <v>0</v>
      </c>
      <c r="P110" s="78"/>
      <c r="Q110" s="120" t="str">
        <f>IF($A$2=1,IF(FN_MC!BJ87="","*",FN_MC!BJ87),IF(FN_MC!BK87="","*",FN_MC!BK87))</f>
        <v>*</v>
      </c>
    </row>
    <row r="111" spans="1:17" hidden="1">
      <c r="A111" s="85">
        <f>IF(FN_MC!B88="","*",FN_MC!B88)</f>
        <v>46063</v>
      </c>
      <c r="B111" s="86" t="str">
        <f>IF(FN_MC!X88="","*",FN_MC!X88)</f>
        <v>Oportunidade</v>
      </c>
      <c r="C111" s="87" t="str">
        <f>IF(FN_MC!S88="","*",FN_MC!S88)</f>
        <v>FERRONORTE</v>
      </c>
      <c r="D111" s="87" t="str">
        <f>IF(FN_MC!T88="","*",FN_MC!T88)</f>
        <v>TGR-TRO</v>
      </c>
      <c r="E111" s="87" t="str">
        <f>IF(FN_MC!D88="","*",FN_MC!D88)</f>
        <v>BRUNO (TF-525)</v>
      </c>
      <c r="F111" s="87" t="str">
        <f>IF(FN_MC!H88="","*",FN_MC!H88)</f>
        <v>TRM</v>
      </c>
      <c r="G111" s="87" t="str">
        <f>IF(FN_MC!M88="","*",FN_MC!M88)</f>
        <v>TRM</v>
      </c>
      <c r="H111" s="125">
        <f>IF(FN_MC!K88="","*",FN_MC!K88)</f>
        <v>548.16</v>
      </c>
      <c r="I111" s="110">
        <f>IF(FN_MC!O88="","*",FN_MC!O88)</f>
        <v>0.375</v>
      </c>
      <c r="J111" s="110">
        <f>IF(FN_MC!P88="","*",FN_MC!P88)</f>
        <v>6.25E-2</v>
      </c>
      <c r="K111" s="118" t="str">
        <f>IF(FN_MC!AK88="","*",FN_MC!AK88)</f>
        <v>TRM</v>
      </c>
      <c r="L111" s="118" t="str">
        <f>IF(FN_MC!AM88="","*",FN_MC!AM88)</f>
        <v>TRM</v>
      </c>
      <c r="M111" s="118">
        <f>IF(FN_MC!AP88="","*",FN_MC!AP88)</f>
        <v>548.16</v>
      </c>
      <c r="N111" s="118" t="str">
        <f>IF(FN_MC!AM88="","*",FN_MC!AM88)</f>
        <v>TRM</v>
      </c>
      <c r="O111" s="135">
        <f>FN_MC!BH88</f>
        <v>0</v>
      </c>
      <c r="P111" s="78"/>
      <c r="Q111" s="120" t="str">
        <f>IF($A$2=1,IF(FN_MC!BJ88="","*",FN_MC!BJ88),IF(FN_MC!BK88="","*",FN_MC!BK88))</f>
        <v xml:space="preserve">Equipe no local as 7h, aguarda temperatura para solicitar intervalo - Chuva </v>
      </c>
    </row>
    <row r="112" spans="1:17" hidden="1">
      <c r="A112" s="85">
        <f>IF(FN_MC!B89="","*",FN_MC!B89)</f>
        <v>46063</v>
      </c>
      <c r="B112" s="86" t="str">
        <f>IF(FN_MC!X89="","*",FN_MC!X89)</f>
        <v>Contrato</v>
      </c>
      <c r="C112" s="87" t="str">
        <f>IF(FN_MC!S89="","*",FN_MC!S89)</f>
        <v>FERRONORTE</v>
      </c>
      <c r="D112" s="87" t="str">
        <f>IF(FN_MC!T89="","*",FN_MC!T89)</f>
        <v>TCS-TGR</v>
      </c>
      <c r="E112" s="87" t="str">
        <f>IF(FN_MC!D89="","*",FN_MC!D89)</f>
        <v>ELSON (TF-526)</v>
      </c>
      <c r="F112" s="87" t="str">
        <f>IF(FN_MC!H89="","*",FN_MC!H89)</f>
        <v>TPC440</v>
      </c>
      <c r="G112" s="87" t="str">
        <f>IF(FN_MC!M89="","*",FN_MC!M89)</f>
        <v>TPC-TVL</v>
      </c>
      <c r="H112" s="125">
        <f>IF(FN_MC!K89="","*",FN_MC!K89)</f>
        <v>430.26799999999997</v>
      </c>
      <c r="I112" s="110">
        <f>IF(FN_MC!O89="","*",FN_MC!O89)</f>
        <v>0.375</v>
      </c>
      <c r="J112" s="110">
        <f>IF(FN_MC!P89="","*",FN_MC!P89)</f>
        <v>0.125</v>
      </c>
      <c r="K112" s="118" t="str">
        <f>IF(FN_MC!AK89="","*",FN_MC!AK89)</f>
        <v>TPC440</v>
      </c>
      <c r="L112" s="118" t="str">
        <f>IF(FN_MC!AM89="","*",FN_MC!AM89)</f>
        <v>TPC-TVL</v>
      </c>
      <c r="M112" s="118">
        <f>IF(FN_MC!AP89="","*",FN_MC!AP89)</f>
        <v>430.26799999999997</v>
      </c>
      <c r="N112" s="118" t="str">
        <f>IF(FN_MC!AM89="","*",FN_MC!AM89)</f>
        <v>TPC-TVL</v>
      </c>
      <c r="O112" s="135">
        <f>FN_MC!BH89</f>
        <v>0</v>
      </c>
      <c r="P112" s="78"/>
      <c r="Q112" s="120" t="str">
        <f>IF($A$2=1,IF(FN_MC!BJ89="","*",FN_MC!BJ89),IF(FN_MC!BK89="","*",FN_MC!BK89))</f>
        <v xml:space="preserve">Equipe no local as 7h, aguarda temperatura para solicitar intervalo - Chuva </v>
      </c>
    </row>
    <row r="113" spans="1:17" hidden="1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5">
        <f>FN_MC!BH90</f>
        <v>0</v>
      </c>
      <c r="P113" s="78"/>
      <c r="Q113" s="120" t="str">
        <f>IF($A$2=1,IF(FN_MC!BJ90="","*",FN_MC!BJ90),IF(FN_MC!BK90="","*",FN_MC!BK90))</f>
        <v>*</v>
      </c>
    </row>
    <row r="114" spans="1:17" hidden="1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5">
        <f>FN_MC!BH91</f>
        <v>0</v>
      </c>
      <c r="P114" s="78"/>
      <c r="Q114" s="120" t="str">
        <f>IF($A$2=1,IF(FN_MC!BJ91="","*",FN_MC!BJ91),IF(FN_MC!BK91="","*",FN_MC!BK91))</f>
        <v>*</v>
      </c>
    </row>
    <row r="115" spans="1:17" hidden="1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5">
        <f>FN_MC!BH92</f>
        <v>0</v>
      </c>
      <c r="P115" s="78"/>
      <c r="Q115" s="120" t="str">
        <f>IF($A$2=1,IF(FN_MC!BJ92="","*",FN_MC!BJ92),IF(FN_MC!BK92="","*",FN_MC!BK92))</f>
        <v>*</v>
      </c>
    </row>
    <row r="116" spans="1:17" hidden="1">
      <c r="A116" s="85">
        <f>IF(FN_MC!B93="","*",FN_MC!B93)</f>
        <v>46063</v>
      </c>
      <c r="B116" s="86" t="str">
        <f>IF(FN_MC!X93="","*",FN_MC!X93)</f>
        <v>Contrato</v>
      </c>
      <c r="C116" s="87" t="str">
        <f>IF(FN_MC!S93="","*",FN_MC!S93)</f>
        <v>FERRONORTE</v>
      </c>
      <c r="D116" s="87" t="str">
        <f>IF(FN_MC!T93="","*",FN_MC!T93)</f>
        <v>TMI-TCS</v>
      </c>
      <c r="E116" s="87" t="str">
        <f>IF(FN_MC!D93="","*",FN_MC!D93)</f>
        <v>W50</v>
      </c>
      <c r="F116" s="87" t="str">
        <f>IF(FN_MC!H93="","*",FN_MC!H93)</f>
        <v>TCS</v>
      </c>
      <c r="G116" s="87" t="str">
        <f>IF(FN_MC!M93="","*",FN_MC!M93)</f>
        <v>TVI-TJA</v>
      </c>
      <c r="H116" s="125">
        <f>IF(FN_MC!K93="","*",FN_MC!K93)</f>
        <v>260</v>
      </c>
      <c r="I116" s="110">
        <f>IF(FN_MC!O93="","*",FN_MC!O93)</f>
        <v>0.35416666666666669</v>
      </c>
      <c r="J116" s="110">
        <f>IF(FN_MC!P93="","*",FN_MC!P93)</f>
        <v>0.16666666666666666</v>
      </c>
      <c r="K116" s="118" t="str">
        <f>IF(FN_MC!AK93="","*",FN_MC!AK93)</f>
        <v>TCS</v>
      </c>
      <c r="L116" s="118" t="str">
        <f>IF(FN_MC!AM93="","*",FN_MC!AM93)</f>
        <v>TVI-TJA</v>
      </c>
      <c r="M116" s="118">
        <f>IF(FN_MC!AP93="","*",FN_MC!AP93)</f>
        <v>260</v>
      </c>
      <c r="N116" s="118" t="str">
        <f>IF(FN_MC!AM93="","*",FN_MC!AM93)</f>
        <v>TVI-TJA</v>
      </c>
      <c r="O116" s="135">
        <f>FN_MC!BH93</f>
        <v>2</v>
      </c>
      <c r="P116" s="78"/>
      <c r="Q116" s="120" t="str">
        <f>IF($A$2=1,IF(FN_MC!BJ93="","*",FN_MC!BJ93),IF(FN_MC!BK93="","*",FN_MC!BK93))</f>
        <v>MC1 07:56, autorizado 08:42, em intervalo 09:27 até 11:27</v>
      </c>
    </row>
    <row r="117" spans="1:17" hidden="1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5">
        <f>FN_MC!BH94</f>
        <v>0</v>
      </c>
      <c r="P117" s="78"/>
      <c r="Q117" s="120" t="str">
        <f>IF($A$2=1,IF(FN_MC!BJ94="","*",FN_MC!BJ94),IF(FN_MC!BK94="","*",FN_MC!BK94))</f>
        <v>*</v>
      </c>
    </row>
    <row r="118" spans="1:17" hidden="1">
      <c r="A118" s="85">
        <f>IF(FN_MC!B95="","*",FN_MC!B95)</f>
        <v>46063</v>
      </c>
      <c r="B118" s="86" t="str">
        <f>IF(FN_MC!X95="","*",FN_MC!X95)</f>
        <v>Oportunidade</v>
      </c>
      <c r="C118" s="87" t="str">
        <f>IF(FN_MC!S95="","*",FN_MC!S95)</f>
        <v>FERRONORTE</v>
      </c>
      <c r="D118" s="87" t="str">
        <f>IF(FN_MC!T95="","*",FN_MC!T95)</f>
        <v>TMI-TCS</v>
      </c>
      <c r="E118" s="87" t="str">
        <f>IF(FN_MC!D95="","*",FN_MC!D95)</f>
        <v>V66</v>
      </c>
      <c r="F118" s="87" t="str">
        <f>IF(FN_MC!H95="","*",FN_MC!H95)</f>
        <v>TID2</v>
      </c>
      <c r="G118" s="87" t="str">
        <f>IF(FN_MC!M95="","*",FN_MC!M95)</f>
        <v>TCE-TID</v>
      </c>
      <c r="H118" s="125">
        <f>IF(FN_MC!K95="","*",FN_MC!K95)</f>
        <v>172</v>
      </c>
      <c r="I118" s="110">
        <f>IF(FN_MC!O95="","*",FN_MC!O95)</f>
        <v>0.39583333333333331</v>
      </c>
      <c r="J118" s="110">
        <f>IF(FN_MC!P95="","*",FN_MC!P95)</f>
        <v>6.25E-2</v>
      </c>
      <c r="K118" s="118" t="str">
        <f>IF(FN_MC!AK95="","*",FN_MC!AK95)</f>
        <v>TID2</v>
      </c>
      <c r="L118" s="118" t="str">
        <f>IF(FN_MC!AM95="","*",FN_MC!AM95)</f>
        <v>TCE-TID</v>
      </c>
      <c r="M118" s="118">
        <f>IF(FN_MC!AP95="","*",FN_MC!AP95)</f>
        <v>172</v>
      </c>
      <c r="N118" s="118" t="str">
        <f>IF(FN_MC!AM95="","*",FN_MC!AM95)</f>
        <v>TCE-TID</v>
      </c>
      <c r="O118" s="135">
        <f>FN_MC!BH95</f>
        <v>2</v>
      </c>
      <c r="P118" s="78"/>
      <c r="Q118" s="120" t="str">
        <f>IF($A$2=1,IF(FN_MC!BJ95="","*",FN_MC!BJ95),IF(FN_MC!BK95="","*",FN_MC!BK95))</f>
        <v>MC1 08:51, autorizado 09:27, em intervalo 09:27 até 10:59, realizou 1000m de varrição</v>
      </c>
    </row>
    <row r="119" spans="1:17" hidden="1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5">
        <f>FN_MC!BH96</f>
        <v>0</v>
      </c>
      <c r="P119" s="78"/>
      <c r="Q119" s="120" t="str">
        <f>IF($A$2=1,IF(FN_MC!BJ96="","*",FN_MC!BJ96),IF(FN_MC!BK96="","*",FN_MC!BK96))</f>
        <v>*</v>
      </c>
    </row>
    <row r="120" spans="1:17" hidden="1">
      <c r="A120" s="85">
        <f>IF(FN_MC!B97="","*",FN_MC!B97)</f>
        <v>46063</v>
      </c>
      <c r="B120" s="86" t="str">
        <f>IF(FN_MC!X97="","*",FN_MC!X97)</f>
        <v>Oportunidade</v>
      </c>
      <c r="C120" s="87" t="str">
        <f>IF(FN_MC!S97="","*",FN_MC!S97)</f>
        <v>FERRONORTE</v>
      </c>
      <c r="D120" s="87" t="str">
        <f>IF(FN_MC!T97="","*",FN_MC!T97)</f>
        <v>TMI-TCS</v>
      </c>
      <c r="E120" s="87" t="str">
        <f>IF(FN_MC!D97="","*",FN_MC!D97)</f>
        <v>MARCOS (TF-520)</v>
      </c>
      <c r="F120" s="87" t="str">
        <f>IF(FN_MC!H97="","*",FN_MC!H97)</f>
        <v>K52TQI</v>
      </c>
      <c r="G120" s="87" t="str">
        <f>IF(FN_MC!M97="","*",FN_MC!M97)</f>
        <v>TLG-TQI</v>
      </c>
      <c r="H120" s="125">
        <f>IF(FN_MC!K97="","*",FN_MC!K97)</f>
        <v>54.53</v>
      </c>
      <c r="I120" s="110">
        <f>IF(FN_MC!O97="","*",FN_MC!O97)</f>
        <v>0.375</v>
      </c>
      <c r="J120" s="110">
        <f>IF(FN_MC!P97="","*",FN_MC!P97)</f>
        <v>0.125</v>
      </c>
      <c r="K120" s="118" t="str">
        <f>IF(FN_MC!AK97="","*",FN_MC!AK97)</f>
        <v>K52TQI</v>
      </c>
      <c r="L120" s="118" t="str">
        <f>IF(FN_MC!AM97="","*",FN_MC!AM97)</f>
        <v>TLG-TQI</v>
      </c>
      <c r="M120" s="118">
        <f>IF(FN_MC!AP97="","*",FN_MC!AP97)</f>
        <v>54.53</v>
      </c>
      <c r="N120" s="118" t="str">
        <f>IF(FN_MC!AM97="","*",FN_MC!AM97)</f>
        <v>TLG-TQI</v>
      </c>
      <c r="O120" s="135">
        <f>FN_MC!BH97</f>
        <v>0</v>
      </c>
      <c r="P120" s="78"/>
      <c r="Q120" s="120" t="str">
        <f>IF($A$2=1,IF(FN_MC!BJ97="","*",FN_MC!BJ97),IF(FN_MC!BK97="","*",FN_MC!BK97))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IF(FN_MC!B98="","*",FN_MC!B98)</f>
        <v>46063</v>
      </c>
      <c r="B121" s="86" t="str">
        <f>IF(FN_MC!X98="","*",FN_MC!X98)</f>
        <v>Oportunidade</v>
      </c>
      <c r="C121" s="87" t="str">
        <f>IF(FN_MC!S98="","*",FN_MC!S98)</f>
        <v>FERRONORTE</v>
      </c>
      <c r="D121" s="87" t="str">
        <f>IF(FN_MC!T98="","*",FN_MC!T98)</f>
        <v>TMI-TCS</v>
      </c>
      <c r="E121" s="87" t="str">
        <f>IF(FN_MC!D98="","*",FN_MC!D98)</f>
        <v>E46</v>
      </c>
      <c r="F121" s="87" t="str">
        <f>IF(FN_MC!H98="","*",FN_MC!H98)</f>
        <v>TIN</v>
      </c>
      <c r="G121" s="87" t="str">
        <f>IF(FN_MC!M98="","*",FN_MC!M98)</f>
        <v>TAP-TLG</v>
      </c>
      <c r="H121" s="125">
        <f>IF(FN_MC!K98="","*",FN_MC!K98)</f>
        <v>26.8</v>
      </c>
      <c r="I121" s="110">
        <f>IF(FN_MC!O98="","*",FN_MC!O98)</f>
        <v>0.41666666666666669</v>
      </c>
      <c r="J121" s="110">
        <f>IF(FN_MC!P98="","*",FN_MC!P98)</f>
        <v>4.1666666666666664E-2</v>
      </c>
      <c r="K121" s="118" t="str">
        <f>IF(FN_MC!AK98="","*",FN_MC!AK98)</f>
        <v>TIN</v>
      </c>
      <c r="L121" s="118" t="str">
        <f>IF(FN_MC!AM98="","*",FN_MC!AM98)</f>
        <v>TAP-TLG</v>
      </c>
      <c r="M121" s="118">
        <f>IF(FN_MC!AP98="","*",FN_MC!AP98)</f>
        <v>26.8</v>
      </c>
      <c r="N121" s="118" t="str">
        <f>IF(FN_MC!AM98="","*",FN_MC!AM98)</f>
        <v>TAP-TLG</v>
      </c>
      <c r="O121" s="135">
        <f>FN_MC!BH98</f>
        <v>2</v>
      </c>
      <c r="P121" s="78"/>
      <c r="Q121" s="120" t="str">
        <f>IF($A$2=1,IF(FN_MC!BJ98="","*",FN_MC!BJ98),IF(FN_MC!BK98="","*",FN_MC!BK98))</f>
        <v>MC1 09:52, autorizado 10:11, finalizou manobra 11:15, aguarda licença para descarga, em descarga 13:15 até 15:25</v>
      </c>
    </row>
    <row r="122" spans="1:17" hidden="1">
      <c r="A122" s="85">
        <f>IF(FN_MC!B99="","*",FN_MC!B99)</f>
        <v>46063</v>
      </c>
      <c r="B122" s="86" t="str">
        <f>IF(FN_MC!X99="","*",FN_MC!X99)</f>
        <v>Oportunidade</v>
      </c>
      <c r="C122" s="87" t="str">
        <f>IF(FN_MC!S99="","*",FN_MC!S99)</f>
        <v>FERRONORTE</v>
      </c>
      <c r="D122" s="87" t="str">
        <f>IF(FN_MC!T99="","*",FN_MC!T99)</f>
        <v>TMI-TCS</v>
      </c>
      <c r="E122" s="87" t="str">
        <f>IF(FN_MC!D99="","*",FN_MC!D99)</f>
        <v>A60</v>
      </c>
      <c r="F122" s="87" t="str">
        <f>IF(FN_MC!H99="","*",FN_MC!H99)</f>
        <v>TMI</v>
      </c>
      <c r="G122" s="87" t="str">
        <f>IF(FN_MC!M99="","*",FN_MC!M99)</f>
        <v>TMI-TRP</v>
      </c>
      <c r="H122" s="125">
        <f>IF(FN_MC!K99="","*",FN_MC!K99)</f>
        <v>1</v>
      </c>
      <c r="I122" s="110">
        <f>IF(FN_MC!O99="","*",FN_MC!O99)</f>
        <v>0.33333333333333331</v>
      </c>
      <c r="J122" s="110">
        <f>IF(FN_MC!P99="","*",FN_MC!P99)</f>
        <v>4.1666666666666664E-2</v>
      </c>
      <c r="K122" s="118" t="str">
        <f>IF(FN_MC!AK99="","*",FN_MC!AK99)</f>
        <v>TMI</v>
      </c>
      <c r="L122" s="118" t="str">
        <f>IF(FN_MC!AM99="","*",FN_MC!AM99)</f>
        <v>TMI-TRP</v>
      </c>
      <c r="M122" s="118">
        <f>IF(FN_MC!AP99="","*",FN_MC!AP99)</f>
        <v>1</v>
      </c>
      <c r="N122" s="118" t="str">
        <f>IF(FN_MC!AM99="","*",FN_MC!AM99)</f>
        <v>TMI-TRP</v>
      </c>
      <c r="O122" s="135">
        <f>FN_MC!BH99</f>
        <v>2</v>
      </c>
      <c r="P122" s="78"/>
      <c r="Q122" s="120" t="str">
        <f>IF($A$2=1,IF(FN_MC!BJ99="","*",FN_MC!BJ99),IF(FN_MC!BK99="","*",FN_MC!BK99))</f>
        <v xml:space="preserve">Ronda ok </v>
      </c>
    </row>
    <row r="123" spans="1:17" hidden="1">
      <c r="A123" s="85">
        <f>IF(FN_MC!B100="","*",FN_MC!B100)</f>
        <v>46063</v>
      </c>
      <c r="B123" s="86" t="str">
        <f>IF(FN_MC!X100="","*",FN_MC!X100)</f>
        <v>Extra</v>
      </c>
      <c r="C123" s="87" t="str">
        <f>IF(FN_MC!S100="","*",FN_MC!S100)</f>
        <v>MALHA CENTRAL</v>
      </c>
      <c r="D123" s="87" t="str">
        <f>IF(FN_MC!T100="","*",FN_MC!T100)</f>
        <v>PPN-POV</v>
      </c>
      <c r="E123" s="87" t="str">
        <f>IF(FN_MC!D100="","*",FN_MC!D100)</f>
        <v>CARLOS NEVES (TP-521)</v>
      </c>
      <c r="F123" s="87" t="str">
        <f>IF(FN_MC!H100="","*",FN_MC!H100)</f>
        <v>-</v>
      </c>
      <c r="G123" s="87" t="str">
        <f>IF(FN_MC!M100="","*",FN_MC!M100)</f>
        <v>PPO-PPP</v>
      </c>
      <c r="H123" s="125">
        <f>IF(FN_MC!K100="","*",FN_MC!K100)</f>
        <v>1142.5999999999999</v>
      </c>
      <c r="I123" s="110">
        <f>IF(FN_MC!O100="","*",FN_MC!O100)</f>
        <v>0.29166666666666669</v>
      </c>
      <c r="J123" s="110">
        <f>IF(FN_MC!P100="","*",FN_MC!P100)</f>
        <v>0.41666666666666669</v>
      </c>
      <c r="K123" s="118" t="str">
        <f>IF(FN_MC!AK100="","*",FN_MC!AK100)</f>
        <v>-</v>
      </c>
      <c r="L123" s="118" t="str">
        <f>IF(FN_MC!AM100="","*",FN_MC!AM100)</f>
        <v>PPO-PPP</v>
      </c>
      <c r="M123" s="118">
        <f>IF(FN_MC!AP100="","*",FN_MC!AP100)</f>
        <v>1142.5999999999999</v>
      </c>
      <c r="N123" s="118" t="str">
        <f>IF(FN_MC!AM100="","*",FN_MC!AM100)</f>
        <v>PPO-PPP</v>
      </c>
      <c r="O123" s="135">
        <f>FN_MC!BH100</f>
        <v>2</v>
      </c>
      <c r="P123" s="78"/>
      <c r="Q123" s="120" t="str">
        <f>IF($A$2=1,IF(FN_MC!BJ100="","*",FN_MC!BJ100),IF(FN_MC!BK100="","*",FN_MC!BK100))</f>
        <v>Equipe pronta 7h, em intervalo 07:35 até 17:35</v>
      </c>
    </row>
    <row r="124" spans="1:17" hidden="1">
      <c r="A124" s="85">
        <f>IF(FN_MC!B101="","*",FN_MC!B101)</f>
        <v>46063</v>
      </c>
      <c r="B124" s="86" t="str">
        <f>IF(FN_MC!X101="","*",FN_MC!X101)</f>
        <v>Extra</v>
      </c>
      <c r="C124" s="87" t="str">
        <f>IF(FN_MC!S101="","*",FN_MC!S101)</f>
        <v>MALHA CENTRAL</v>
      </c>
      <c r="D124" s="87" t="str">
        <f>IF(FN_MC!T101="","*",FN_MC!T101)</f>
        <v>PRV-POV</v>
      </c>
      <c r="E124" s="87" t="str">
        <f>IF(FN_MC!D101="","*",FN_MC!D101)</f>
        <v>W94</v>
      </c>
      <c r="F124" s="87" t="str">
        <f>IF(FN_MC!H101="","*",FN_MC!H101)</f>
        <v>PPR1</v>
      </c>
      <c r="G124" s="87" t="str">
        <f>IF(FN_MC!M101="","*",FN_MC!M101)</f>
        <v>PPR-PSS</v>
      </c>
      <c r="H124" s="125">
        <f>IF(FN_MC!K101="","*",FN_MC!K101)</f>
        <v>1996.3</v>
      </c>
      <c r="I124" s="110">
        <f>IF(FN_MC!O101="","*",FN_MC!O101)</f>
        <v>0.375</v>
      </c>
      <c r="J124" s="110">
        <f>IF(FN_MC!P101="","*",FN_MC!P101)</f>
        <v>8.3333333333333329E-2</v>
      </c>
      <c r="K124" s="118" t="str">
        <f>IF(FN_MC!AK101="","*",FN_MC!AK101)</f>
        <v>PPR1</v>
      </c>
      <c r="L124" s="118" t="str">
        <f>IF(FN_MC!AM101="","*",FN_MC!AM101)</f>
        <v>PPR-PSS</v>
      </c>
      <c r="M124" s="118">
        <f>IF(FN_MC!AP101="","*",FN_MC!AP101)</f>
        <v>1996.3</v>
      </c>
      <c r="N124" s="118" t="str">
        <f>IF(FN_MC!AM101="","*",FN_MC!AM101)</f>
        <v>PPR-PSS</v>
      </c>
      <c r="O124" s="135">
        <f>FN_MC!BH101</f>
        <v>2</v>
      </c>
      <c r="P124" s="78"/>
      <c r="Q124" s="120" t="str">
        <f>IF($A$2=1,IF(FN_MC!BJ101="","*",FN_MC!BJ101),IF(FN_MC!BK101="","*",FN_MC!BK101))</f>
        <v xml:space="preserve">MC1 10:47, autorizado 12:22, em carregamento 13:41, carregamento finalizado </v>
      </c>
    </row>
    <row r="125" spans="1:17" hidden="1">
      <c r="A125" s="85">
        <f>IF(FN_MC!B103="","*",FN_MC!B103)</f>
        <v>46064</v>
      </c>
      <c r="B125" s="86" t="str">
        <f>IF(FN_MC!X103="","*",FN_MC!X103)</f>
        <v>Contrato</v>
      </c>
      <c r="C125" s="87" t="str">
        <f>IF(FN_MC!S103="","*",FN_MC!S103)</f>
        <v>FERRONORTE</v>
      </c>
      <c r="D125" s="87" t="str">
        <f>IF(FN_MC!T103="","*",FN_MC!T103)</f>
        <v>TGR-TRO</v>
      </c>
      <c r="E125" s="87" t="str">
        <f>IF(FN_MC!D103="","*",FN_MC!D103)</f>
        <v>V86</v>
      </c>
      <c r="F125" s="87" t="str">
        <f>IF(FN_MC!H103="","*",FN_MC!H103)</f>
        <v>TSF1</v>
      </c>
      <c r="G125" s="87" t="str">
        <f>IF(FN_MC!M103="","*",FN_MC!M103)</f>
        <v>TBS-TAL</v>
      </c>
      <c r="H125" s="125">
        <f>IF(FN_MC!K103="","*",FN_MC!K103)</f>
        <v>665.9</v>
      </c>
      <c r="I125" s="110">
        <f>IF(FN_MC!O103="","*",FN_MC!O103)</f>
        <v>0.4375</v>
      </c>
      <c r="J125" s="110">
        <f>IF(FN_MC!P103="","*",FN_MC!P103)</f>
        <v>0.125</v>
      </c>
      <c r="K125" s="118" t="str">
        <f>IF(FN_MC!AK103="","*",FN_MC!AK103)</f>
        <v>TSF1</v>
      </c>
      <c r="L125" s="118" t="str">
        <f>IF(FN_MC!AM103="","*",FN_MC!AM103)</f>
        <v>TBS-TAL</v>
      </c>
      <c r="M125" s="118">
        <f>IF(FN_MC!AP103="","*",FN_MC!AP103)</f>
        <v>665.9</v>
      </c>
      <c r="N125" s="118" t="str">
        <f>IF(FN_MC!AM103="","*",FN_MC!AM103)</f>
        <v>TBS-TAL</v>
      </c>
      <c r="O125" s="135">
        <f>FN_MC!BH103</f>
        <v>0</v>
      </c>
      <c r="P125" s="78"/>
      <c r="Q125" s="120" t="str">
        <f>IF($A$2=1,IF(FN_MC!BJ103="","*",FN_MC!BJ103),IF(FN_MC!BK103="","*",FN_MC!BK103))</f>
        <v xml:space="preserve">MC1 as 09:58h  - cancelado pelo CCO </v>
      </c>
    </row>
    <row r="126" spans="1:17" hidden="1">
      <c r="A126" s="85">
        <f>IF(FN_MC!B104="","*",FN_MC!B104)</f>
        <v>46064</v>
      </c>
      <c r="B126" s="86" t="str">
        <f>IF(FN_MC!X104="","*",FN_MC!X104)</f>
        <v>Oportunidade</v>
      </c>
      <c r="C126" s="87" t="str">
        <f>IF(FN_MC!S104="","*",FN_MC!S104)</f>
        <v>FERRONORTE</v>
      </c>
      <c r="D126" s="87" t="str">
        <f>IF(FN_MC!T104="","*",FN_MC!T104)</f>
        <v>TGR-TRO</v>
      </c>
      <c r="E126" s="87" t="str">
        <f>IF(FN_MC!D104="","*",FN_MC!D104)</f>
        <v>FRANCISCO (TF-19)</v>
      </c>
      <c r="F126" s="87" t="str">
        <f>IF(FN_MC!H104="","*",FN_MC!H104)</f>
        <v>TEPPAT1</v>
      </c>
      <c r="G126" s="87" t="str">
        <f>IF(FN_MC!M104="","*",FN_MC!M104)</f>
        <v>TEP-TMJ</v>
      </c>
      <c r="H126" s="125">
        <f>IF(FN_MC!K104="","*",FN_MC!K104)</f>
        <v>565</v>
      </c>
      <c r="I126" s="110">
        <f>IF(FN_MC!O104="","*",FN_MC!O104)</f>
        <v>0.375</v>
      </c>
      <c r="J126" s="110">
        <f>IF(FN_MC!P104="","*",FN_MC!P104)</f>
        <v>4.1666666666666664E-2</v>
      </c>
      <c r="K126" s="118" t="str">
        <f>IF(FN_MC!AK104="","*",FN_MC!AK104)</f>
        <v>TEPPAT1</v>
      </c>
      <c r="L126" s="118" t="str">
        <f>IF(FN_MC!AM104="","*",FN_MC!AM104)</f>
        <v>TEP-TMJ</v>
      </c>
      <c r="M126" s="118">
        <f>IF(FN_MC!AP104="","*",FN_MC!AP104)</f>
        <v>565</v>
      </c>
      <c r="N126" s="118" t="str">
        <f>IF(FN_MC!AM104="","*",FN_MC!AM104)</f>
        <v>TEP-TMJ</v>
      </c>
      <c r="O126" s="135">
        <f>FN_MC!BH104</f>
        <v>2</v>
      </c>
      <c r="P126" s="78"/>
      <c r="Q126" s="120" t="str">
        <f>IF($A$2=1,IF(FN_MC!BJ104="","*",FN_MC!BJ104),IF(FN_MC!BK104="","*",FN_MC!BK104))</f>
        <v>Pronto as 11h - Intervalo das 11:50h as 12:50h</v>
      </c>
    </row>
    <row r="127" spans="1:17" hidden="1">
      <c r="A127" s="85">
        <f>IF(FN_MC!B105="","*",FN_MC!B105)</f>
        <v>46064</v>
      </c>
      <c r="B127" s="86" t="str">
        <f>IF(FN_MC!X105="","*",FN_MC!X105)</f>
        <v>Oportunidade</v>
      </c>
      <c r="C127" s="87" t="str">
        <f>IF(FN_MC!S105="","*",FN_MC!S105)</f>
        <v>FERRONORTE</v>
      </c>
      <c r="D127" s="87" t="str">
        <f>IF(FN_MC!T105="","*",FN_MC!T105)</f>
        <v>TGR-TRO</v>
      </c>
      <c r="E127" s="87" t="str">
        <f>IF(FN_MC!D105="","*",FN_MC!D105)</f>
        <v>BRUNO (TF-525)</v>
      </c>
      <c r="F127" s="87" t="str">
        <f>IF(FN_MC!H105="","*",FN_MC!H105)</f>
        <v>TRM</v>
      </c>
      <c r="G127" s="87" t="str">
        <f>IF(FN_MC!M105="","*",FN_MC!M105)</f>
        <v>TRM</v>
      </c>
      <c r="H127" s="125">
        <f>IF(FN_MC!K105="","*",FN_MC!K105)</f>
        <v>548.16</v>
      </c>
      <c r="I127" s="110">
        <f>IF(FN_MC!O105="","*",FN_MC!O105)</f>
        <v>0.33333333333333331</v>
      </c>
      <c r="J127" s="110">
        <f>IF(FN_MC!P105="","*",FN_MC!P105)</f>
        <v>5.5555555555555552E-2</v>
      </c>
      <c r="K127" s="118" t="str">
        <f>IF(FN_MC!AK105="","*",FN_MC!AK105)</f>
        <v>TRM</v>
      </c>
      <c r="L127" s="118" t="str">
        <f>IF(FN_MC!AM105="","*",FN_MC!AM105)</f>
        <v>TRM</v>
      </c>
      <c r="M127" s="118">
        <f>IF(FN_MC!AP105="","*",FN_MC!AP105)</f>
        <v>548.16</v>
      </c>
      <c r="N127" s="118" t="str">
        <f>IF(FN_MC!AM105="","*",FN_MC!AM105)</f>
        <v>TRM</v>
      </c>
      <c r="O127" s="135">
        <f>FN_MC!BH105</f>
        <v>2</v>
      </c>
      <c r="P127" s="78"/>
      <c r="Q127" s="120" t="str">
        <f>IF($A$2=1,IF(FN_MC!BJ105="","*",FN_MC!BJ105),IF(FN_MC!BK105="","*",FN_MC!BK105))</f>
        <v>Previsão de faixa após o I71 - Intervalo das 12:48h as 14:08</v>
      </c>
    </row>
    <row r="128" spans="1:17" hidden="1">
      <c r="A128" s="85">
        <f>IF(FN_MC!B106="","*",FN_MC!B106)</f>
        <v>46064</v>
      </c>
      <c r="B128" s="86" t="str">
        <f>IF(FN_MC!X106="","*",FN_MC!X106)</f>
        <v>Oportunidade</v>
      </c>
      <c r="C128" s="87" t="str">
        <f>IF(FN_MC!S106="","*",FN_MC!S106)</f>
        <v>FERRONORTE</v>
      </c>
      <c r="D128" s="87" t="str">
        <f>IF(FN_MC!T106="","*",FN_MC!T106)</f>
        <v>TGR-TRO</v>
      </c>
      <c r="E128" s="87" t="str">
        <f>IF(FN_MC!D106="","*",FN_MC!D106)</f>
        <v>W70</v>
      </c>
      <c r="F128" s="87" t="str">
        <f>IF(FN_MC!H106="","*",FN_MC!H106)</f>
        <v>TGR2</v>
      </c>
      <c r="G128" s="87" t="str">
        <f>IF(FN_MC!M106="","*",FN_MC!M106)</f>
        <v>TGR-TIQ</v>
      </c>
      <c r="H128" s="125">
        <f>IF(FN_MC!K106="","*",FN_MC!K106)</f>
        <v>502</v>
      </c>
      <c r="I128" s="110">
        <f>IF(FN_MC!O106="","*",FN_MC!O106)</f>
        <v>0.75</v>
      </c>
      <c r="J128" s="110">
        <f>IF(FN_MC!P106="","*",FN_MC!P106)</f>
        <v>4.1666666666666664E-2</v>
      </c>
      <c r="K128" s="118" t="str">
        <f>IF(FN_MC!AK106="","*",FN_MC!AK106)</f>
        <v>TGR2</v>
      </c>
      <c r="L128" s="118" t="str">
        <f>IF(FN_MC!AM106="","*",FN_MC!AM106)</f>
        <v>TGR-TIQ</v>
      </c>
      <c r="M128" s="118">
        <f>IF(FN_MC!AP106="","*",FN_MC!AP106)</f>
        <v>502</v>
      </c>
      <c r="N128" s="118" t="str">
        <f>IF(FN_MC!AM106="","*",FN_MC!AM106)</f>
        <v>TGR-TIQ</v>
      </c>
      <c r="O128" s="135">
        <f>FN_MC!BH106</f>
        <v>2</v>
      </c>
      <c r="P128" s="78"/>
      <c r="Q128" s="120" t="str">
        <f>IF($A$2=1,IF(FN_MC!BJ106="","*",FN_MC!BJ106),IF(FN_MC!BK106="","*",FN_MC!BK106))</f>
        <v>Em carregamento - Previsão de MC1 as 18h</v>
      </c>
    </row>
    <row r="129" spans="1:17" hidden="1">
      <c r="A129" s="85">
        <f>IF(FN_MC!B107="","*",FN_MC!B107)</f>
        <v>46064</v>
      </c>
      <c r="B129" s="86" t="str">
        <f>IF(FN_MC!X107="","*",FN_MC!X107)</f>
        <v>Contrato</v>
      </c>
      <c r="C129" s="87" t="str">
        <f>IF(FN_MC!S107="","*",FN_MC!S107)</f>
        <v>FERRONORTE</v>
      </c>
      <c r="D129" s="87" t="str">
        <f>IF(FN_MC!T107="","*",FN_MC!T107)</f>
        <v>TCS-TGR</v>
      </c>
      <c r="E129" s="87" t="str">
        <f>IF(FN_MC!D107="","*",FN_MC!D107)</f>
        <v>ELSON (TF-526)</v>
      </c>
      <c r="F129" s="87" t="str">
        <f>IF(FN_MC!H107="","*",FN_MC!H107)</f>
        <v>-</v>
      </c>
      <c r="G129" s="87" t="str">
        <f>IF(FN_MC!M107="","*",FN_MC!M107)</f>
        <v>TPC-TVL</v>
      </c>
      <c r="H129" s="125">
        <f>IF(FN_MC!K107="","*",FN_MC!K107)</f>
        <v>430.26799999999997</v>
      </c>
      <c r="I129" s="110">
        <f>IF(FN_MC!O107="","*",FN_MC!O107)</f>
        <v>0.375</v>
      </c>
      <c r="J129" s="110">
        <f>IF(FN_MC!P107="","*",FN_MC!P107)</f>
        <v>0.125</v>
      </c>
      <c r="K129" s="118" t="str">
        <f>IF(FN_MC!AK107="","*",FN_MC!AK107)</f>
        <v>-</v>
      </c>
      <c r="L129" s="118" t="str">
        <f>IF(FN_MC!AM107="","*",FN_MC!AM107)</f>
        <v>TPC-TVL</v>
      </c>
      <c r="M129" s="118">
        <f>IF(FN_MC!AP107="","*",FN_MC!AP107)</f>
        <v>430.26799999999997</v>
      </c>
      <c r="N129" s="118" t="str">
        <f>IF(FN_MC!AM107="","*",FN_MC!AM107)</f>
        <v>TPC-TVL</v>
      </c>
      <c r="O129" s="135">
        <f>FN_MC!BH107</f>
        <v>0</v>
      </c>
      <c r="P129" s="78"/>
      <c r="Q129" s="120" t="str">
        <f>IF($A$2=1,IF(FN_MC!BJ107="","*",FN_MC!BJ107),IF(FN_MC!BK107="","*",FN_MC!BK107))</f>
        <v>Chuva no local</v>
      </c>
    </row>
    <row r="130" spans="1:17" hidden="1">
      <c r="A130" s="85">
        <f>IF(FN_MC!B108="","*",FN_MC!B108)</f>
        <v>46064</v>
      </c>
      <c r="B130" s="86" t="str">
        <f>IF(FN_MC!X108="","*",FN_MC!X108)</f>
        <v>Contrato</v>
      </c>
      <c r="C130" s="87" t="str">
        <f>IF(FN_MC!S108="","*",FN_MC!S108)</f>
        <v>FERRONORTE</v>
      </c>
      <c r="D130" s="87" t="str">
        <f>IF(FN_MC!T108="","*",FN_MC!T108)</f>
        <v>TMI-TCS</v>
      </c>
      <c r="E130" s="87" t="str">
        <f>IF(FN_MC!D108="","*",FN_MC!D108)</f>
        <v>A60</v>
      </c>
      <c r="F130" s="87" t="str">
        <f>IF(FN_MC!H108="","*",FN_MC!H108)</f>
        <v>TCS291</v>
      </c>
      <c r="G130" s="87" t="str">
        <f>IF(FN_MC!M108="","*",FN_MC!M108)</f>
        <v>TCS-TGR</v>
      </c>
      <c r="H130" s="125">
        <f>IF(FN_MC!K108="","*",FN_MC!K108)</f>
        <v>290.74</v>
      </c>
      <c r="I130" s="110">
        <f>IF(FN_MC!O108="","*",FN_MC!O108)</f>
        <v>0.375</v>
      </c>
      <c r="J130" s="110">
        <f>IF(FN_MC!P108="","*",FN_MC!P108)</f>
        <v>4.1666666666666664E-2</v>
      </c>
      <c r="K130" s="118" t="str">
        <f>IF(FN_MC!AK108="","*",FN_MC!AK108)</f>
        <v>TCS291</v>
      </c>
      <c r="L130" s="118" t="str">
        <f>IF(FN_MC!AM108="","*",FN_MC!AM108)</f>
        <v>TCS-TGR</v>
      </c>
      <c r="M130" s="118">
        <f>IF(FN_MC!AP108="","*",FN_MC!AP108)</f>
        <v>290.74</v>
      </c>
      <c r="N130" s="118" t="str">
        <f>IF(FN_MC!AM108="","*",FN_MC!AM108)</f>
        <v>TCS-TGR</v>
      </c>
      <c r="O130" s="135">
        <f>FN_MC!BH108</f>
        <v>2</v>
      </c>
      <c r="P130" s="78"/>
      <c r="Q130" s="120" t="str">
        <f>IF($A$2=1,IF(FN_MC!BJ108="","*",FN_MC!BJ108),IF(FN_MC!BK108="","*",FN_MC!BK108))</f>
        <v>Licença as 09:16h</v>
      </c>
    </row>
    <row r="131" spans="1:17" hidden="1">
      <c r="A131" s="85">
        <f>IF(FN_MC!B110="","*",FN_MC!B110)</f>
        <v>46064</v>
      </c>
      <c r="B131" s="86" t="str">
        <f>IF(FN_MC!X110="","*",FN_MC!X110)</f>
        <v>Oportunidade</v>
      </c>
      <c r="C131" s="87" t="str">
        <f>IF(FN_MC!S110="","*",FN_MC!S110)</f>
        <v>FERRONORTE</v>
      </c>
      <c r="D131" s="87" t="str">
        <f>IF(FN_MC!T110="","*",FN_MC!T110)</f>
        <v>TMI-TCS</v>
      </c>
      <c r="E131" s="87" t="str">
        <f>IF(FN_MC!D110="","*",FN_MC!D110)</f>
        <v>W50</v>
      </c>
      <c r="F131" s="87" t="str">
        <f>IF(FN_MC!H110="","*",FN_MC!H110)</f>
        <v xml:space="preserve">TCS2 </v>
      </c>
      <c r="G131" s="87" t="str">
        <f>IF(FN_MC!M110="","*",FN_MC!M110)</f>
        <v>TVI-TJA</v>
      </c>
      <c r="H131" s="125">
        <f>IF(FN_MC!K110="","*",FN_MC!K110)</f>
        <v>250</v>
      </c>
      <c r="I131" s="110">
        <f>IF(FN_MC!O110="","*",FN_MC!O110)</f>
        <v>0.375</v>
      </c>
      <c r="J131" s="110">
        <f>IF(FN_MC!P110="","*",FN_MC!P110)</f>
        <v>8.3333333333333329E-2</v>
      </c>
      <c r="K131" s="118" t="str">
        <f>IF(FN_MC!AK110="","*",FN_MC!AK110)</f>
        <v xml:space="preserve">TCS2 </v>
      </c>
      <c r="L131" s="118" t="str">
        <f>IF(FN_MC!AM110="","*",FN_MC!AM110)</f>
        <v>TVI-TJA</v>
      </c>
      <c r="M131" s="118">
        <f>IF(FN_MC!AP110="","*",FN_MC!AP110)</f>
        <v>250</v>
      </c>
      <c r="N131" s="118" t="str">
        <f>IF(FN_MC!AM110="","*",FN_MC!AM110)</f>
        <v>TVI-TJA</v>
      </c>
      <c r="O131" s="135">
        <f>FN_MC!BH110</f>
        <v>0</v>
      </c>
      <c r="P131" s="78"/>
      <c r="Q131" s="120" t="str">
        <f>IF($A$2=1,IF(FN_MC!BJ110="","*",FN_MC!BJ110),IF(FN_MC!BK110="","*",FN_MC!BK110))</f>
        <v>Sem oportunidade de faixa</v>
      </c>
    </row>
    <row r="132" spans="1:17" hidden="1">
      <c r="A132" s="85">
        <f>IF(FN_MC!B111="","*",FN_MC!B111)</f>
        <v>46064</v>
      </c>
      <c r="B132" s="86" t="str">
        <f>IF(FN_MC!X111="","*",FN_MC!X111)</f>
        <v>Oportunidade</v>
      </c>
      <c r="C132" s="87" t="str">
        <f>IF(FN_MC!S111="","*",FN_MC!S111)</f>
        <v>FERRONORTE</v>
      </c>
      <c r="D132" s="87" t="str">
        <f>IF(FN_MC!T111="","*",FN_MC!T111)</f>
        <v>TMI-TCS</v>
      </c>
      <c r="E132" s="87" t="str">
        <f>IF(FN_MC!D111="","*",FN_MC!D111)</f>
        <v>MARCOS (TF-520)</v>
      </c>
      <c r="F132" s="87" t="str">
        <f>IF(FN_MC!H111="","*",FN_MC!H111)</f>
        <v>TAPK35</v>
      </c>
      <c r="G132" s="87" t="str">
        <f>IF(FN_MC!M111="","*",FN_MC!M111)</f>
        <v>TAP-TLG</v>
      </c>
      <c r="H132" s="125">
        <f>IF(FN_MC!K111="","*",FN_MC!K111)</f>
        <v>27.555</v>
      </c>
      <c r="I132" s="110">
        <f>IF(FN_MC!O111="","*",FN_MC!O111)</f>
        <v>0.375</v>
      </c>
      <c r="J132" s="110">
        <f>IF(FN_MC!P111="","*",FN_MC!P111)</f>
        <v>8.3333333333333329E-2</v>
      </c>
      <c r="K132" s="118" t="str">
        <f>IF(FN_MC!AK111="","*",FN_MC!AK111)</f>
        <v>TAPK35</v>
      </c>
      <c r="L132" s="118" t="str">
        <f>IF(FN_MC!AM111="","*",FN_MC!AM111)</f>
        <v>TAP-TLG</v>
      </c>
      <c r="M132" s="118">
        <f>IF(FN_MC!AP111="","*",FN_MC!AP111)</f>
        <v>27.555</v>
      </c>
      <c r="N132" s="118" t="str">
        <f>IF(FN_MC!AM111="","*",FN_MC!AM111)</f>
        <v>TAP-TLG</v>
      </c>
      <c r="O132" s="135">
        <f>FN_MC!BH111</f>
        <v>2</v>
      </c>
      <c r="P132" s="78"/>
      <c r="Q132" s="120" t="str">
        <f>IF($A$2=1,IF(FN_MC!BJ111="","*",FN_MC!BJ111),IF(FN_MC!BK111="","*",FN_MC!BK111))</f>
        <v>Previsão de faixa após I05- Intervalo das 12:3h as 14:33h</v>
      </c>
    </row>
    <row r="133" spans="1:17" hidden="1">
      <c r="A133" s="85">
        <f>IF(FN_MC!B112="","*",FN_MC!B112)</f>
        <v>46064</v>
      </c>
      <c r="B133" s="86" t="str">
        <f>IF(FN_MC!X112="","*",FN_MC!X112)</f>
        <v>Oportunidade</v>
      </c>
      <c r="C133" s="87" t="str">
        <f>IF(FN_MC!S112="","*",FN_MC!S112)</f>
        <v>FERRONORTE</v>
      </c>
      <c r="D133" s="87" t="str">
        <f>IF(FN_MC!T112="","*",FN_MC!T112)</f>
        <v>TMI-TCS</v>
      </c>
      <c r="E133" s="87" t="str">
        <f>IF(FN_MC!D112="","*",FN_MC!D112)</f>
        <v>ANISIO (TF-514)</v>
      </c>
      <c r="F133" s="87" t="str">
        <f>IF(FN_MC!H112="","*",FN_MC!H112)</f>
        <v>TAPK35</v>
      </c>
      <c r="G133" s="87" t="str">
        <f>IF(FN_MC!M112="","*",FN_MC!M112)</f>
        <v>TAP-TLG</v>
      </c>
      <c r="H133" s="125">
        <f>IF(FN_MC!K112="","*",FN_MC!K112)</f>
        <v>27.555</v>
      </c>
      <c r="I133" s="110">
        <f>IF(FN_MC!O112="","*",FN_MC!O112)</f>
        <v>0.375</v>
      </c>
      <c r="J133" s="110">
        <f>IF(FN_MC!P112="","*",FN_MC!P112)</f>
        <v>8.3333333333333329E-2</v>
      </c>
      <c r="K133" s="118" t="str">
        <f>IF(FN_MC!AK112="","*",FN_MC!AK112)</f>
        <v>TAPK35</v>
      </c>
      <c r="L133" s="118" t="str">
        <f>IF(FN_MC!AM112="","*",FN_MC!AM112)</f>
        <v>TAP-TLG</v>
      </c>
      <c r="M133" s="118">
        <f>IF(FN_MC!AP112="","*",FN_MC!AP112)</f>
        <v>27.555</v>
      </c>
      <c r="N133" s="118" t="str">
        <f>IF(FN_MC!AM112="","*",FN_MC!AM112)</f>
        <v>TAP-TLG</v>
      </c>
      <c r="O133" s="135">
        <f>FN_MC!BH112</f>
        <v>2</v>
      </c>
      <c r="P133" s="78"/>
      <c r="Q133" s="120" t="str">
        <f>IF($A$2=1,IF(FN_MC!BJ112="","*",FN_MC!BJ112),IF(FN_MC!BK112="","*",FN_MC!BK112))</f>
        <v>Previsão de faixa após I05- Intervalo das 12:3h as 14:33h</v>
      </c>
    </row>
    <row r="134" spans="1:17" hidden="1">
      <c r="A134" s="85">
        <f>IF(FN_MC!B113="","*",FN_MC!B113)</f>
        <v>46064</v>
      </c>
      <c r="B134" s="86" t="str">
        <f>IF(FN_MC!X113="","*",FN_MC!X113)</f>
        <v>Oportunidade</v>
      </c>
      <c r="C134" s="87" t="str">
        <f>IF(FN_MC!S113="","*",FN_MC!S113)</f>
        <v>MALHA CENTRAL</v>
      </c>
      <c r="D134" s="87" t="str">
        <f>IF(FN_MC!T113="","*",FN_MC!T113)</f>
        <v>PPN-POV</v>
      </c>
      <c r="E134" s="87" t="str">
        <f>IF(FN_MC!D113="","*",FN_MC!D113)</f>
        <v xml:space="preserve">TURMA FIXA VIA </v>
      </c>
      <c r="F134" s="87" t="str">
        <f>IF(FN_MC!H113="","*",FN_MC!H113)</f>
        <v>POVPJA</v>
      </c>
      <c r="G134" s="87" t="str">
        <f>IF(FN_MC!M113="","*",FN_MC!M113)</f>
        <v>PJA-POV</v>
      </c>
      <c r="H134" s="125">
        <f>IF(FN_MC!K113="","*",FN_MC!K113)</f>
        <v>1505.85</v>
      </c>
      <c r="I134" s="110">
        <f>IF(FN_MC!O113="","*",FN_MC!O113)</f>
        <v>0.41666666666666669</v>
      </c>
      <c r="J134" s="110">
        <f>IF(FN_MC!P113="","*",FN_MC!P113)</f>
        <v>8.3333333333333329E-2</v>
      </c>
      <c r="K134" s="118" t="str">
        <f>IF(FN_MC!AK113="","*",FN_MC!AK113)</f>
        <v>POVPJA</v>
      </c>
      <c r="L134" s="118" t="str">
        <f>IF(FN_MC!AM113="","*",FN_MC!AM113)</f>
        <v>PJA-POV</v>
      </c>
      <c r="M134" s="118">
        <f>IF(FN_MC!AP113="","*",FN_MC!AP113)</f>
        <v>1505.85</v>
      </c>
      <c r="N134" s="118" t="str">
        <f>IF(FN_MC!AM113="","*",FN_MC!AM113)</f>
        <v>PJA-POV</v>
      </c>
      <c r="O134" s="135">
        <f>FN_MC!BH113</f>
        <v>2</v>
      </c>
      <c r="P134" s="78"/>
      <c r="Q134" s="120" t="str">
        <f>IF($A$2=1,IF(FN_MC!BJ113="","*",FN_MC!BJ113),IF(FN_MC!BK113="","*",FN_MC!BK113))</f>
        <v>Intervalo das 11:04h as 13:05</v>
      </c>
    </row>
    <row r="135" spans="1:17" hidden="1">
      <c r="A135" s="85">
        <f>IF(FN_MC!B114="","*",FN_MC!B114)</f>
        <v>46064</v>
      </c>
      <c r="B135" s="86" t="str">
        <f>IF(FN_MC!X114="","*",FN_MC!X114)</f>
        <v>Oportunidade</v>
      </c>
      <c r="C135" s="87" t="str">
        <f>IF(FN_MC!S114="","*",FN_MC!S114)</f>
        <v>MALHA CENTRAL</v>
      </c>
      <c r="D135" s="87" t="str">
        <f>IF(FN_MC!T114="","*",FN_MC!T114)</f>
        <v>PPN-POV</v>
      </c>
      <c r="E135" s="87" t="str">
        <f>IF(FN_MC!D114="","*",FN_MC!D114)</f>
        <v>E14</v>
      </c>
      <c r="F135" s="87" t="str">
        <f>IF(FN_MC!H114="","*",FN_MC!H114)</f>
        <v>PPP</v>
      </c>
      <c r="G135" s="87" t="str">
        <f>IF(FN_MC!M114="","*",FN_MC!M114)</f>
        <v>PPO-PPP</v>
      </c>
      <c r="H135" s="125">
        <f>IF(FN_MC!K114="","*",FN_MC!K114)</f>
        <v>1142</v>
      </c>
      <c r="I135" s="110">
        <f>IF(FN_MC!O114="","*",FN_MC!O114)</f>
        <v>0.83333333333333337</v>
      </c>
      <c r="J135" s="110">
        <f>IF(FN_MC!P114="","*",FN_MC!P114)</f>
        <v>4.1666666666666664E-2</v>
      </c>
      <c r="K135" s="118" t="str">
        <f>IF(FN_MC!AK114="","*",FN_MC!AK114)</f>
        <v>PPP</v>
      </c>
      <c r="L135" s="118" t="str">
        <f>IF(FN_MC!AM114="","*",FN_MC!AM114)</f>
        <v>PPO-PPP</v>
      </c>
      <c r="M135" s="118">
        <f>IF(FN_MC!AP114="","*",FN_MC!AP114)</f>
        <v>1142</v>
      </c>
      <c r="N135" s="118" t="str">
        <f>IF(FN_MC!AM114="","*",FN_MC!AM114)</f>
        <v>PPO-PPP</v>
      </c>
      <c r="O135" s="135">
        <f>FN_MC!BH114</f>
        <v>0</v>
      </c>
      <c r="P135" s="78"/>
      <c r="Q135" s="120" t="str">
        <f>IF($A$2=1,IF(FN_MC!BJ114="","*",FN_MC!BJ114),IF(FN_MC!BK114="","*",FN_MC!BK114))</f>
        <v>Previsão de MC1 as 20h</v>
      </c>
    </row>
    <row r="136" spans="1:17" hidden="1">
      <c r="A136" s="85" t="str">
        <f>IF(FN_MC!B115="","*",FN_MC!B115)</f>
        <v>*</v>
      </c>
      <c r="B136" s="86" t="str">
        <f>IF(FN_MC!X115="","*",FN_MC!X115)</f>
        <v>*</v>
      </c>
      <c r="C136" s="87" t="str">
        <f>IF(FN_MC!S115="","*",FN_MC!S115)</f>
        <v>MALHA CENTRAL</v>
      </c>
      <c r="D136" s="87" t="str">
        <f>IF(FN_MC!T115="","*",FN_MC!T115)</f>
        <v>PPN-POV</v>
      </c>
      <c r="E136" s="87" t="str">
        <f>IF(FN_MC!D115="","*",FN_MC!D115)</f>
        <v>*</v>
      </c>
      <c r="F136" s="87" t="str">
        <f>IF(FN_MC!H115="","*",FN_MC!H115)</f>
        <v>*</v>
      </c>
      <c r="G136" s="87" t="str">
        <f>IF(FN_MC!M115="","*",FN_MC!M115)</f>
        <v>PPO-PPP</v>
      </c>
      <c r="H136" s="125">
        <f>IF(FN_MC!K115="","*",FN_MC!K115)</f>
        <v>1142.5</v>
      </c>
      <c r="I136" s="110">
        <f>IF(FN_MC!O115="","*",FN_MC!O115)</f>
        <v>10</v>
      </c>
      <c r="J136" s="110" t="str">
        <f>IF(FN_MC!P115="","*",FN_MC!P115)</f>
        <v>*</v>
      </c>
      <c r="K136" s="118" t="str">
        <f>IF(FN_MC!AK115="","*",FN_MC!AK115)</f>
        <v>-</v>
      </c>
      <c r="L136" s="118" t="str">
        <f>IF(FN_MC!AM115="","*",FN_MC!AM115)</f>
        <v>PPO-PPP</v>
      </c>
      <c r="M136" s="118">
        <f>IF(FN_MC!AP115="","*",FN_MC!AP115)</f>
        <v>1142.5</v>
      </c>
      <c r="N136" s="118" t="str">
        <f>IF(FN_MC!AM115="","*",FN_MC!AM115)</f>
        <v>PPO-PPP</v>
      </c>
      <c r="O136" s="135">
        <f>FN_MC!BH115</f>
        <v>0</v>
      </c>
      <c r="P136" s="78"/>
      <c r="Q136" s="120" t="str">
        <f>IF($A$2=1,IF(FN_MC!BJ115="","*",FN_MC!BJ115),IF(FN_MC!BK115="","*",FN_MC!BK115))</f>
        <v>*</v>
      </c>
    </row>
    <row r="137" spans="1:17" hidden="1">
      <c r="A137" s="85">
        <f>IF(FN_MC!B116="","*",FN_MC!B116)</f>
        <v>46065</v>
      </c>
      <c r="B137" s="86" t="str">
        <f>IF(FN_MC!X116="","*",FN_MC!X116)</f>
        <v>Oportunidade</v>
      </c>
      <c r="C137" s="87" t="str">
        <f>IF(FN_MC!S116="","*",FN_MC!S116)</f>
        <v>FERRONORTE</v>
      </c>
      <c r="D137" s="87" t="str">
        <f>IF(FN_MC!T116="","*",FN_MC!T116)</f>
        <v>TGR-TRO</v>
      </c>
      <c r="E137" s="87" t="str">
        <f>IF(FN_MC!D116="","*",FN_MC!D116)</f>
        <v>V86</v>
      </c>
      <c r="F137" s="87" t="str">
        <f>IF(FN_MC!H116="","*",FN_MC!H116)</f>
        <v>TSF1</v>
      </c>
      <c r="G137" s="87" t="str">
        <f>IF(FN_MC!M116="","*",FN_MC!M116)</f>
        <v>TBS-TAL</v>
      </c>
      <c r="H137" s="125">
        <f>IF(FN_MC!K116="","*",FN_MC!K116)</f>
        <v>665.9</v>
      </c>
      <c r="I137" s="110">
        <f>IF(FN_MC!O116="","*",FN_MC!O116)</f>
        <v>0.4375</v>
      </c>
      <c r="J137" s="110">
        <f>IF(FN_MC!P116="","*",FN_MC!P116)</f>
        <v>0.125</v>
      </c>
      <c r="K137" s="118" t="str">
        <f>IF(FN_MC!AK116="","*",FN_MC!AK116)</f>
        <v>TSF1</v>
      </c>
      <c r="L137" s="118" t="str">
        <f>IF(FN_MC!AM116="","*",FN_MC!AM116)</f>
        <v>TBS-TAL</v>
      </c>
      <c r="M137" s="118">
        <f>IF(FN_MC!AP116="","*",FN_MC!AP116)</f>
        <v>665.9</v>
      </c>
      <c r="N137" s="118" t="str">
        <f>IF(FN_MC!AM116="","*",FN_MC!AM116)</f>
        <v>TBS-TAL</v>
      </c>
      <c r="O137" s="135">
        <f>FN_MC!BH116</f>
        <v>0</v>
      </c>
      <c r="P137" s="78"/>
      <c r="Q137" s="120" t="str">
        <f>IF($A$2=1,IF(FN_MC!BJ116="","*",FN_MC!BJ116),IF(FN_MC!BK116="","*",FN_MC!BK116))</f>
        <v>Sem oportunidade para socaria</v>
      </c>
    </row>
    <row r="138" spans="1:17" hidden="1">
      <c r="A138" s="85">
        <f>IF(FN_MC!B117="","*",FN_MC!B117)</f>
        <v>46065</v>
      </c>
      <c r="B138" s="86" t="str">
        <f>IF(FN_MC!X117="","*",FN_MC!X117)</f>
        <v>Oportunidade</v>
      </c>
      <c r="C138" s="87" t="str">
        <f>IF(FN_MC!S117="","*",FN_MC!S117)</f>
        <v>FERRONORTE</v>
      </c>
      <c r="D138" s="87" t="str">
        <f>IF(FN_MC!T117="","*",FN_MC!T117)</f>
        <v>TGR-TRO</v>
      </c>
      <c r="E138" s="87" t="str">
        <f>IF(FN_MC!D117="","*",FN_MC!D117)</f>
        <v>W70</v>
      </c>
      <c r="F138" s="87" t="str">
        <f>IF(FN_MC!H117="","*",FN_MC!H117)</f>
        <v>TIQ</v>
      </c>
      <c r="G138" s="87" t="str">
        <f>IF(FN_MC!M117="","*",FN_MC!M117)</f>
        <v>TSA-TBS</v>
      </c>
      <c r="H138" s="125">
        <f>IF(FN_MC!K117="","*",FN_MC!K117)</f>
        <v>659</v>
      </c>
      <c r="I138" s="110">
        <f>IF(FN_MC!O117="","*",FN_MC!O117)</f>
        <v>0.41666666666666669</v>
      </c>
      <c r="J138" s="110">
        <f>IF(FN_MC!P117="","*",FN_MC!P117)</f>
        <v>8.3333333333333329E-2</v>
      </c>
      <c r="K138" s="118" t="str">
        <f>IF(FN_MC!AK117="","*",FN_MC!AK117)</f>
        <v>TIQ</v>
      </c>
      <c r="L138" s="118" t="str">
        <f>IF(FN_MC!AM117="","*",FN_MC!AM117)</f>
        <v>TSA-TBS</v>
      </c>
      <c r="M138" s="118">
        <f>IF(FN_MC!AP117="","*",FN_MC!AP117)</f>
        <v>659</v>
      </c>
      <c r="N138" s="118" t="str">
        <f>IF(FN_MC!AM117="","*",FN_MC!AM117)</f>
        <v>TSA-TBS</v>
      </c>
      <c r="O138" s="135">
        <f>FN_MC!BH117</f>
        <v>0</v>
      </c>
      <c r="P138" s="78"/>
      <c r="Q138" s="120" t="str">
        <f>IF($A$2=1,IF(FN_MC!BJ117="","*",FN_MC!BJ117),IF(FN_MC!BK117="","*",FN_MC!BK117))</f>
        <v xml:space="preserve">Sem oportunidade para descarga </v>
      </c>
    </row>
    <row r="139" spans="1:17" hidden="1">
      <c r="A139" s="85" t="str">
        <f>IF(FN_MC!B118="","*",FN_MC!B118)</f>
        <v>*</v>
      </c>
      <c r="B139" s="86" t="str">
        <f>IF(FN_MC!X118="","*",FN_MC!X118)</f>
        <v>*</v>
      </c>
      <c r="C139" s="87" t="str">
        <f>IF(FN_MC!S118="","*",FN_MC!S118)</f>
        <v>-</v>
      </c>
      <c r="D139" s="87" t="str">
        <f>IF(FN_MC!T118="","*",FN_MC!T118)</f>
        <v>-</v>
      </c>
      <c r="E139" s="87" t="str">
        <f>IF(FN_MC!D118="","*",FN_MC!D118)</f>
        <v>*</v>
      </c>
      <c r="F139" s="87" t="str">
        <f>IF(FN_MC!H118="","*",FN_MC!H118)</f>
        <v>*</v>
      </c>
      <c r="G139" s="87" t="str">
        <f>IF(FN_MC!M118="","*",FN_MC!M118)</f>
        <v>-</v>
      </c>
      <c r="H139" s="125" t="str">
        <f>IF(FN_MC!K118="","*",FN_MC!K118)</f>
        <v>*</v>
      </c>
      <c r="I139" s="110" t="str">
        <f>IF(FN_MC!O118="","*",FN_MC!O118)</f>
        <v>*</v>
      </c>
      <c r="J139" s="110" t="str">
        <f>IF(FN_MC!P118="","*",FN_MC!P118)</f>
        <v>*</v>
      </c>
      <c r="K139" s="118" t="str">
        <f>IF(FN_MC!AK118="","*",FN_MC!AK118)</f>
        <v>-</v>
      </c>
      <c r="L139" s="118" t="str">
        <f>IF(FN_MC!AM118="","*",FN_MC!AM118)</f>
        <v>-</v>
      </c>
      <c r="M139" s="118" t="str">
        <f>IF(FN_MC!AP118="","*",FN_MC!AP118)</f>
        <v>-</v>
      </c>
      <c r="N139" s="118" t="str">
        <f>IF(FN_MC!AM118="","*",FN_MC!AM118)</f>
        <v>-</v>
      </c>
      <c r="O139" s="135">
        <f>FN_MC!BH118</f>
        <v>0</v>
      </c>
      <c r="P139" s="78"/>
      <c r="Q139" s="120" t="str">
        <f>IF($A$2=1,IF(FN_MC!BJ118="","*",FN_MC!BJ118),IF(FN_MC!BK118="","*",FN_MC!BK118))</f>
        <v>*</v>
      </c>
    </row>
    <row r="140" spans="1:17" hidden="1">
      <c r="A140" s="85">
        <f>IF(FN_MC!B119="","*",FN_MC!B119)</f>
        <v>46065</v>
      </c>
      <c r="B140" s="86" t="str">
        <f>IF(FN_MC!X119="","*",FN_MC!X119)</f>
        <v>Oportunidade</v>
      </c>
      <c r="C140" s="87" t="str">
        <f>IF(FN_MC!S119="","*",FN_MC!S119)</f>
        <v>FERRONORTE</v>
      </c>
      <c r="D140" s="87" t="str">
        <f>IF(FN_MC!T119="","*",FN_MC!T119)</f>
        <v>TGR-TRO</v>
      </c>
      <c r="E140" s="87" t="str">
        <f>IF(FN_MC!D119="","*",FN_MC!D119)</f>
        <v>FERNANDO (TF-19)</v>
      </c>
      <c r="F140" s="87" t="str">
        <f>IF(FN_MC!H119="","*",FN_MC!H119)</f>
        <v>TBS671</v>
      </c>
      <c r="G140" s="87" t="str">
        <f>IF(FN_MC!M119="","*",FN_MC!M119)</f>
        <v>TBS-TAL</v>
      </c>
      <c r="H140" s="125">
        <f>IF(FN_MC!K119="","*",FN_MC!K119)</f>
        <v>662.65</v>
      </c>
      <c r="I140" s="110">
        <f>IF(FN_MC!O119="","*",FN_MC!O119)</f>
        <v>0.41666666666666669</v>
      </c>
      <c r="J140" s="110">
        <f>IF(FN_MC!P119="","*",FN_MC!P119)</f>
        <v>4.1666666666666664E-2</v>
      </c>
      <c r="K140" s="118" t="str">
        <f>IF(FN_MC!AK119="","*",FN_MC!AK119)</f>
        <v>TBS671</v>
      </c>
      <c r="L140" s="118" t="str">
        <f>IF(FN_MC!AM119="","*",FN_MC!AM119)</f>
        <v>TBS-TAL</v>
      </c>
      <c r="M140" s="118">
        <f>IF(FN_MC!AP119="","*",FN_MC!AP119)</f>
        <v>662.65</v>
      </c>
      <c r="N140" s="118" t="str">
        <f>IF(FN_MC!AM119="","*",FN_MC!AM119)</f>
        <v>TBS-TAL</v>
      </c>
      <c r="O140" s="135">
        <f>FN_MC!BH119</f>
        <v>2</v>
      </c>
      <c r="P140" s="78"/>
      <c r="Q140" s="120" t="str">
        <f>IF($A$2=1,IF(FN_MC!BJ119="","*",FN_MC!BJ119),IF(FN_MC!BK119="","*",FN_MC!BK119))</f>
        <v>Em intervalo 12:45 até 13:45, substituido 12m de trilho</v>
      </c>
    </row>
    <row r="141" spans="1:17" hidden="1">
      <c r="A141" s="85" t="str">
        <f>IF(FN_MC!B120="","*",FN_MC!B120)</f>
        <v>*</v>
      </c>
      <c r="B141" s="86" t="str">
        <f>IF(FN_MC!X120="","*",FN_MC!X120)</f>
        <v>*</v>
      </c>
      <c r="C141" s="87" t="str">
        <f>IF(FN_MC!S120="","*",FN_MC!S120)</f>
        <v>-</v>
      </c>
      <c r="D141" s="87" t="str">
        <f>IF(FN_MC!T120="","*",FN_MC!T120)</f>
        <v>-</v>
      </c>
      <c r="E141" s="87" t="str">
        <f>IF(FN_MC!D120="","*",FN_MC!D120)</f>
        <v>*</v>
      </c>
      <c r="F141" s="87" t="str">
        <f>IF(FN_MC!H120="","*",FN_MC!H120)</f>
        <v>*</v>
      </c>
      <c r="G141" s="87" t="str">
        <f>IF(FN_MC!M120="","*",FN_MC!M120)</f>
        <v>-</v>
      </c>
      <c r="H141" s="125" t="str">
        <f>IF(FN_MC!K120="","*",FN_MC!K120)</f>
        <v>*</v>
      </c>
      <c r="I141" s="110" t="str">
        <f>IF(FN_MC!O120="","*",FN_MC!O120)</f>
        <v>*</v>
      </c>
      <c r="J141" s="110" t="str">
        <f>IF(FN_MC!P120="","*",FN_MC!P120)</f>
        <v>*</v>
      </c>
      <c r="K141" s="118" t="str">
        <f>IF(FN_MC!AK120="","*",FN_MC!AK120)</f>
        <v>-</v>
      </c>
      <c r="L141" s="118" t="str">
        <f>IF(FN_MC!AM120="","*",FN_MC!AM120)</f>
        <v>-</v>
      </c>
      <c r="M141" s="118" t="str">
        <f>IF(FN_MC!AP120="","*",FN_MC!AP120)</f>
        <v>-</v>
      </c>
      <c r="N141" s="118" t="str">
        <f>IF(FN_MC!AM120="","*",FN_MC!AM120)</f>
        <v>-</v>
      </c>
      <c r="O141" s="135">
        <f>FN_MC!BH120</f>
        <v>0</v>
      </c>
      <c r="P141" s="78"/>
      <c r="Q141" s="120" t="str">
        <f>IF($A$2=1,IF(FN_MC!BJ120="","*",FN_MC!BJ120),IF(FN_MC!BK120="","*",FN_MC!BK120))</f>
        <v>*</v>
      </c>
    </row>
    <row r="142" spans="1:17" hidden="1">
      <c r="A142" s="85">
        <f>IF(FN_MC!B121="","*",FN_MC!B121)</f>
        <v>46065</v>
      </c>
      <c r="B142" s="86" t="str">
        <f>IF(FN_MC!X121="","*",FN_MC!X121)</f>
        <v>Oportunidade</v>
      </c>
      <c r="C142" s="87" t="str">
        <f>IF(FN_MC!S121="","*",FN_MC!S121)</f>
        <v>FERRONORTE</v>
      </c>
      <c r="D142" s="87" t="str">
        <f>IF(FN_MC!T121="","*",FN_MC!T121)</f>
        <v>TGR-TRO</v>
      </c>
      <c r="E142" s="87" t="str">
        <f>IF(FN_MC!D121="","*",FN_MC!D121)</f>
        <v>BRUNO (TF-525)</v>
      </c>
      <c r="F142" s="87" t="str">
        <f>IF(FN_MC!H121="","*",FN_MC!H121)</f>
        <v>TEPPAT1</v>
      </c>
      <c r="G142" s="87" t="str">
        <f>IF(FN_MC!M121="","*",FN_MC!M121)</f>
        <v>TEP-TMJ</v>
      </c>
      <c r="H142" s="125">
        <f>IF(FN_MC!K121="","*",FN_MC!K121)</f>
        <v>565.44100000000003</v>
      </c>
      <c r="I142" s="110">
        <f>IF(FN_MC!O121="","*",FN_MC!O121)</f>
        <v>0.41666666666666669</v>
      </c>
      <c r="J142" s="110">
        <f>IF(FN_MC!P121="","*",FN_MC!P121)</f>
        <v>6.25E-2</v>
      </c>
      <c r="K142" s="118" t="str">
        <f>IF(FN_MC!AK121="","*",FN_MC!AK121)</f>
        <v>TEPPAT1</v>
      </c>
      <c r="L142" s="118" t="str">
        <f>IF(FN_MC!AM121="","*",FN_MC!AM121)</f>
        <v>TEP-TMJ</v>
      </c>
      <c r="M142" s="118">
        <f>IF(FN_MC!AP121="","*",FN_MC!AP121)</f>
        <v>565.44100000000003</v>
      </c>
      <c r="N142" s="118" t="str">
        <f>IF(FN_MC!AM121="","*",FN_MC!AM121)</f>
        <v>TEP-TMJ</v>
      </c>
      <c r="O142" s="135">
        <f>FN_MC!BH121</f>
        <v>2</v>
      </c>
      <c r="P142" s="78"/>
      <c r="Q142" s="120" t="str">
        <f>IF($A$2=1,IF(FN_MC!BJ121="","*",FN_MC!BJ121),IF(FN_MC!BK121="","*",FN_MC!BK121))</f>
        <v xml:space="preserve">Em intervalo 07:39 até 08:49, segundo intervalo 08:56 até 10:26, realizou 2 soldas </v>
      </c>
    </row>
    <row r="143" spans="1:17" hidden="1">
      <c r="A143" s="85">
        <f>IF(FN_MC!B122="","*",FN_MC!B122)</f>
        <v>46065</v>
      </c>
      <c r="B143" s="86" t="str">
        <f>IF(FN_MC!X122="","*",FN_MC!X122)</f>
        <v>Extra</v>
      </c>
      <c r="C143" s="87" t="str">
        <f>IF(FN_MC!S122="","*",FN_MC!S122)</f>
        <v>FERRONORTE</v>
      </c>
      <c r="D143" s="87" t="str">
        <f>IF(FN_MC!T122="","*",FN_MC!T122)</f>
        <v>TGR-TRO</v>
      </c>
      <c r="E143" s="87" t="str">
        <f>IF(FN_MC!D122="","*",FN_MC!D122)</f>
        <v>A60</v>
      </c>
      <c r="F143" s="87" t="str">
        <f>IF(FN_MC!H122="","*",FN_MC!H122)</f>
        <v>TGR512</v>
      </c>
      <c r="G143" s="87" t="str">
        <f>IF(FN_MC!M122="","*",FN_MC!M122)</f>
        <v>TGR-TRO</v>
      </c>
      <c r="H143" s="125">
        <f>IF(FN_MC!K122="","*",FN_MC!K122)</f>
        <v>502</v>
      </c>
      <c r="I143" s="110">
        <f>IF(FN_MC!O122="","*",FN_MC!O122)</f>
        <v>0.375</v>
      </c>
      <c r="J143" s="110">
        <f>IF(FN_MC!P122="","*",FN_MC!P122)</f>
        <v>4.1666666666666664E-2</v>
      </c>
      <c r="K143" s="118" t="str">
        <f>IF(FN_MC!AK122="","*",FN_MC!AK122)</f>
        <v>TGR512</v>
      </c>
      <c r="L143" s="118" t="str">
        <f>IF(FN_MC!AM122="","*",FN_MC!AM122)</f>
        <v>TGR-TRO</v>
      </c>
      <c r="M143" s="118">
        <f>IF(FN_MC!AP122="","*",FN_MC!AP122)</f>
        <v>502</v>
      </c>
      <c r="N143" s="118" t="str">
        <f>IF(FN_MC!AM122="","*",FN_MC!AM122)</f>
        <v>TGR-TRO</v>
      </c>
      <c r="O143" s="135">
        <f>FN_MC!BH122</f>
        <v>2</v>
      </c>
      <c r="P143" s="78"/>
      <c r="Q143" s="120" t="str">
        <f>IF($A$2=1,IF(FN_MC!BJ122="","*",FN_MC!BJ122),IF(FN_MC!BK122="","*",FN_MC!BK122))</f>
        <v xml:space="preserve">MC1 07:47, autorizado 07:48, em inspeção </v>
      </c>
    </row>
    <row r="144" spans="1:17" hidden="1">
      <c r="A144" s="85">
        <f>IF(FN_MC!B123="","*",FN_MC!B123)</f>
        <v>46065</v>
      </c>
      <c r="B144" s="86" t="str">
        <f>IF(FN_MC!X123="","*",FN_MC!X123)</f>
        <v>Oportunidade</v>
      </c>
      <c r="C144" s="87" t="str">
        <f>IF(FN_MC!S123="","*",FN_MC!S123)</f>
        <v>FERRONORTE</v>
      </c>
      <c r="D144" s="87" t="str">
        <f>IF(FN_MC!T123="","*",FN_MC!T123)</f>
        <v>TMI-TCS</v>
      </c>
      <c r="E144" s="87" t="str">
        <f>IF(FN_MC!D123="","*",FN_MC!D123)</f>
        <v>W50</v>
      </c>
      <c r="F144" s="87" t="str">
        <f>IF(FN_MC!H123="","*",FN_MC!H123)</f>
        <v xml:space="preserve">TCS2 </v>
      </c>
      <c r="G144" s="87" t="str">
        <f>IF(FN_MC!M123="","*",FN_MC!M123)</f>
        <v>TVI-TJA</v>
      </c>
      <c r="H144" s="125">
        <f>IF(FN_MC!K123="","*",FN_MC!K123)</f>
        <v>250</v>
      </c>
      <c r="I144" s="110">
        <f>IF(FN_MC!O123="","*",FN_MC!O123)</f>
        <v>0.375</v>
      </c>
      <c r="J144" s="110">
        <f>IF(FN_MC!P123="","*",FN_MC!P123)</f>
        <v>8.3333333333333329E-2</v>
      </c>
      <c r="K144" s="118" t="str">
        <f>IF(FN_MC!AK123="","*",FN_MC!AK123)</f>
        <v xml:space="preserve">TCS2 </v>
      </c>
      <c r="L144" s="118" t="str">
        <f>IF(FN_MC!AM123="","*",FN_MC!AM123)</f>
        <v>TVI-TJA</v>
      </c>
      <c r="M144" s="118">
        <f>IF(FN_MC!AP123="","*",FN_MC!AP123)</f>
        <v>250</v>
      </c>
      <c r="N144" s="118" t="str">
        <f>IF(FN_MC!AM123="","*",FN_MC!AM123)</f>
        <v>TVI-TJA</v>
      </c>
      <c r="O144" s="135">
        <f>FN_MC!BH123</f>
        <v>2</v>
      </c>
      <c r="P144" s="78"/>
      <c r="Q144" s="120" t="str">
        <f>IF($A$2=1,IF(FN_MC!BJ123="","*",FN_MC!BJ123),IF(FN_MC!BK123="","*",FN_MC!BK123))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5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5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5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5">
        <f>FN_MC!BH127</f>
        <v>2</v>
      </c>
      <c r="P150" s="78"/>
      <c r="Q150" s="120" t="str">
        <f>IF($A$2=1,IF(FN_MC!BJ127="","*",FN_MC!BJ127),IF(FN_MC!BK127="","*",FN_MC!BK127))</f>
        <v>Equipe no local, previsão de faixa após I86 9h, em intervalo 09:26, realizou substituição de 312m de trilho</v>
      </c>
    </row>
    <row r="151" spans="1:17" hidden="1">
      <c r="A151" s="85">
        <f>IF(FN_MC!B128="","*",FN_MC!B128)</f>
        <v>46065</v>
      </c>
      <c r="B151" s="86" t="str">
        <f>IF(FN_MC!X128="","*",FN_MC!X128)</f>
        <v>Extra</v>
      </c>
      <c r="C151" s="87" t="str">
        <f>IF(FN_MC!S128="","*",FN_MC!S128)</f>
        <v>MALHA CENTRAL</v>
      </c>
      <c r="D151" s="87" t="str">
        <f>IF(FN_MC!T128="","*",FN_MC!T128)</f>
        <v>PPN-POV</v>
      </c>
      <c r="E151" s="87" t="str">
        <f>IF(FN_MC!D128="","*",FN_MC!D128)</f>
        <v>CARLOS NEVES (TP-521)</v>
      </c>
      <c r="F151" s="87" t="str">
        <f>IF(FN_MC!H128="","*",FN_MC!H128)</f>
        <v>-</v>
      </c>
      <c r="G151" s="87" t="str">
        <f>IF(FN_MC!M128="","*",FN_MC!M128)</f>
        <v>PPP</v>
      </c>
      <c r="H151" s="125">
        <f>IF(FN_MC!K128="","*",FN_MC!K128)</f>
        <v>1143</v>
      </c>
      <c r="I151" s="110">
        <f>IF(FN_MC!O128="","*",FN_MC!O128)</f>
        <v>0.33333333333333331</v>
      </c>
      <c r="J151" s="110">
        <f>IF(FN_MC!P128="","*",FN_MC!P128)</f>
        <v>0.16666666666666666</v>
      </c>
      <c r="K151" s="118" t="str">
        <f>IF(FN_MC!AK128="","*",FN_MC!AK128)</f>
        <v>-</v>
      </c>
      <c r="L151" s="118" t="str">
        <f>IF(FN_MC!AM128="","*",FN_MC!AM128)</f>
        <v>PPP</v>
      </c>
      <c r="M151" s="118">
        <f>IF(FN_MC!AP128="","*",FN_MC!AP128)</f>
        <v>1143</v>
      </c>
      <c r="N151" s="118" t="str">
        <f>IF(FN_MC!AM128="","*",FN_MC!AM128)</f>
        <v>PPP</v>
      </c>
      <c r="O151" s="135">
        <f>FN_MC!BH128</f>
        <v>2</v>
      </c>
      <c r="P151" s="78"/>
      <c r="Q151" s="120" t="str">
        <f>IF($A$2=1,IF(FN_MC!BJ128="","*",FN_MC!BJ128),IF(FN_MC!BK128="","*",FN_MC!BK128))</f>
        <v xml:space="preserve">Equipe pronta 7h, em intervalo 07:30 até 12h, realizou 4 soldas </v>
      </c>
    </row>
    <row r="152" spans="1:17" hidden="1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5">
        <f>FN_MC!BH129</f>
        <v>2</v>
      </c>
      <c r="P152" s="78"/>
      <c r="Q152" s="120" t="str">
        <f>IF($A$2=1,IF(FN_MC!BJ129="","*",FN_MC!BJ129),IF(FN_MC!BK129="","*",FN_MC!BK129))</f>
        <v xml:space="preserve">Equipe em deslocamento, aguarda MC1, falha no RDC não consegue solicitar MC1, MC1 10:56, autorizado 10:57 em inspeção </v>
      </c>
    </row>
    <row r="153" spans="1:17" hidden="1">
      <c r="A153" s="85">
        <f>IF(FN_MC!B130="","*",FN_MC!B130)</f>
        <v>46065</v>
      </c>
      <c r="B153" s="86" t="str">
        <f>IF(FN_MC!X130="","*",FN_MC!X130)</f>
        <v>Extra</v>
      </c>
      <c r="C153" s="87" t="str">
        <f>IF(FN_MC!S130="","*",FN_MC!S130)</f>
        <v>MALHA CENTRAL</v>
      </c>
      <c r="D153" s="87" t="str">
        <f>IF(FN_MC!T130="","*",FN_MC!T130)</f>
        <v>PRV-POV</v>
      </c>
      <c r="E153" s="87" t="str">
        <f>IF(FN_MC!D130="","*",FN_MC!D130)</f>
        <v>W94</v>
      </c>
      <c r="F153" s="87" t="str">
        <f>IF(FN_MC!H130="","*",FN_MC!H130)</f>
        <v>PIT2</v>
      </c>
      <c r="G153" s="87" t="str">
        <f>IF(FN_MC!M130="","*",FN_MC!M130)</f>
        <v>PUD-PIT</v>
      </c>
      <c r="H153" s="125">
        <f>IF(FN_MC!K130="","*",FN_MC!K130)</f>
        <v>2088.4</v>
      </c>
      <c r="I153" s="110">
        <f>IF(FN_MC!O130="","*",FN_MC!O130)</f>
        <v>0.375</v>
      </c>
      <c r="J153" s="110">
        <f>IF(FN_MC!P130="","*",FN_MC!P130)</f>
        <v>4.1666666666666664E-2</v>
      </c>
      <c r="K153" s="118" t="str">
        <f>IF(FN_MC!AK130="","*",FN_MC!AK130)</f>
        <v>PIT2</v>
      </c>
      <c r="L153" s="118" t="str">
        <f>IF(FN_MC!AM130="","*",FN_MC!AM130)</f>
        <v>PUD-PIT</v>
      </c>
      <c r="M153" s="118">
        <f>IF(FN_MC!AP130="","*",FN_MC!AP130)</f>
        <v>2088.4</v>
      </c>
      <c r="N153" s="118" t="str">
        <f>IF(FN_MC!AM130="","*",FN_MC!AM130)</f>
        <v>PUD-PIT</v>
      </c>
      <c r="O153" s="135">
        <f>FN_MC!BH130</f>
        <v>2</v>
      </c>
      <c r="P153" s="78"/>
      <c r="Q153" s="120" t="str">
        <f>IF($A$2=1,IF(FN_MC!BJ130="","*",FN_MC!BJ130),IF(FN_MC!BK130="","*",FN_MC!BK130))</f>
        <v>Descarga ok</v>
      </c>
    </row>
    <row r="154" spans="1:17" hidden="1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5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TSF</v>
      </c>
      <c r="H155" s="125">
        <f>IF(FN_MC!K133="","*",FN_MC!K133)</f>
        <v>720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TSF</v>
      </c>
      <c r="M155" s="118">
        <f>IF(FN_MC!AP133="","*",FN_MC!AP133)</f>
        <v>720</v>
      </c>
      <c r="N155" s="118" t="str">
        <f>IF(FN_MC!AM133="","*",FN_MC!AM133)</f>
        <v>TSF</v>
      </c>
      <c r="O155" s="135">
        <f>FN_MC!BH133</f>
        <v>0</v>
      </c>
      <c r="P155" s="78"/>
      <c r="Q155" s="120" t="str">
        <f>IF($A$2=1,IF(FN_MC!BJ133="","*",FN_MC!BJ133),IF(FN_MC!BK133="","*",FN_MC!BK133))</f>
        <v xml:space="preserve">MC1 09:33, faixa após W70 as  12:30, cancelado devido priorização circulação </v>
      </c>
    </row>
    <row r="156" spans="1:17" hidden="1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5">
        <f>FN_MC!BH134</f>
        <v>2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IF(FN_MC!B135="","*",FN_MC!B135)</f>
        <v>46066</v>
      </c>
      <c r="B158" s="86" t="str">
        <f>IF(FN_MC!X135="","*",FN_MC!X135)</f>
        <v>Oportunidade</v>
      </c>
      <c r="C158" s="87" t="str">
        <f>IF(FN_MC!S135="","*",FN_MC!S135)</f>
        <v>FERRONORTE</v>
      </c>
      <c r="D158" s="87" t="str">
        <f>IF(FN_MC!T135="","*",FN_MC!T135)</f>
        <v>TGR-TRO</v>
      </c>
      <c r="E158" s="87" t="str">
        <f>IF(FN_MC!D135="","*",FN_MC!D135)</f>
        <v>BRUNO (TF-525)</v>
      </c>
      <c r="F158" s="87" t="str">
        <f>IF(FN_MC!H135="","*",FN_MC!H135)</f>
        <v>-</v>
      </c>
      <c r="G158" s="87" t="str">
        <f>IF(FN_MC!M135="","*",FN_MC!M135)</f>
        <v>TBSN</v>
      </c>
      <c r="H158" s="125">
        <f>IF(FN_MC!K135="","*",FN_MC!K135)</f>
        <v>662.3</v>
      </c>
      <c r="I158" s="110">
        <f>IF(FN_MC!O135="","*",FN_MC!O135)</f>
        <v>0.4375</v>
      </c>
      <c r="J158" s="110">
        <f>IF(FN_MC!P135="","*",FN_MC!P135)</f>
        <v>6.25E-2</v>
      </c>
      <c r="K158" s="118" t="str">
        <f>IF(FN_MC!AK135="","*",FN_MC!AK135)</f>
        <v>-</v>
      </c>
      <c r="L158" s="118" t="str">
        <f>IF(FN_MC!AM135="","*",FN_MC!AM135)</f>
        <v>TBSN</v>
      </c>
      <c r="M158" s="118">
        <f>IF(FN_MC!AP135="","*",FN_MC!AP135)</f>
        <v>662.3</v>
      </c>
      <c r="N158" s="118" t="str">
        <f>IF(FN_MC!AM135="","*",FN_MC!AM135)</f>
        <v>TBSN</v>
      </c>
      <c r="O158" s="135">
        <f>FN_MC!BH135</f>
        <v>0</v>
      </c>
      <c r="P158" s="78"/>
      <c r="Q158" s="120" t="str">
        <f>IF($A$2=1,IF(FN_MC!BJ135="","*",FN_MC!BJ135),IF(FN_MC!BK135="","*",FN_MC!BK135))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IF(FN_MC!B136="","*",FN_MC!B136)</f>
        <v>46066</v>
      </c>
      <c r="B160" s="86" t="str">
        <f>IF(FN_MC!X136="","*",FN_MC!X136)</f>
        <v>Contrato</v>
      </c>
      <c r="C160" s="87" t="str">
        <f>IF(FN_MC!S136="","*",FN_MC!S136)</f>
        <v>FERRONORTE</v>
      </c>
      <c r="D160" s="87" t="str">
        <f>IF(FN_MC!T136="","*",FN_MC!T136)</f>
        <v>TCS-TGR</v>
      </c>
      <c r="E160" s="87" t="str">
        <f>IF(FN_MC!D136="","*",FN_MC!D136)</f>
        <v>ELSON (TF-526)</v>
      </c>
      <c r="F160" s="87" t="str">
        <f>IF(FN_MC!H136="","*",FN_MC!H136)</f>
        <v>-</v>
      </c>
      <c r="G160" s="87" t="str">
        <f>IF(FN_MC!M136="","*",FN_MC!M136)</f>
        <v>TSE-N</v>
      </c>
      <c r="H160" s="125">
        <f>IF(FN_MC!K136="","*",FN_MC!K136)</f>
        <v>364.64</v>
      </c>
      <c r="I160" s="110">
        <f>IF(FN_MC!O136="","*",FN_MC!O136)</f>
        <v>0.375</v>
      </c>
      <c r="J160" s="110">
        <f>IF(FN_MC!P136="","*",FN_MC!P136)</f>
        <v>0.125</v>
      </c>
      <c r="K160" s="118" t="str">
        <f>IF(FN_MC!AK136="","*",FN_MC!AK136)</f>
        <v>-</v>
      </c>
      <c r="L160" s="118" t="str">
        <f>IF(FN_MC!AM136="","*",FN_MC!AM136)</f>
        <v>TSE-N</v>
      </c>
      <c r="M160" s="118">
        <f>IF(FN_MC!AP136="","*",FN_MC!AP136)</f>
        <v>364.64</v>
      </c>
      <c r="N160" s="118" t="str">
        <f>IF(FN_MC!AM136="","*",FN_MC!AM136)</f>
        <v>TSE-N</v>
      </c>
      <c r="O160" s="135">
        <f>FN_MC!BH136</f>
        <v>2</v>
      </c>
      <c r="P160" s="78"/>
      <c r="Q160" s="120" t="str">
        <f>IF($A$2=1,IF(FN_MC!BJ136="","*",FN_MC!BJ136),IF(FN_MC!BK136="","*",FN_MC!BK136))</f>
        <v>Pronto as 8h - Intervalo das 12: 13h as 14:13h - entregue as 15:12h</v>
      </c>
    </row>
    <row r="161" spans="1:17" hidden="1">
      <c r="A161" s="85">
        <f>IF(FN_MC!B137="","*",FN_MC!B137)</f>
        <v>46066</v>
      </c>
      <c r="B161" s="86" t="str">
        <f>IF(FN_MC!X137="","*",FN_MC!X137)</f>
        <v>Contrato</v>
      </c>
      <c r="C161" s="87" t="str">
        <f>IF(FN_MC!S137="","*",FN_MC!S137)</f>
        <v>FERRONORTE</v>
      </c>
      <c r="D161" s="87" t="str">
        <f>IF(FN_MC!T137="","*",FN_MC!T137)</f>
        <v>TMI-TCS</v>
      </c>
      <c r="E161" s="87" t="str">
        <f>IF(FN_MC!D137="","*",FN_MC!D137)</f>
        <v>W50</v>
      </c>
      <c r="F161" s="87" t="str">
        <f>IF(FN_MC!H137="","*",FN_MC!H137)</f>
        <v xml:space="preserve">TCS2 </v>
      </c>
      <c r="G161" s="87" t="str">
        <f>IF(FN_MC!M137="","*",FN_MC!M137)</f>
        <v>TVI-TJA</v>
      </c>
      <c r="H161" s="125">
        <f>IF(FN_MC!K137="","*",FN_MC!K137)</f>
        <v>227.935</v>
      </c>
      <c r="I161" s="110">
        <f>IF(FN_MC!O137="","*",FN_MC!O137)</f>
        <v>0.35416666666666669</v>
      </c>
      <c r="J161" s="110">
        <f>IF(FN_MC!P137="","*",FN_MC!P137)</f>
        <v>0.16666666666666666</v>
      </c>
      <c r="K161" s="118" t="str">
        <f>IF(FN_MC!AK137="","*",FN_MC!AK137)</f>
        <v xml:space="preserve">TCS2 </v>
      </c>
      <c r="L161" s="118" t="str">
        <f>IF(FN_MC!AM137="","*",FN_MC!AM137)</f>
        <v>TVI-TJA</v>
      </c>
      <c r="M161" s="118">
        <f>IF(FN_MC!AP137="","*",FN_MC!AP137)</f>
        <v>227.935</v>
      </c>
      <c r="N161" s="118" t="str">
        <f>IF(FN_MC!AM137="","*",FN_MC!AM137)</f>
        <v>TVI-TJA</v>
      </c>
      <c r="O161" s="135">
        <f>FN_MC!BH137</f>
        <v>2</v>
      </c>
      <c r="P161" s="78"/>
      <c r="Q161" s="120" t="str">
        <f>IF($A$2=1,IF(FN_MC!BJ137="","*",FN_MC!BJ137),IF(FN_MC!BK137="","*",FN_MC!BK137))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IF(FN_MC!B138="","*",FN_MC!B138)</f>
        <v>46066</v>
      </c>
      <c r="B164" s="86" t="str">
        <f>IF(FN_MC!X138="","*",FN_MC!X138)</f>
        <v>Contrato</v>
      </c>
      <c r="C164" s="87" t="str">
        <f>IF(FN_MC!S138="","*",FN_MC!S138)</f>
        <v>FERRONORTE</v>
      </c>
      <c r="D164" s="87" t="str">
        <f>IF(FN_MC!T138="","*",FN_MC!T138)</f>
        <v>TMI-TCS</v>
      </c>
      <c r="E164" s="87" t="str">
        <f>IF(FN_MC!D138="","*",FN_MC!D138)</f>
        <v>W48</v>
      </c>
      <c r="F164" s="87" t="str">
        <f>IF(FN_MC!H138="","*",FN_MC!H138)</f>
        <v>TAP2</v>
      </c>
      <c r="G164" s="87" t="str">
        <f>IF(FN_MC!M138="","*",FN_MC!M138)</f>
        <v>TLG-TQI</v>
      </c>
      <c r="H164" s="125">
        <f>IF(FN_MC!K138="","*",FN_MC!K138)</f>
        <v>44.32</v>
      </c>
      <c r="I164" s="110">
        <f>IF(FN_MC!O138="","*",FN_MC!O138)</f>
        <v>0.35416666666666669</v>
      </c>
      <c r="J164" s="110">
        <f>IF(FN_MC!P138="","*",FN_MC!P138)</f>
        <v>0.16666666666666666</v>
      </c>
      <c r="K164" s="118" t="str">
        <f>IF(FN_MC!AK138="","*",FN_MC!AK138)</f>
        <v>TAP2</v>
      </c>
      <c r="L164" s="118" t="str">
        <f>IF(FN_MC!AM138="","*",FN_MC!AM138)</f>
        <v>TLG-TQI</v>
      </c>
      <c r="M164" s="118">
        <f>IF(FN_MC!AP138="","*",FN_MC!AP138)</f>
        <v>44.32</v>
      </c>
      <c r="N164" s="118" t="str">
        <f>IF(FN_MC!AM138="","*",FN_MC!AM138)</f>
        <v>TLG-TQI</v>
      </c>
      <c r="O164" s="135">
        <f>FN_MC!BH138</f>
        <v>2</v>
      </c>
      <c r="P164" s="78"/>
      <c r="Q164" s="120" t="str">
        <f>IF($A$2=1,IF(FN_MC!BJ138="","*",FN_MC!BJ138),IF(FN_MC!BK138="","*",FN_MC!BK138))</f>
        <v>MC1 08:42, autorizado 09:17, em intervalo 11:23 até 13:23</v>
      </c>
    </row>
    <row r="165" spans="1:17" hidden="1">
      <c r="A165" s="85">
        <f>IF(FN_MC!B139="","*",FN_MC!B139)</f>
        <v>46066</v>
      </c>
      <c r="B165" s="86" t="str">
        <f>IF(FN_MC!X139="","*",FN_MC!X139)</f>
        <v>Oportunidade</v>
      </c>
      <c r="C165" s="87" t="str">
        <f>IF(FN_MC!S139="","*",FN_MC!S139)</f>
        <v>FERRONORTE</v>
      </c>
      <c r="D165" s="87" t="str">
        <f>IF(FN_MC!T139="","*",FN_MC!T139)</f>
        <v>TMI-TCS</v>
      </c>
      <c r="E165" s="87" t="str">
        <f>IF(FN_MC!D139="","*",FN_MC!D139)</f>
        <v>MARCOS (TF-520)</v>
      </c>
      <c r="F165" s="87" t="str">
        <f>IF(FN_MC!H139="","*",FN_MC!H139)</f>
        <v>-</v>
      </c>
      <c r="G165" s="87" t="str">
        <f>IF(FN_MC!M139="","*",FN_MC!M139)</f>
        <v>TAP-TLG</v>
      </c>
      <c r="H165" s="125">
        <f>IF(FN_MC!K139="","*",FN_MC!K139)</f>
        <v>26.818999999999999</v>
      </c>
      <c r="I165" s="110">
        <f>IF(FN_MC!O139="","*",FN_MC!O139)</f>
        <v>0.375</v>
      </c>
      <c r="J165" s="110">
        <f>IF(FN_MC!P139="","*",FN_MC!P139)</f>
        <v>8.3333333333333329E-2</v>
      </c>
      <c r="K165" s="118" t="str">
        <f>IF(FN_MC!AK139="","*",FN_MC!AK139)</f>
        <v>-</v>
      </c>
      <c r="L165" s="118" t="str">
        <f>IF(FN_MC!AM139="","*",FN_MC!AM139)</f>
        <v>TAP-TLG</v>
      </c>
      <c r="M165" s="118">
        <f>IF(FN_MC!AP139="","*",FN_MC!AP139)</f>
        <v>26.818999999999999</v>
      </c>
      <c r="N165" s="118" t="str">
        <f>IF(FN_MC!AM139="","*",FN_MC!AM139)</f>
        <v>TAP-TLG</v>
      </c>
      <c r="O165" s="135">
        <f>FN_MC!BH139</f>
        <v>2</v>
      </c>
      <c r="P165" s="78"/>
      <c r="Q165" s="120" t="str">
        <f>IF($A$2=1,IF(FN_MC!BJ139="","*",FN_MC!BJ139),IF(FN_MC!BK139="","*",FN_MC!BK139))</f>
        <v>Pronto as 07:51h -não teve temperatura</v>
      </c>
    </row>
    <row r="166" spans="1:17" hidden="1">
      <c r="A166" s="85">
        <f>IF(FN_MC!B140="","*",FN_MC!B140)</f>
        <v>46066</v>
      </c>
      <c r="B166" s="86" t="str">
        <f>IF(FN_MC!X140="","*",FN_MC!X140)</f>
        <v>Oportunidade</v>
      </c>
      <c r="C166" s="87" t="str">
        <f>IF(FN_MC!S140="","*",FN_MC!S140)</f>
        <v>FERRONORTE</v>
      </c>
      <c r="D166" s="87" t="str">
        <f>IF(FN_MC!T140="","*",FN_MC!T140)</f>
        <v>TMI-TCS</v>
      </c>
      <c r="E166" s="87" t="str">
        <f>IF(FN_MC!D140="","*",FN_MC!D140)</f>
        <v>ANISIO (TF-514)</v>
      </c>
      <c r="F166" s="87" t="str">
        <f>IF(FN_MC!H140="","*",FN_MC!H140)</f>
        <v>-</v>
      </c>
      <c r="G166" s="87" t="str">
        <f>IF(FN_MC!M140="","*",FN_MC!M140)</f>
        <v>TAP-TLG</v>
      </c>
      <c r="H166" s="125">
        <f>IF(FN_MC!K140="","*",FN_MC!K140)</f>
        <v>26.818999999999999</v>
      </c>
      <c r="I166" s="110">
        <f>IF(FN_MC!O140="","*",FN_MC!O140)</f>
        <v>0.375</v>
      </c>
      <c r="J166" s="110">
        <f>IF(FN_MC!P140="","*",FN_MC!P140)</f>
        <v>8.3333333333333329E-2</v>
      </c>
      <c r="K166" s="118" t="str">
        <f>IF(FN_MC!AK140="","*",FN_MC!AK140)</f>
        <v>-</v>
      </c>
      <c r="L166" s="118" t="str">
        <f>IF(FN_MC!AM140="","*",FN_MC!AM140)</f>
        <v>TAP-TLG</v>
      </c>
      <c r="M166" s="118">
        <f>IF(FN_MC!AP140="","*",FN_MC!AP140)</f>
        <v>26.818999999999999</v>
      </c>
      <c r="N166" s="118" t="str">
        <f>IF(FN_MC!AM140="","*",FN_MC!AM140)</f>
        <v>TAP-TLG</v>
      </c>
      <c r="O166" s="135">
        <f>FN_MC!BH140</f>
        <v>2</v>
      </c>
      <c r="P166" s="78"/>
      <c r="Q166" s="120" t="str">
        <f>IF($A$2=1,IF(FN_MC!BJ140="","*",FN_MC!BJ140),IF(FN_MC!BK140="","*",FN_MC!BK140))</f>
        <v xml:space="preserve"> Intervalo das 10:28h as 12:28h</v>
      </c>
    </row>
    <row r="167" spans="1:17" hidden="1">
      <c r="A167" s="85">
        <f>IF(FN_MC!B142="","*",FN_MC!B142)</f>
        <v>46066</v>
      </c>
      <c r="B167" s="86" t="str">
        <f>IF(FN_MC!X142="","*",FN_MC!X142)</f>
        <v>Oportunidade</v>
      </c>
      <c r="C167" s="87" t="str">
        <f>IF(FN_MC!S142="","*",FN_MC!S142)</f>
        <v>MALHA CENTRAL</v>
      </c>
      <c r="D167" s="87" t="str">
        <f>IF(FN_MC!T142="","*",FN_MC!T142)</f>
        <v>RAMAL</v>
      </c>
      <c r="E167" s="87" t="str">
        <f>IF(FN_MC!D142="","*",FN_MC!D142)</f>
        <v>A88</v>
      </c>
      <c r="F167" s="87" t="str">
        <f>IF(FN_MC!H142="","*",FN_MC!H142)</f>
        <v>ZJU2</v>
      </c>
      <c r="G167" s="87" t="str">
        <f>IF(FN_MC!M142="","*",FN_MC!M142)</f>
        <v>ZJU-ZDK</v>
      </c>
      <c r="H167" s="125">
        <f>IF(FN_MC!K142="","*",FN_MC!K142)</f>
        <v>275.3</v>
      </c>
      <c r="I167" s="110">
        <f>IF(FN_MC!O142="","*",FN_MC!O142)</f>
        <v>0.5</v>
      </c>
      <c r="J167" s="110">
        <f>IF(FN_MC!P142="","*",FN_MC!P142)</f>
        <v>4.1666666666666664E-2</v>
      </c>
      <c r="K167" s="118" t="str">
        <f>IF(FN_MC!AK142="","*",FN_MC!AK142)</f>
        <v>ZJU2</v>
      </c>
      <c r="L167" s="118" t="str">
        <f>IF(FN_MC!AM142="","*",FN_MC!AM142)</f>
        <v>ZJU-ZDK</v>
      </c>
      <c r="M167" s="118">
        <f>IF(FN_MC!AP142="","*",FN_MC!AP142)</f>
        <v>275.3</v>
      </c>
      <c r="N167" s="118" t="str">
        <f>IF(FN_MC!AM142="","*",FN_MC!AM142)</f>
        <v>ZJU-ZDK</v>
      </c>
      <c r="O167" s="135">
        <f>FN_MC!BH142</f>
        <v>2</v>
      </c>
      <c r="P167" s="78"/>
      <c r="Q167" s="120" t="str">
        <f>IF($A$2=1,IF(FN_MC!BJ142="","*",FN_MC!BJ142),IF(FN_MC!BK142="","*",FN_MC!BK142))</f>
        <v xml:space="preserve">Deslocamento ok </v>
      </c>
    </row>
    <row r="168" spans="1:17" hidden="1">
      <c r="A168" s="85" t="str">
        <f>IF(FN_MC!B143="","*",FN_MC!B143)</f>
        <v>*</v>
      </c>
      <c r="B168" s="86" t="str">
        <f>IF(FN_MC!X143="","*",FN_MC!X143)</f>
        <v>*</v>
      </c>
      <c r="C168" s="87" t="str">
        <f>IF(FN_MC!S143="","*",FN_MC!S143)</f>
        <v>-</v>
      </c>
      <c r="D168" s="87" t="str">
        <f>IF(FN_MC!T143="","*",FN_MC!T143)</f>
        <v>-</v>
      </c>
      <c r="E168" s="87" t="str">
        <f>IF(FN_MC!D144="","*",FN_MC!D144)</f>
        <v>*</v>
      </c>
      <c r="F168" s="87" t="str">
        <f>IF(FN_MC!H143="","*",FN_MC!H143)</f>
        <v>*</v>
      </c>
      <c r="G168" s="87" t="str">
        <f>IF(FN_MC!M143="","*",FN_MC!M143)</f>
        <v>-</v>
      </c>
      <c r="H168" s="125" t="str">
        <f>IF(FN_MC!K143="","*",FN_MC!K143)</f>
        <v>*</v>
      </c>
      <c r="I168" s="110" t="str">
        <f>IF(FN_MC!O143="","*",FN_MC!O143)</f>
        <v>*</v>
      </c>
      <c r="J168" s="110" t="str">
        <f>IF(FN_MC!P143="","*",FN_MC!P143)</f>
        <v>*</v>
      </c>
      <c r="K168" s="118" t="str">
        <f>IF(FN_MC!AK143="","*",FN_MC!AK143)</f>
        <v>-</v>
      </c>
      <c r="L168" s="118" t="str">
        <f>IF(FN_MC!AM143="","*",FN_MC!AM143)</f>
        <v>-</v>
      </c>
      <c r="M168" s="118" t="str">
        <f>IF(FN_MC!AP143="","*",FN_MC!AP143)</f>
        <v>-</v>
      </c>
      <c r="N168" s="118" t="str">
        <f>IF(FN_MC!AM143="","*",FN_MC!AM143)</f>
        <v>-</v>
      </c>
      <c r="O168" s="135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IF(FN_MC!B144="","*",FN_MC!B144)</f>
        <v>*</v>
      </c>
      <c r="B169" s="86" t="str">
        <f>IF(FN_MC!X144="","*",FN_MC!X144)</f>
        <v>*</v>
      </c>
      <c r="C169" s="87" t="str">
        <f>IF(FN_MC!S144="","*",FN_MC!S144)</f>
        <v>-</v>
      </c>
      <c r="D169" s="87" t="str">
        <f>IF(FN_MC!T144="","*",FN_MC!T144)</f>
        <v>-</v>
      </c>
      <c r="E169" s="87" t="e">
        <f>IF(FN_MC!#REF!="","*",FN_MC!#REF!)</f>
        <v>#REF!</v>
      </c>
      <c r="F169" s="87" t="str">
        <f>IF(FN_MC!H144="","*",FN_MC!H144)</f>
        <v>*</v>
      </c>
      <c r="G169" s="87" t="str">
        <f>IF(FN_MC!M144="","*",FN_MC!M144)</f>
        <v>-</v>
      </c>
      <c r="H169" s="125" t="str">
        <f>IF(FN_MC!K144="","*",FN_MC!K144)</f>
        <v>*</v>
      </c>
      <c r="I169" s="110" t="str">
        <f>IF(FN_MC!O144="","*",FN_MC!O144)</f>
        <v>*</v>
      </c>
      <c r="J169" s="110" t="str">
        <f>IF(FN_MC!P144="","*",FN_MC!P144)</f>
        <v>*</v>
      </c>
      <c r="K169" s="118" t="str">
        <f>IF(FN_MC!AK144="","*",FN_MC!AK144)</f>
        <v>-</v>
      </c>
      <c r="L169" s="118" t="str">
        <f>IF(FN_MC!AM144="","*",FN_MC!AM144)</f>
        <v>-</v>
      </c>
      <c r="M169" s="118" t="str">
        <f>IF(FN_MC!AP144="","*",FN_MC!AP144)</f>
        <v>-</v>
      </c>
      <c r="N169" s="118" t="str">
        <f>IF(FN_MC!AM144="","*",FN_MC!AM144)</f>
        <v>-</v>
      </c>
      <c r="O169" s="135">
        <f>FN_MC!BH144</f>
        <v>0</v>
      </c>
      <c r="P169" s="78"/>
      <c r="Q169" s="120" t="str">
        <f>IF($A$2=1,IF(FN_MC!BJ144="","*",FN_MC!BJ144),IF(FN_MC!BK144="","*",FN_MC!BK144))</f>
        <v>*</v>
      </c>
    </row>
    <row r="170" spans="1:17" hidden="1">
      <c r="A170" s="85">
        <f>IF(FN_MC!B145="","*",FN_MC!B145)</f>
        <v>46067</v>
      </c>
      <c r="B170" s="86" t="str">
        <f>IF(FN_MC!X145="","*",FN_MC!X145)</f>
        <v>Oportunidade</v>
      </c>
      <c r="C170" s="87" t="str">
        <f>IF(FN_MC!S145="","*",FN_MC!S145)</f>
        <v>FERRONORTE</v>
      </c>
      <c r="D170" s="87" t="str">
        <f>IF(FN_MC!T145="","*",FN_MC!T145)</f>
        <v>TGR-TRO</v>
      </c>
      <c r="E170" s="87" t="str">
        <f>IF(FN_MC!D145="","*",FN_MC!D145)</f>
        <v>V86</v>
      </c>
      <c r="F170" s="87" t="str">
        <f>IF(FN_MC!H145="","*",FN_MC!H145)</f>
        <v>TSF1</v>
      </c>
      <c r="G170" s="87" t="str">
        <f>IF(FN_MC!M145="","*",FN_MC!M145)</f>
        <v>TSF-TIQ</v>
      </c>
      <c r="H170" s="125">
        <f>IF(FN_MC!K145="","*",FN_MC!K145)</f>
        <v>720</v>
      </c>
      <c r="I170" s="110">
        <f>IF(FN_MC!O145="","*",FN_MC!O145)</f>
        <v>0.4375</v>
      </c>
      <c r="J170" s="110">
        <f>IF(FN_MC!P145="","*",FN_MC!P145)</f>
        <v>4.1666666666666664E-2</v>
      </c>
      <c r="K170" s="118" t="str">
        <f>IF(FN_MC!AK145="","*",FN_MC!AK145)</f>
        <v>TSF1</v>
      </c>
      <c r="L170" s="118" t="str">
        <f>IF(FN_MC!AM145="","*",FN_MC!AM145)</f>
        <v>TSF-TIQ</v>
      </c>
      <c r="M170" s="118">
        <f>IF(FN_MC!AP145="","*",FN_MC!AP145)</f>
        <v>720</v>
      </c>
      <c r="N170" s="118" t="str">
        <f>IF(FN_MC!AM145="","*",FN_MC!AM145)</f>
        <v>TSF-TIQ</v>
      </c>
      <c r="O170" s="135">
        <f>FN_MC!BH145</f>
        <v>2</v>
      </c>
      <c r="P170" s="78"/>
      <c r="Q170" s="120" t="str">
        <f>IF($A$2=1,IF(FN_MC!BJ145="","*",FN_MC!BJ145),IF(FN_MC!BK145="","*",FN_MC!BK145))</f>
        <v>MC1 as 09:22h - após I32 - Licença as 10:22</v>
      </c>
    </row>
    <row r="171" spans="1:17" hidden="1">
      <c r="A171" s="85">
        <f>IF(FN_MC!B146="","*",FN_MC!B146)</f>
        <v>46067</v>
      </c>
      <c r="B171" s="86" t="str">
        <f>IF(FN_MC!X146="","*",FN_MC!X146)</f>
        <v>Oportunidade</v>
      </c>
      <c r="C171" s="87" t="str">
        <f>IF(FN_MC!S146="","*",FN_MC!S146)</f>
        <v>FERRONORTE</v>
      </c>
      <c r="D171" s="87" t="str">
        <f>IF(FN_MC!T146="","*",FN_MC!T146)</f>
        <v>TGR-TRO</v>
      </c>
      <c r="E171" s="87" t="str">
        <f>IF(FN_MC!D146="","*",FN_MC!D146)</f>
        <v>BRUNO (TF-525)</v>
      </c>
      <c r="F171" s="87" t="str">
        <f>IF(FN_MC!H146="","*",FN_MC!H146)</f>
        <v>TBS671</v>
      </c>
      <c r="G171" s="87" t="str">
        <f>IF(FN_MC!M146="","*",FN_MC!M146)</f>
        <v>TBS-TAL</v>
      </c>
      <c r="H171" s="125">
        <f>IF(FN_MC!K146="","*",FN_MC!K146)</f>
        <v>662.4</v>
      </c>
      <c r="I171" s="110">
        <f>IF(FN_MC!O146="","*",FN_MC!O146)</f>
        <v>0.375</v>
      </c>
      <c r="J171" s="110">
        <f>IF(FN_MC!P146="","*",FN_MC!P146)</f>
        <v>6.25E-2</v>
      </c>
      <c r="K171" s="118" t="str">
        <f>IF(FN_MC!AK146="","*",FN_MC!AK146)</f>
        <v>TBS671</v>
      </c>
      <c r="L171" s="118" t="str">
        <f>IF(FN_MC!AM146="","*",FN_MC!AM146)</f>
        <v>TBS-TAL</v>
      </c>
      <c r="M171" s="118">
        <f>IF(FN_MC!AP146="","*",FN_MC!AP146)</f>
        <v>662.4</v>
      </c>
      <c r="N171" s="118" t="str">
        <f>IF(FN_MC!AM146="","*",FN_MC!AM146)</f>
        <v>TBS-TAL</v>
      </c>
      <c r="O171" s="135">
        <f>FN_MC!BH146</f>
        <v>2</v>
      </c>
      <c r="P171" s="78"/>
      <c r="Q171" s="120" t="str">
        <f>IF($A$2=1,IF(FN_MC!BJ146="","*",FN_MC!BJ146),IF(FN_MC!BK146="","*",FN_MC!BK146))</f>
        <v>Intervalo das 07:45 as 09:15</v>
      </c>
    </row>
    <row r="172" spans="1:17" hidden="1">
      <c r="A172" s="85">
        <f>IF(FN_MC!B148="","*",FN_MC!B148)</f>
        <v>46067</v>
      </c>
      <c r="B172" s="86" t="str">
        <f>IF(FN_MC!X148="","*",FN_MC!X148)</f>
        <v>Oportunidade</v>
      </c>
      <c r="C172" s="87" t="str">
        <f>IF(FN_MC!S148="","*",FN_MC!S148)</f>
        <v>FERRONORTE</v>
      </c>
      <c r="D172" s="87" t="str">
        <f>IF(FN_MC!T148="","*",FN_MC!T148)</f>
        <v>TCS-TGR</v>
      </c>
      <c r="E172" s="87" t="str">
        <f>IF(FN_MC!D148="","*",FN_MC!D148)</f>
        <v>ELSON (TF-526)</v>
      </c>
      <c r="F172" s="87" t="str">
        <f>IF(FN_MC!H148="","*",FN_MC!H148)</f>
        <v>TIP1</v>
      </c>
      <c r="G172" s="87" t="str">
        <f>IF(FN_MC!M148="","*",FN_MC!M148)</f>
        <v>TIP</v>
      </c>
      <c r="H172" s="125">
        <f>IF(FN_MC!K148="","*",FN_MC!K148)</f>
        <v>396.94</v>
      </c>
      <c r="I172" s="110">
        <f>IF(FN_MC!O148="","*",FN_MC!O148)</f>
        <v>0.375</v>
      </c>
      <c r="J172" s="110">
        <f>IF(FN_MC!P148="","*",FN_MC!P148)</f>
        <v>6.25E-2</v>
      </c>
      <c r="K172" s="118" t="str">
        <f>IF(FN_MC!AK148="","*",FN_MC!AK148)</f>
        <v>TIP1</v>
      </c>
      <c r="L172" s="118" t="str">
        <f>IF(FN_MC!AM148="","*",FN_MC!AM148)</f>
        <v>TIP</v>
      </c>
      <c r="M172" s="118">
        <f>IF(FN_MC!AP148="","*",FN_MC!AP148)</f>
        <v>396.94</v>
      </c>
      <c r="N172" s="118" t="str">
        <f>IF(FN_MC!AM148="","*",FN_MC!AM148)</f>
        <v>TIP</v>
      </c>
      <c r="O172" s="135">
        <f>FN_MC!BH148</f>
        <v>2</v>
      </c>
      <c r="P172" s="78"/>
      <c r="Q172" s="120" t="str">
        <f>IF($A$2=1,IF(FN_MC!BJ148="","*",FN_MC!BJ148),IF(FN_MC!BK148="","*",FN_MC!BK148))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IF(FN_MC!B149="","*",FN_MC!B149)</f>
        <v>46067</v>
      </c>
      <c r="B175" s="86" t="str">
        <f>IF(FN_MC!X149="","*",FN_MC!X149)</f>
        <v>Oportunidade</v>
      </c>
      <c r="C175" s="87" t="str">
        <f>IF(FN_MC!S149="","*",FN_MC!S149)</f>
        <v>FERRONORTE</v>
      </c>
      <c r="D175" s="87" t="str">
        <f>IF(FN_MC!T149="","*",FN_MC!T149)</f>
        <v>TMI-TCS</v>
      </c>
      <c r="E175" s="87" t="str">
        <f>IF(FN_MC!D149="","*",FN_MC!D149)</f>
        <v>MARCOS (TF-520)</v>
      </c>
      <c r="F175" s="87" t="str">
        <f>IF(FN_MC!H149="","*",FN_MC!H149)</f>
        <v>TAPK35</v>
      </c>
      <c r="G175" s="87" t="str">
        <f>IF(FN_MC!M149="","*",FN_MC!M149)</f>
        <v>TAP-TLG</v>
      </c>
      <c r="H175" s="125">
        <f>IF(FN_MC!K149="","*",FN_MC!K149)</f>
        <v>26.818999999999999</v>
      </c>
      <c r="I175" s="110">
        <f>IF(FN_MC!O149="","*",FN_MC!O149)</f>
        <v>0.35416666666666669</v>
      </c>
      <c r="J175" s="110">
        <f>IF(FN_MC!P149="","*",FN_MC!P149)</f>
        <v>8.3333333333333329E-2</v>
      </c>
      <c r="K175" s="118" t="str">
        <f>IF(FN_MC!AK149="","*",FN_MC!AK149)</f>
        <v>TAPK35</v>
      </c>
      <c r="L175" s="118" t="str">
        <f>IF(FN_MC!AM149="","*",FN_MC!AM149)</f>
        <v>TAP-TLG</v>
      </c>
      <c r="M175" s="118">
        <f>IF(FN_MC!AP149="","*",FN_MC!AP149)</f>
        <v>26.818999999999999</v>
      </c>
      <c r="N175" s="118" t="str">
        <f>IF(FN_MC!AM149="","*",FN_MC!AM149)</f>
        <v>TAP-TLG</v>
      </c>
      <c r="O175" s="135">
        <f>FN_MC!BH149</f>
        <v>2</v>
      </c>
      <c r="P175" s="78"/>
      <c r="Q175" s="120" t="str">
        <f>IF($A$2=1,IF(FN_MC!BJ149="","*",FN_MC!BJ149),IF(FN_MC!BK149="","*",FN_MC!BK149))</f>
        <v>Intervalo das 11:26h as 13:06h</v>
      </c>
    </row>
    <row r="176" spans="1:17" hidden="1">
      <c r="A176" s="85" t="str">
        <f>IF(FN_MC!B150="","*",FN_MC!B150)</f>
        <v>*</v>
      </c>
      <c r="B176" s="86" t="str">
        <f>IF(FN_MC!X150="","*",FN_MC!X150)</f>
        <v>*</v>
      </c>
      <c r="C176" s="87" t="str">
        <f>IF(FN_MC!S150="","*",FN_MC!S150)</f>
        <v>-</v>
      </c>
      <c r="D176" s="87" t="str">
        <f>IF(FN_MC!T150="","*",FN_MC!T150)</f>
        <v>-</v>
      </c>
      <c r="E176" s="87" t="str">
        <f>IF(FN_MC!D150="","*",FN_MC!D150)</f>
        <v>*</v>
      </c>
      <c r="F176" s="87" t="str">
        <f>IF(FN_MC!H150="","*",FN_MC!H150)</f>
        <v>*</v>
      </c>
      <c r="G176" s="87" t="str">
        <f>IF(FN_MC!M150="","*",FN_MC!M150)</f>
        <v>-</v>
      </c>
      <c r="H176" s="125" t="str">
        <f>IF(FN_MC!K150="","*",FN_MC!K150)</f>
        <v>*</v>
      </c>
      <c r="I176" s="110" t="str">
        <f>IF(FN_MC!O150="","*",FN_MC!O150)</f>
        <v>*</v>
      </c>
      <c r="J176" s="110" t="str">
        <f>IF(FN_MC!P150="","*",FN_MC!P150)</f>
        <v>*</v>
      </c>
      <c r="K176" s="118" t="str">
        <f>IF(FN_MC!AK150="","*",FN_MC!AK150)</f>
        <v>-</v>
      </c>
      <c r="L176" s="118" t="str">
        <f>IF(FN_MC!AM150="","*",FN_MC!AM150)</f>
        <v>-</v>
      </c>
      <c r="M176" s="118" t="str">
        <f>IF(FN_MC!AP150="","*",FN_MC!AP150)</f>
        <v>-</v>
      </c>
      <c r="N176" s="118" t="str">
        <f>IF(FN_MC!AM150="","*",FN_MC!AM150)</f>
        <v>-</v>
      </c>
      <c r="O176" s="135">
        <f>FN_MC!BH150</f>
        <v>0</v>
      </c>
      <c r="P176" s="78"/>
      <c r="Q176" s="120" t="str">
        <f>IF($A$2=1,IF(FN_MC!BJ150="","*",FN_MC!BJ150),IF(FN_MC!BK150="","*",FN_MC!BK150))</f>
        <v>*</v>
      </c>
    </row>
    <row r="177" spans="1:17">
      <c r="A177" s="85">
        <f>IF(FN_MC!B151="","*",FN_MC!B151)</f>
        <v>46068</v>
      </c>
      <c r="B177" s="86" t="str">
        <f>IF(FN_MC!X151="","*",FN_MC!X151)</f>
        <v>Oportunidade</v>
      </c>
      <c r="C177" s="87" t="str">
        <f>IF(FN_MC!S151="","*",FN_MC!S151)</f>
        <v>FERRONORTE</v>
      </c>
      <c r="D177" s="87" t="str">
        <f>IF(FN_MC!T151="","*",FN_MC!T151)</f>
        <v>TGR-TRO</v>
      </c>
      <c r="E177" s="87" t="str">
        <f>IF(FN_MC!D151="","*",FN_MC!D151)</f>
        <v>V86</v>
      </c>
      <c r="F177" s="87" t="str">
        <f>IF(FN_MC!H151="","*",FN_MC!H151)</f>
        <v>TIQ</v>
      </c>
      <c r="G177" s="87" t="str">
        <f>IF(FN_MC!M151="","*",FN_MC!M151)</f>
        <v>TAL-TSF</v>
      </c>
      <c r="H177" s="125">
        <f>IF(FN_MC!K151="","*",FN_MC!K151)</f>
        <v>659.976</v>
      </c>
      <c r="I177" s="110">
        <f>IF(FN_MC!O151="","*",FN_MC!O151)</f>
        <v>0.4375</v>
      </c>
      <c r="J177" s="110">
        <f>IF(FN_MC!P151="","*",FN_MC!P151)</f>
        <v>0.125</v>
      </c>
      <c r="K177" s="118" t="str">
        <f>IF(FN_MC!AK151="","*",FN_MC!AK151)</f>
        <v>TIQ</v>
      </c>
      <c r="L177" s="118" t="str">
        <f>IF(FN_MC!AM151="","*",FN_MC!AM151)</f>
        <v>TAL-TSF</v>
      </c>
      <c r="M177" s="118">
        <f>IF(FN_MC!AP151="","*",FN_MC!AP151)</f>
        <v>659.976</v>
      </c>
      <c r="N177" s="118" t="str">
        <f>IF(FN_MC!AM151="","*",FN_MC!AM151)</f>
        <v>TAL-TSF</v>
      </c>
      <c r="O177" s="135">
        <f>FN_MC!BH151</f>
        <v>0</v>
      </c>
      <c r="P177" s="78"/>
      <c r="Q177" s="120" t="str">
        <f>IF($A$2=1,IF(FN_MC!BJ151="","*",FN_MC!BJ151),IF(FN_MC!BK151="","*",FN_MC!BK151))</f>
        <v>MC1 as 12:24h -sem oportunidade e risco de jornada irregular da equipe</v>
      </c>
    </row>
    <row r="178" spans="1:17" hidden="1">
      <c r="A178" s="85" t="str">
        <f>IF(FN_MC!B152="","*",FN_MC!B152)</f>
        <v>*</v>
      </c>
      <c r="B178" s="86" t="str">
        <f>IF(FN_MC!X152="","*",FN_MC!X152)</f>
        <v>*</v>
      </c>
      <c r="C178" s="87" t="str">
        <f>IF(FN_MC!S152="","*",FN_MC!S152)</f>
        <v>-</v>
      </c>
      <c r="D178" s="87" t="str">
        <f>IF(FN_MC!T152="","*",FN_MC!T152)</f>
        <v>-</v>
      </c>
      <c r="E178" s="87" t="str">
        <f>IF(FN_MC!D152="","*",FN_MC!D152)</f>
        <v>*</v>
      </c>
      <c r="F178" s="87" t="str">
        <f>IF(FN_MC!H152="","*",FN_MC!H152)</f>
        <v>*</v>
      </c>
      <c r="G178" s="87" t="str">
        <f>IF(FN_MC!M152="","*",FN_MC!M152)</f>
        <v>-</v>
      </c>
      <c r="H178" s="125" t="str">
        <f>IF(FN_MC!K152="","*",FN_MC!K152)</f>
        <v>*</v>
      </c>
      <c r="I178" s="110" t="str">
        <f>IF(FN_MC!O152="","*",FN_MC!O152)</f>
        <v>*</v>
      </c>
      <c r="J178" s="110" t="str">
        <f>IF(FN_MC!P152="","*",FN_MC!P152)</f>
        <v>*</v>
      </c>
      <c r="K178" s="118" t="str">
        <f>IF(FN_MC!AK152="","*",FN_MC!AK152)</f>
        <v>-</v>
      </c>
      <c r="L178" s="118" t="str">
        <f>IF(FN_MC!AM152="","*",FN_MC!AM152)</f>
        <v>-</v>
      </c>
      <c r="M178" s="118" t="str">
        <f>IF(FN_MC!AP152="","*",FN_MC!AP152)</f>
        <v>-</v>
      </c>
      <c r="N178" s="118" t="str">
        <f>IF(FN_MC!AM152="","*",FN_MC!AM152)</f>
        <v>-</v>
      </c>
      <c r="O178" s="135">
        <f>FN_MC!BH152</f>
        <v>0</v>
      </c>
      <c r="P178" s="78"/>
      <c r="Q178" s="120" t="str">
        <f>IF($A$2=1,IF(FN_MC!BJ152="","*",FN_MC!BJ152),IF(FN_MC!BK152="","*",FN_MC!BK152))</f>
        <v>*</v>
      </c>
    </row>
    <row r="179" spans="1:17" hidden="1">
      <c r="A179" s="85">
        <f>IF(FN_MC!B154="","*",FN_MC!B154)</f>
        <v>46069</v>
      </c>
      <c r="B179" s="86" t="str">
        <f>IF(FN_MC!X154="","*",FN_MC!X154)</f>
        <v>Oportunidade</v>
      </c>
      <c r="C179" s="87" t="str">
        <f>IF(FN_MC!S154="","*",FN_MC!S154)</f>
        <v>FERRONORTE</v>
      </c>
      <c r="D179" s="87" t="str">
        <f>IF(FN_MC!T154="","*",FN_MC!T154)</f>
        <v>TGR-TRO</v>
      </c>
      <c r="E179" s="87" t="str">
        <f>IF(FN_MC!D154="","*",FN_MC!D154)</f>
        <v>BRUNO (TF-525)</v>
      </c>
      <c r="F179" s="87" t="str">
        <f>IF(FN_MC!H154="","*",FN_MC!H154)</f>
        <v>TBS671</v>
      </c>
      <c r="G179" s="87" t="str">
        <f>IF(FN_MC!M154="","*",FN_MC!M154)</f>
        <v>TBS-TAL</v>
      </c>
      <c r="H179" s="125">
        <f>IF(FN_MC!K154="","*",FN_MC!K154)</f>
        <v>662.6</v>
      </c>
      <c r="I179" s="110">
        <f>IF(FN_MC!O154="","*",FN_MC!O154)</f>
        <v>0.375</v>
      </c>
      <c r="J179" s="110">
        <f>IF(FN_MC!P154="","*",FN_MC!P154)</f>
        <v>6.25E-2</v>
      </c>
      <c r="K179" s="118" t="str">
        <f>IF(FN_MC!AK154="","*",FN_MC!AK154)</f>
        <v>TBS671</v>
      </c>
      <c r="L179" s="118" t="str">
        <f>IF(FN_MC!AM154="","*",FN_MC!AM154)</f>
        <v>TBS-TAL</v>
      </c>
      <c r="M179" s="118">
        <f>IF(FN_MC!AP154="","*",FN_MC!AP154)</f>
        <v>662.6</v>
      </c>
      <c r="N179" s="118" t="str">
        <f>IF(FN_MC!AM154="","*",FN_MC!AM154)</f>
        <v>TBS-TAL</v>
      </c>
      <c r="O179" s="135">
        <f>FN_MC!BH154</f>
        <v>2</v>
      </c>
      <c r="P179" s="78"/>
      <c r="Q179" s="120" t="str">
        <f>IF($A$2=1,IF(FN_MC!BJ154="","*",FN_MC!BJ154),IF(FN_MC!BK154="","*",FN_MC!BK154))</f>
        <v>Intervalo das 09:20h as 10:50h</v>
      </c>
    </row>
    <row r="180" spans="1:17" hidden="1">
      <c r="A180" s="85">
        <f>IF(FN_MC!B155="","*",FN_MC!B155)</f>
        <v>46069</v>
      </c>
      <c r="B180" s="86" t="str">
        <f>IF(FN_MC!X155="","*",FN_MC!X155)</f>
        <v>Oportunidade</v>
      </c>
      <c r="C180" s="87" t="str">
        <f>IF(FN_MC!S155="","*",FN_MC!S155)</f>
        <v>FERRONORTE</v>
      </c>
      <c r="D180" s="87" t="str">
        <f>IF(FN_MC!T155="","*",FN_MC!T155)</f>
        <v>TGR-TRO</v>
      </c>
      <c r="E180" s="87" t="str">
        <f>IF(FN_MC!D155="","*",FN_MC!D155)</f>
        <v>V86</v>
      </c>
      <c r="F180" s="87" t="str">
        <f>IF(FN_MC!H155="","*",FN_MC!H155)</f>
        <v>TIQ</v>
      </c>
      <c r="G180" s="87" t="str">
        <f>IF(FN_MC!M155="","*",FN_MC!M155)</f>
        <v>TBS</v>
      </c>
      <c r="H180" s="125">
        <f>IF(FN_MC!K155="","*",FN_MC!K155)</f>
        <v>659.976</v>
      </c>
      <c r="I180" s="110">
        <f>IF(FN_MC!O155="","*",FN_MC!O155)</f>
        <v>0.4375</v>
      </c>
      <c r="J180" s="110">
        <f>IF(FN_MC!P155="","*",FN_MC!P155)</f>
        <v>0.125</v>
      </c>
      <c r="K180" s="118" t="str">
        <f>IF(FN_MC!AK155="","*",FN_MC!AK155)</f>
        <v>TIQ</v>
      </c>
      <c r="L180" s="118" t="str">
        <f>IF(FN_MC!AM155="","*",FN_MC!AM155)</f>
        <v>TBS</v>
      </c>
      <c r="M180" s="118">
        <f>IF(FN_MC!AP155="","*",FN_MC!AP155)</f>
        <v>659.976</v>
      </c>
      <c r="N180" s="118" t="str">
        <f>IF(FN_MC!AM155="","*",FN_MC!AM155)</f>
        <v>TBS</v>
      </c>
      <c r="O180" s="135">
        <f>FN_MC!BH155</f>
        <v>0</v>
      </c>
      <c r="P180" s="78"/>
      <c r="Q180" s="120" t="str">
        <f>IF($A$2=1,IF(FN_MC!BJ155="","*",FN_MC!BJ155),IF(FN_MC!BK155="","*",FN_MC!BK155))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IF(FN_MC!B156="","*",FN_MC!B156)</f>
        <v>46069</v>
      </c>
      <c r="B182" s="86" t="str">
        <f>IF(FN_MC!X156="","*",FN_MC!X156)</f>
        <v>Oportunidade</v>
      </c>
      <c r="C182" s="87" t="str">
        <f>IF(FN_MC!S156="","*",FN_MC!S156)</f>
        <v>FERRONORTE</v>
      </c>
      <c r="D182" s="87" t="str">
        <f>IF(FN_MC!T156="","*",FN_MC!T156)</f>
        <v>TCS-TGR</v>
      </c>
      <c r="E182" s="87" t="str">
        <f>IF(FN_MC!D156="","*",FN_MC!D156)</f>
        <v>W70</v>
      </c>
      <c r="F182" s="87" t="str">
        <f>IF(FN_MC!H156="","*",FN_MC!H156)</f>
        <v>TAG</v>
      </c>
      <c r="G182" s="87" t="str">
        <f>IF(FN_MC!M156="","*",FN_MC!M156)</f>
        <v>TVL-TBR</v>
      </c>
      <c r="H182" s="125">
        <f>IF(FN_MC!K156="","*",FN_MC!K156)</f>
        <v>472.2</v>
      </c>
      <c r="I182" s="110">
        <f>IF(FN_MC!O156="","*",FN_MC!O156)</f>
        <v>0.41666666666666669</v>
      </c>
      <c r="J182" s="110">
        <f>IF(FN_MC!P156="","*",FN_MC!P156)</f>
        <v>0.125</v>
      </c>
      <c r="K182" s="118" t="str">
        <f>IF(FN_MC!AK156="","*",FN_MC!AK156)</f>
        <v>TAG</v>
      </c>
      <c r="L182" s="118" t="str">
        <f>IF(FN_MC!AM156="","*",FN_MC!AM156)</f>
        <v>TVL-TBR</v>
      </c>
      <c r="M182" s="118">
        <f>IF(FN_MC!AP156="","*",FN_MC!AP156)</f>
        <v>472.2</v>
      </c>
      <c r="N182" s="118" t="str">
        <f>IF(FN_MC!AM156="","*",FN_MC!AM156)</f>
        <v>TVL-TBR</v>
      </c>
      <c r="O182" s="135">
        <f>FN_MC!BH156</f>
        <v>0</v>
      </c>
      <c r="P182" s="78"/>
      <c r="Q182" s="120" t="str">
        <f>IF($A$2=1,IF(FN_MC!BJ156="","*",FN_MC!BJ156),IF(FN_MC!BK156="","*",FN_MC!BK156))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IF(FN_MC!B157="","*",FN_MC!B157)</f>
        <v>46069</v>
      </c>
      <c r="B184" s="86" t="str">
        <f>IF(FN_MC!X157="","*",FN_MC!X157)</f>
        <v>Oportunidade</v>
      </c>
      <c r="C184" s="87" t="str">
        <f>IF(FN_MC!S157="","*",FN_MC!S157)</f>
        <v>FERRONORTE</v>
      </c>
      <c r="D184" s="87" t="str">
        <f>IF(FN_MC!T157="","*",FN_MC!T157)</f>
        <v>TCS-TGR</v>
      </c>
      <c r="E184" s="87" t="str">
        <f>IF(FN_MC!D157="","*",FN_MC!D157)</f>
        <v>ELSON (TF-526)</v>
      </c>
      <c r="F184" s="87" t="str">
        <f>IF(FN_MC!H157="","*",FN_MC!H157)</f>
        <v>TPC440</v>
      </c>
      <c r="G184" s="87" t="str">
        <f>IF(FN_MC!M157="","*",FN_MC!M157)</f>
        <v>TPC-TVL</v>
      </c>
      <c r="H184" s="125">
        <f>IF(FN_MC!K157="","*",FN_MC!K157)</f>
        <v>430.26</v>
      </c>
      <c r="I184" s="110">
        <f>IF(FN_MC!O157="","*",FN_MC!O157)</f>
        <v>0.375</v>
      </c>
      <c r="J184" s="110">
        <f>IF(FN_MC!P157="","*",FN_MC!P157)</f>
        <v>8.3333333333333329E-2</v>
      </c>
      <c r="K184" s="118" t="str">
        <f>IF(FN_MC!AK157="","*",FN_MC!AK157)</f>
        <v>TPC440</v>
      </c>
      <c r="L184" s="118" t="str">
        <f>IF(FN_MC!AM157="","*",FN_MC!AM157)</f>
        <v>TPC-TVL</v>
      </c>
      <c r="M184" s="118">
        <f>IF(FN_MC!AP157="","*",FN_MC!AP157)</f>
        <v>430.26</v>
      </c>
      <c r="N184" s="118" t="str">
        <f>IF(FN_MC!AM157="","*",FN_MC!AM157)</f>
        <v>TPC-TVL</v>
      </c>
      <c r="O184" s="135">
        <f>FN_MC!BH157</f>
        <v>0</v>
      </c>
      <c r="P184" s="78"/>
      <c r="Q184" s="120" t="str">
        <f>IF($A$2=1,IF(FN_MC!BJ157="","*",FN_MC!BJ157),IF(FN_MC!BK157="","*",FN_MC!BK157))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IF(FN_MC!B158="","*",FN_MC!B158)</f>
        <v>46069</v>
      </c>
      <c r="B186" s="86" t="str">
        <f>IF(FN_MC!X158="","*",FN_MC!X158)</f>
        <v>Oportunidade</v>
      </c>
      <c r="C186" s="87" t="str">
        <f>IF(FN_MC!S158="","*",FN_MC!S158)</f>
        <v>FERRONORTE</v>
      </c>
      <c r="D186" s="87" t="str">
        <f>IF(FN_MC!T158="","*",FN_MC!T158)</f>
        <v>TCS-TGR</v>
      </c>
      <c r="E186" s="87" t="str">
        <f>IF(FN_MC!D158="","*",FN_MC!D158)</f>
        <v>A60</v>
      </c>
      <c r="F186" s="87" t="str">
        <f>IF(FN_MC!H158="","*",FN_MC!H158)</f>
        <v>TCS</v>
      </c>
      <c r="G186" s="87" t="str">
        <f>IF(FN_MC!M158="","*",FN_MC!M158)</f>
        <v>TCS-TIN</v>
      </c>
      <c r="H186" s="125">
        <f>IF(FN_MC!K158="","*",FN_MC!K158)</f>
        <v>291</v>
      </c>
      <c r="I186" s="110">
        <f>IF(FN_MC!O158="","*",FN_MC!O158)</f>
        <v>0.35416666666666669</v>
      </c>
      <c r="J186" s="110">
        <f>IF(FN_MC!P158="","*",FN_MC!P158)</f>
        <v>4.1666666666666664E-2</v>
      </c>
      <c r="K186" s="118" t="str">
        <f>IF(FN_MC!AK158="","*",FN_MC!AK158)</f>
        <v>TCS</v>
      </c>
      <c r="L186" s="118" t="str">
        <f>IF(FN_MC!AM158="","*",FN_MC!AM158)</f>
        <v>TCS-TIN</v>
      </c>
      <c r="M186" s="118">
        <f>IF(FN_MC!AP158="","*",FN_MC!AP158)</f>
        <v>291</v>
      </c>
      <c r="N186" s="118" t="str">
        <f>IF(FN_MC!AM158="","*",FN_MC!AM158)</f>
        <v>TCS-TIN</v>
      </c>
      <c r="O186" s="135">
        <f>FN_MC!BH158</f>
        <v>2</v>
      </c>
      <c r="P186" s="78"/>
      <c r="Q186" s="120" t="str">
        <f>IF($A$2=1,IF(FN_MC!BJ158="","*",FN_MC!BJ158),IF(FN_MC!BK158="","*",FN_MC!BK158))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IF(FN_MC!B159="","*",FN_MC!B159)</f>
        <v>46069</v>
      </c>
      <c r="B188" s="86" t="str">
        <f>IF(FN_MC!X159="","*",FN_MC!X159)</f>
        <v>Oportunidade</v>
      </c>
      <c r="C188" s="87" t="str">
        <f>IF(FN_MC!S159="","*",FN_MC!S159)</f>
        <v>FERRONORTE</v>
      </c>
      <c r="D188" s="87" t="str">
        <f>IF(FN_MC!T159="","*",FN_MC!T159)</f>
        <v>TMI-TCS</v>
      </c>
      <c r="E188" s="87" t="str">
        <f>IF(FN_MC!D159="","*",FN_MC!D159)</f>
        <v>W50</v>
      </c>
      <c r="F188" s="87" t="str">
        <f>IF(FN_MC!H159="","*",FN_MC!H159)</f>
        <v>TCS</v>
      </c>
      <c r="G188" s="87" t="str">
        <f>IF(FN_MC!M159="","*",FN_MC!M159)</f>
        <v>TVI-TJA</v>
      </c>
      <c r="H188" s="125">
        <f>IF(FN_MC!K159="","*",FN_MC!K159)</f>
        <v>244</v>
      </c>
      <c r="I188" s="110">
        <f>IF(FN_MC!O159="","*",FN_MC!O159)</f>
        <v>0.47916666666666669</v>
      </c>
      <c r="J188" s="110">
        <f>IF(FN_MC!P159="","*",FN_MC!P159)</f>
        <v>0.125</v>
      </c>
      <c r="K188" s="118" t="str">
        <f>IF(FN_MC!AK159="","*",FN_MC!AK159)</f>
        <v>TCS</v>
      </c>
      <c r="L188" s="118" t="str">
        <f>IF(FN_MC!AM159="","*",FN_MC!AM159)</f>
        <v>TVI-TJA</v>
      </c>
      <c r="M188" s="118">
        <f>IF(FN_MC!AP159="","*",FN_MC!AP159)</f>
        <v>244</v>
      </c>
      <c r="N188" s="118" t="str">
        <f>IF(FN_MC!AM159="","*",FN_MC!AM159)</f>
        <v>TVI-TJA</v>
      </c>
      <c r="O188" s="135">
        <f>FN_MC!BH159</f>
        <v>0</v>
      </c>
      <c r="P188" s="78"/>
      <c r="Q188" s="120" t="str">
        <f>IF($A$2=1,IF(FN_MC!BJ159="","*",FN_MC!BJ159),IF(FN_MC!BK159="","*",FN_MC!BK159))</f>
        <v>Novas MC1 as 15:03h - na oportunidade já tinha risco de JI dos maquinistas</v>
      </c>
    </row>
    <row r="189" spans="1:17" hidden="1">
      <c r="A189" s="85" t="str">
        <f>IF(FN_MC!B160="","*",FN_MC!B160)</f>
        <v>*</v>
      </c>
      <c r="B189" s="86" t="str">
        <f>IF(FN_MC!X160="","*",FN_MC!X160)</f>
        <v>Oportunidade</v>
      </c>
      <c r="C189" s="87" t="str">
        <f>IF(FN_MC!S160="","*",FN_MC!S160)</f>
        <v>FERRONORTE</v>
      </c>
      <c r="D189" s="87" t="str">
        <f>IF(FN_MC!T160="","*",FN_MC!T160)</f>
        <v>TCS-TGR</v>
      </c>
      <c r="E189" s="87" t="str">
        <f>IF(FN_MC!D160="","*",FN_MC!D160)</f>
        <v>V48</v>
      </c>
      <c r="F189" s="87" t="str">
        <f>IF(FN_MC!H160="","*",FN_MC!H160)</f>
        <v>ZSF</v>
      </c>
      <c r="G189" s="87" t="str">
        <f>IF(FN_MC!M160="","*",FN_MC!M160)</f>
        <v>ZSF-TVI</v>
      </c>
      <c r="H189" s="125">
        <f>IF(FN_MC!K160="","*",FN_MC!K160)</f>
        <v>421</v>
      </c>
      <c r="I189" s="110">
        <f>IF(FN_MC!O160="","*",FN_MC!O160)</f>
        <v>0.375</v>
      </c>
      <c r="J189" s="110">
        <f>IF(FN_MC!P160="","*",FN_MC!P160)</f>
        <v>4.1666666666666664E-2</v>
      </c>
      <c r="K189" s="118" t="str">
        <f>IF(FN_MC!AK160="","*",FN_MC!AK160)</f>
        <v>ZSF</v>
      </c>
      <c r="L189" s="118" t="str">
        <f>IF(FN_MC!AM160="","*",FN_MC!AM160)</f>
        <v>ZSF-TVI</v>
      </c>
      <c r="M189" s="118">
        <f>IF(FN_MC!AP160="","*",FN_MC!AP160)</f>
        <v>421</v>
      </c>
      <c r="N189" s="118" t="str">
        <f>IF(FN_MC!AM160="","*",FN_MC!AM160)</f>
        <v>ZSF-TVI</v>
      </c>
      <c r="O189" s="135">
        <f>FN_MC!BH160</f>
        <v>0</v>
      </c>
      <c r="P189" s="78"/>
      <c r="Q189" s="120" t="str">
        <f>IF($A$2=1,IF(FN_MC!BJ160="","*",FN_MC!BJ160),IF(FN_MC!BK160="","*",FN_MC!BK160))</f>
        <v>*</v>
      </c>
    </row>
    <row r="190" spans="1:17" hidden="1">
      <c r="A190" s="85">
        <f>IF(FN_MC!B161="","*",FN_MC!B161)</f>
        <v>46069</v>
      </c>
      <c r="B190" s="86" t="str">
        <f>IF(FN_MC!X161="","*",FN_MC!X161)</f>
        <v>Oportunidade</v>
      </c>
      <c r="C190" s="87" t="str">
        <f>IF(FN_MC!S161="","*",FN_MC!S161)</f>
        <v>FERRONORTE</v>
      </c>
      <c r="D190" s="87" t="str">
        <f>IF(FN_MC!T161="","*",FN_MC!T161)</f>
        <v>TMI-TCS</v>
      </c>
      <c r="E190" s="87" t="str">
        <f>IF(FN_MC!D161="","*",FN_MC!D161)</f>
        <v>MARCOS (TF-520)</v>
      </c>
      <c r="F190" s="87" t="str">
        <f>IF(FN_MC!H161="","*",FN_MC!H161)</f>
        <v>TMO1</v>
      </c>
      <c r="G190" s="87" t="str">
        <f>IF(FN_MC!M161="","*",FN_MC!M161)</f>
        <v>TMO</v>
      </c>
      <c r="H190" s="125">
        <f>IF(FN_MC!K161="","*",FN_MC!K161)</f>
        <v>143.35</v>
      </c>
      <c r="I190" s="110">
        <f>IF(FN_MC!O161="","*",FN_MC!O161)</f>
        <v>0.375</v>
      </c>
      <c r="J190" s="110">
        <f>IF(FN_MC!P161="","*",FN_MC!P161)</f>
        <v>8.3333333333333329E-2</v>
      </c>
      <c r="K190" s="118" t="str">
        <f>IF(FN_MC!AK161="","*",FN_MC!AK161)</f>
        <v>TMO1</v>
      </c>
      <c r="L190" s="118" t="str">
        <f>IF(FN_MC!AM161="","*",FN_MC!AM161)</f>
        <v>TMO</v>
      </c>
      <c r="M190" s="118">
        <f>IF(FN_MC!AP161="","*",FN_MC!AP161)</f>
        <v>143.35</v>
      </c>
      <c r="N190" s="118" t="str">
        <f>IF(FN_MC!AM161="","*",FN_MC!AM161)</f>
        <v>TMO</v>
      </c>
      <c r="O190" s="135">
        <f>FN_MC!BH161</f>
        <v>2</v>
      </c>
      <c r="P190" s="78"/>
      <c r="Q190" s="120" t="str">
        <f>IF($A$2=1,IF(FN_MC!BJ161="","*",FN_MC!BJ161),IF(FN_MC!BK161="","*",FN_MC!BK161))</f>
        <v>Intervalo das 09:55h as 11:35h</v>
      </c>
    </row>
    <row r="191" spans="1:17" hidden="1">
      <c r="A191" s="85">
        <f>IF(FN_MC!B163="","*",FN_MC!B163)</f>
        <v>46069</v>
      </c>
      <c r="B191" s="86" t="str">
        <f>IF(FN_MC!X163="","*",FN_MC!X163)</f>
        <v>Oportunidade</v>
      </c>
      <c r="C191" s="87" t="str">
        <f>IF(FN_MC!S163="","*",FN_MC!S163)</f>
        <v>FERRONORTE</v>
      </c>
      <c r="D191" s="87" t="str">
        <f>IF(FN_MC!T163="","*",FN_MC!T163)</f>
        <v>TMI-TCS</v>
      </c>
      <c r="E191" s="87" t="str">
        <f>IF(FN_MC!D163="","*",FN_MC!D163)</f>
        <v>W48</v>
      </c>
      <c r="F191" s="87" t="str">
        <f>IF(FN_MC!H163="","*",FN_MC!H163)</f>
        <v>TAP</v>
      </c>
      <c r="G191" s="87" t="str">
        <f>IF(FN_MC!M163="","*",FN_MC!M163)</f>
        <v>TAP-TIN</v>
      </c>
      <c r="H191" s="125">
        <f>IF(FN_MC!K163="","*",FN_MC!K163)</f>
        <v>24.84</v>
      </c>
      <c r="I191" s="110">
        <f>IF(FN_MC!O163="","*",FN_MC!O163)</f>
        <v>0.39583333333333331</v>
      </c>
      <c r="J191" s="110">
        <f>IF(FN_MC!P163="","*",FN_MC!P163)</f>
        <v>4.1666666666666664E-2</v>
      </c>
      <c r="K191" s="118" t="str">
        <f>IF(FN_MC!AK163="","*",FN_MC!AK163)</f>
        <v>TAP</v>
      </c>
      <c r="L191" s="118" t="str">
        <f>IF(FN_MC!AM163="","*",FN_MC!AM163)</f>
        <v>TAP-TIN</v>
      </c>
      <c r="M191" s="118">
        <f>IF(FN_MC!AP163="","*",FN_MC!AP163)</f>
        <v>24.84</v>
      </c>
      <c r="N191" s="118" t="str">
        <f>IF(FN_MC!AM163="","*",FN_MC!AM163)</f>
        <v>TAP-TIN</v>
      </c>
      <c r="O191" s="135">
        <f>FN_MC!BH163</f>
        <v>2</v>
      </c>
      <c r="P191" s="78"/>
      <c r="Q191" s="120" t="str">
        <f>IF($A$2=1,IF(FN_MC!BJ163="","*",FN_MC!BJ163),IF(FN_MC!BK163="","*",FN_MC!BK163))</f>
        <v>MC1 as 08:16 - autorizado 09:16h</v>
      </c>
    </row>
    <row r="192" spans="1:17" hidden="1">
      <c r="A192" s="85">
        <f>IF(FN_MC!B164="","*",FN_MC!B164)</f>
        <v>46069</v>
      </c>
      <c r="B192" s="86" t="str">
        <f>IF(FN_MC!X164="","*",FN_MC!X164)</f>
        <v>Oportunidade</v>
      </c>
      <c r="C192" s="87" t="str">
        <f>IF(FN_MC!S164="","*",FN_MC!S164)</f>
        <v>MALHA CENTRAL</v>
      </c>
      <c r="D192" s="87" t="str">
        <f>IF(FN_MC!T164="","*",FN_MC!T164)</f>
        <v>RAMAL</v>
      </c>
      <c r="E192" s="87" t="str">
        <f>IF(FN_MC!D164="","*",FN_MC!D164)</f>
        <v>V97</v>
      </c>
      <c r="F192" s="87" t="str">
        <f>IF(FN_MC!H164="","*",FN_MC!H164)</f>
        <v>ZIQ</v>
      </c>
      <c r="G192" s="87" t="str">
        <f>IF(FN_MC!M164="","*",FN_MC!M164)</f>
        <v>ZIQ-ZQY</v>
      </c>
      <c r="H192" s="125">
        <f>IF(FN_MC!K164="","*",FN_MC!K164)</f>
        <v>180</v>
      </c>
      <c r="I192" s="110">
        <f>IF(FN_MC!O164="","*",FN_MC!O164)</f>
        <v>0.375</v>
      </c>
      <c r="J192" s="110">
        <f>IF(FN_MC!P164="","*",FN_MC!P164)</f>
        <v>4.1666666666666664E-2</v>
      </c>
      <c r="K192" s="118" t="str">
        <f>IF(FN_MC!AK164="","*",FN_MC!AK164)</f>
        <v>ZIQ</v>
      </c>
      <c r="L192" s="118" t="str">
        <f>IF(FN_MC!AM164="","*",FN_MC!AM164)</f>
        <v>ZIQ-ZQY</v>
      </c>
      <c r="M192" s="118">
        <f>IF(FN_MC!AP164="","*",FN_MC!AP164)</f>
        <v>180</v>
      </c>
      <c r="N192" s="118" t="str">
        <f>IF(FN_MC!AM164="","*",FN_MC!AM164)</f>
        <v>ZIQ-ZQY</v>
      </c>
      <c r="O192" s="135">
        <f>FN_MC!BH164</f>
        <v>2</v>
      </c>
      <c r="P192" s="78"/>
      <c r="Q192" s="120" t="str">
        <f>IF($A$2=1,IF(FN_MC!BJ164="","*",FN_MC!BJ164),IF(FN_MC!BK164="","*",FN_MC!BK164))</f>
        <v>MC1 as 09:25h - Licença as 09:56h</v>
      </c>
    </row>
    <row r="193" spans="1:17" hidden="1">
      <c r="A193" s="85" t="str">
        <f>IF(FN_MC!B165="","*",FN_MC!B165)</f>
        <v>*</v>
      </c>
      <c r="B193" s="86" t="str">
        <f>IF(FN_MC!X165="","*",FN_MC!X165)</f>
        <v>*</v>
      </c>
      <c r="C193" s="87" t="str">
        <f>IF(FN_MC!S165="","*",FN_MC!S165)</f>
        <v>-</v>
      </c>
      <c r="D193" s="87" t="str">
        <f>IF(FN_MC!T165="","*",FN_MC!T165)</f>
        <v>-</v>
      </c>
      <c r="E193" s="87" t="str">
        <f>IF(FN_MC!D165="","*",FN_MC!D165)</f>
        <v>*</v>
      </c>
      <c r="F193" s="87" t="str">
        <f>IF(FN_MC!H165="","*",FN_MC!H165)</f>
        <v>*</v>
      </c>
      <c r="G193" s="87" t="str">
        <f>IF(FN_MC!M165="","*",FN_MC!M165)</f>
        <v>-</v>
      </c>
      <c r="H193" s="125" t="str">
        <f>IF(FN_MC!K165="","*",FN_MC!K165)</f>
        <v>*</v>
      </c>
      <c r="I193" s="110" t="str">
        <f>IF(FN_MC!O165="","*",FN_MC!O165)</f>
        <v>*</v>
      </c>
      <c r="J193" s="110" t="str">
        <f>IF(FN_MC!P165="","*",FN_MC!P165)</f>
        <v>*</v>
      </c>
      <c r="K193" s="118" t="str">
        <f>IF(FN_MC!AK165="","*",FN_MC!AK165)</f>
        <v>-</v>
      </c>
      <c r="L193" s="118" t="str">
        <f>IF(FN_MC!AM165="","*",FN_MC!AM165)</f>
        <v>-</v>
      </c>
      <c r="M193" s="118" t="str">
        <f>IF(FN_MC!AP165="","*",FN_MC!AP165)</f>
        <v>-</v>
      </c>
      <c r="N193" s="118" t="str">
        <f>IF(FN_MC!AM165="","*",FN_MC!AM165)</f>
        <v>-</v>
      </c>
      <c r="O193" s="135">
        <f>FN_MC!BH165</f>
        <v>0</v>
      </c>
      <c r="P193" s="78"/>
      <c r="Q193" s="120" t="str">
        <f>IF($A$2=1,IF(FN_MC!BJ165="","*",FN_MC!BJ165),IF(FN_MC!BK165="","*",FN_MC!BK165))</f>
        <v>*</v>
      </c>
    </row>
    <row r="194" spans="1:17" hidden="1">
      <c r="A194" s="85">
        <f>IF(FN_MC!B168="","*",FN_MC!B168)</f>
        <v>46070</v>
      </c>
      <c r="B194" s="86" t="str">
        <f>IF(FN_MC!X168="","*",FN_MC!X168)</f>
        <v>Oportunidade</v>
      </c>
      <c r="C194" s="87" t="str">
        <f>IF(FN_MC!S168="","*",FN_MC!S168)</f>
        <v>FERRONORTE</v>
      </c>
      <c r="D194" s="87" t="str">
        <f>IF(FN_MC!T168="","*",FN_MC!T168)</f>
        <v>TGR-TRO</v>
      </c>
      <c r="E194" s="87" t="str">
        <f>IF(FN_MC!D168="","*",FN_MC!D168)</f>
        <v>BRUNO (TF-525)</v>
      </c>
      <c r="F194" s="87" t="str">
        <f>IF(FN_MC!H168="","*",FN_MC!H168)</f>
        <v>TRM1</v>
      </c>
      <c r="G194" s="87" t="str">
        <f>IF(FN_MC!M168="","*",FN_MC!M168)</f>
        <v>TRM</v>
      </c>
      <c r="H194" s="125">
        <f>IF(FN_MC!K168="","*",FN_MC!K168)</f>
        <v>549.9</v>
      </c>
      <c r="I194" s="110">
        <f>IF(FN_MC!O168="","*",FN_MC!O168)</f>
        <v>0.375</v>
      </c>
      <c r="J194" s="110">
        <f>IF(FN_MC!P168="","*",FN_MC!P168)</f>
        <v>6.25E-2</v>
      </c>
      <c r="K194" s="118" t="str">
        <f>IF(FN_MC!AK168="","*",FN_MC!AK168)</f>
        <v>TRM1</v>
      </c>
      <c r="L194" s="118" t="str">
        <f>IF(FN_MC!AM168="","*",FN_MC!AM168)</f>
        <v>TRM</v>
      </c>
      <c r="M194" s="118">
        <f>IF(FN_MC!AP168="","*",FN_MC!AP168)</f>
        <v>549.9</v>
      </c>
      <c r="N194" s="118" t="str">
        <f>IF(FN_MC!AM168="","*",FN_MC!AM168)</f>
        <v>TRM</v>
      </c>
      <c r="O194" s="135">
        <f>FN_MC!BH168</f>
        <v>2</v>
      </c>
      <c r="P194" s="78"/>
      <c r="Q194" s="120" t="str">
        <f>IF($A$2=1,IF(FN_MC!BJ168="","*",FN_MC!BJ168),IF(FN_MC!BK168="","*",FN_MC!BK168))</f>
        <v xml:space="preserve">Equipe no local, aguarda passagem I56 previsão 8h, em intervalo 07:40, realizou 2 soldas </v>
      </c>
    </row>
    <row r="195" spans="1:17" hidden="1">
      <c r="A195" s="85">
        <f>IF(FN_MC!B169="","*",FN_MC!B169)</f>
        <v>46070</v>
      </c>
      <c r="B195" s="86" t="str">
        <f>IF(FN_MC!X169="","*",FN_MC!X169)</f>
        <v>Contrato</v>
      </c>
      <c r="C195" s="87" t="str">
        <f>IF(FN_MC!S169="","*",FN_MC!S169)</f>
        <v>FERRONORTE</v>
      </c>
      <c r="D195" s="87" t="str">
        <f>IF(FN_MC!T169="","*",FN_MC!T169)</f>
        <v>TCS-TGR</v>
      </c>
      <c r="E195" s="87" t="str">
        <f>IF(FN_MC!D169="","*",FN_MC!D169)</f>
        <v>ELSON (TF-526)</v>
      </c>
      <c r="F195" s="87" t="str">
        <f>IF(FN_MC!H169="","*",FN_MC!H169)</f>
        <v>499TGR1</v>
      </c>
      <c r="G195" s="87" t="str">
        <f>IF(FN_MC!M169="","*",FN_MC!M169)</f>
        <v>TBR-TGR</v>
      </c>
      <c r="H195" s="125">
        <f>IF(FN_MC!K169="","*",FN_MC!K169)</f>
        <v>498.9</v>
      </c>
      <c r="I195" s="110">
        <f>IF(FN_MC!O169="","*",FN_MC!O169)</f>
        <v>0.41666666666666669</v>
      </c>
      <c r="J195" s="110">
        <f>IF(FN_MC!P169="","*",FN_MC!P169)</f>
        <v>8.3333333333333329E-2</v>
      </c>
      <c r="K195" s="118" t="str">
        <f>IF(FN_MC!AK169="","*",FN_MC!AK169)</f>
        <v>499TGR1</v>
      </c>
      <c r="L195" s="118" t="str">
        <f>IF(FN_MC!AM169="","*",FN_MC!AM169)</f>
        <v>TBR-TGR</v>
      </c>
      <c r="M195" s="118">
        <f>IF(FN_MC!AP169="","*",FN_MC!AP169)</f>
        <v>430.2</v>
      </c>
      <c r="N195" s="118" t="str">
        <f>IF(FN_MC!AM169="","*",FN_MC!AM169)</f>
        <v>TBR-TGR</v>
      </c>
      <c r="O195" s="135">
        <f>FN_MC!BH169</f>
        <v>2</v>
      </c>
      <c r="P195" s="78"/>
      <c r="Q195" s="120" t="str">
        <f>IF($A$2=1,IF(FN_MC!BJ169="","*",FN_MC!BJ169),IF(FN_MC!BK169="","*",FN_MC!BK169))</f>
        <v>Em intervalo 09:35, realizou 2 soldas</v>
      </c>
    </row>
    <row r="196" spans="1:17" hidden="1">
      <c r="A196" s="85" t="str">
        <f>IF(FN_MC!B170="","*",FN_MC!B170)</f>
        <v>*</v>
      </c>
      <c r="B196" s="86" t="str">
        <f>IF(FN_MC!X170="","*",FN_MC!X170)</f>
        <v>*</v>
      </c>
      <c r="C196" s="87" t="str">
        <f>IF(FN_MC!S170="","*",FN_MC!S170)</f>
        <v>-</v>
      </c>
      <c r="D196" s="87" t="str">
        <f>IF(FN_MC!T170="","*",FN_MC!T170)</f>
        <v>-</v>
      </c>
      <c r="E196" s="87" t="str">
        <f>IF(FN_MC!D170="","*",FN_MC!D170)</f>
        <v>*</v>
      </c>
      <c r="F196" s="87" t="str">
        <f>IF(FN_MC!H170="","*",FN_MC!H170)</f>
        <v>*</v>
      </c>
      <c r="G196" s="87" t="str">
        <f>IF(FN_MC!M170="","*",FN_MC!M170)</f>
        <v>-</v>
      </c>
      <c r="H196" s="125" t="str">
        <f>IF(FN_MC!K170="","*",FN_MC!K170)</f>
        <v>*</v>
      </c>
      <c r="I196" s="110" t="str">
        <f>IF(FN_MC!O170="","*",FN_MC!O170)</f>
        <v>*</v>
      </c>
      <c r="J196" s="110" t="str">
        <f>IF(FN_MC!P170="","*",FN_MC!P170)</f>
        <v>*</v>
      </c>
      <c r="K196" s="118" t="str">
        <f>IF(FN_MC!AK170="","*",FN_MC!AK170)</f>
        <v>-</v>
      </c>
      <c r="L196" s="118" t="str">
        <f>IF(FN_MC!AM170="","*",FN_MC!AM170)</f>
        <v>-</v>
      </c>
      <c r="M196" s="118" t="str">
        <f>IF(FN_MC!AP170="","*",FN_MC!AP170)</f>
        <v>-</v>
      </c>
      <c r="N196" s="118" t="str">
        <f>IF(FN_MC!AM170="","*",FN_MC!AM170)</f>
        <v>-</v>
      </c>
      <c r="O196" s="135">
        <f>FN_MC!BH170</f>
        <v>0</v>
      </c>
      <c r="P196" s="78"/>
      <c r="Q196" s="120" t="str">
        <f>IF($A$2=1,IF(FN_MC!BJ170="","*",FN_MC!BJ170),IF(FN_MC!BK170="","*",FN_MC!BK170))</f>
        <v>*</v>
      </c>
    </row>
    <row r="197" spans="1:17" hidden="1">
      <c r="A197" s="85">
        <f>IF(FN_MC!B171="","*",FN_MC!B171)</f>
        <v>46070</v>
      </c>
      <c r="B197" s="86" t="str">
        <f>IF(FN_MC!X171="","*",FN_MC!X171)</f>
        <v>Contrato</v>
      </c>
      <c r="C197" s="87" t="str">
        <f>IF(FN_MC!S171="","*",FN_MC!S171)</f>
        <v>FERRONORTE</v>
      </c>
      <c r="D197" s="87" t="str">
        <f>IF(FN_MC!T171="","*",FN_MC!T171)</f>
        <v>TCS-TGR</v>
      </c>
      <c r="E197" s="87" t="str">
        <f>IF(FN_MC!D171="","*",FN_MC!D171)</f>
        <v>W70</v>
      </c>
      <c r="F197" s="87" t="str">
        <f>IF(FN_MC!H171="","*",FN_MC!H171)</f>
        <v>464TBR</v>
      </c>
      <c r="G197" s="87" t="str">
        <f>IF(FN_MC!M171="","*",FN_MC!M171)</f>
        <v>TVL-TBR</v>
      </c>
      <c r="H197" s="125">
        <f>IF(FN_MC!K171="","*",FN_MC!K171)</f>
        <v>472.2</v>
      </c>
      <c r="I197" s="110">
        <f>IF(FN_MC!O171="","*",FN_MC!O171)</f>
        <v>0.41666666666666669</v>
      </c>
      <c r="J197" s="110">
        <f>IF(FN_MC!P171="","*",FN_MC!P171)</f>
        <v>0.125</v>
      </c>
      <c r="K197" s="118" t="str">
        <f>IF(FN_MC!AK171="","*",FN_MC!AK171)</f>
        <v>464TBR</v>
      </c>
      <c r="L197" s="118" t="str">
        <f>IF(FN_MC!AM171="","*",FN_MC!AM171)</f>
        <v>TVL-TBR</v>
      </c>
      <c r="M197" s="118">
        <f>IF(FN_MC!AP171="","*",FN_MC!AP171)</f>
        <v>472.2</v>
      </c>
      <c r="N197" s="118" t="str">
        <f>IF(FN_MC!AM171="","*",FN_MC!AM171)</f>
        <v>TVL-TBR</v>
      </c>
      <c r="O197" s="135">
        <f>FN_MC!BH171</f>
        <v>2</v>
      </c>
      <c r="P197" s="78"/>
      <c r="Q197" s="120" t="str">
        <f>IF($A$2=1,IF(FN_MC!BJ171="","*",FN_MC!BJ171),IF(FN_MC!BK171="","*",FN_MC!BK171))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237.6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237.6</v>
      </c>
      <c r="N202" s="118" t="str">
        <f>IF(FN_MC!AM173="","*",FN_MC!AM173)</f>
        <v>TVI-TJA</v>
      </c>
      <c r="O202" s="135">
        <f>FN_MC!BH173</f>
        <v>2</v>
      </c>
      <c r="P202" s="78"/>
      <c r="Q202" s="120" t="str">
        <f>IF($A$2=1,IF(FN_MC!BJ173="","*",FN_MC!BJ173),IF(FN_MC!BK173="","*",FN_MC!BK173))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IF(FN_MC!B174="","*",FN_MC!B174)</f>
        <v>46070</v>
      </c>
      <c r="B203" s="86" t="str">
        <f>IF(FN_MC!X174="","*",FN_MC!X174)</f>
        <v>Contrato</v>
      </c>
      <c r="C203" s="87" t="str">
        <f>IF(FN_MC!S174="","*",FN_MC!S174)</f>
        <v>FERRONORTE</v>
      </c>
      <c r="D203" s="87" t="str">
        <f>IF(FN_MC!T174="","*",FN_MC!T174)</f>
        <v>TMI-TCS</v>
      </c>
      <c r="E203" s="87" t="str">
        <f>IF(FN_MC!D174="","*",FN_MC!D174)</f>
        <v>W48</v>
      </c>
      <c r="F203" s="87" t="str">
        <f>IF(FN_MC!H174="","*",FN_MC!H174)</f>
        <v>TIN</v>
      </c>
      <c r="G203" s="87" t="str">
        <f>IF(FN_MC!M174="","*",FN_MC!M174)</f>
        <v>TIN-TSJ</v>
      </c>
      <c r="H203" s="125">
        <f>IF(FN_MC!K174="","*",FN_MC!K174)</f>
        <v>111.63</v>
      </c>
      <c r="I203" s="110">
        <f>IF(FN_MC!O174="","*",FN_MC!O174)</f>
        <v>0.35416666666666669</v>
      </c>
      <c r="J203" s="110">
        <f>IF(FN_MC!P174="","*",FN_MC!P174)</f>
        <v>0.16666666666666666</v>
      </c>
      <c r="K203" s="118" t="str">
        <f>IF(FN_MC!AK174="","*",FN_MC!AK174)</f>
        <v>TIN</v>
      </c>
      <c r="L203" s="118" t="str">
        <f>IF(FN_MC!AM174="","*",FN_MC!AM174)</f>
        <v>TIN-TSJ</v>
      </c>
      <c r="M203" s="118">
        <f>IF(FN_MC!AP174="","*",FN_MC!AP174)</f>
        <v>111.63</v>
      </c>
      <c r="N203" s="118" t="str">
        <f>IF(FN_MC!AM174="","*",FN_MC!AM174)</f>
        <v>TIN-TSJ</v>
      </c>
      <c r="O203" s="135">
        <f>FN_MC!BH174</f>
        <v>2</v>
      </c>
      <c r="P203" s="78"/>
      <c r="Q203" s="120" t="str">
        <f>IF($A$2=1,IF(FN_MC!BJ174="","*",FN_MC!BJ174),IF(FN_MC!BK174="","*",FN_MC!BK174))</f>
        <v>MC1 08:32, autorizado 08:53, em deslocamento para intervalo, em intervalo 09:30 até as 12:30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Caminhão avariado</v>
      </c>
    </row>
    <row r="205" spans="1:17" hidden="1">
      <c r="A205" s="85">
        <f>IF(FN_MC!B177="","*",FN_MC!B177)</f>
        <v>46070</v>
      </c>
      <c r="B205" s="86" t="str">
        <f>IF(FN_MC!X177="","*",FN_MC!X177)</f>
        <v>Oportunidade</v>
      </c>
      <c r="C205" s="87" t="str">
        <f>IF(FN_MC!S177="","*",FN_MC!S177)</f>
        <v>FERRONORTE</v>
      </c>
      <c r="D205" s="87" t="str">
        <f>IF(FN_MC!T177="","*",FN_MC!T177)</f>
        <v>TMI-TCS</v>
      </c>
      <c r="E205" s="87" t="str">
        <f>IF(FN_MC!D177="","*",FN_MC!D177)</f>
        <v>A60</v>
      </c>
      <c r="F205" s="87" t="str">
        <f>IF(FN_MC!H177="","*",FN_MC!H177)</f>
        <v>TMI</v>
      </c>
      <c r="G205" s="87" t="str">
        <f>IF(FN_MC!M177="","*",FN_MC!M177)</f>
        <v>TMI-TRP</v>
      </c>
      <c r="H205" s="125">
        <f>IF(FN_MC!K177="","*",FN_MC!K177)</f>
        <v>1</v>
      </c>
      <c r="I205" s="110">
        <f>IF(FN_MC!O177="","*",FN_MC!O177)</f>
        <v>0.33333333333333331</v>
      </c>
      <c r="J205" s="110">
        <f>IF(FN_MC!P177="","*",FN_MC!P177)</f>
        <v>4.1666666666666664E-2</v>
      </c>
      <c r="K205" s="118" t="str">
        <f>IF(FN_MC!AK177="","*",FN_MC!AK177)</f>
        <v>TMI</v>
      </c>
      <c r="L205" s="118" t="str">
        <f>IF(FN_MC!AM177="","*",FN_MC!AM177)</f>
        <v>TMI-TRP</v>
      </c>
      <c r="M205" s="118">
        <f>IF(FN_MC!AP177="","*",FN_MC!AP177)</f>
        <v>1</v>
      </c>
      <c r="N205" s="118" t="str">
        <f>IF(FN_MC!AM177="","*",FN_MC!AM177)</f>
        <v>TMI-TRP</v>
      </c>
      <c r="O205" s="135">
        <f>FN_MC!BH177</f>
        <v>2</v>
      </c>
      <c r="P205" s="78"/>
      <c r="Q205" s="120" t="str">
        <f>IF($A$2=1,IF(FN_MC!BJ177="","*",FN_MC!BJ177),IF(FN_MC!BK177="","*",FN_MC!BK177))</f>
        <v xml:space="preserve">MC1 08:10, autorizado 08:26 em ronda </v>
      </c>
    </row>
    <row r="206" spans="1:17" hidden="1">
      <c r="A206" s="85" t="str">
        <f>IF(FN_MC!B178="","*",FN_MC!B178)</f>
        <v>*</v>
      </c>
      <c r="B206" s="86" t="str">
        <f>IF(FN_MC!X178="","*",FN_MC!X178)</f>
        <v>*</v>
      </c>
      <c r="C206" s="87" t="str">
        <f>IF(FN_MC!S178="","*",FN_MC!S178)</f>
        <v>-</v>
      </c>
      <c r="D206" s="87" t="str">
        <f>IF(FN_MC!T178="","*",FN_MC!T178)</f>
        <v>-</v>
      </c>
      <c r="E206" s="87" t="str">
        <f>IF(FN_MC!D178="","*",FN_MC!D178)</f>
        <v>*</v>
      </c>
      <c r="F206" s="87" t="str">
        <f>IF(FN_MC!H178="","*",FN_MC!H178)</f>
        <v>*</v>
      </c>
      <c r="G206" s="87" t="str">
        <f>IF(FN_MC!M178="","*",FN_MC!M178)</f>
        <v>-</v>
      </c>
      <c r="H206" s="125" t="str">
        <f>IF(FN_MC!K178="","*",FN_MC!K178)</f>
        <v>*</v>
      </c>
      <c r="I206" s="110" t="str">
        <f>IF(FN_MC!O178="","*",FN_MC!O178)</f>
        <v>*</v>
      </c>
      <c r="J206" s="110" t="str">
        <f>IF(FN_MC!P178="","*",FN_MC!P178)</f>
        <v>*</v>
      </c>
      <c r="K206" s="118" t="str">
        <f>IF(FN_MC!AK178="","*",FN_MC!AK178)</f>
        <v>-</v>
      </c>
      <c r="L206" s="118" t="str">
        <f>IF(FN_MC!AM178="","*",FN_MC!AM178)</f>
        <v>-</v>
      </c>
      <c r="M206" s="118" t="str">
        <f>IF(FN_MC!AP178="","*",FN_MC!AP178)</f>
        <v>-</v>
      </c>
      <c r="N206" s="118" t="str">
        <f>IF(FN_MC!AM178="","*",FN_MC!AM178)</f>
        <v>-</v>
      </c>
      <c r="O206" s="135">
        <f>FN_MC!BH178</f>
        <v>0</v>
      </c>
      <c r="P206" s="78"/>
      <c r="Q206" s="120" t="str">
        <f>IF($A$2=1,IF(FN_MC!BJ178="","*",FN_MC!BJ178),IF(FN_MC!BK178="","*",FN_MC!BK178))</f>
        <v>*</v>
      </c>
    </row>
    <row r="207" spans="1:17" hidden="1">
      <c r="A207" s="85">
        <f>IF(FN_MC!B179="","*",FN_MC!B179)</f>
        <v>46070</v>
      </c>
      <c r="B207" s="86" t="str">
        <f>IF(FN_MC!X179="","*",FN_MC!X179)</f>
        <v>Oportunidade</v>
      </c>
      <c r="C207" s="87" t="str">
        <f>IF(FN_MC!S179="","*",FN_MC!S179)</f>
        <v>MALHA CENTRAL</v>
      </c>
      <c r="D207" s="87" t="str">
        <f>IF(FN_MC!T179="","*",FN_MC!T179)</f>
        <v>RAMAL</v>
      </c>
      <c r="E207" s="87" t="str">
        <f>IF(FN_MC!D179="","*",FN_MC!D179)</f>
        <v>A88</v>
      </c>
      <c r="F207" s="87" t="str">
        <f>IF(FN_MC!H179="","*",FN_MC!H179)</f>
        <v>ZDK</v>
      </c>
      <c r="G207" s="87" t="str">
        <f>IF(FN_MC!M179="","*",FN_MC!M179)</f>
        <v>ZDK</v>
      </c>
      <c r="H207" s="125">
        <f>IF(FN_MC!K179="","*",FN_MC!K179)</f>
        <v>251.05199999999999</v>
      </c>
      <c r="I207" s="110">
        <f>IF(FN_MC!O179="","*",FN_MC!O179)</f>
        <v>0.375</v>
      </c>
      <c r="J207" s="110">
        <f>IF(FN_MC!P179="","*",FN_MC!P179)</f>
        <v>4.1666666666666664E-2</v>
      </c>
      <c r="K207" s="118" t="str">
        <f>IF(FN_MC!AK179="","*",FN_MC!AK179)</f>
        <v>ZDK</v>
      </c>
      <c r="L207" s="118" t="str">
        <f>IF(FN_MC!AM179="","*",FN_MC!AM179)</f>
        <v>ZDK</v>
      </c>
      <c r="M207" s="118">
        <f>IF(FN_MC!AP179="","*",FN_MC!AP179)</f>
        <v>251.05199999999999</v>
      </c>
      <c r="N207" s="118" t="str">
        <f>IF(FN_MC!AM179="","*",FN_MC!AM179)</f>
        <v>ZDK</v>
      </c>
      <c r="O207" s="135">
        <f>FN_MC!BH179</f>
        <v>0</v>
      </c>
      <c r="P207" s="78"/>
      <c r="Q207" s="120" t="str">
        <f>IF($A$2=1,IF(FN_MC!BJ179="","*",FN_MC!BJ179),IF(FN_MC!BK179="","*",FN_MC!BK179))</f>
        <v xml:space="preserve">Não solicitou MC1, em outra atividade </v>
      </c>
    </row>
    <row r="208" spans="1:17" hidden="1">
      <c r="A208" s="85">
        <f>IF(FN_MC!B180="","*",FN_MC!B180)</f>
        <v>46070</v>
      </c>
      <c r="B208" s="86" t="str">
        <f>IF(FN_MC!X180="","*",FN_MC!X180)</f>
        <v>Oportunidade</v>
      </c>
      <c r="C208" s="87" t="str">
        <f>IF(FN_MC!S180="","*",FN_MC!S180)</f>
        <v>MALHA CENTRAL</v>
      </c>
      <c r="D208" s="87" t="str">
        <f>IF(FN_MC!T180="","*",FN_MC!T180)</f>
        <v>RAMAL</v>
      </c>
      <c r="E208" s="87" t="str">
        <f>IF(FN_MC!D180="","*",FN_MC!D180)</f>
        <v>E18</v>
      </c>
      <c r="F208" s="87" t="str">
        <f>IF(FN_MC!H180="","*",FN_MC!H180)</f>
        <v>ZIQZQY</v>
      </c>
      <c r="G208" s="87" t="str">
        <f>IF(FN_MC!M180="","*",FN_MC!M180)</f>
        <v>ZIQ-ZQY</v>
      </c>
      <c r="H208" s="125">
        <f>IF(FN_MC!K180="","*",FN_MC!K180)</f>
        <v>176</v>
      </c>
      <c r="I208" s="110">
        <f>IF(FN_MC!O180="","*",FN_MC!O180)</f>
        <v>0.35416666666666669</v>
      </c>
      <c r="J208" s="110">
        <f>IF(FN_MC!P180="","*",FN_MC!P180)</f>
        <v>0.125</v>
      </c>
      <c r="K208" s="118" t="str">
        <f>IF(FN_MC!AK180="","*",FN_MC!AK180)</f>
        <v>ZIQZQY</v>
      </c>
      <c r="L208" s="118" t="str">
        <f>IF(FN_MC!AM180="","*",FN_MC!AM180)</f>
        <v>ZIQ-ZQY</v>
      </c>
      <c r="M208" s="118">
        <f>IF(FN_MC!AP180="","*",FN_MC!AP180)</f>
        <v>176</v>
      </c>
      <c r="N208" s="118" t="str">
        <f>IF(FN_MC!AM180="","*",FN_MC!AM180)</f>
        <v>ZIQ-ZQY</v>
      </c>
      <c r="O208" s="135">
        <f>FN_MC!BH180</f>
        <v>0</v>
      </c>
      <c r="P208" s="78"/>
      <c r="Q208" s="120" t="str">
        <f>IF($A$2=1,IF(FN_MC!BJ180="","*",FN_MC!BJ180),IF(FN_MC!BK180="","*",FN_MC!BK180))</f>
        <v xml:space="preserve">MC1 08:10, sem oportunidade </v>
      </c>
    </row>
    <row r="209" spans="1:17" hidden="1">
      <c r="A209" s="85">
        <f>IF(FN_MC!B181="","*",FN_MC!B181)</f>
        <v>46070</v>
      </c>
      <c r="B209" s="86" t="str">
        <f>IF(FN_MC!X181="","*",FN_MC!X181)</f>
        <v>Oportunidade</v>
      </c>
      <c r="C209" s="87" t="str">
        <f>IF(FN_MC!S181="","*",FN_MC!S181)</f>
        <v>MALHA CENTRAL</v>
      </c>
      <c r="D209" s="87" t="str">
        <f>IF(FN_MC!T181="","*",FN_MC!T181)</f>
        <v>POV-PRV</v>
      </c>
      <c r="E209" s="87" t="str">
        <f>IF(FN_MC!D181="","*",FN_MC!D181)</f>
        <v>E14</v>
      </c>
      <c r="F209" s="87" t="str">
        <f>IF(FN_MC!H181="","*",FN_MC!H181)</f>
        <v>PAR2</v>
      </c>
      <c r="G209" s="87" t="str">
        <f>IF(FN_MC!M181="","*",FN_MC!M181)</f>
        <v>PAR-PSG</v>
      </c>
      <c r="H209" s="125">
        <f>IF(FN_MC!K181="","*",FN_MC!K181)</f>
        <v>1725</v>
      </c>
      <c r="I209" s="110">
        <f>IF(FN_MC!O181="","*",FN_MC!O181)</f>
        <v>0.875</v>
      </c>
      <c r="J209" s="110">
        <f>IF(FN_MC!P181="","*",FN_MC!P181)</f>
        <v>4.1666666666666664E-2</v>
      </c>
      <c r="K209" s="118" t="str">
        <f>IF(FN_MC!AK181="","*",FN_MC!AK181)</f>
        <v>PAR2</v>
      </c>
      <c r="L209" s="118" t="str">
        <f>IF(FN_MC!AM181="","*",FN_MC!AM181)</f>
        <v>PAR-PSG</v>
      </c>
      <c r="M209" s="118">
        <f>IF(FN_MC!AP181="","*",FN_MC!AP181)</f>
        <v>1725</v>
      </c>
      <c r="N209" s="118" t="str">
        <f>IF(FN_MC!AM181="","*",FN_MC!AM181)</f>
        <v>PAR-PSG</v>
      </c>
      <c r="O209" s="135">
        <f>FN_MC!BH181</f>
        <v>2</v>
      </c>
      <c r="P209" s="78"/>
      <c r="Q209" s="120" t="str">
        <f>IF($A$2=1,IF(FN_MC!BJ181="","*",FN_MC!BJ181),IF(FN_MC!BK181="","*",FN_MC!BK181))</f>
        <v>MC1 23:38h - Licença as 00:11h</v>
      </c>
    </row>
    <row r="210" spans="1:17" hidden="1">
      <c r="A210" s="85">
        <f>IF(FN_MC!B182="","*",FN_MC!B182)</f>
        <v>46070</v>
      </c>
      <c r="B210" s="86" t="str">
        <f>IF(FN_MC!X182="","*",FN_MC!X182)</f>
        <v>Extra</v>
      </c>
      <c r="C210" s="87" t="str">
        <f>IF(FN_MC!S182="","*",FN_MC!S182)</f>
        <v>MALHA CENTRAL</v>
      </c>
      <c r="D210" s="87" t="str">
        <f>IF(FN_MC!T182="","*",FN_MC!T182)</f>
        <v>PRV-POV</v>
      </c>
      <c r="E210" s="87" t="str">
        <f>IF(FN_MC!D182="","*",FN_MC!D182)</f>
        <v>W94</v>
      </c>
      <c r="F210" s="87" t="str">
        <f>IF(FN_MC!H182="","*",FN_MC!H182)</f>
        <v>PPR1</v>
      </c>
      <c r="G210" s="87" t="str">
        <f>IF(FN_MC!M182="","*",FN_MC!M182)</f>
        <v>PPR-PGO</v>
      </c>
      <c r="H210" s="125">
        <f>IF(FN_MC!K182="","*",FN_MC!K182)</f>
        <v>1984</v>
      </c>
      <c r="I210" s="110">
        <f>IF(FN_MC!O182="","*",FN_MC!O182)</f>
        <v>0.33333333333333331</v>
      </c>
      <c r="J210" s="110">
        <f>IF(FN_MC!P182="","*",FN_MC!P182)</f>
        <v>4.1666666666666664E-2</v>
      </c>
      <c r="K210" s="118" t="str">
        <f>IF(FN_MC!AK182="","*",FN_MC!AK182)</f>
        <v>PPR1</v>
      </c>
      <c r="L210" s="118" t="str">
        <f>IF(FN_MC!AM182="","*",FN_MC!AM182)</f>
        <v>PPR-PGO</v>
      </c>
      <c r="M210" s="118">
        <f>IF(FN_MC!AP182="","*",FN_MC!AP182)</f>
        <v>1984</v>
      </c>
      <c r="N210" s="118" t="str">
        <f>IF(FN_MC!AM182="","*",FN_MC!AM182)</f>
        <v>PPR-PGO</v>
      </c>
      <c r="O210" s="135">
        <f>FN_MC!BH182</f>
        <v>2</v>
      </c>
      <c r="P210" s="78"/>
      <c r="Q210" s="120" t="str">
        <f>IF($A$2=1,IF(FN_MC!BJ182="","*",FN_MC!BJ182),IF(FN_MC!BK182="","*",FN_MC!BK182))</f>
        <v>MC1 08:30, autorizado 09:18m, em deslocamento para PGO</v>
      </c>
    </row>
    <row r="211" spans="1:17" hidden="1">
      <c r="A211" s="85">
        <f>IF(FN_MC!B185="","*",FN_MC!B185)</f>
        <v>46071</v>
      </c>
      <c r="B211" s="86" t="str">
        <f>IF(FN_MC!X185="","*",FN_MC!X185)</f>
        <v>Contrato</v>
      </c>
      <c r="C211" s="87" t="str">
        <f>IF(FN_MC!S185="","*",FN_MC!S185)</f>
        <v>FERRONORTE</v>
      </c>
      <c r="D211" s="87" t="str">
        <f>IF(FN_MC!T185="","*",FN_MC!T185)</f>
        <v>TGR-TRO</v>
      </c>
      <c r="E211" s="87" t="str">
        <f>IF(FN_MC!D185="","*",FN_MC!D185)</f>
        <v>V86</v>
      </c>
      <c r="F211" s="87" t="str">
        <f>IF(FN_MC!H185="","*",FN_MC!H185)</f>
        <v>TIQ</v>
      </c>
      <c r="G211" s="87" t="str">
        <f>IF(FN_MC!M185="","*",FN_MC!M185)</f>
        <v>TBS</v>
      </c>
      <c r="H211" s="125">
        <f>IF(FN_MC!K185="","*",FN_MC!K185)</f>
        <v>659.976</v>
      </c>
      <c r="I211" s="110">
        <f>IF(FN_MC!O185="","*",FN_MC!O185)</f>
        <v>0.4375</v>
      </c>
      <c r="J211" s="110">
        <f>IF(FN_MC!P185="","*",FN_MC!P185)</f>
        <v>0.125</v>
      </c>
      <c r="K211" s="118" t="str">
        <f>IF(FN_MC!AK185="","*",FN_MC!AK185)</f>
        <v>TIQ</v>
      </c>
      <c r="L211" s="118" t="str">
        <f>IF(FN_MC!AM185="","*",FN_MC!AM185)</f>
        <v>TBS</v>
      </c>
      <c r="M211" s="118">
        <f>IF(FN_MC!AP185="","*",FN_MC!AP185)</f>
        <v>659.976</v>
      </c>
      <c r="N211" s="118" t="str">
        <f>IF(FN_MC!AM185="","*",FN_MC!AM185)</f>
        <v>TBS</v>
      </c>
      <c r="O211" s="135">
        <f>FN_MC!BH185</f>
        <v>0</v>
      </c>
      <c r="P211" s="78"/>
      <c r="Q211" s="120" t="str">
        <f>IF($A$2=1,IF(FN_MC!BJ185="","*",FN_MC!BJ185),IF(FN_MC!BK185="","*",FN_MC!BK185))</f>
        <v>MC1 as 08:41h - Negado sem faixa devido fluxo de trens</v>
      </c>
    </row>
    <row r="212" spans="1:17" hidden="1">
      <c r="A212" s="85">
        <f>IF(FN_MC!B186="","*",FN_MC!B186)</f>
        <v>46071</v>
      </c>
      <c r="B212" s="86" t="str">
        <f>IF(FN_MC!X186="","*",FN_MC!X186)</f>
        <v>Oportunidade</v>
      </c>
      <c r="C212" s="87" t="str">
        <f>IF(FN_MC!S186="","*",FN_MC!S186)</f>
        <v>FERRONORTE</v>
      </c>
      <c r="D212" s="87" t="str">
        <f>IF(FN_MC!T186="","*",FN_MC!T186)</f>
        <v>TGR-TRO</v>
      </c>
      <c r="E212" s="87" t="str">
        <f>IF(FN_MC!D186="","*",FN_MC!D186)</f>
        <v>BRUNO (TF-525)</v>
      </c>
      <c r="F212" s="87" t="str">
        <f>IF(FN_MC!H186="","*",FN_MC!H186)</f>
        <v>TEP1</v>
      </c>
      <c r="G212" s="87" t="str">
        <f>IF(FN_MC!M186="","*",FN_MC!M186)</f>
        <v>TBS-TAL</v>
      </c>
      <c r="H212" s="125">
        <f>IF(FN_MC!K186="","*",FN_MC!K186)</f>
        <v>661.84</v>
      </c>
      <c r="I212" s="110">
        <f>IF(FN_MC!O186="","*",FN_MC!O186)</f>
        <v>0.375</v>
      </c>
      <c r="J212" s="110">
        <f>IF(FN_MC!P186="","*",FN_MC!P186)</f>
        <v>6.25E-2</v>
      </c>
      <c r="K212" s="118" t="str">
        <f>IF(FN_MC!AK186="","*",FN_MC!AK186)</f>
        <v>TEP1</v>
      </c>
      <c r="L212" s="118" t="str">
        <f>IF(FN_MC!AM186="","*",FN_MC!AM186)</f>
        <v>TBS-TAL</v>
      </c>
      <c r="M212" s="118">
        <f>IF(FN_MC!AP186="","*",FN_MC!AP186)</f>
        <v>617.79999999999995</v>
      </c>
      <c r="N212" s="118" t="str">
        <f>IF(FN_MC!AM186="","*",FN_MC!AM186)</f>
        <v>TBS-TAL</v>
      </c>
      <c r="O212" s="135">
        <f>FN_MC!BH186</f>
        <v>0</v>
      </c>
      <c r="P212" s="78"/>
      <c r="Q212" s="120" t="str">
        <f>IF($A$2=1,IF(FN_MC!BJ186="","*",FN_MC!BJ186),IF(FN_MC!BK186="","*",FN_MC!BK186))</f>
        <v>*</v>
      </c>
    </row>
    <row r="213" spans="1:17" hidden="1">
      <c r="A213" s="85">
        <f>IF(FN_MC!B187="","*",FN_MC!B187)</f>
        <v>46071</v>
      </c>
      <c r="B213" s="86" t="str">
        <f>IF(FN_MC!X187="","*",FN_MC!X187)</f>
        <v>Contrato</v>
      </c>
      <c r="C213" s="87" t="str">
        <f>IF(FN_MC!S187="","*",FN_MC!S187)</f>
        <v>FERRONORTE</v>
      </c>
      <c r="D213" s="87" t="str">
        <f>IF(FN_MC!T187="","*",FN_MC!T187)</f>
        <v>TCS-TGR</v>
      </c>
      <c r="E213" s="87" t="str">
        <f>IF(FN_MC!D187="","*",FN_MC!D187)</f>
        <v>W70</v>
      </c>
      <c r="F213" s="87" t="str">
        <f>IF(FN_MC!H187="","*",FN_MC!H187)</f>
        <v>464TBR</v>
      </c>
      <c r="G213" s="87" t="str">
        <f>IF(FN_MC!M187="","*",FN_MC!M187)</f>
        <v>TVL-TBR</v>
      </c>
      <c r="H213" s="125">
        <f>IF(FN_MC!K187="","*",FN_MC!K187)</f>
        <v>444.66</v>
      </c>
      <c r="I213" s="110">
        <f>IF(FN_MC!O187="","*",FN_MC!O187)</f>
        <v>0.41666666666666669</v>
      </c>
      <c r="J213" s="110">
        <f>IF(FN_MC!P187="","*",FN_MC!P187)</f>
        <v>0.125</v>
      </c>
      <c r="K213" s="118" t="str">
        <f>IF(FN_MC!AK187="","*",FN_MC!AK187)</f>
        <v>464TBR</v>
      </c>
      <c r="L213" s="118" t="str">
        <f>IF(FN_MC!AM187="","*",FN_MC!AM187)</f>
        <v>TVL-TBR</v>
      </c>
      <c r="M213" s="118">
        <f>IF(FN_MC!AP187="","*",FN_MC!AP187)</f>
        <v>444.66</v>
      </c>
      <c r="N213" s="118" t="str">
        <f>IF(FN_MC!AM187="","*",FN_MC!AM187)</f>
        <v>TVL-TBR</v>
      </c>
      <c r="O213" s="135">
        <f>FN_MC!BH187</f>
        <v>0</v>
      </c>
      <c r="P213" s="78"/>
      <c r="Q213" s="120" t="str">
        <f>IF($A$2=1,IF(FN_MC!BJ187="","*",FN_MC!BJ187),IF(FN_MC!BK187="","*",FN_MC!BK187))</f>
        <v>MC1 as 09:59h - Negado, sem faixa</v>
      </c>
    </row>
    <row r="214" spans="1:17" hidden="1">
      <c r="A214" s="85">
        <f>IF(FN_MC!B188="","*",FN_MC!B188)</f>
        <v>46071</v>
      </c>
      <c r="B214" s="86" t="str">
        <f>IF(FN_MC!X188="","*",FN_MC!X188)</f>
        <v>Oportunidade</v>
      </c>
      <c r="C214" s="87" t="str">
        <f>IF(FN_MC!S188="","*",FN_MC!S188)</f>
        <v>FERRONORTE</v>
      </c>
      <c r="D214" s="87" t="str">
        <f>IF(FN_MC!T188="","*",FN_MC!T188)</f>
        <v>TCS-TGR</v>
      </c>
      <c r="E214" s="87" t="str">
        <f>IF(FN_MC!D188="","*",FN_MC!D188)</f>
        <v>ELSON (TF-526)</v>
      </c>
      <c r="F214" s="87" t="str">
        <f>IF(FN_MC!H188="","*",FN_MC!H188)</f>
        <v>TPC440</v>
      </c>
      <c r="G214" s="87" t="str">
        <f>IF(FN_MC!M188="","*",FN_MC!M188)</f>
        <v>TPC-TVL</v>
      </c>
      <c r="H214" s="125">
        <f>IF(FN_MC!K188="","*",FN_MC!K188)</f>
        <v>430.26799999999997</v>
      </c>
      <c r="I214" s="110">
        <f>IF(FN_MC!O188="","*",FN_MC!O188)</f>
        <v>0.41666666666666669</v>
      </c>
      <c r="J214" s="110">
        <f>IF(FN_MC!P188="","*",FN_MC!P188)</f>
        <v>6.25E-2</v>
      </c>
      <c r="K214" s="118" t="str">
        <f>IF(FN_MC!AK188="","*",FN_MC!AK188)</f>
        <v>TPC440</v>
      </c>
      <c r="L214" s="118" t="str">
        <f>IF(FN_MC!AM188="","*",FN_MC!AM188)</f>
        <v>TPC-TVL</v>
      </c>
      <c r="M214" s="118">
        <f>IF(FN_MC!AP188="","*",FN_MC!AP188)</f>
        <v>498.9</v>
      </c>
      <c r="N214" s="118" t="str">
        <f>IF(FN_MC!AM188="","*",FN_MC!AM188)</f>
        <v>TPC-TVL</v>
      </c>
      <c r="O214" s="135">
        <f>FN_MC!BH188</f>
        <v>0</v>
      </c>
      <c r="P214" s="78"/>
      <c r="Q214" s="120" t="str">
        <f>IF($A$2=1,IF(FN_MC!BJ188="","*",FN_MC!BJ188),IF(FN_MC!BK188="","*",FN_MC!BK188))</f>
        <v>*</v>
      </c>
    </row>
    <row r="215" spans="1:17" hidden="1">
      <c r="A215" s="85">
        <f>IF(FN_MC!B189="","*",FN_MC!B189)</f>
        <v>46071</v>
      </c>
      <c r="B215" s="86" t="str">
        <f>IF(FN_MC!X189="","*",FN_MC!X189)</f>
        <v>Oportunidade</v>
      </c>
      <c r="C215" s="87" t="str">
        <f>IF(FN_MC!S189="","*",FN_MC!S189)</f>
        <v>FERRONORTE</v>
      </c>
      <c r="D215" s="87" t="str">
        <f>IF(FN_MC!T189="","*",FN_MC!T189)</f>
        <v>TCS-TGR</v>
      </c>
      <c r="E215" s="87" t="str">
        <f>IF(FN_MC!D189="","*",FN_MC!D189)</f>
        <v>A60</v>
      </c>
      <c r="F215" s="87" t="str">
        <f>IF(FN_MC!H189="","*",FN_MC!H189)</f>
        <v>TCS</v>
      </c>
      <c r="G215" s="87" t="str">
        <f>IF(FN_MC!M189="","*",FN_MC!M189)</f>
        <v>TCS-TRC</v>
      </c>
      <c r="H215" s="125">
        <f>IF(FN_MC!K189="","*",FN_MC!K189)</f>
        <v>291</v>
      </c>
      <c r="I215" s="110">
        <f>IF(FN_MC!O189="","*",FN_MC!O189)</f>
        <v>0.33333333333333331</v>
      </c>
      <c r="J215" s="110">
        <f>IF(FN_MC!P189="","*",FN_MC!P189)</f>
        <v>4.1666666666666664E-2</v>
      </c>
      <c r="K215" s="118" t="str">
        <f>IF(FN_MC!AK189="","*",FN_MC!AK189)</f>
        <v>TCS</v>
      </c>
      <c r="L215" s="118" t="str">
        <f>IF(FN_MC!AM189="","*",FN_MC!AM189)</f>
        <v>TCS-TRC</v>
      </c>
      <c r="M215" s="118">
        <f>IF(FN_MC!AP189="","*",FN_MC!AP189)</f>
        <v>291</v>
      </c>
      <c r="N215" s="118" t="str">
        <f>IF(FN_MC!AM189="","*",FN_MC!AM189)</f>
        <v>TCS-TRC</v>
      </c>
      <c r="O215" s="135">
        <f>FN_MC!BH189</f>
        <v>1</v>
      </c>
      <c r="P215" s="78"/>
      <c r="Q215" s="120" t="str">
        <f>IF($A$2=1,IF(FN_MC!BJ189="","*",FN_MC!BJ189),IF(FN_MC!BK189="","*",FN_MC!BK189))</f>
        <v>*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IF(FN_MC!B190="","*",FN_MC!B190)</f>
        <v>46071</v>
      </c>
      <c r="B217" s="86" t="str">
        <f>IF(FN_MC!X190="","*",FN_MC!X190)</f>
        <v>Oportunidade</v>
      </c>
      <c r="C217" s="87" t="str">
        <f>IF(FN_MC!S190="","*",FN_MC!S190)</f>
        <v>FERRONORTE</v>
      </c>
      <c r="D217" s="87" t="str">
        <f>IF(FN_MC!T190="","*",FN_MC!T190)</f>
        <v>TMI-TCS</v>
      </c>
      <c r="E217" s="87" t="str">
        <f>IF(FN_MC!D190="","*",FN_MC!D190)</f>
        <v>W50</v>
      </c>
      <c r="F217" s="87" t="str">
        <f>IF(FN_MC!H190="","*",FN_MC!H190)</f>
        <v>TCS</v>
      </c>
      <c r="G217" s="87" t="str">
        <f>IF(FN_MC!M190="","*",FN_MC!M190)</f>
        <v>TVI-TJA</v>
      </c>
      <c r="H217" s="125">
        <f>IF(FN_MC!K190="","*",FN_MC!K190)</f>
        <v>237.6</v>
      </c>
      <c r="I217" s="110">
        <f>IF(FN_MC!O190="","*",FN_MC!O190)</f>
        <v>0.35416666666666669</v>
      </c>
      <c r="J217" s="110">
        <f>IF(FN_MC!P190="","*",FN_MC!P190)</f>
        <v>6.25E-2</v>
      </c>
      <c r="K217" s="118" t="str">
        <f>IF(FN_MC!AK190="","*",FN_MC!AK190)</f>
        <v>TCS</v>
      </c>
      <c r="L217" s="118" t="str">
        <f>IF(FN_MC!AM190="","*",FN_MC!AM190)</f>
        <v>TVI-TJA</v>
      </c>
      <c r="M217" s="118">
        <f>IF(FN_MC!AP190="","*",FN_MC!AP190)</f>
        <v>237.6</v>
      </c>
      <c r="N217" s="118" t="str">
        <f>IF(FN_MC!AM190="","*",FN_MC!AM190)</f>
        <v>TVI-TJA</v>
      </c>
      <c r="O217" s="135">
        <f>FN_MC!BH190</f>
        <v>0</v>
      </c>
      <c r="P217" s="78"/>
      <c r="Q217" s="120" t="str">
        <f>IF($A$2=1,IF(FN_MC!BJ190="","*",FN_MC!BJ190),IF(FN_MC!BK190="","*",FN_MC!BK190))</f>
        <v>*</v>
      </c>
    </row>
    <row r="218" spans="1:17" hidden="1">
      <c r="A218" s="85">
        <f>IF(FN_MC!B191="","*",FN_MC!B191)</f>
        <v>46071</v>
      </c>
      <c r="B218" s="86" t="str">
        <f>IF(FN_MC!X191="","*",FN_MC!X191)</f>
        <v>Oportunidade</v>
      </c>
      <c r="C218" s="87" t="str">
        <f>IF(FN_MC!S191="","*",FN_MC!S191)</f>
        <v>FERRONORTE</v>
      </c>
      <c r="D218" s="87" t="str">
        <f>IF(FN_MC!T191="","*",FN_MC!T191)</f>
        <v>TMI-TCS</v>
      </c>
      <c r="E218" s="87" t="str">
        <f>IF(FN_MC!D191="","*",FN_MC!D191)</f>
        <v>V48</v>
      </c>
      <c r="F218" s="87" t="str">
        <f>IF(FN_MC!H191="","*",FN_MC!H191)</f>
        <v>TIN2</v>
      </c>
      <c r="G218" s="87" t="str">
        <f>IF(FN_MC!M191="","*",FN_MC!M191)</f>
        <v>TVI-TJA</v>
      </c>
      <c r="H218" s="125">
        <f>IF(FN_MC!K191="","*",FN_MC!K191)</f>
        <v>237.4</v>
      </c>
      <c r="I218" s="110">
        <f>IF(FN_MC!O191="","*",FN_MC!O191)</f>
        <v>0.375</v>
      </c>
      <c r="J218" s="110">
        <f>IF(FN_MC!P191="","*",FN_MC!P191)</f>
        <v>8.3333333333333329E-2</v>
      </c>
      <c r="K218" s="118" t="str">
        <f>IF(FN_MC!AK191="","*",FN_MC!AK191)</f>
        <v>TIN2</v>
      </c>
      <c r="L218" s="118" t="str">
        <f>IF(FN_MC!AM191="","*",FN_MC!AM191)</f>
        <v>TVI-TJA</v>
      </c>
      <c r="M218" s="118">
        <f>IF(FN_MC!AP191="","*",FN_MC!AP191)</f>
        <v>237.4</v>
      </c>
      <c r="N218" s="118" t="str">
        <f>IF(FN_MC!AM191="","*",FN_MC!AM191)</f>
        <v>TVI-TJA</v>
      </c>
      <c r="O218" s="135">
        <f>FN_MC!BH191</f>
        <v>0</v>
      </c>
      <c r="P218" s="78"/>
      <c r="Q218" s="120" t="str">
        <f>IF($A$2=1,IF(FN_MC!BJ191="","*",FN_MC!BJ191),IF(FN_MC!BK191="","*",FN_MC!BK191))</f>
        <v>*</v>
      </c>
    </row>
    <row r="219" spans="1:17" hidden="1">
      <c r="A219" s="85">
        <f>IF(FN_MC!B192="","*",FN_MC!B192)</f>
        <v>46071</v>
      </c>
      <c r="B219" s="86" t="str">
        <f>IF(FN_MC!X192="","*",FN_MC!X192)</f>
        <v>Oportunidade</v>
      </c>
      <c r="C219" s="87" t="str">
        <f>IF(FN_MC!S192="","*",FN_MC!S192)</f>
        <v>FERRONORTE</v>
      </c>
      <c r="D219" s="87" t="str">
        <f>IF(FN_MC!T192="","*",FN_MC!T192)</f>
        <v>TMI-TCS</v>
      </c>
      <c r="E219" s="87" t="str">
        <f>IF(FN_MC!D192="","*",FN_MC!D192)</f>
        <v>W48</v>
      </c>
      <c r="F219" s="87" t="str">
        <f>IF(FN_MC!H192="","*",FN_MC!H192)</f>
        <v>TIN2</v>
      </c>
      <c r="G219" s="87" t="str">
        <f>IF(FN_MC!M192="","*",FN_MC!M192)</f>
        <v>TIN</v>
      </c>
      <c r="H219" s="125">
        <f>IF(FN_MC!K192="","*",FN_MC!K192)</f>
        <v>108.19499999999999</v>
      </c>
      <c r="I219" s="110">
        <f>IF(FN_MC!O192="","*",FN_MC!O192)</f>
        <v>0.375</v>
      </c>
      <c r="J219" s="110">
        <f>IF(FN_MC!P192="","*",FN_MC!P192)</f>
        <v>8.3333333333333329E-2</v>
      </c>
      <c r="K219" s="118" t="str">
        <f>IF(FN_MC!AK192="","*",FN_MC!AK192)</f>
        <v>TIN2</v>
      </c>
      <c r="L219" s="118" t="str">
        <f>IF(FN_MC!AM192="","*",FN_MC!AM192)</f>
        <v>TIN</v>
      </c>
      <c r="M219" s="118">
        <f>IF(FN_MC!AP192="","*",FN_MC!AP192)</f>
        <v>108.19499999999999</v>
      </c>
      <c r="N219" s="118" t="str">
        <f>IF(FN_MC!AM192="","*",FN_MC!AM192)</f>
        <v>TIN</v>
      </c>
      <c r="O219" s="135">
        <f>FN_MC!BH192</f>
        <v>0</v>
      </c>
      <c r="P219" s="78"/>
      <c r="Q219" s="120" t="str">
        <f>IF($A$2=1,IF(FN_MC!BJ192="","*",FN_MC!BJ192),IF(FN_MC!BK192="","*",FN_MC!BK192))</f>
        <v>*</v>
      </c>
    </row>
    <row r="220" spans="1:17" hidden="1">
      <c r="A220" s="85">
        <f>IF(FN_MC!B193="","*",FN_MC!B193)</f>
        <v>46071</v>
      </c>
      <c r="B220" s="86" t="str">
        <f>IF(FN_MC!X193="","*",FN_MC!X193)</f>
        <v>Oportunidade</v>
      </c>
      <c r="C220" s="87" t="str">
        <f>IF(FN_MC!S193="","*",FN_MC!S193)</f>
        <v>FERRONORTE</v>
      </c>
      <c r="D220" s="87" t="str">
        <f>IF(FN_MC!T193="","*",FN_MC!T193)</f>
        <v>TMI-TCS</v>
      </c>
      <c r="E220" s="87" t="str">
        <f>IF(FN_MC!D193="","*",FN_MC!D193)</f>
        <v>MARCOS (TF-520)</v>
      </c>
      <c r="F220" s="87" t="str">
        <f>IF(FN_MC!H193="","*",FN_MC!H193)</f>
        <v>K52TQI</v>
      </c>
      <c r="G220" s="87" t="str">
        <f>IF(FN_MC!M193="","*",FN_MC!M193)</f>
        <v>TSP-TIN</v>
      </c>
      <c r="H220" s="125">
        <f>IF(FN_MC!K193="","*",FN_MC!K193)</f>
        <v>97.62</v>
      </c>
      <c r="I220" s="110">
        <f>IF(FN_MC!O193="","*",FN_MC!O193)</f>
        <v>0.375</v>
      </c>
      <c r="J220" s="110">
        <f>IF(FN_MC!P193="","*",FN_MC!P193)</f>
        <v>6.25E-2</v>
      </c>
      <c r="K220" s="118" t="str">
        <f>IF(FN_MC!AK193="","*",FN_MC!AK193)</f>
        <v>K52TQI</v>
      </c>
      <c r="L220" s="118" t="str">
        <f>IF(FN_MC!AM193="","*",FN_MC!AM193)</f>
        <v>TSP-TIN</v>
      </c>
      <c r="M220" s="118">
        <f>IF(FN_MC!AP193="","*",FN_MC!AP193)</f>
        <v>97.62</v>
      </c>
      <c r="N220" s="118" t="str">
        <f>IF(FN_MC!AM193="","*",FN_MC!AM193)</f>
        <v>TSP-TIN</v>
      </c>
      <c r="O220" s="135">
        <f>FN_MC!BH193</f>
        <v>0</v>
      </c>
      <c r="P220" s="78"/>
      <c r="Q220" s="120" t="str">
        <f>IF($A$2=1,IF(FN_MC!BJ193="","*",FN_MC!BJ193),IF(FN_MC!BK193="","*",FN_MC!BK193))</f>
        <v>*</v>
      </c>
    </row>
    <row r="221" spans="1:17" hidden="1">
      <c r="A221" s="85">
        <f>IF(FN_MC!B194="","*",FN_MC!B194)</f>
        <v>46071</v>
      </c>
      <c r="B221" s="86" t="str">
        <f>IF(FN_MC!X194="","*",FN_MC!X194)</f>
        <v>Oportunidade</v>
      </c>
      <c r="C221" s="87" t="str">
        <f>IF(FN_MC!S194="","*",FN_MC!S194)</f>
        <v>MALHA CENTRAL</v>
      </c>
      <c r="D221" s="87" t="str">
        <f>IF(FN_MC!T194="","*",FN_MC!T194)</f>
        <v>RAMAL</v>
      </c>
      <c r="E221" s="87" t="str">
        <f>IF(FN_MC!D194="","*",FN_MC!D194)</f>
        <v>E18</v>
      </c>
      <c r="F221" s="87" t="str">
        <f>IF(FN_MC!H194="","*",FN_MC!H194)</f>
        <v>ZIQZQY</v>
      </c>
      <c r="G221" s="87" t="str">
        <f>IF(FN_MC!M194="","*",FN_MC!M194)</f>
        <v>ZIQ-ZQY</v>
      </c>
      <c r="H221" s="125">
        <f>IF(FN_MC!K194="","*",FN_MC!K194)</f>
        <v>176</v>
      </c>
      <c r="I221" s="110">
        <f>IF(FN_MC!O194="","*",FN_MC!O194)</f>
        <v>0.35416666666666669</v>
      </c>
      <c r="J221" s="110">
        <f>IF(FN_MC!P194="","*",FN_MC!P194)</f>
        <v>0.125</v>
      </c>
      <c r="K221" s="118" t="str">
        <f>IF(FN_MC!AK194="","*",FN_MC!AK194)</f>
        <v>ZIQZQY</v>
      </c>
      <c r="L221" s="118" t="str">
        <f>IF(FN_MC!AM194="","*",FN_MC!AM194)</f>
        <v>ZIQ-ZQY</v>
      </c>
      <c r="M221" s="118">
        <f>IF(FN_MC!AP194="","*",FN_MC!AP194)</f>
        <v>176</v>
      </c>
      <c r="N221" s="118" t="str">
        <f>IF(FN_MC!AM194="","*",FN_MC!AM194)</f>
        <v>ZIQ-ZQY</v>
      </c>
      <c r="O221" s="135">
        <f>FN_MC!BH194</f>
        <v>1</v>
      </c>
      <c r="P221" s="78"/>
      <c r="Q221" s="120" t="str">
        <f>IF($A$2=1,IF(FN_MC!BJ194="","*",FN_MC!BJ194),IF(FN_MC!BK194="","*",FN_MC!BK194))</f>
        <v>*</v>
      </c>
    </row>
    <row r="222" spans="1:17" hidden="1">
      <c r="A222" s="85" t="str">
        <f>IF(FN_MC!B195="","*",FN_MC!B195)</f>
        <v>*</v>
      </c>
      <c r="B222" s="86" t="str">
        <f>IF(FN_MC!X195="","*",FN_MC!X195)</f>
        <v>*</v>
      </c>
      <c r="C222" s="87" t="str">
        <f>IF(FN_MC!S195="","*",FN_MC!S195)</f>
        <v>-</v>
      </c>
      <c r="D222" s="87" t="str">
        <f>IF(FN_MC!T195="","*",FN_MC!T195)</f>
        <v>-</v>
      </c>
      <c r="E222" s="87" t="str">
        <f>IF(FN_MC!D195="","*",FN_MC!D195)</f>
        <v>*</v>
      </c>
      <c r="F222" s="87" t="str">
        <f>IF(FN_MC!H195="","*",FN_MC!H195)</f>
        <v>*</v>
      </c>
      <c r="G222" s="87" t="str">
        <f>IF(FN_MC!M195="","*",FN_MC!M195)</f>
        <v>-</v>
      </c>
      <c r="H222" s="125" t="str">
        <f>IF(FN_MC!K195="","*",FN_MC!K195)</f>
        <v>*</v>
      </c>
      <c r="I222" s="110" t="str">
        <f>IF(FN_MC!O195="","*",FN_MC!O195)</f>
        <v>*</v>
      </c>
      <c r="J222" s="110" t="str">
        <f>IF(FN_MC!P195="","*",FN_MC!P195)</f>
        <v>*</v>
      </c>
      <c r="K222" s="118" t="str">
        <f>IF(FN_MC!AK195="","*",FN_MC!AK195)</f>
        <v>-</v>
      </c>
      <c r="L222" s="118" t="str">
        <f>IF(FN_MC!AM195="","*",FN_MC!AM195)</f>
        <v>-</v>
      </c>
      <c r="M222" s="118" t="str">
        <f>IF(FN_MC!AP195="","*",FN_MC!AP195)</f>
        <v>-</v>
      </c>
      <c r="N222" s="118" t="str">
        <f>IF(FN_MC!AM195="","*",FN_MC!AM195)</f>
        <v>-</v>
      </c>
      <c r="O222" s="135">
        <f>FN_MC!BH195</f>
        <v>0</v>
      </c>
      <c r="P222" s="78"/>
      <c r="Q222" s="120" t="str">
        <f>IF($A$2=1,IF(FN_MC!BJ195="","*",FN_MC!BJ195),IF(FN_MC!BK195="","*",FN_MC!BK195))</f>
        <v>*</v>
      </c>
    </row>
    <row r="223" spans="1:17" hidden="1">
      <c r="A223" s="85">
        <f>IF(FN_MC!B196="","*",FN_MC!B196)</f>
        <v>46071</v>
      </c>
      <c r="B223" s="86" t="str">
        <f>IF(FN_MC!X196="","*",FN_MC!X196)</f>
        <v>Oportunidade</v>
      </c>
      <c r="C223" s="87" t="str">
        <f>IF(FN_MC!S196="","*",FN_MC!S196)</f>
        <v>MALHA CENTRAL</v>
      </c>
      <c r="D223" s="87" t="str">
        <f>IF(FN_MC!T196="","*",FN_MC!T196)</f>
        <v>POV-PRV</v>
      </c>
      <c r="E223" s="87" t="str">
        <f>IF(FN_MC!D196="","*",FN_MC!D196)</f>
        <v>E14</v>
      </c>
      <c r="F223" s="87" t="str">
        <f>IF(FN_MC!H196="","*",FN_MC!H196)</f>
        <v>PSG2</v>
      </c>
      <c r="G223" s="87" t="str">
        <f>IF(FN_MC!M196="","*",FN_MC!M196)</f>
        <v>PSG-PSO</v>
      </c>
      <c r="H223" s="125">
        <f>IF(FN_MC!K196="","*",FN_MC!K196)</f>
        <v>1806</v>
      </c>
      <c r="I223" s="110">
        <f>IF(FN_MC!O196="","*",FN_MC!O196)</f>
        <v>0.99930555555555556</v>
      </c>
      <c r="J223" s="110">
        <f>IF(FN_MC!P196="","*",FN_MC!P196)</f>
        <v>4.1666666666666664E-2</v>
      </c>
      <c r="K223" s="118" t="str">
        <f>IF(FN_MC!AK196="","*",FN_MC!AK196)</f>
        <v>PSG2</v>
      </c>
      <c r="L223" s="118" t="str">
        <f>IF(FN_MC!AM196="","*",FN_MC!AM196)</f>
        <v>PSG-PSO</v>
      </c>
      <c r="M223" s="118">
        <f>IF(FN_MC!AP196="","*",FN_MC!AP196)</f>
        <v>1806</v>
      </c>
      <c r="N223" s="118" t="str">
        <f>IF(FN_MC!AM196="","*",FN_MC!AM196)</f>
        <v>PSG-PSO</v>
      </c>
      <c r="O223" s="135">
        <f>FN_MC!BH196</f>
        <v>0</v>
      </c>
      <c r="P223" s="78"/>
      <c r="Q223" s="120" t="str">
        <f>IF($A$2=1,IF(FN_MC!BJ196="","*",FN_MC!BJ196),IF(FN_MC!BK196="","*",FN_MC!BK196))</f>
        <v>*</v>
      </c>
    </row>
    <row r="224" spans="1:17" hidden="1">
      <c r="A224" s="85">
        <f>IF(FN_MC!B197="","*",FN_MC!B197)</f>
        <v>46071</v>
      </c>
      <c r="B224" s="86" t="str">
        <f>IF(FN_MC!X197="","*",FN_MC!X197)</f>
        <v>Oportunidade</v>
      </c>
      <c r="C224" s="87" t="str">
        <f>IF(FN_MC!S197="","*",FN_MC!S197)</f>
        <v>MALHA CENTRAL</v>
      </c>
      <c r="D224" s="87" t="str">
        <f>IF(FN_MC!T197="","*",FN_MC!T197)</f>
        <v>PRV-POV</v>
      </c>
      <c r="E224" s="87" t="str">
        <f>IF(FN_MC!D197="","*",FN_MC!D197)</f>
        <v>V80</v>
      </c>
      <c r="F224" s="87" t="str">
        <f>IF(FN_MC!H197="","*",FN_MC!H197)</f>
        <v>PAM</v>
      </c>
      <c r="G224" s="87" t="str">
        <f>IF(FN_MC!M197="","*",FN_MC!M197)</f>
        <v>PAM-PQI</v>
      </c>
      <c r="H224" s="125">
        <f>IF(FN_MC!K197="","*",FN_MC!K197)</f>
        <v>1935</v>
      </c>
      <c r="I224" s="110">
        <f>IF(FN_MC!O197="","*",FN_MC!O197)</f>
        <v>0.41666666666666669</v>
      </c>
      <c r="J224" s="110">
        <f>IF(FN_MC!P197="","*",FN_MC!P197)</f>
        <v>4.1666666666666664E-2</v>
      </c>
      <c r="K224" s="118" t="str">
        <f>IF(FN_MC!AK197="","*",FN_MC!AK197)</f>
        <v>PAM</v>
      </c>
      <c r="L224" s="118" t="str">
        <f>IF(FN_MC!AM197="","*",FN_MC!AM197)</f>
        <v>PAM-PQI</v>
      </c>
      <c r="M224" s="118">
        <f>IF(FN_MC!AP197="","*",FN_MC!AP197)</f>
        <v>1935</v>
      </c>
      <c r="N224" s="118" t="str">
        <f>IF(FN_MC!AM197="","*",FN_MC!AM197)</f>
        <v>PAM-PQI</v>
      </c>
      <c r="O224" s="135">
        <f>FN_MC!BH197</f>
        <v>0</v>
      </c>
      <c r="P224" s="78"/>
      <c r="Q224" s="120" t="str">
        <f>IF($A$2=1,IF(FN_MC!BJ197="","*",FN_MC!BJ197),IF(FN_MC!BK197="","*",FN_MC!BK197))</f>
        <v>*</v>
      </c>
    </row>
    <row r="225" spans="1:17" hidden="1">
      <c r="A225" s="85" t="str">
        <f>IF(FN_MC!B198="","*",FN_MC!B198)</f>
        <v>*</v>
      </c>
      <c r="B225" s="86" t="str">
        <f>IF(FN_MC!X198="","*",FN_MC!X198)</f>
        <v>*</v>
      </c>
      <c r="C225" s="87" t="str">
        <f>IF(FN_MC!S198="","*",FN_MC!S198)</f>
        <v>-</v>
      </c>
      <c r="D225" s="87" t="str">
        <f>IF(FN_MC!T198="","*",FN_MC!T198)</f>
        <v>-</v>
      </c>
      <c r="E225" s="87" t="str">
        <f>IF(FN_MC!D198="","*",FN_MC!D198)</f>
        <v>*</v>
      </c>
      <c r="F225" s="87" t="str">
        <f>IF(FN_MC!H198="","*",FN_MC!H198)</f>
        <v>*</v>
      </c>
      <c r="G225" s="87" t="str">
        <f>IF(FN_MC!M198="","*",FN_MC!M198)</f>
        <v>-</v>
      </c>
      <c r="H225" s="125" t="str">
        <f>IF(FN_MC!K198="","*",FN_MC!K198)</f>
        <v>*</v>
      </c>
      <c r="I225" s="110" t="str">
        <f>IF(FN_MC!O198="","*",FN_MC!O198)</f>
        <v>*</v>
      </c>
      <c r="J225" s="110" t="str">
        <f>IF(FN_MC!P198="","*",FN_MC!P198)</f>
        <v>*</v>
      </c>
      <c r="K225" s="118" t="str">
        <f>IF(FN_MC!AK198="","*",FN_MC!AK198)</f>
        <v>-</v>
      </c>
      <c r="L225" s="118" t="str">
        <f>IF(FN_MC!AM198="","*",FN_MC!AM198)</f>
        <v>-</v>
      </c>
      <c r="M225" s="118" t="str">
        <f>IF(FN_MC!AP198="","*",FN_MC!AP198)</f>
        <v>-</v>
      </c>
      <c r="N225" s="118" t="str">
        <f>IF(FN_MC!AM198="","*",FN_MC!AM198)</f>
        <v>-</v>
      </c>
      <c r="O225" s="135">
        <f>FN_MC!BH198</f>
        <v>0</v>
      </c>
      <c r="P225" s="78"/>
      <c r="Q225" s="120" t="str">
        <f>IF($A$2=1,IF(FN_MC!BJ198="","*",FN_MC!BJ198),IF(FN_MC!BK198="","*",FN_MC!BK198))</f>
        <v>*</v>
      </c>
    </row>
    <row r="226" spans="1:17" hidden="1">
      <c r="A226" s="85" t="str">
        <f>IF(FN_MC!B199="","*",FN_MC!B199)</f>
        <v>*</v>
      </c>
      <c r="B226" s="86" t="str">
        <f>IF(FN_MC!X199="","*",FN_MC!X199)</f>
        <v>*</v>
      </c>
      <c r="C226" s="87" t="str">
        <f>IF(FN_MC!S199="","*",FN_MC!S199)</f>
        <v>-</v>
      </c>
      <c r="D226" s="87" t="str">
        <f>IF(FN_MC!T199="","*",FN_MC!T199)</f>
        <v>-</v>
      </c>
      <c r="E226" s="87" t="str">
        <f>IF(FN_MC!D199="","*",FN_MC!D199)</f>
        <v>*</v>
      </c>
      <c r="F226" s="87" t="str">
        <f>IF(FN_MC!H199="","*",FN_MC!H199)</f>
        <v>*</v>
      </c>
      <c r="G226" s="87" t="str">
        <f>IF(FN_MC!M199="","*",FN_MC!M199)</f>
        <v>-</v>
      </c>
      <c r="H226" s="125" t="str">
        <f>IF(FN_MC!K199="","*",FN_MC!K199)</f>
        <v>*</v>
      </c>
      <c r="I226" s="110" t="str">
        <f>IF(FN_MC!O199="","*",FN_MC!O199)</f>
        <v>*</v>
      </c>
      <c r="J226" s="110" t="str">
        <f>IF(FN_MC!P199="","*",FN_MC!P199)</f>
        <v>*</v>
      </c>
      <c r="K226" s="118" t="str">
        <f>IF(FN_MC!AK199="","*",FN_MC!AK199)</f>
        <v>-</v>
      </c>
      <c r="L226" s="118" t="str">
        <f>IF(FN_MC!AM199="","*",FN_MC!AM199)</f>
        <v>-</v>
      </c>
      <c r="M226" s="118" t="str">
        <f>IF(FN_MC!AP199="","*",FN_MC!AP199)</f>
        <v>-</v>
      </c>
      <c r="N226" s="118" t="str">
        <f>IF(FN_MC!AM199="","*",FN_MC!AM199)</f>
        <v>-</v>
      </c>
      <c r="O226" s="135">
        <f>FN_MC!BH199</f>
        <v>0</v>
      </c>
      <c r="P226" s="78"/>
      <c r="Q226" s="120" t="str">
        <f>IF($A$2=1,IF(FN_MC!BJ199="","*",FN_MC!BJ199),IF(FN_MC!BK199="","*",FN_MC!BK199))</f>
        <v>*</v>
      </c>
    </row>
    <row r="227" spans="1:17" hidden="1">
      <c r="A227" s="85" t="str">
        <f>IF(FN_MC!B200="","*",FN_MC!B200)</f>
        <v>*</v>
      </c>
      <c r="B227" s="86" t="str">
        <f>IF(FN_MC!X200="","*",FN_MC!X200)</f>
        <v>*</v>
      </c>
      <c r="C227" s="87" t="str">
        <f>IF(FN_MC!S200="","*",FN_MC!S200)</f>
        <v>-</v>
      </c>
      <c r="D227" s="87" t="str">
        <f>IF(FN_MC!T200="","*",FN_MC!T200)</f>
        <v>-</v>
      </c>
      <c r="E227" s="87" t="str">
        <f>IF(FN_MC!D200="","*",FN_MC!D200)</f>
        <v>*</v>
      </c>
      <c r="F227" s="87" t="str">
        <f>IF(FN_MC!H200="","*",FN_MC!H200)</f>
        <v>*</v>
      </c>
      <c r="G227" s="87" t="str">
        <f>IF(FN_MC!M200="","*",FN_MC!M200)</f>
        <v>-</v>
      </c>
      <c r="H227" s="125" t="str">
        <f>IF(FN_MC!K200="","*",FN_MC!K200)</f>
        <v>*</v>
      </c>
      <c r="I227" s="110" t="str">
        <f>IF(FN_MC!O200="","*",FN_MC!O200)</f>
        <v>*</v>
      </c>
      <c r="J227" s="110" t="str">
        <f>IF(FN_MC!P200="","*",FN_MC!P200)</f>
        <v>*</v>
      </c>
      <c r="K227" s="118" t="str">
        <f>IF(FN_MC!AK200="","*",FN_MC!AK200)</f>
        <v>-</v>
      </c>
      <c r="L227" s="118" t="str">
        <f>IF(FN_MC!AM200="","*",FN_MC!AM200)</f>
        <v>-</v>
      </c>
      <c r="M227" s="118" t="str">
        <f>IF(FN_MC!AP200="","*",FN_MC!AP200)</f>
        <v>-</v>
      </c>
      <c r="N227" s="118" t="str">
        <f>IF(FN_MC!AM200="","*",FN_MC!AM200)</f>
        <v>-</v>
      </c>
      <c r="O227" s="135">
        <f>FN_MC!BH200</f>
        <v>0</v>
      </c>
      <c r="P227" s="78"/>
      <c r="Q227" s="120" t="str">
        <f>IF($A$2=1,IF(FN_MC!BJ200="","*",FN_MC!BJ200),IF(FN_MC!BK200="","*",FN_MC!BK200))</f>
        <v>*</v>
      </c>
    </row>
    <row r="228" spans="1:17" hidden="1">
      <c r="A228" s="85">
        <f>IF(FN_MC!B201="","*",FN_MC!B201)</f>
        <v>46072</v>
      </c>
      <c r="B228" s="86" t="str">
        <f>IF(FN_MC!X201="","*",FN_MC!X201)</f>
        <v>Oportunidade</v>
      </c>
      <c r="C228" s="87" t="str">
        <f>IF(FN_MC!S201="","*",FN_MC!S201)</f>
        <v>FERRONORTE</v>
      </c>
      <c r="D228" s="87" t="str">
        <f>IF(FN_MC!T201="","*",FN_MC!T201)</f>
        <v>TGR-TRO</v>
      </c>
      <c r="E228" s="87" t="str">
        <f>IF(FN_MC!D201="","*",FN_MC!D201)</f>
        <v>V86</v>
      </c>
      <c r="F228" s="87" t="str">
        <f>IF(FN_MC!H201="","*",FN_MC!H201)</f>
        <v>TIQ</v>
      </c>
      <c r="G228" s="87" t="str">
        <f>IF(FN_MC!M201="","*",FN_MC!M201)</f>
        <v>TBS</v>
      </c>
      <c r="H228" s="125">
        <f>IF(FN_MC!K201="","*",FN_MC!K201)</f>
        <v>659.976</v>
      </c>
      <c r="I228" s="110">
        <f>IF(FN_MC!O201="","*",FN_MC!O201)</f>
        <v>0.4375</v>
      </c>
      <c r="J228" s="110">
        <f>IF(FN_MC!P201="","*",FN_MC!P201)</f>
        <v>0.125</v>
      </c>
      <c r="K228" s="118" t="str">
        <f>IF(FN_MC!AK201="","*",FN_MC!AK201)</f>
        <v>TIQ</v>
      </c>
      <c r="L228" s="118" t="str">
        <f>IF(FN_MC!AM201="","*",FN_MC!AM201)</f>
        <v>TBS</v>
      </c>
      <c r="M228" s="118">
        <f>IF(FN_MC!AP201="","*",FN_MC!AP201)</f>
        <v>659.976</v>
      </c>
      <c r="N228" s="118" t="str">
        <f>IF(FN_MC!AM201="","*",FN_MC!AM201)</f>
        <v>TBS</v>
      </c>
      <c r="O228" s="135">
        <f>FN_MC!BH201</f>
        <v>0</v>
      </c>
      <c r="P228" s="78"/>
      <c r="Q228" s="120" t="str">
        <f>IF($A$2=1,IF(FN_MC!BJ201="","*",FN_MC!BJ201),IF(FN_MC!BK201="","*",FN_MC!BK201))</f>
        <v>*</v>
      </c>
    </row>
    <row r="229" spans="1:17" hidden="1">
      <c r="A229" s="85" t="str">
        <f>IF(FN_MC!B202="","*",FN_MC!B202)</f>
        <v>*</v>
      </c>
      <c r="B229" s="86" t="str">
        <f>IF(FN_MC!X202="","*",FN_MC!X202)</f>
        <v>*</v>
      </c>
      <c r="C229" s="87" t="str">
        <f>IF(FN_MC!S202="","*",FN_MC!S202)</f>
        <v>-</v>
      </c>
      <c r="D229" s="87" t="str">
        <f>IF(FN_MC!T202="","*",FN_MC!T202)</f>
        <v>-</v>
      </c>
      <c r="E229" s="87" t="str">
        <f>IF(FN_MC!D202="","*",FN_MC!D202)</f>
        <v>*</v>
      </c>
      <c r="F229" s="87" t="str">
        <f>IF(FN_MC!H202="","*",FN_MC!H202)</f>
        <v>*</v>
      </c>
      <c r="G229" s="87" t="str">
        <f>IF(FN_MC!M202="","*",FN_MC!M202)</f>
        <v>-</v>
      </c>
      <c r="H229" s="125" t="str">
        <f>IF(FN_MC!K202="","*",FN_MC!K202)</f>
        <v>*</v>
      </c>
      <c r="I229" s="110" t="str">
        <f>IF(FN_MC!O202="","*",FN_MC!O202)</f>
        <v>*</v>
      </c>
      <c r="J229" s="110" t="str">
        <f>IF(FN_MC!P202="","*",FN_MC!P202)</f>
        <v>*</v>
      </c>
      <c r="K229" s="118" t="str">
        <f>IF(FN_MC!AK202="","*",FN_MC!AK202)</f>
        <v>-</v>
      </c>
      <c r="L229" s="118" t="str">
        <f>IF(FN_MC!AM202="","*",FN_MC!AM202)</f>
        <v>-</v>
      </c>
      <c r="M229" s="118" t="str">
        <f>IF(FN_MC!AP202="","*",FN_MC!AP202)</f>
        <v>-</v>
      </c>
      <c r="N229" s="118" t="str">
        <f>IF(FN_MC!AM202="","*",FN_MC!AM202)</f>
        <v>-</v>
      </c>
      <c r="O229" s="135">
        <f>FN_MC!BH202</f>
        <v>0</v>
      </c>
      <c r="P229" s="78"/>
      <c r="Q229" s="120" t="str">
        <f>IF($A$2=1,IF(FN_MC!BJ202="","*",FN_MC!BJ202),IF(FN_MC!BK202="","*",FN_MC!BK202))</f>
        <v>*</v>
      </c>
    </row>
    <row r="230" spans="1:17" hidden="1">
      <c r="A230" s="85" t="str">
        <f>IF(FN_MC!B203="","*",FN_MC!B203)</f>
        <v>*</v>
      </c>
      <c r="B230" s="86" t="str">
        <f>IF(FN_MC!X203="","*",FN_MC!X203)</f>
        <v>*</v>
      </c>
      <c r="C230" s="87" t="str">
        <f>IF(FN_MC!S203="","*",FN_MC!S203)</f>
        <v>-</v>
      </c>
      <c r="D230" s="87" t="str">
        <f>IF(FN_MC!T203="","*",FN_MC!T203)</f>
        <v>-</v>
      </c>
      <c r="E230" s="87" t="str">
        <f>IF(FN_MC!D203="","*",FN_MC!D203)</f>
        <v>*</v>
      </c>
      <c r="F230" s="87" t="str">
        <f>IF(FN_MC!H203="","*",FN_MC!H203)</f>
        <v>*</v>
      </c>
      <c r="G230" s="87" t="str">
        <f>IF(FN_MC!M203="","*",FN_MC!M203)</f>
        <v>-</v>
      </c>
      <c r="H230" s="125" t="str">
        <f>IF(FN_MC!K203="","*",FN_MC!K203)</f>
        <v>*</v>
      </c>
      <c r="I230" s="110" t="str">
        <f>IF(FN_MC!O203="","*",FN_MC!O203)</f>
        <v>*</v>
      </c>
      <c r="J230" s="110" t="str">
        <f>IF(FN_MC!P203="","*",FN_MC!P203)</f>
        <v>*</v>
      </c>
      <c r="K230" s="118" t="str">
        <f>IF(FN_MC!AK203="","*",FN_MC!AK203)</f>
        <v>-</v>
      </c>
      <c r="L230" s="118" t="str">
        <f>IF(FN_MC!AM203="","*",FN_MC!AM203)</f>
        <v>-</v>
      </c>
      <c r="M230" s="118" t="str">
        <f>IF(FN_MC!AP203="","*",FN_MC!AP203)</f>
        <v>-</v>
      </c>
      <c r="N230" s="118" t="str">
        <f>IF(FN_MC!AM203="","*",FN_MC!AM203)</f>
        <v>-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 t="str">
        <f>IF(FN_MC!B210="","*",FN_MC!B210)</f>
        <v>*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*</v>
      </c>
      <c r="F237" s="87" t="str">
        <f>IF(FN_MC!H210="","*",FN_MC!H210)</f>
        <v>*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-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2026-02-18T13:04:43Z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