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51" documentId="8_{B6337239-1A00-434D-AAD0-422EA1FEB5AE}" xr6:coauthVersionLast="47" xr6:coauthVersionMax="47" xr10:uidLastSave="{4A14711D-8A22-4BAB-B4A3-0D032830DED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9" i="1" l="1"/>
  <c r="BT157" i="1"/>
  <c r="BT156" i="1"/>
  <c r="BT153" i="1"/>
  <c r="BT152" i="1"/>
  <c r="BT150" i="1"/>
  <c r="BT147" i="1"/>
  <c r="BT146" i="1"/>
  <c r="N159" i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3" i="1" l="1"/>
  <c r="AJ174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<sst xmlns="http://schemas.openxmlformats.org/spreadsheetml/2006/main" count="6066" uniqueCount="1642">
  <si>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</si>
  <si>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</si>
  <si>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</si>
  <si>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</si>
  <si>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</si>
  <si>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</si>
  <si>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</si>
  <si>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</si>
  <si>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</si>
  <si>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</si>
  <si>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</si>
  <si>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</si>
  <si>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</si>
  <si>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</si>
  <si>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</si>
  <si>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</si>
  <si>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</si>
  <si>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</si>
  <si>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</si>
  <si>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</si>
  <si>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</si>
  <si>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</si>
  <si>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</si>
  <si>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</si>
  <si>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</si>
  <si>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</si>
  <si>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</si>
  <si>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</si>
  <si>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</si>
  <si>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</si>
  <si>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</si>
  <si>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</si>
  <si>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</si>
  <si>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</si>
  <si>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</si>
  <si>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</si>
  <si>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</si>
  <si>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</si>
  <si>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</si>
  <si>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</si>
  <si>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</si>
  <si>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</si>
  <si>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</si>
  <si>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</si>
  <si>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</si>
  <si>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</si>
  <si>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</si>
  <si>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</si>
  <si>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</si>
  <si>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</si>
  <si>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</si>
  <si>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</si>
  <si>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</si>
  <si>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</si>
  <si>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</si>
  <si>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</si>
  <si>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</si>
  <si>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</si>
  <si>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</si>
  <si>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</si>
  <si>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</si>
  <si>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</si>
  <si>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</si>
  <si>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</si>
  <si>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</si>
  <si>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</si>
  <si>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</si>
  <si>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</si>
  <si>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</si>
  <si>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</si>
  <si>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</si>
  <si>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</si>
  <si>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</si>
  <si>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</si>
  <si>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</si>
  <si>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</si>
  <si>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</si>
  <si>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</si>
  <si>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</si>
  <si>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</si>
  <si>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</si>
  <si>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</si>
  <si>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</si>
  <si>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</si>
  <si>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</si>
  <si>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</si>
  <si>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</si>
  <si>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</si>
  <si>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</si>
  <si>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</si>
  <si>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</si>
  <si>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</si>
  <si>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</si>
  <si>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</si>
  <si>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</si>
  <si>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</si>
  <si>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</si>
  <si>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</si>
  <si>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</si>
  <si>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</si>
  <si>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</si>
  <si>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</si>
  <si>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</si>
  <si>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</si>
  <si>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</si>
  <si>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</si>
  <si>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</si>
  <si>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</si>
  <si>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</si>
  <si>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</si>
  <si>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</si>
  <si>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</si>
  <si>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</si>
  <si>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</si>
  <si>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</si>
  <si>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</si>
  <si>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</si>
  <si>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</si>
  <si>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</si>
  <si>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</si>
  <si>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</si>
  <si>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</si>
  <si>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</si>
  <si>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</si>
  <si>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</si>
  <si>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</si>
  <si>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</si>
  <si>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</si>
  <si>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</si>
  <si>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</si>
  <si>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</si>
  <si>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</si>
  <si>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</si>
  <si>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</si>
  <si>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</si>
  <si>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</si>
  <si>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</si>
  <si>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</si>
  <si>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</si>
  <si>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</si>
  <si>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</si>
  <si>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</si>
  <si>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</si>
  <si>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</si>
  <si>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</si>
  <si>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</si>
  <si>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</si>
  <si>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</si>
  <si>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</si>
  <si>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</si>
  <si>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</si>
  <si>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</si>
  <si>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</si>
  <si>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</si>
  <si>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</si>
  <si>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</si>
  <si>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</si>
  <si>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</si>
  <si>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</si>
  <si>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</si>
  <si>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</si>
  <si>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</si>
  <si>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</si>
  <si>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</si>
  <si>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</si>
  <si>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</si>
  <si>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</si>
  <si>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</si>
  <si>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</si>
  <si>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</si>
  <si>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</si>
  <si>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</si>
  <si>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</si>
  <si>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</si>
  <si>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</si>
  <si>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</si>
  <si>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</si>
  <si>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</si>
  <si>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</si>
  <si>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</si>
  <si>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</si>
  <si>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</si>
  <si>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</si>
  <si>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</si>
  <si>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</si>
  <si>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</si>
  <si>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</si>
  <si>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</si>
  <si>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</si>
  <si>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</si>
  <si>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</si>
  <si>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</si>
  <si>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</si>
  <si>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</si>
  <si>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</si>
  <si>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</si>
  <si>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</si>
  <si>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</si>
  <si>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</si>
  <si>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</si>
  <si>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</si>
  <si>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</si>
  <si>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</si>
  <si>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</si>
  <si>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</si>
  <si>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</si>
  <si>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</si>
  <si>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</si>
  <si>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</si>
  <si>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</si>
  <si>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</si>
  <si>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</si>
  <si>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</si>
  <si>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</si>
  <si>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</si>
  <si>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</si>
  <si>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</si>
  <si>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</si>
  <si>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</si>
  <si>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</si>
  <si>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</si>
  <si>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</si>
  <si>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</si>
  <si>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</si>
  <si>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</si>
  <si>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</si>
  <si>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</si>
  <si>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</si>
  <si>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</si>
  <si>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</si>
  <si>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</si>
  <si>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</si>
  <si>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</si>
  <si>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</si>
  <si>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</si>
  <si>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</si>
  <si>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</si>
  <si>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</si>
  <si>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</si>
  <si>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</si>
  <si>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</si>
  <si>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</si>
  <si>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</si>
  <si>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</si>
  <si>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</si>
  <si>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</si>
  <si>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</si>
  <si>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</si>
  <si>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</si>
  <si>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</si>
  <si>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</si>
  <si>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</si>
  <si>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</si>
  <si>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</si>
  <si>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</si>
  <si>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</si>
  <si>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</si>
  <si>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</si>
  <si>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</si>
  <si>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</si>
  <si>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</si>
  <si>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</si>
  <si>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</si>
  <si>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</si>
  <si>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</si>
  <si>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</si>
  <si>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</si>
  <si>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</si>
  <si>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</si>
  <si>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</si>
  <si>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</si>
  <si>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</si>
  <si>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</si>
  <si>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</si>
  <si>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</si>
  <si>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</si>
  <si>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</si>
  <si>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</si>
  <si>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</si>
  <si>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</si>
  <si>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</si>
  <si>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</si>
  <si>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</si>
  <si>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</si>
  <si>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</si>
  <si>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</si>
  <si>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</si>
  <si>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</si>
  <si>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</si>
  <si>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</si>
  <si>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</si>
  <si>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</si>
  <si>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</si>
  <si>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</si>
  <si>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</si>
  <si>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</si>
  <si>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</si>
  <si>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</si>
  <si>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</si>
  <si>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</si>
  <si>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</si>
  <si>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</si>
  <si>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</si>
  <si>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</si>
  <si>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</si>
  <si>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</si>
  <si>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</si>
  <si>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</si>
  <si>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</si>
  <si>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</si>
  <si>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</si>
  <si>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</si>
  <si>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</si>
  <si>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</si>
  <si>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</si>
  <si>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</si>
  <si>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</si>
  <si>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</si>
  <si>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</si>
  <si>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</si>
  <si>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</si>
  <si>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</si>
  <si>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</si>
  <si>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</si>
  <si>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</si>
  <si>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</si>
  <si>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</si>
  <si>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</si>
  <si>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</si>
  <si>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</si>
  <si>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</si>
  <si>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</si>
  <si>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</si>
  <si>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</si>
  <si>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</si>
  <si>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</si>
  <si>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</si>
  <si>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</si>
  <si>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</si>
  <si>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</si>
  <si>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</si>
  <si>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</si>
  <si>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</si>
  <si>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</si>
  <si>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</si>
  <si>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</si>
  <si>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</si>
  <si>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</si>
  <si>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</si>
  <si>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</si>
  <si>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</si>
  <si>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</si>
  <si>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</si>
  <si>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</si>
  <si>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</si>
  <si>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</si>
  <si>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</si>
  <si>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</si>
  <si>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</si>
  <si>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</si>
  <si>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</si>
  <si>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</si>
  <si>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</si>
  <si>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</si>
  <si>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</si>
  <si>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</si>
  <si>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</si>
  <si>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</si>
  <si>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</si>
  <si>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</si>
  <si>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</si>
  <si>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</si>
  <si>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</si>
  <si>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</si>
  <si>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</si>
  <si>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</si>
  <si>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</si>
  <si>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</si>
  <si>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</si>
  <si>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</si>
  <si>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</si>
  <si>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</si>
  <si>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</si>
  <si>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</si>
  <si>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</si>
  <si>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</si>
  <si>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</si>
  <si>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</si>
  <si>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</si>
  <si>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</si>
  <si>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</si>
  <si>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</si>
  <si>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</si>
  <si>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</si>
  <si>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</si>
  <si>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</si>
  <si>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</si>
  <si>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</si>
  <si>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</si>
  <si>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</si>
  <si>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</si>
  <si>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</si>
  <si>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</si>
  <si>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</si>
  <si>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</si>
  <si>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</si>
  <si>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</si>
  <si>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</si>
  <si>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</si>
  <si>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</si>
  <si>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</si>
  <si>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</si>
  <si>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</si>
  <si>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</si>
  <si>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</si>
  <si>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</si>
  <si>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</si>
  <si>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</si>
  <si>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</si>
  <si>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</si>
  <si>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</si>
  <si>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</si>
  <si>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</si>
  <si>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</si>
  <si>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</si>
  <si>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</si>
  <si>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</si>
  <si>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</si>
  <si>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</si>
  <si>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</si>
  <si>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</si>
  <si>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</si>
  <si>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</si>
  <si>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</si>
  <si>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</si>
  <si>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</si>
  <si>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</si>
  <si>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</si>
  <si>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</si>
  <si>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</si>
  <si>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</si>
  <si>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</si>
  <si>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</si>
  <si>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</si>
  <si>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</si>
  <si>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</si>
  <si>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</si>
  <si>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</si>
  <si>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</si>
  <si>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</si>
  <si>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</si>
  <si>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</si>
  <si>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</si>
  <si>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</si>
  <si>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</si>
  <si>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</si>
  <si>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</si>
  <si>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</si>
  <si>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</si>
  <si>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</si>
  <si>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</si>
  <si>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</si>
  <si>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</si>
  <si>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</si>
  <si>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</si>
  <si>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</si>
  <si>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</si>
  <si>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</si>
  <si>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</si>
  <si>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</si>
  <si>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</si>
  <si>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</si>
  <si>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</si>
  <si>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</si>
  <si>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</si>
  <si>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</si>
  <si>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</si>
  <si>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</si>
  <si>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</si>
  <si>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</si>
  <si>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</si>
  <si>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</si>
  <si>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</si>
  <si>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</si>
  <si>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</si>
  <si>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</si>
  <si>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</si>
  <si>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</si>
  <si>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</si>
  <si>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</si>
  <si>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</si>
  <si>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</si>
  <si>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</si>
  <si>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</si>
  <si>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</si>
  <si>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</si>
  <si>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</si>
  <si>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</si>
  <si>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</si>
  <si>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</si>
  <si>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</si>
  <si>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</si>
  <si>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</si>
  <si>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</si>
  <si>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</si>
  <si>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</si>
  <si>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</si>
  <si>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</si>
  <si>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</si>
  <si>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</si>
  <si>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</si>
  <si>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</si>
  <si>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</si>
  <si>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</si>
  <si>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</si>
  <si>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</si>
  <si>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</si>
  <si>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</si>
  <si>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</si>
  <si>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</si>
  <si>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</si>
  <si>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</si>
  <si>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</si>
  <si>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</si>
  <si>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</si>
  <si>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</si>
  <si>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</si>
  <si>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</si>
  <si>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</si>
  <si>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</si>
  <si>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</si>
  <si>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</si>
  <si>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</si>
  <si>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</si>
  <si>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</si>
  <si>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</si>
  <si>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</si>
  <si>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</si>
  <si>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</si>
  <si>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</si>
  <si>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</si>
  <si>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</si>
  <si>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</si>
  <si>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</si>
  <si>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</si>
  <si>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</si>
  <si>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</si>
  <si>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</si>
  <si>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</si>
  <si>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</si>
  <si>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</si>
  <si>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</si>
  <si>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</si>
  <si>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</si>
  <si>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</si>
  <si>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</si>
  <si>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</si>
  <si>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</si>
  <si>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</si>
  <si>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</si>
  <si>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</si>
  <si>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</si>
  <si>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</si>
  <si>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</si>
  <si>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</si>
  <si>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</si>
  <si>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</si>
  <si>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</si>
  <si>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</si>
  <si>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</si>
  <si>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</si>
  <si>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</si>
  <si>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</si>
  <si>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</si>
  <si>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</si>
  <si>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</si>
  <si>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</si>
  <si>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</si>
  <si>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</si>
  <si>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</si>
  <si>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</si>
  <si>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</si>
  <si>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</si>
  <si>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</si>
  <si>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</si>
  <si>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</si>
  <si>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</si>
  <si>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</si>
  <si>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</si>
  <si>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</si>
  <si>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</si>
  <si>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</si>
  <si>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</si>
  <si>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</si>
  <si>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</si>
  <si>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</si>
  <si>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</si>
  <si>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</si>
  <si>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</si>
  <si>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</si>
  <si>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</si>
  <si>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</si>
  <si>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</si>
  <si>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</si>
  <si>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</si>
  <si>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</si>
  <si>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</si>
  <si>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</si>
  <si>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</si>
  <si>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</si>
  <si>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</si>
  <si>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</si>
  <si>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</si>
  <si>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</si>
  <si>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</si>
  <si>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</si>
  <si>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</si>
  <si>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</si>
  <si>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</si>
  <si>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</si>
  <si>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</si>
  <si>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</si>
  <si>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</si>
  <si>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</si>
  <si>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</si>
  <si>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</si>
  <si>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</si>
  <si>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</si>
  <si>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</si>
  <si>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</si>
  <si>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</si>
  <si>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</si>
  <si>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</si>
  <si>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</si>
  <si>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</si>
  <si>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</si>
  <si>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</si>
  <si>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</si>
  <si>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</si>
  <si>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</si>
  <si>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</si>
  <si>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</si>
  <si>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</si>
  <si>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</si>
  <si>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</si>
  <si>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</si>
  <si>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</si>
  <si>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</si>
  <si>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</si>
  <si>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</si>
  <si>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</si>
  <si>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</si>
  <si>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</si>
  <si>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</si>
  <si>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</si>
  <si>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</si>
  <si>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</si>
  <si>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</si>
  <si>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</si>
  <si>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</si>
  <si>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</si>
  <si>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</si>
  <si>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</si>
  <si>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</si>
  <si>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</si>
  <si>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</si>
  <si>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</si>
  <si>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</si>
  <si>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</si>
  <si>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</si>
  <si>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</si>
  <si>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</si>
  <si>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</si>
  <si>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</si>
  <si>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</si>
  <si>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</si>
  <si>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</si>
  <si>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</si>
  <si>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</si>
  <si>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</si>
  <si>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</si>
  <si>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</si>
  <si>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</si>
  <si>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</si>
  <si>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</si>
  <si>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</si>
  <si>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</si>
  <si>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</si>
  <si>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</si>
  <si>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</si>
  <si>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</si>
  <si>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</si>
  <si>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</si>
  <si>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</si>
  <si>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</si>
  <si>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</si>
  <si>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</si>
  <si>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</si>
  <si>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</si>
  <si>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</si>
  <si>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</si>
  <si>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</si>
  <si>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</si>
  <si>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</si>
  <si>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</si>
  <si>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</si>
  <si>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</si>
  <si>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</si>
  <si>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</si>
  <si>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</si>
  <si>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</si>
  <si>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</si>
  <si>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</si>
  <si>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</si>
  <si>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</si>
  <si>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</si>
  <si>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</si>
  <si>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</si>
  <si>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</si>
  <si>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</si>
  <si>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</si>
  <si>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</si>
  <si>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</si>
  <si>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</si>
  <si>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</si>
  <si>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</si>
  <si>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</si>
  <si>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</si>
  <si>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</si>
  <si>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</si>
  <si>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</si>
  <si>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</si>
  <si>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</si>
  <si>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</si>
  <si>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</si>
  <si>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</si>
  <si>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</si>
  <si>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</si>
  <si>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</si>
  <si>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</si>
  <si>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</si>
  <si>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</si>
  <si>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</si>
  <si>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</si>
  <si>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</si>
  <si>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</si>
  <si>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</si>
  <si>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</si>
  <si>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</si>
  <si>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</si>
  <si>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</si>
  <si>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</si>
  <si>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</si>
  <si>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</si>
  <si>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</si>
  <si>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</si>
  <si>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</si>
  <si>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</si>
  <si>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</si>
  <si>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</si>
  <si>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</si>
  <si>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</si>
  <si>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</si>
  <si>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</si>
  <si>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</si>
  <si>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</si>
  <si>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</si>
  <si>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</si>
  <si>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</si>
  <si>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</si>
  <si>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</si>
  <si>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</si>
  <si>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</si>
  <si>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</si>
  <si>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</si>
  <si>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</si>
  <si>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</si>
  <si>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</si>
  <si>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</si>
  <si>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</si>
  <si>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</si>
  <si>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</si>
  <si>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</si>
  <si>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</si>
  <si>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</si>
  <si>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</si>
  <si>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</si>
  <si>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</si>
  <si>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</si>
  <si>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</si>
  <si>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</si>
  <si>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</si>
  <si>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</si>
  <si>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</si>
  <si>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</si>
  <si>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</si>
  <si>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</si>
  <si>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</si>
  <si>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</si>
  <si>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</si>
  <si>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</si>
  <si>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</si>
  <si>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</si>
  <si>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</si>
  <si>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</si>
  <si>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</si>
  <si>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</si>
  <si>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</si>
  <si>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</si>
  <si>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</si>
  <si>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</si>
  <si>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</si>
  <si>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</si>
  <si>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</si>
  <si>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</si>
  <si>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</si>
  <si>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</si>
  <si>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</si>
  <si>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</si>
  <si>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</si>
  <si>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</si>
  <si>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</si>
  <si>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</si>
  <si>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</si>
  <si>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</si>
  <si>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</si>
  <si>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</si>
  <si>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</si>
  <si>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</si>
  <si>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</si>
  <si>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</si>
  <si>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</si>
  <si>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</si>
  <si>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</si>
  <si>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</si>
  <si>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</si>
  <si>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</si>
  <si>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</si>
  <si>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</si>
  <si>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</si>
  <si>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</si>
  <si>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</si>
  <si>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</si>
  <si>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</si>
  <si>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</si>
  <si>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</si>
  <si>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</si>
  <si>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</si>
  <si>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</si>
  <si>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</si>
  <si>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</si>
  <si>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</si>
  <si>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</si>
  <si>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</si>
  <si>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</si>
  <si>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</si>
  <si>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</si>
  <si>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</si>
  <si>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</si>
  <si>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</si>
  <si>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</si>
  <si>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</si>
  <si>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</si>
  <si>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</si>
  <si>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</si>
  <si>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</si>
  <si>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</si>
  <si>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</si>
  <si>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</si>
  <si>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</si>
  <si>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</si>
  <si>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</si>
  <si>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</si>
  <si>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</si>
  <si>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</si>
  <si>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</si>
  <si>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</si>
  <si>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</si>
  <si>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</si>
  <si>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</si>
  <si>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</si>
  <si>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</si>
  <si>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</si>
  <si>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</si>
  <si>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</si>
  <si>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</si>
  <si>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</si>
  <si>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</si>
  <si>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</si>
  <si>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</si>
  <si>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</si>
  <si>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</si>
  <si>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</si>
  <si>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</si>
  <si>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</si>
  <si>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</si>
  <si>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</si>
  <si>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</si>
  <si>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</si>
  <si>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</si>
  <si>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</si>
  <si>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</si>
  <si>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</si>
  <si>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</si>
  <si>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</si>
  <si>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</si>
  <si>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</si>
  <si>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</si>
  <si>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</si>
  <si>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</si>
  <si>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</si>
  <si>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</si>
  <si>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</si>
  <si>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</si>
  <si>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</si>
  <si>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</si>
  <si>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</si>
  <si>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</si>
  <si>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</si>
  <si>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</si>
  <si>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</si>
  <si>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</si>
  <si>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</si>
  <si>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</si>
  <si>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</si>
  <si>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</si>
  <si>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</si>
  <si>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</si>
  <si>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</si>
  <si>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</si>
  <si>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</si>
  <si>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</si>
  <si>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</si>
  <si>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</si>
  <si>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</si>
  <si>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</si>
  <si>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</si>
  <si>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</si>
  <si>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</si>
  <si>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</si>
  <si>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</si>
  <si>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</si>
  <si>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</si>
  <si>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</si>
  <si>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</si>
  <si>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</si>
  <si>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</si>
  <si>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</si>
  <si>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</si>
  <si>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</si>
  <si>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</si>
  <si>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</si>
  <si>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</si>
  <si>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</si>
  <si>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</si>
  <si>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</si>
  <si>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</si>
  <si>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</si>
  <si>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</si>
  <si>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</si>
  <si>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</si>
  <si>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</si>
  <si>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</si>
  <si>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</si>
  <si>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</si>
  <si>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</si>
  <si>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</si>
  <si>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</si>
  <si>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</si>
  <si>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</si>
  <si>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</si>
  <si>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</si>
  <si>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</si>
  <si>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</si>
  <si>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</si>
  <si>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</si>
  <si>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</si>
  <si>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</si>
  <si>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</si>
  <si>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</si>
  <si>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</si>
  <si>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</si>
  <si>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</si>
  <si>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</si>
  <si>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</si>
  <si>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</si>
  <si>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</si>
  <si>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</si>
  <si>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</si>
  <si>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</si>
  <si>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</si>
  <si>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</si>
  <si>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</si>
  <si>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</si>
  <si>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</si>
  <si>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</si>
  <si>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</si>
  <si>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</si>
  <si>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</si>
  <si>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</si>
  <si>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</si>
  <si>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</si>
  <si>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</si>
  <si>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</si>
  <si>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</si>
  <si>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</si>
  <si>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</si>
  <si>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</si>
  <si>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</si>
  <si>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</si>
  <si>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</si>
  <si>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</si>
  <si>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</si>
  <si>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</si>
  <si>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</si>
  <si>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</si>
  <si>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</si>
  <si>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</si>
  <si>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</si>
  <si>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</si>
  <si>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</si>
  <si>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</si>
  <si>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</si>
  <si>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</si>
  <si>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</si>
  <si>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</si>
  <si>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</si>
  <si>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</si>
  <si>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</si>
  <si>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</si>
  <si>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</si>
  <si>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</si>
  <si>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</si>
  <si>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</si>
  <si>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</si>
  <si>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</si>
  <si>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</si>
  <si>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</si>
  <si>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</si>
  <si>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</si>
  <si>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</si>
  <si>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</si>
  <si>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</si>
  <si>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</si>
  <si>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</si>
  <si>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</si>
  <si>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</si>
  <si>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</si>
  <si>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</si>
  <si>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</si>
  <si>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</si>
  <si>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</si>
  <si>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</si>
  <si>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</si>
  <si>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</si>
  <si>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</si>
  <si>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</si>
  <si>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</si>
  <si>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</si>
  <si>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</si>
  <si>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</si>
  <si>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</si>
  <si>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</si>
  <si>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</si>
  <si>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</si>
  <si>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</si>
  <si>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</si>
  <si>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</si>
  <si>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</si>
  <si>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</si>
  <si>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</si>
  <si>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</si>
  <si>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</si>
  <si>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</si>
  <si>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</si>
  <si>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</si>
  <si>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</si>
  <si>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</si>
  <si>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</si>
  <si>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</si>
  <si>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</si>
  <si>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</si>
  <si>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</si>
  <si>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</si>
  <si>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</si>
  <si>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</si>
  <si>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</si>
  <si>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</si>
  <si>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</si>
  <si>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</si>
  <si>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</si>
  <si>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</si>
  <si>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</si>
  <si>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</si>
  <si>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</si>
  <si>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</si>
  <si>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</si>
  <si>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</si>
  <si>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</si>
  <si>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</si>
  <si>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</si>
  <si>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</si>
  <si>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</si>
  <si>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</si>
  <si>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</si>
  <si>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</si>
  <si>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</si>
  <si>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</si>
  <si>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</si>
  <si>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</si>
  <si>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</si>
  <si>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</si>
  <si>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</si>
  <si>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</si>
  <si>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</si>
  <si>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</si>
  <si>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</si>
  <si>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</si>
  <si>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</si>
  <si>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</si>
  <si>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</si>
  <si>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</si>
  <si>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</si>
  <si>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</si>
  <si>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</si>
  <si>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</si>
  <si>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</si>
  <si>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</si>
  <si>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</si>
  <si>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</si>
  <si>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</si>
  <si>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</si>
  <si>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</si>
  <si>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</si>
  <si>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</si>
  <si>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</si>
  <si>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</si>
  <si>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</si>
  <si>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</si>
  <si>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</si>
  <si>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</si>
  <si>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</si>
  <si>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</si>
  <si>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</si>
  <si>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</si>
  <si>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</si>
  <si>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</si>
  <si>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</si>
  <si>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</si>
  <si>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</si>
  <si>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</si>
  <si>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</si>
  <si>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</si>
  <si>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</si>
  <si>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</si>
  <si>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</si>
  <si>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</si>
  <si>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</si>
  <si>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</si>
  <si>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</si>
  <si>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</si>
  <si>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</si>
  <si>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</si>
  <si>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</si>
  <si>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</si>
  <si>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</si>
  <si>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</si>
  <si>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</si>
  <si>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</si>
  <si>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</si>
  <si>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</si>
  <si>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</si>
  <si>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</si>
  <si>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</si>
  <si>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</si>
  <si>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</si>
  <si>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</si>
  <si>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</si>
  <si>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</si>
  <si>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</si>
  <si>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</si>
  <si>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</si>
  <si>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</si>
  <si>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</si>
  <si>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</si>
  <si>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</si>
  <si>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</si>
  <si>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</si>
  <si>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</si>
  <si>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</si>
  <si>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</si>
  <si>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</si>
  <si>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</si>
  <si>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</si>
  <si>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</si>
  <si>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</si>
  <si>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</si>
  <si>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</si>
  <si>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</si>
  <si>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</si>
  <si>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</si>
  <si>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</si>
  <si>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</si>
  <si>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</si>
  <si>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</si>
  <si>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</si>
  <si>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</si>
  <si>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</si>
  <si>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</si>
  <si>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</si>
  <si>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</si>
  <si>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</si>
  <si>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</si>
  <si>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</si>
  <si>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</si>
  <si>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</si>
  <si>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</si>
  <si>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</si>
  <si>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</si>
  <si>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</si>
  <si>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</si>
  <si>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</si>
  <si>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</si>
  <si>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</si>
  <si>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</si>
  <si>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</si>
  <si>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</si>
  <si>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</si>
  <si>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</si>
  <si>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</si>
  <si>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</si>
  <si>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</si>
  <si>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</si>
  <si>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</si>
  <si>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</si>
  <si>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</si>
  <si>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</si>
  <si>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</si>
  <si>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</si>
  <si>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</si>
  <si>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</si>
  <si>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</si>
  <si>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</si>
  <si>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</si>
  <si>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</si>
  <si>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</si>
  <si>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</si>
  <si>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</si>
  <si>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</si>
  <si>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</si>
  <si>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</si>
  <si>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</si>
  <si>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</si>
  <si>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</si>
  <si>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</si>
  <si>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</si>
  <si>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</si>
  <si>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</si>
  <si>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</si>
  <si>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</si>
  <si>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</si>
  <si>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</si>
  <si>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</si>
  <si>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</si>
  <si>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</si>
  <si>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</si>
  <si>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</si>
  <si>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</si>
  <si>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</si>
  <si>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</si>
  <si>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</si>
  <si>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</si>
  <si>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</si>
  <si>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</si>
  <si>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</si>
  <si>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</si>
  <si>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</si>
  <si>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</si>
  <si>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</si>
  <si>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</si>
  <si>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</si>
  <si>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</si>
  <si>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</si>
  <si>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</si>
  <si>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</si>
  <si>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</si>
  <si>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</si>
  <si>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</si>
  <si>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</si>
  <si>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</si>
  <si>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</si>
  <si>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</si>
  <si>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</si>
  <si>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</si>
  <si>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</si>
  <si>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</si>
  <si>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</si>
  <si>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</si>
  <si>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</si>
  <si>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</si>
  <si>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</si>
  <si>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</si>
  <si>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</si>
  <si>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</si>
  <si>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</si>
  <si>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</si>
  <si>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</si>
  <si>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</si>
  <si>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</si>
  <si>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</si>
  <si>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</si>
  <si>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</si>
  <si>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</si>
  <si>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</si>
  <si>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</si>
  <si>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</si>
  <si>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</si>
  <si>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</si>
  <si>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</si>
  <si>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</si>
  <si>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</si>
  <si>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</si>
  <si>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</si>
  <si>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</si>
  <si>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</si>
  <si>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</si>
  <si>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</si>
  <si>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</si>
  <si>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</si>
  <si>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</si>
  <si>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</si>
  <si>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</si>
  <si>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</si>
  <si>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</si>
  <si>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</si>
  <si>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</si>
  <si>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</si>
  <si>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</si>
  <si>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</si>
  <si>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</si>
  <si>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</si>
  <si>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</si>
  <si>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</si>
  <si>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</si>
  <si>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</si>
  <si>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</si>
  <si>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</si>
  <si>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</si>
  <si>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</si>
  <si>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</si>
  <si>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</si>
  <si>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</si>
  <si>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</si>
  <si>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</si>
  <si>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</si>
  <si>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</si>
  <si>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</si>
  <si>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</si>
  <si>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</si>
  <si>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</si>
  <si>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</si>
  <si>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</si>
  <si>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</si>
  <si>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</si>
  <si>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</si>
  <si>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</si>
  <si>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</si>
  <si>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</si>
  <si>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</si>
  <si>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</si>
  <si>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</si>
  <si>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</si>
  <si>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</si>
  <si>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</si>
  <si>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</si>
  <si>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</si>
  <si>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</si>
  <si>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</si>
  <si>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</si>
  <si>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</si>
  <si>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</si>
  <si>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</si>
  <si>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</si>
  <si>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</si>
  <si>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</si>
  <si>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</si>
  <si>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</si>
  <si>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</si>
  <si>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</si>
  <si>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</si>
  <si>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</si>
  <si>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</si>
  <si>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</si>
  <si>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</si>
  <si>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</si>
  <si>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</si>
  <si>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</si>
  <si>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</si>
  <si>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</si>
  <si>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</si>
  <si>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</si>
  <si>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</si>
  <si>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</si>
  <si>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</si>
  <si>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</si>
  <si>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</si>
  <si>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</si>
  <si>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</si>
  <si>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</si>
  <si>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</si>
  <si>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</si>
  <si>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</si>
  <si>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</si>
  <si>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</si>
  <si>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</si>
  <si>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</si>
  <si>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</si>
  <si>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</si>
  <si>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</si>
  <si>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</si>
  <si>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</si>
  <si>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</si>
  <si>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</si>
  <si>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</si>
  <si>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</si>
  <si>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</si>
  <si>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</si>
  <si>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</si>
  <si>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</si>
  <si>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</si>
  <si>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</si>
  <si>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</si>
  <si>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</si>
  <si>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</si>
  <si>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</si>
  <si>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</si>
  <si>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</si>
  <si>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</si>
  <si>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</si>
  <si>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</si>
  <si>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</si>
  <si>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</si>
  <si>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</si>
  <si>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</si>
  <si>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</si>
  <si>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</si>
  <si>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</si>
  <si>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</si>
  <si>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</si>
  <si>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</si>
  <si>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</si>
  <si>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</si>
  <si>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</si>
  <si>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</si>
  <si>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</si>
  <si>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</si>
  <si>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</si>
  <si>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</si>
  <si>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</si>
  <si>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</si>
  <si>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</si>
  <si>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</si>
  <si>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</si>
  <si>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</si>
  <si>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</si>
  <si>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</si>
  <si>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</si>
  <si>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</si>
  <si>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</si>
  <si>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</si>
  <si>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</si>
  <si>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</si>
  <si>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</si>
  <si>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</si>
  <si>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</si>
  <si>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</si>
  <si>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</si>
  <si>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</si>
  <si>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</si>
  <si>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</si>
  <si>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</si>
  <si>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</si>
  <si>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</si>
  <si>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</si>
  <si>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</si>
  <si>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</si>
  <si>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</si>
  <si>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</si>
  <si>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</si>
  <si>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</si>
  <si>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</si>
  <si>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</si>
  <si>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</si>
  <si>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</si>
  <si>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</si>
  <si>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</si>
  <si>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</si>
  <si>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</si>
  <si>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</si>
  <si>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</si>
  <si>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</si>
  <si>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</si>
  <si>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</si>
  <si>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</si>
  <si>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</si>
  <si>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</si>
  <si>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</si>
  <si>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</si>
  <si>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</si>
  <si>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</si>
  <si>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</si>
  <si>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</si>
  <si>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</si>
  <si>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</si>
  <si>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</si>
  <si>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</si>
  <si>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</si>
  <si>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</si>
  <si>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</si>
  <si>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</si>
  <si>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</si>
  <si>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</si>
  <si>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</si>
  <si>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</si>
  <si>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</si>
  <si>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</si>
  <si>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</si>
  <si>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</si>
  <si>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</si>
  <si>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</si>
  <si>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</si>
  <si>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</si>
  <si>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</si>
  <si>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</si>
  <si>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</si>
  <si>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</si>
  <si>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</si>
  <si>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</si>
  <si>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</si>
  <si>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</si>
  <si>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</si>
  <si>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</si>
  <si>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</si>
  <si>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</si>
  <si>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</si>
  <si>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</si>
  <si>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</si>
  <si>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</si>
  <si>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</si>
  <si>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</si>
  <si>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</si>
  <si>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</si>
  <si>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</si>
  <si>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</si>
  <si>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</si>
  <si>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</si>
  <si>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</si>
  <si>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</si>
  <si>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</si>
  <si>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</si>
  <si>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</si>
  <si>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</si>
  <si>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</si>
  <si>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</si>
  <si>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</si>
  <si>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</si>
  <si>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</si>
  <si>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</si>
  <si>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</si>
  <si>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</t>
  </si>
  <si>
    <t xml:space="preserve">TIQ </t>
  </si>
  <si>
    <t xml:space="preserve">Desacarga de pedra </t>
  </si>
  <si>
    <t>TCS-TIN</t>
  </si>
  <si>
    <t>TCSTIN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</si>
  <si>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</si>
  <si>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</si>
  <si>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</si>
  <si>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</si>
  <si>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</si>
  <si>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</si>
  <si>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</si>
  <si>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TAP-TIN</t>
  </si>
  <si>
    <t>TAPTIN</t>
  </si>
  <si>
    <t>Douglas</t>
  </si>
  <si>
    <t>Deslocamento de TAP para TIN</t>
  </si>
  <si>
    <t>ZIQ</t>
  </si>
  <si>
    <t>Vieira</t>
  </si>
  <si>
    <t>Teste V97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</si>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</sst>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E1" activePane="topRight" state="frozen"/>
      <selection pane="topRight" activeCell="BJ161" sqref="BJ16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>
        <v>0.83402777777777781</v>
      </c>
      <c r="AS146" s="208">
        <v>0.85486111111111107</v>
      </c>
      <c r="AT146" s="208">
        <v>0.89652777777777781</v>
      </c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4.1666666666666741E-2</v>
      </c>
      <c r="AZ146" s="11"/>
      <c r="BA146" s="60">
        <v>1</v>
      </c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>
        <v>2</v>
      </c>
      <c r="BI146" s="14"/>
      <c r="BJ146" s="209" t="s">
        <v>1551</v>
      </c>
      <c r="BK146" s="209" t="s">
        <v>1551</v>
      </c>
      <c r="BL146" s="13"/>
      <c r="BM146" s="12" t="s">
        <v>1029</v>
      </c>
      <c r="BN146" s="12" t="s">
        <v>1029</v>
      </c>
      <c r="BO146" s="130" t="s">
        <v>1029</v>
      </c>
      <c r="BP146" s="14" t="s">
        <v>11</v>
      </c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1.0000000000000018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1552</v>
      </c>
      <c r="N147" s="149" t="s">
        <v>1553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1554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1555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1556</v>
      </c>
      <c r="N150" s="149" t="s">
        <v>1557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1558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1559</v>
      </c>
      <c r="BK150" s="14" t="s">
        <v>1559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1560</v>
      </c>
      <c r="BK152" s="14" t="s">
        <v>1560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1561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1562</v>
      </c>
      <c r="W153" s="206" t="s">
        <v>1563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1564</v>
      </c>
      <c r="BK153" s="226" t="s">
        <v>1564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 t="str">
        <f t="shared" si="16"/>
        <v>OKOK</v>
      </c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1565</v>
      </c>
      <c r="BK156" s="14" t="s">
        <v>1565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 t="shared" si="16"/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1566</v>
      </c>
      <c r="BK157" s="14" t="s">
        <v>1566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>
        <v>0.51666666666666672</v>
      </c>
      <c r="AS159" s="32">
        <v>0</v>
      </c>
      <c r="AT159" s="32">
        <v>0</v>
      </c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>
        <v>0</v>
      </c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>
        <v>0</v>
      </c>
      <c r="BI159" s="14"/>
      <c r="BJ159" s="14" t="s">
        <v>1567</v>
      </c>
      <c r="BK159" s="14" t="s">
        <v>1568</v>
      </c>
      <c r="BL159" s="13"/>
      <c r="BM159" s="12" t="s">
        <v>1024</v>
      </c>
      <c r="BN159" s="12" t="s">
        <v>1054</v>
      </c>
      <c r="BO159" s="130" t="s">
        <v>1116</v>
      </c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>CCOCirculaçãoIntervaloOportunidade</v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>BRUNO (TF-525)46069</v>
      </c>
      <c r="B161" s="133">
        <v>46069</v>
      </c>
      <c r="C161" s="7">
        <f>IF(BS_CONTROLE[[#This Row],[DATA]]="","",WEEKNUM(BS_CONTROLE[[#This Row],[DATA]]))</f>
        <v>8</v>
      </c>
      <c r="D161" s="45" t="s">
        <v>278</v>
      </c>
      <c r="E161" s="185">
        <v>173</v>
      </c>
      <c r="F161" s="134" t="s">
        <v>193</v>
      </c>
      <c r="G161" s="8" t="str">
        <f>IF(D161="","*",VLOOKUP(F161,BS_ATIVIDADE[#All],3,FALSE))</f>
        <v>SOLDA</v>
      </c>
      <c r="H161" s="135" t="s">
        <v>638</v>
      </c>
      <c r="I161" s="135" t="s">
        <v>11</v>
      </c>
      <c r="J161" s="151">
        <v>98</v>
      </c>
      <c r="K161" s="151">
        <v>662.4</v>
      </c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61" s="135">
        <v>0.375</v>
      </c>
      <c r="P161" s="135">
        <v>6.25E-2</v>
      </c>
      <c r="Q161" s="71">
        <v>2</v>
      </c>
      <c r="R161" s="9" t="str">
        <f>IFERROR(_xlfn.XLOOKUP(F161, BS_ATIVIDADE[ATIVIDADE],BS_ATIVIDADE[UNIDADE] ), "*")</f>
        <v>Nº DE SOLDA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1" s="199" t="str">
        <f>IFERROR(_xlfn.XLOOKUP(J161, BASE_MAPA!$B$2:$B$420, BASE_MAPA!$G$2:$G$420), "ERRO")</f>
        <v>ALTO ARAGUAIA - RONDONOPOLIS</v>
      </c>
      <c r="V161" s="143" t="s">
        <v>1263</v>
      </c>
      <c r="W161" s="135" t="s">
        <v>1315</v>
      </c>
      <c r="X161" s="152" t="s">
        <v>1005</v>
      </c>
      <c r="Y161" s="129" t="s">
        <v>1008</v>
      </c>
      <c r="Z161" s="129"/>
      <c r="AA161" s="71" t="s">
        <v>11</v>
      </c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PDM - SOLDA</v>
      </c>
      <c r="AJ161" s="8" t="str">
        <f>IF(D161="","*",VLOOKUP(AI161,BS_ATIVIDADE[#Data],3,FALSE))</f>
        <v>SOLDA</v>
      </c>
      <c r="AK161" s="175" t="str">
        <f>IF(BS_CONTROLE[[#This Row],[Local - Partida]]=0, "-", BS_CONTROLE[[#This Row],[Local - Partida]])</f>
        <v>TBS671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TBS-TAL</v>
      </c>
      <c r="AN161" s="175" t="str">
        <f>IF(BS_CONTROLE[[#This Row],[SB]]=0, "-", BS_CONTROLE[[#This Row],[SB]])</f>
        <v>TBS671</v>
      </c>
      <c r="AO161" s="176">
        <f>IF(BS_CONTROLE[[#This Row],[SUB]]=0, "-", BS_CONTROLE[[#This Row],[SUB]])</f>
        <v>98</v>
      </c>
      <c r="AP161" s="177">
        <f>IF(BS_CONTROLE[[#This Row],[KM - Inicio]]=0, "-", BS_CONTROLE[[#This Row],[KM - Inicio]])</f>
        <v>662.4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IF(D161="","*",IFERROR(IF(ISODD(COUNT(AS161:AX163)),"ERRO",SUM((AT161-AS161),(AV161-AU161),(AX161-AW161))),"ERRO"))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1" s="200" t="str">
        <f>IFERROR(_xlfn.XLOOKUP(AO161, BASE_MAPA!$B$2:$B$420, BASE_MAPA!$G$2:$G$420), "ERRO")</f>
        <v>ALTO ARAGUAIA - RONDONOPOLIS</v>
      </c>
      <c r="BF161" s="178" t="str">
        <f>IF(BS_CONTROLE[[#This Row],[Responsavel pelo boletim]]=0, "-", BS_CONTROLE[[#This Row],[Responsavel pelo boletim]])</f>
        <v>Camila</v>
      </c>
      <c r="BG161" s="13"/>
      <c r="BH161" s="14"/>
      <c r="BI161" s="14"/>
      <c r="BJ161" s="14" t="s">
        <v>1569</v>
      </c>
      <c r="BK161" s="14"/>
      <c r="BL161" s="13"/>
      <c r="BM161" s="12"/>
      <c r="BN161" s="12"/>
      <c r="BO161" s="130"/>
      <c r="BP161" s="14"/>
      <c r="BQ161" s="10" t="str">
        <f t="shared" si="13"/>
        <v>Produção e Intervalo</v>
      </c>
      <c r="BR161" s="15">
        <f t="shared" si="14"/>
        <v>0</v>
      </c>
      <c r="BS161" s="15">
        <f t="shared" si="15"/>
        <v>0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1570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1562</v>
      </c>
      <c r="W164" s="135" t="s">
        <v>1571</v>
      </c>
      <c r="X164" s="152" t="s">
        <v>1005</v>
      </c>
      <c r="Y164" s="129" t="s">
        <v>1008</v>
      </c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 t="s">
        <v>1008</v>
      </c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1572</v>
      </c>
      <c r="N168" s="149" t="s">
        <v>1573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 t="s">
        <v>1008</v>
      </c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1574</v>
      </c>
      <c r="W170" s="135" t="s">
        <v>1328</v>
      </c>
      <c r="X170" s="152" t="s">
        <v>1005</v>
      </c>
      <c r="Y170" s="129" t="s">
        <v>1008</v>
      </c>
      <c r="Z170" s="129"/>
      <c r="AA170" s="71" t="s">
        <v>1575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1576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1577</v>
      </c>
      <c r="N171" s="149" t="s">
        <v>1578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1579</v>
      </c>
      <c r="W171" s="135" t="s">
        <v>1580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 t="s">
        <v>1008</v>
      </c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1581</v>
      </c>
      <c r="N173" s="149" t="s">
        <v>1582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1583</v>
      </c>
      <c r="W173" s="135" t="s">
        <v>1584</v>
      </c>
      <c r="X173" s="152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1585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1586</v>
      </c>
      <c r="W174" s="135" t="s">
        <v>1587</v>
      </c>
      <c r="X174" s="152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9" operator="equal">
      <formula>"ERRO"</formula>
    </cfRule>
  </conditionalFormatting>
  <conditionalFormatting sqref="X4 Y1:Z5 Y8:Z783">
    <cfRule type="cellIs" dxfId="123" priority="18498" operator="equal">
      <formula>"OPORTUNIDADE"</formula>
    </cfRule>
  </conditionalFormatting>
  <conditionalFormatting sqref="AZ6:AZ783">
    <cfRule type="expression" dxfId="122" priority="18493">
      <formula>$BU6=1</formula>
    </cfRule>
  </conditionalFormatting>
  <conditionalFormatting sqref="BQ6:BQ783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83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83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46:Y1048576">
    <cfRule type="cellIs" dxfId="111" priority="18315" operator="equal">
      <formula>"OPORTUNIDADE"</formula>
    </cfRule>
  </conditionalFormatting>
  <conditionalFormatting sqref="Y1047846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 BK151 BK154:BK155 BK158:BK783 BK147:BK14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1">
      <iconSet showValue="0">
        <cfvo type="percent" val="0"/>
        <cfvo type="num" val="1"/>
        <cfvo type="num" val="1" gte="0"/>
      </iconSet>
    </cfRule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5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1588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1589</v>
      </c>
      <c r="E3" s="186" t="s">
        <v>1590</v>
      </c>
      <c r="F3" s="186" t="s">
        <v>1591</v>
      </c>
      <c r="G3" s="186" t="s">
        <v>1592</v>
      </c>
      <c r="H3" s="186" t="s">
        <v>1593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1594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1595</v>
      </c>
      <c r="D12" s="187">
        <v>9049</v>
      </c>
      <c r="E12" s="188">
        <v>46044</v>
      </c>
      <c r="F12" s="190" t="s">
        <v>1596</v>
      </c>
      <c r="G12" s="187" t="s">
        <v>1597</v>
      </c>
      <c r="H12" s="187"/>
    </row>
    <row r="13" spans="3:8">
      <c r="C13" s="187" t="s">
        <v>1595</v>
      </c>
      <c r="D13" s="187">
        <v>9044</v>
      </c>
      <c r="E13" s="188">
        <v>46044</v>
      </c>
      <c r="F13" s="190" t="s">
        <v>1598</v>
      </c>
      <c r="G13" s="187" t="s">
        <v>1599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1600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1600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1601</v>
      </c>
      <c r="C2" s="83" t="s">
        <v>1196</v>
      </c>
      <c r="D2" s="83" t="s">
        <v>1198</v>
      </c>
      <c r="E2" s="83" t="s">
        <v>1602</v>
      </c>
      <c r="F2" s="83" t="s">
        <v>1603</v>
      </c>
      <c r="G2" s="83" t="s">
        <v>1604</v>
      </c>
      <c r="H2" s="83" t="s">
        <v>1605</v>
      </c>
      <c r="I2" s="83" t="s">
        <v>1606</v>
      </c>
      <c r="J2" s="83" t="s">
        <v>1607</v>
      </c>
      <c r="K2" s="109" t="s">
        <v>1608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OPORTUNIDADE</v>
      </c>
      <c r="C156" s="101">
        <f>IF(FN_MC!B161="","*",FN_MC!B161)</f>
        <v>46069</v>
      </c>
      <c r="D156" s="101" t="str">
        <f>IF(FN_MC!D161="","*",FN_MC!D161)</f>
        <v>BRUNO (TF-525)</v>
      </c>
      <c r="E156" s="101" t="str">
        <f>IF(FN_MC!H161="","*",FN_MC!H161)</f>
        <v>TBS671</v>
      </c>
      <c r="F156" s="114" t="str">
        <f>IF(FN_MC!M161="","*",FN_MC!M161)</f>
        <v>TBS-TAL</v>
      </c>
      <c r="G156" s="101" t="str">
        <f>IF(FN_MC!I161="","*",FN_MC!I161)</f>
        <v>-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-</v>
      </c>
      <c r="K156" s="112" t="str">
        <f>IF(FN_MC!AD161="","*",FN_MC!AD161)</f>
        <v>*</v>
      </c>
    </row>
    <row r="157" spans="2:11" hidden="1">
      <c r="B157" s="100" t="str">
        <f>IF(FN_MC!Y162="","*",FN_MC!Y162)</f>
        <v>OPORTUNIDADE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OPORTUNIDADE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OPORTUNIDADE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OPORTUNIDADE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OPORTUNIDADE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OPORTUNIDADE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OPORTUNIDADE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OPORTUNIDADE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1609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1610</v>
      </c>
      <c r="B3" s="91" t="s">
        <v>1611</v>
      </c>
      <c r="C3" s="91" t="s">
        <v>7</v>
      </c>
      <c r="D3" s="92" t="s">
        <v>1211</v>
      </c>
      <c r="E3" s="92" t="s">
        <v>366</v>
      </c>
      <c r="F3" s="92" t="s">
        <v>1612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1613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OPORTUNIDADE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FERRONORTE</v>
      </c>
      <c r="E159" s="96" t="str">
        <f>IF(FN_MC!T161="","*",FN_MC!T161)</f>
        <v>TGR-TRO</v>
      </c>
      <c r="F159" s="96">
        <f>IF(FN_MC!B161="","*",FN_MC!B161)</f>
        <v>46069</v>
      </c>
      <c r="G159" s="96" t="str">
        <f>IF(FN_MC!D161="","*",FN_MC!D161)</f>
        <v>BRUNO (TF-525)</v>
      </c>
      <c r="H159" s="96" t="str">
        <f>IF(FN_MC!F161="","*",FN_MC!F161)</f>
        <v>PDM - SOLDA</v>
      </c>
      <c r="I159" s="96" t="str">
        <f>IF(FN_MC!H161="","*",FN_MC!H161)</f>
        <v>TBS671</v>
      </c>
      <c r="J159" s="96" t="str">
        <f>IF(FN_MC!I161="","*",FN_MC!I161)</f>
        <v>-</v>
      </c>
      <c r="K159" s="96" t="str">
        <f>IF(FN_MC!M161="","*",FN_MC!M161)</f>
        <v>TBS-TAL</v>
      </c>
      <c r="L159" s="196" t="str">
        <f>IF(FN_MC!N161="","*",FN_MC!N161)</f>
        <v>TBS671</v>
      </c>
      <c r="M159" s="97">
        <f>IF(FN_MC!J161="","*",FN_MC!J161)</f>
        <v>98</v>
      </c>
      <c r="N159" s="183">
        <f>IF(FN_MC!K161="","*",FN_MC!K161)</f>
        <v>662.4</v>
      </c>
      <c r="O159" s="183" t="str">
        <f>IF(FN_MC!L161="","*",FN_MC!L161)</f>
        <v>-</v>
      </c>
      <c r="P159" s="107">
        <f>IF(FN_MC!O161="","*",FN_MC!O161)</f>
        <v>0.375</v>
      </c>
      <c r="Q159" s="107">
        <f>IF(FN_MC!P161="","*",FN_MC!P161)</f>
        <v>6.25E-2</v>
      </c>
      <c r="R159" s="96" t="str">
        <f>IF(FN_MC!Q161="","*",CONCATENATE(FN_MC!Q161," ",FN_MC!R161))</f>
        <v>2 Nº DE SOLDA</v>
      </c>
      <c r="S159" s="96" t="str">
        <f>IF(FN_MC!V161="","*",FN_MC!V161)</f>
        <v>Camila</v>
      </c>
      <c r="T159" s="96" t="str">
        <f>IF(FN_MC!W161="","*",FN_MC!W161)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OPORTUNIDADE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OPORTUNIDADE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OPORTUNIDADE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OPORTUNIDADE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OPORTUNIDADE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1614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1615</v>
      </c>
      <c r="C4" s="191" t="s">
        <v>1616</v>
      </c>
      <c r="D4" s="191" t="s">
        <v>1617</v>
      </c>
      <c r="E4" s="191" t="s">
        <v>1618</v>
      </c>
      <c r="F4" s="191" t="s">
        <v>366</v>
      </c>
      <c r="G4" s="191" t="s">
        <v>1619</v>
      </c>
    </row>
    <row r="5" spans="2:7">
      <c r="B5" s="192" t="s">
        <v>1620</v>
      </c>
      <c r="C5" s="192">
        <v>309525</v>
      </c>
      <c r="D5" s="192" t="s">
        <v>1621</v>
      </c>
      <c r="E5" s="192" t="s">
        <v>249</v>
      </c>
      <c r="F5" s="192" t="s">
        <v>1622</v>
      </c>
      <c r="G5" s="193">
        <v>46296</v>
      </c>
    </row>
    <row r="6" spans="2:7">
      <c r="B6" s="192" t="s">
        <v>1623</v>
      </c>
      <c r="C6" s="192">
        <v>257410</v>
      </c>
      <c r="D6" s="192" t="s">
        <v>1624</v>
      </c>
      <c r="E6" s="192" t="s">
        <v>249</v>
      </c>
      <c r="F6" s="192" t="s">
        <v>1622</v>
      </c>
      <c r="G6" s="193"/>
    </row>
    <row r="7" spans="2:7">
      <c r="B7" s="192" t="s">
        <v>1481</v>
      </c>
      <c r="C7" s="192">
        <v>256875</v>
      </c>
      <c r="D7" s="192" t="s">
        <v>1625</v>
      </c>
      <c r="E7" s="192" t="s">
        <v>249</v>
      </c>
      <c r="F7" s="192" t="s">
        <v>1622</v>
      </c>
      <c r="G7" s="193">
        <v>46296</v>
      </c>
    </row>
    <row r="8" spans="2:7">
      <c r="B8" s="192" t="s">
        <v>1626</v>
      </c>
      <c r="C8" s="192">
        <v>257278</v>
      </c>
      <c r="D8" s="192" t="s">
        <v>1627</v>
      </c>
      <c r="E8" s="192" t="s">
        <v>240</v>
      </c>
      <c r="F8" s="192" t="s">
        <v>1628</v>
      </c>
      <c r="G8" s="193">
        <v>46235</v>
      </c>
    </row>
    <row r="9" spans="2:7">
      <c r="B9" s="192" t="s">
        <v>1629</v>
      </c>
      <c r="C9" s="192">
        <v>261794</v>
      </c>
      <c r="D9" s="192" t="s">
        <v>1630</v>
      </c>
      <c r="E9" s="192" t="s">
        <v>240</v>
      </c>
      <c r="F9" s="192" t="s">
        <v>1628</v>
      </c>
      <c r="G9" s="193">
        <v>46082</v>
      </c>
    </row>
    <row r="10" spans="2:7">
      <c r="B10" s="192" t="s">
        <v>1631</v>
      </c>
      <c r="C10" s="192">
        <v>257033</v>
      </c>
      <c r="D10" s="192" t="s">
        <v>1632</v>
      </c>
      <c r="E10" s="192" t="s">
        <v>240</v>
      </c>
      <c r="F10" s="192" t="s">
        <v>480</v>
      </c>
      <c r="G10" s="192" t="s">
        <v>1633</v>
      </c>
    </row>
    <row r="11" spans="2:7">
      <c r="B11" s="192" t="s">
        <v>1634</v>
      </c>
      <c r="C11" s="192">
        <v>396578</v>
      </c>
      <c r="D11" s="192" t="s">
        <v>1635</v>
      </c>
      <c r="E11" s="192" t="s">
        <v>240</v>
      </c>
      <c r="F11" s="192" t="s">
        <v>480</v>
      </c>
      <c r="G11" s="192" t="s">
        <v>1633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1636</v>
      </c>
      <c r="D5" s="274"/>
      <c r="E5" s="274"/>
      <c r="F5" s="274"/>
      <c r="G5" s="274"/>
      <c r="H5" s="274"/>
      <c r="I5" s="274"/>
      <c r="J5" s="275"/>
      <c r="K5" s="276" t="s">
        <v>1637</v>
      </c>
      <c r="L5" s="277"/>
      <c r="M5" s="277"/>
      <c r="N5" s="277"/>
      <c r="O5" s="278" t="s">
        <v>1638</v>
      </c>
      <c r="P5" s="279"/>
      <c r="Q5" s="280"/>
    </row>
    <row r="6" spans="1:17" s="81" customFormat="1" ht="15.75" customHeight="1">
      <c r="A6" s="75" t="s">
        <v>1612</v>
      </c>
      <c r="B6" s="82" t="s">
        <v>1611</v>
      </c>
      <c r="C6" s="83" t="s">
        <v>1211</v>
      </c>
      <c r="D6" s="84" t="s">
        <v>1212</v>
      </c>
      <c r="E6" s="83" t="s">
        <v>1639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1640</v>
      </c>
      <c r="M6" s="116" t="s">
        <v>29</v>
      </c>
      <c r="N6" s="117" t="s">
        <v>1206</v>
      </c>
      <c r="O6" s="165" t="s">
        <v>1249</v>
      </c>
      <c r="P6" s="128"/>
      <c r="Q6" s="139" t="s">
        <v>1641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MC1 as 12:24h -sem oportunidade e risco de jornada irregular da equipe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>
        <f>IF(FN_MC!B161="","*",FN_MC!B161)</f>
        <v>46069</v>
      </c>
      <c r="B179" s="86" t="str">
        <f>IF(FN_MC!X161="","*",FN_MC!X161)</f>
        <v>Oportunidade</v>
      </c>
      <c r="C179" s="87" t="str">
        <f>IF(FN_MC!S161="","*",FN_MC!S161)</f>
        <v>FERRONORTE</v>
      </c>
      <c r="D179" s="87" t="str">
        <f>IF(FN_MC!T161="","*",FN_MC!T161)</f>
        <v>TGR-TRO</v>
      </c>
      <c r="E179" s="87" t="str">
        <f>IF(FN_MC!D161="","*",FN_MC!D161)</f>
        <v>BRUNO (TF-525)</v>
      </c>
      <c r="F179" s="87" t="str">
        <f>IF(FN_MC!H161="","*",FN_MC!H161)</f>
        <v>TBS671</v>
      </c>
      <c r="G179" s="87" t="str">
        <f>IF(FN_MC!M161="","*",FN_MC!M161)</f>
        <v>TBS-TAL</v>
      </c>
      <c r="H179" s="125">
        <f>IF(FN_MC!K161="","*",FN_MC!K161)</f>
        <v>662.4</v>
      </c>
      <c r="I179" s="110">
        <f>IF(FN_MC!O161="","*",FN_MC!O161)</f>
        <v>0.375</v>
      </c>
      <c r="J179" s="110">
        <f>IF(FN_MC!P161="","*",FN_MC!P161)</f>
        <v>6.25E-2</v>
      </c>
      <c r="K179" s="118" t="str">
        <f>IF(FN_MC!AK161="","*",FN_MC!AK161)</f>
        <v>TBS671</v>
      </c>
      <c r="L179" s="118" t="str">
        <f>IF(FN_MC!AM161="","*",FN_MC!AM161)</f>
        <v>TBS-TAL</v>
      </c>
      <c r="M179" s="118">
        <f>IF(FN_MC!AP161="","*",FN_MC!AP161)</f>
        <v>662.4</v>
      </c>
      <c r="N179" s="118" t="str">
        <f>IF(FN_MC!AM161="","*",FN_MC!AM161)</f>
        <v>TBS-TAL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2026-02-16T11:00:51Z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