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347" documentId="120_S{118792C3-22EF-5104-A093-F22BFE3913F3}" xr6:coauthVersionLast="47" xr6:coauthVersionMax="47" xr10:uidLastSave="{DB1A28EE-7B8F-4A9C-B0F8-AA056B524E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6" i="1" l="1"/>
  <c r="BS86" i="1"/>
  <c r="BF86" i="1"/>
  <c r="BB86" i="1"/>
  <c r="AY86" i="1"/>
  <c r="BR86" i="1" s="1"/>
  <c r="BQ86" i="1" s="1"/>
  <c r="AQ86" i="1"/>
  <c r="AO86" i="1"/>
  <c r="AL86" i="1"/>
  <c r="AJ86" i="1"/>
  <c r="U86" i="1" a="1"/>
  <c r="U86" i="1" s="1"/>
  <c r="T86" i="1" a="1"/>
  <c r="T86" i="1" s="1"/>
  <c r="S86" i="1" a="1"/>
  <c r="S86" i="1" s="1"/>
  <c r="R86" i="1"/>
  <c r="G86" i="1"/>
  <c r="C86" i="1"/>
  <c r="A86" i="1"/>
  <c r="BT85" i="1"/>
  <c r="BS85" i="1"/>
  <c r="BF85" i="1"/>
  <c r="BB85" i="1"/>
  <c r="AY85" i="1"/>
  <c r="BR85" i="1" s="1"/>
  <c r="BQ85" i="1" s="1"/>
  <c r="AQ85" i="1"/>
  <c r="AP85" i="1"/>
  <c r="AO85" i="1"/>
  <c r="AL85" i="1"/>
  <c r="AK85" i="1"/>
  <c r="AJ85" i="1"/>
  <c r="U85" i="1" a="1"/>
  <c r="U85" i="1" s="1"/>
  <c r="T85" i="1" a="1"/>
  <c r="T85" i="1" s="1"/>
  <c r="S85" i="1" a="1"/>
  <c r="S85" i="1" s="1"/>
  <c r="R85" i="1"/>
  <c r="N85" i="1" a="1"/>
  <c r="N85" i="1" s="1"/>
  <c r="AN85" i="1" s="1"/>
  <c r="M85" i="1" a="1"/>
  <c r="M85" i="1" s="1"/>
  <c r="AM85" i="1" s="1"/>
  <c r="G85" i="1"/>
  <c r="C85" i="1"/>
  <c r="A85" i="1"/>
  <c r="BT84" i="1"/>
  <c r="BS84" i="1"/>
  <c r="BF84" i="1"/>
  <c r="BB84" i="1"/>
  <c r="AY84" i="1"/>
  <c r="BR84" i="1" s="1"/>
  <c r="BQ84" i="1" s="1"/>
  <c r="AQ84" i="1"/>
  <c r="AP84" i="1"/>
  <c r="AO84" i="1"/>
  <c r="AN84" i="1"/>
  <c r="AM84" i="1"/>
  <c r="AL84" i="1"/>
  <c r="AK84" i="1"/>
  <c r="AJ84" i="1"/>
  <c r="U84" i="1" a="1"/>
  <c r="U84" i="1" s="1"/>
  <c r="T84" i="1" a="1"/>
  <c r="T84" i="1" s="1"/>
  <c r="S84" i="1" a="1"/>
  <c r="S84" i="1" s="1"/>
  <c r="R84" i="1"/>
  <c r="G84" i="1"/>
  <c r="C84" i="1"/>
  <c r="A84" i="1"/>
  <c r="N83" i="1" a="1"/>
  <c r="N83" i="1" s="1"/>
  <c r="M83" i="1" a="1"/>
  <c r="M83" i="1" s="1"/>
  <c r="BS77" i="1"/>
  <c r="BR7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A80" i="1"/>
  <c r="A81" i="1"/>
  <c r="C80" i="1"/>
  <c r="G80" i="1"/>
  <c r="R80" i="1"/>
  <c r="R75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C80" i="10" s="1"/>
  <c r="T79" i="1" a="1"/>
  <c r="T79" i="1"/>
  <c r="D80" i="10" s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G74" i="10" s="1"/>
  <c r="A75" i="1"/>
  <c r="A76" i="1"/>
  <c r="A82" i="1"/>
  <c r="A83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5" i="1" a="1"/>
  <c r="M75" i="1"/>
  <c r="M76" i="1" a="1"/>
  <c r="M76" i="1"/>
  <c r="M77" i="1" a="1"/>
  <c r="M77" i="1"/>
  <c r="G78" i="10" s="1"/>
  <c r="M78" i="1" a="1"/>
  <c r="M78" i="1"/>
  <c r="G79" i="10" s="1"/>
  <c r="M81" i="1" a="1"/>
  <c r="M81" i="1"/>
  <c r="M82" i="1" a="1"/>
  <c r="M82" i="1"/>
  <c r="G87" i="10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 s="1"/>
  <c r="G384" i="10" s="1"/>
  <c r="M384" i="1" a="1"/>
  <c r="M384" i="1" s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/>
  <c r="G392" i="10" s="1"/>
  <c r="M392" i="1" a="1"/>
  <c r="M392" i="1" s="1"/>
  <c r="G393" i="10" s="1"/>
  <c r="M393" i="1" a="1"/>
  <c r="M393" i="1" s="1"/>
  <c r="G394" i="10" s="1"/>
  <c r="M394" i="1" a="1"/>
  <c r="M394" i="1"/>
  <c r="G395" i="10" s="1"/>
  <c r="M395" i="1" a="1"/>
  <c r="M395" i="1" s="1"/>
  <c r="G396" i="10" s="1"/>
  <c r="M396" i="1" a="1"/>
  <c r="M396" i="1" s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/>
  <c r="G401" i="10" s="1"/>
  <c r="M401" i="1" a="1"/>
  <c r="M401" i="1" s="1"/>
  <c r="G402" i="10" s="1"/>
  <c r="M402" i="1" a="1"/>
  <c r="M402" i="1" s="1"/>
  <c r="G403" i="10" s="1"/>
  <c r="M403" i="1" a="1"/>
  <c r="M403" i="1"/>
  <c r="G404" i="10" s="1"/>
  <c r="M404" i="1" a="1"/>
  <c r="M404" i="1" s="1"/>
  <c r="G405" i="10" s="1"/>
  <c r="M405" i="1" a="1"/>
  <c r="M405" i="1" s="1"/>
  <c r="G406" i="10" s="1"/>
  <c r="M406" i="1" a="1"/>
  <c r="M406" i="1"/>
  <c r="G407" i="10" s="1"/>
  <c r="M407" i="1" a="1"/>
  <c r="M407" i="1" s="1"/>
  <c r="G408" i="10" s="1"/>
  <c r="M408" i="1" a="1"/>
  <c r="M408" i="1" s="1"/>
  <c r="G409" i="10" s="1"/>
  <c r="M409" i="1" a="1"/>
  <c r="M409" i="1"/>
  <c r="G410" i="10" s="1"/>
  <c r="M410" i="1" a="1"/>
  <c r="M410" i="1" s="1"/>
  <c r="G411" i="10" s="1"/>
  <c r="M411" i="1" a="1"/>
  <c r="M411" i="1" s="1"/>
  <c r="G412" i="10" s="1"/>
  <c r="M412" i="1" a="1"/>
  <c r="M412" i="1"/>
  <c r="G413" i="10" s="1"/>
  <c r="M413" i="1" a="1"/>
  <c r="M413" i="1" s="1"/>
  <c r="G414" i="10" s="1"/>
  <c r="M414" i="1" a="1"/>
  <c r="M414" i="1" s="1"/>
  <c r="G415" i="10" s="1"/>
  <c r="M415" i="1" a="1"/>
  <c r="M415" i="1"/>
  <c r="G416" i="10" s="1"/>
  <c r="M416" i="1" a="1"/>
  <c r="M416" i="1" s="1"/>
  <c r="G417" i="10" s="1"/>
  <c r="M417" i="1" a="1"/>
  <c r="M417" i="1" s="1"/>
  <c r="G418" i="10" s="1"/>
  <c r="M418" i="1" a="1"/>
  <c r="M418" i="1"/>
  <c r="G419" i="10" s="1"/>
  <c r="M419" i="1" a="1"/>
  <c r="M419" i="1" s="1"/>
  <c r="G420" i="10" s="1"/>
  <c r="M420" i="1" a="1"/>
  <c r="M420" i="1" s="1"/>
  <c r="G421" i="10" s="1"/>
  <c r="M421" i="1" a="1"/>
  <c r="M421" i="1"/>
  <c r="G422" i="10" s="1"/>
  <c r="M422" i="1" a="1"/>
  <c r="M422" i="1" s="1"/>
  <c r="G423" i="10" s="1"/>
  <c r="M423" i="1" a="1"/>
  <c r="M423" i="1" s="1"/>
  <c r="G424" i="10" s="1"/>
  <c r="M424" i="1" a="1"/>
  <c r="M424" i="1"/>
  <c r="G425" i="10" s="1"/>
  <c r="M425" i="1" a="1"/>
  <c r="M425" i="1" s="1"/>
  <c r="G426" i="10" s="1"/>
  <c r="M426" i="1" a="1"/>
  <c r="M426" i="1" s="1"/>
  <c r="G427" i="10" s="1"/>
  <c r="M427" i="1" a="1"/>
  <c r="M427" i="1"/>
  <c r="G428" i="10" s="1"/>
  <c r="M428" i="1" a="1"/>
  <c r="M428" i="1" s="1"/>
  <c r="G429" i="10" s="1"/>
  <c r="M429" i="1" a="1"/>
  <c r="M429" i="1" s="1"/>
  <c r="G430" i="10" s="1"/>
  <c r="M430" i="1" a="1"/>
  <c r="M430" i="1"/>
  <c r="G431" i="10" s="1"/>
  <c r="M431" i="1" a="1"/>
  <c r="M431" i="1" s="1"/>
  <c r="G432" i="10" s="1"/>
  <c r="M432" i="1" a="1"/>
  <c r="M432" i="1" s="1"/>
  <c r="G433" i="10" s="1"/>
  <c r="M433" i="1" a="1"/>
  <c r="M433" i="1"/>
  <c r="G434" i="10" s="1"/>
  <c r="M434" i="1" a="1"/>
  <c r="M434" i="1" s="1"/>
  <c r="G435" i="10" s="1"/>
  <c r="M435" i="1" a="1"/>
  <c r="M435" i="1" s="1"/>
  <c r="G436" i="10" s="1"/>
  <c r="M436" i="1" a="1"/>
  <c r="M436" i="1"/>
  <c r="G437" i="10" s="1"/>
  <c r="M437" i="1" a="1"/>
  <c r="M437" i="1" s="1"/>
  <c r="G438" i="10" s="1"/>
  <c r="M438" i="1" a="1"/>
  <c r="M438" i="1" s="1"/>
  <c r="G439" i="10" s="1"/>
  <c r="M439" i="1" a="1"/>
  <c r="M439" i="1"/>
  <c r="G440" i="10" s="1"/>
  <c r="M440" i="1" a="1"/>
  <c r="M440" i="1" s="1"/>
  <c r="G441" i="10" s="1"/>
  <c r="M441" i="1" a="1"/>
  <c r="M441" i="1" s="1"/>
  <c r="G442" i="10" s="1"/>
  <c r="M442" i="1" a="1"/>
  <c r="M442" i="1"/>
  <c r="G443" i="10" s="1"/>
  <c r="M443" i="1" a="1"/>
  <c r="M443" i="1" s="1"/>
  <c r="G444" i="10" s="1"/>
  <c r="M444" i="1" a="1"/>
  <c r="M444" i="1" s="1"/>
  <c r="G445" i="10" s="1"/>
  <c r="M445" i="1" a="1"/>
  <c r="M445" i="1" s="1"/>
  <c r="G446" i="10" s="1"/>
  <c r="M446" i="1" a="1"/>
  <c r="M446" i="1"/>
  <c r="G447" i="10" s="1"/>
  <c r="M447" i="1" a="1"/>
  <c r="M447" i="1" s="1"/>
  <c r="G448" i="10" s="1"/>
  <c r="M448" i="1" a="1"/>
  <c r="M448" i="1" s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/>
  <c r="G456" i="10" s="1"/>
  <c r="M456" i="1" a="1"/>
  <c r="M456" i="1" s="1"/>
  <c r="G457" i="10" s="1"/>
  <c r="M457" i="1" a="1"/>
  <c r="M457" i="1" s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/>
  <c r="G465" i="10" s="1"/>
  <c r="M465" i="1" a="1"/>
  <c r="M465" i="1" s="1"/>
  <c r="G466" i="10" s="1"/>
  <c r="M466" i="1" a="1"/>
  <c r="M466" i="1" s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/>
  <c r="G474" i="10" s="1"/>
  <c r="M474" i="1" a="1"/>
  <c r="M474" i="1" s="1"/>
  <c r="G475" i="10" s="1"/>
  <c r="M475" i="1" a="1"/>
  <c r="M475" i="1" s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/>
  <c r="G483" i="10" s="1"/>
  <c r="M483" i="1" a="1"/>
  <c r="M483" i="1" s="1"/>
  <c r="G484" i="10" s="1"/>
  <c r="M484" i="1" a="1"/>
  <c r="M484" i="1" s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/>
  <c r="G492" i="10" s="1"/>
  <c r="M492" i="1" a="1"/>
  <c r="M492" i="1" s="1"/>
  <c r="G493" i="10" s="1"/>
  <c r="M493" i="1" a="1"/>
  <c r="M493" i="1" s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/>
  <c r="G501" i="10" s="1"/>
  <c r="M501" i="1" a="1"/>
  <c r="M501" i="1" s="1"/>
  <c r="G502" i="10" s="1"/>
  <c r="M502" i="1" a="1"/>
  <c r="M502" i="1" s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/>
  <c r="G510" i="10" s="1"/>
  <c r="M510" i="1" a="1"/>
  <c r="M510" i="1" s="1"/>
  <c r="G511" i="10" s="1"/>
  <c r="M511" i="1" a="1"/>
  <c r="M511" i="1" s="1"/>
  <c r="G512" i="10" s="1"/>
  <c r="M512" i="1" a="1"/>
  <c r="M512" i="1"/>
  <c r="G513" i="10" s="1"/>
  <c r="M513" i="1" a="1"/>
  <c r="M513" i="1" s="1"/>
  <c r="G514" i="10" s="1"/>
  <c r="M514" i="1" a="1"/>
  <c r="M514" i="1" s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/>
  <c r="G519" i="10" s="1"/>
  <c r="M519" i="1" a="1"/>
  <c r="M519" i="1" s="1"/>
  <c r="G520" i="10" s="1"/>
  <c r="M520" i="1" a="1"/>
  <c r="M520" i="1" s="1"/>
  <c r="G521" i="10" s="1"/>
  <c r="M521" i="1" a="1"/>
  <c r="M521" i="1"/>
  <c r="G522" i="10" s="1"/>
  <c r="M522" i="1" a="1"/>
  <c r="M522" i="1" s="1"/>
  <c r="G523" i="10" s="1"/>
  <c r="M523" i="1" a="1"/>
  <c r="M523" i="1" s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/>
  <c r="G528" i="10" s="1"/>
  <c r="M528" i="1" a="1"/>
  <c r="M528" i="1" s="1"/>
  <c r="G529" i="10" s="1"/>
  <c r="M529" i="1" a="1"/>
  <c r="M529" i="1" s="1"/>
  <c r="G530" i="10" s="1"/>
  <c r="M530" i="1" a="1"/>
  <c r="M530" i="1"/>
  <c r="G531" i="10" s="1"/>
  <c r="M531" i="1" a="1"/>
  <c r="M531" i="1" s="1"/>
  <c r="G532" i="10" s="1"/>
  <c r="M532" i="1" a="1"/>
  <c r="M532" i="1" s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 s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 s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 s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/>
  <c r="G570" i="10" s="1"/>
  <c r="M570" i="1" a="1"/>
  <c r="M570" i="1" s="1"/>
  <c r="G571" i="10" s="1"/>
  <c r="M571" i="1" a="1"/>
  <c r="M571" i="1" s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/>
  <c r="G626" i="10" s="1"/>
  <c r="M626" i="1" a="1"/>
  <c r="M626" i="1" s="1"/>
  <c r="G627" i="10" s="1"/>
  <c r="M627" i="1" a="1"/>
  <c r="M627" i="1" s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L78" i="11"/>
  <c r="L79" i="11"/>
  <c r="L80" i="11"/>
  <c r="L81" i="1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81" i="1" a="1"/>
  <c r="S81" i="1" s="1"/>
  <c r="C82" i="10" s="1"/>
  <c r="S82" i="1" a="1"/>
  <c r="S82" i="1" s="1"/>
  <c r="C83" i="10" s="1"/>
  <c r="S83" i="1" a="1"/>
  <c r="S83" i="1" s="1"/>
  <c r="C84" i="10" s="1"/>
  <c r="C85" i="10"/>
  <c r="C86" i="10"/>
  <c r="C87" i="10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81" i="1" a="1"/>
  <c r="T81" i="1" s="1"/>
  <c r="D82" i="10" s="1"/>
  <c r="T82" i="1" a="1"/>
  <c r="T82" i="1" s="1"/>
  <c r="D83" i="10" s="1"/>
  <c r="T83" i="1" a="1"/>
  <c r="T83" i="1" s="1"/>
  <c r="D84" i="10" s="1"/>
  <c r="D85" i="10"/>
  <c r="D86" i="10"/>
  <c r="D87" i="10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K85" i="10"/>
  <c r="K86" i="10"/>
  <c r="K87" i="10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92" i="1"/>
  <c r="AM594" i="1"/>
  <c r="AM595" i="1"/>
  <c r="AM601" i="1"/>
  <c r="AM604" i="1"/>
  <c r="AM613" i="1"/>
  <c r="AM619" i="1"/>
  <c r="AM622" i="1"/>
  <c r="AM625" i="1"/>
  <c r="AM628" i="1"/>
  <c r="AM631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M85" i="10"/>
  <c r="M86" i="10"/>
  <c r="M87" i="10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8" i="1"/>
  <c r="BR81" i="1"/>
  <c r="BR82" i="1"/>
  <c r="BR83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8" i="1"/>
  <c r="BS81" i="1"/>
  <c r="BS82" i="1"/>
  <c r="BS83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84" i="1" l="1" a="1"/>
  <c r="BE84" i="1" s="1"/>
  <c r="BD84" i="1" a="1"/>
  <c r="BD84" i="1" s="1"/>
  <c r="BC84" i="1" a="1"/>
  <c r="BC84" i="1" s="1"/>
  <c r="BE85" i="1" a="1"/>
  <c r="BE85" i="1" s="1"/>
  <c r="BD85" i="1" a="1"/>
  <c r="BD85" i="1" s="1"/>
  <c r="BC85" i="1" a="1"/>
  <c r="BC85" i="1" s="1"/>
  <c r="BE86" i="1" a="1"/>
  <c r="BE86" i="1" s="1"/>
  <c r="BD86" i="1" a="1"/>
  <c r="BD86" i="1" s="1"/>
  <c r="BC86" i="1" a="1"/>
  <c r="BC86" i="1" s="1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05" i="10"/>
  <c r="N605" i="10"/>
  <c r="L602" i="10"/>
  <c r="N602" i="10"/>
  <c r="L596" i="10"/>
  <c r="N596" i="10"/>
  <c r="L595" i="10"/>
  <c r="N595" i="10"/>
  <c r="L593" i="10"/>
  <c r="N593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637" i="1"/>
  <c r="G638" i="10"/>
  <c r="AM610" i="1"/>
  <c r="G611" i="10"/>
  <c r="AM598" i="1"/>
  <c r="G599" i="10"/>
  <c r="AM588" i="1"/>
  <c r="G589" i="10"/>
  <c r="F75" i="12"/>
  <c r="G86" i="10"/>
  <c r="F74" i="12"/>
  <c r="G85" i="10"/>
  <c r="F73" i="12"/>
  <c r="G84" i="10"/>
  <c r="F72" i="12"/>
  <c r="G83" i="10"/>
  <c r="F71" i="12"/>
  <c r="G82" i="10"/>
  <c r="F66" i="12"/>
  <c r="G77" i="10"/>
  <c r="F65" i="12"/>
  <c r="G76" i="10"/>
  <c r="L33" i="10"/>
  <c r="N33" i="10"/>
  <c r="L30" i="10"/>
  <c r="N30" i="10"/>
  <c r="L50" i="10"/>
  <c r="N50" i="10"/>
  <c r="L73" i="10"/>
  <c r="N73" i="10"/>
  <c r="L80" i="10"/>
  <c r="N80" i="10"/>
  <c r="L81" i="10"/>
  <c r="N81" i="10"/>
  <c r="F70" i="12"/>
  <c r="G81" i="10"/>
  <c r="L70" i="10"/>
  <c r="N70" i="10"/>
  <c r="L65" i="10"/>
  <c r="N65" i="10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L589" i="10"/>
  <c r="N589" i="10"/>
  <c r="L599" i="10"/>
  <c r="N599" i="10"/>
  <c r="L611" i="10"/>
  <c r="N611" i="10"/>
  <c r="L638" i="10"/>
  <c r="N63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<sst xmlns="http://schemas.openxmlformats.org/spreadsheetml/2006/main" count="5272" uniqueCount="1291">
  <si>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</si>
  <si>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</si>
  <si>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</si>
  <si>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</si>
  <si>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</si>
  <si>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</si>
  <si>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</si>
  <si>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</si>
  <si>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</si>
  <si>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</si>
  <si>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</si>
  <si>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</si>
  <si>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</si>
  <si>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</si>
  <si>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</si>
  <si>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</si>
  <si>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</si>
  <si>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</si>
  <si>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</si>
  <si>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</si>
  <si>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</si>
  <si>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</si>
  <si>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</si>
  <si>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</si>
  <si>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</si>
  <si>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</si>
  <si>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</si>
  <si>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</si>
  <si>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</si>
  <si>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</si>
  <si>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</si>
  <si>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</si>
  <si>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</si>
  <si>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</si>
  <si>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</si>
  <si>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</si>
  <si>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</si>
  <si>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</si>
  <si>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</si>
  <si>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</si>
  <si>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</si>
  <si>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</si>
  <si>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</si>
  <si>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</si>
  <si>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</si>
  <si>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</si>
  <si>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</si>
  <si>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</si>
  <si>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</si>
  <si>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</si>
  <si>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</si>
  <si>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</si>
  <si>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</si>
  <si>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</si>
  <si>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</si>
  <si>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</si>
  <si>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</si>
  <si>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</si>
  <si>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</si>
  <si>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</si>
  <si>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</si>
  <si>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</si>
  <si>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</si>
  <si>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</si>
  <si>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</si>
  <si>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</si>
  <si>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</si>
  <si>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</si>
  <si>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</si>
  <si>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</si>
  <si>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</si>
  <si>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</si>
  <si>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</si>
  <si>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</si>
  <si>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</si>
  <si>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</si>
  <si>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</si>
  <si>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</si>
  <si>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</si>
  <si>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</si>
  <si>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</si>
  <si>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</si>
  <si>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</si>
  <si>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</si>
  <si>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</si>
  <si>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</si>
  <si>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</si>
  <si>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</si>
  <si>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</si>
  <si>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</si>
  <si>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</si>
  <si>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</si>
  <si>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</si>
  <si>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</si>
  <si>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</si>
  <si>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</si>
  <si>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</si>
  <si>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</si>
  <si>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</si>
  <si>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</si>
  <si>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</si>
  <si>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</si>
  <si>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</si>
  <si>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</si>
  <si>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</si>
  <si>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</si>
  <si>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</si>
  <si>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</si>
  <si>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</si>
  <si>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</si>
  <si>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</si>
  <si>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</si>
  <si>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</si>
  <si>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</si>
  <si>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</si>
  <si>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</si>
  <si>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</si>
  <si>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</si>
  <si>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</si>
  <si>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</si>
  <si>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</si>
  <si>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</si>
  <si>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</si>
  <si>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</si>
  <si>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</si>
  <si>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</si>
  <si>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</si>
  <si>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</si>
  <si>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</si>
  <si>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</si>
  <si>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</si>
  <si>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</si>
  <si>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</si>
  <si>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</si>
  <si>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</si>
  <si>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</si>
  <si>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</si>
  <si>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</si>
  <si>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</si>
  <si>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</si>
  <si>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</si>
  <si>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</si>
  <si>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</si>
  <si>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</si>
  <si>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</si>
  <si>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</si>
  <si>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</si>
  <si>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</si>
  <si>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</si>
  <si>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</si>
  <si>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</si>
  <si>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</si>
  <si>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</si>
  <si>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</si>
  <si>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</si>
  <si>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</si>
  <si>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</si>
  <si>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</si>
  <si>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</si>
  <si>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</si>
  <si>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</si>
  <si>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</si>
  <si>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</si>
  <si>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</si>
  <si>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</si>
  <si>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</si>
  <si>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</si>
  <si>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</si>
  <si>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</si>
  <si>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</si>
  <si>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</si>
  <si>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</si>
  <si>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</si>
  <si>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</si>
  <si>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</si>
  <si>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</si>
  <si>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</si>
  <si>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</si>
  <si>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</si>
  <si>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</si>
  <si>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</si>
  <si>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</si>
  <si>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</si>
  <si>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</si>
  <si>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</si>
  <si>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</si>
  <si>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</si>
  <si>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</si>
  <si>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</si>
  <si>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</si>
  <si>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</si>
  <si>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</si>
  <si>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</si>
  <si>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</si>
  <si>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</si>
  <si>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</si>
  <si>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</si>
  <si>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</si>
  <si>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</si>
  <si>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</si>
  <si>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</si>
  <si>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</si>
  <si>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</si>
  <si>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</si>
  <si>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</si>
  <si>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</si>
  <si>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</si>
  <si>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</si>
  <si>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</si>
  <si>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</si>
  <si>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</si>
  <si>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</si>
  <si>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</si>
  <si>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</si>
  <si>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</si>
  <si>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</si>
  <si>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</si>
  <si>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</si>
  <si>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</si>
  <si>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</si>
  <si>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</si>
  <si>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</si>
  <si>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</si>
  <si>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</si>
  <si>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</si>
  <si>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</si>
  <si>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</si>
  <si>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</si>
  <si>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</si>
  <si>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</si>
  <si>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</si>
  <si>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</si>
  <si>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</si>
  <si>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</si>
  <si>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</si>
  <si>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</si>
  <si>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</si>
  <si>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</si>
  <si>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</si>
  <si>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</si>
  <si>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</si>
  <si>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</si>
  <si>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</si>
  <si>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</si>
  <si>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</si>
  <si>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</si>
  <si>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</si>
  <si>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</si>
  <si>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</si>
  <si>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</si>
  <si>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</si>
  <si>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</si>
  <si>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</si>
  <si>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</si>
  <si>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</si>
  <si>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</si>
  <si>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</si>
  <si>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</si>
  <si>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</si>
  <si>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</si>
  <si>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</si>
  <si>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</si>
  <si>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</si>
  <si>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</si>
  <si>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</si>
  <si>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</si>
  <si>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</si>
  <si>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</si>
  <si>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</si>
  <si>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</si>
  <si>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</si>
  <si>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</si>
  <si>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</si>
  <si>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</si>
  <si>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</si>
  <si>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</si>
  <si>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</si>
  <si>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</si>
  <si>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</si>
  <si>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</si>
  <si>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</si>
  <si>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</si>
  <si>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</si>
  <si>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</si>
  <si>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</si>
  <si>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</si>
  <si>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</si>
  <si>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</si>
  <si>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</si>
  <si>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</si>
  <si>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</si>
  <si>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</si>
  <si>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</si>
  <si>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</si>
  <si>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</si>
  <si>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</si>
  <si>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</si>
  <si>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</si>
  <si>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</si>
  <si>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</si>
  <si>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</si>
  <si>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</si>
  <si>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</si>
  <si>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</si>
  <si>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</si>
  <si>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</si>
  <si>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</si>
  <si>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</si>
  <si>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</si>
  <si>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</si>
  <si>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</si>
  <si>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</si>
  <si>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</si>
  <si>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</si>
  <si>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</si>
  <si>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</si>
  <si>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</si>
  <si>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</si>
  <si>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</si>
  <si>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</si>
  <si>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</si>
  <si>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</si>
  <si>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</si>
  <si>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</si>
  <si>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</si>
  <si>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</si>
  <si>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</si>
  <si>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</si>
  <si>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</si>
  <si>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</si>
  <si>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</si>
  <si>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</si>
  <si>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</si>
  <si>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</si>
  <si>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</si>
  <si>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</si>
  <si>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</si>
  <si>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</si>
  <si>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</si>
  <si>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</si>
  <si>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</si>
  <si>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</si>
  <si>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</si>
  <si>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</si>
  <si>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</si>
  <si>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</si>
  <si>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</si>
  <si>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</si>
  <si>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</si>
  <si>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</si>
  <si>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</si>
  <si>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</si>
  <si>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</si>
  <si>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</si>
  <si>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</si>
  <si>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</si>
  <si>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</si>
  <si>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</si>
  <si>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</si>
  <si>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</si>
  <si>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</si>
  <si>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</si>
  <si>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</si>
  <si>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</si>
  <si>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</si>
  <si>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</si>
  <si>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</si>
  <si>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</si>
  <si>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</si>
  <si>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</si>
  <si>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</si>
  <si>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</si>
  <si>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</si>
  <si>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</si>
  <si>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</si>
  <si>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</si>
  <si>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</si>
  <si>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</si>
  <si>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</si>
  <si>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</si>
  <si>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</si>
  <si>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</si>
  <si>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</si>
  <si>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</si>
  <si>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</si>
  <si>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</si>
  <si>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</si>
  <si>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</si>
  <si>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</si>
  <si>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</si>
  <si>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</si>
  <si>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</si>
  <si>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</si>
  <si>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</si>
  <si>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</si>
  <si>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</si>
  <si>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</si>
  <si>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</si>
  <si>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</si>
  <si>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</si>
  <si>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</si>
  <si>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</si>
  <si>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</si>
  <si>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</si>
  <si>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</si>
  <si>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</si>
  <si>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</si>
  <si>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</si>
  <si>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</si>
  <si>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</si>
  <si>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</si>
  <si>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</si>
  <si>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</si>
  <si>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</si>
  <si>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</si>
  <si>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</si>
  <si>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</si>
  <si>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</si>
  <si>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</si>
  <si>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</si>
  <si>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</si>
  <si>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</si>
  <si>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</si>
  <si>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</si>
  <si>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</si>
  <si>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</si>
  <si>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</si>
  <si>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</si>
  <si>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</si>
  <si>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</si>
  <si>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</si>
  <si>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</si>
  <si>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</si>
  <si>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</si>
  <si>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</si>
  <si>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</si>
  <si>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</si>
  <si>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</si>
  <si>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</si>
  <si>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</si>
  <si>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</si>
  <si>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</si>
  <si>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</si>
  <si>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</si>
  <si>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</si>
  <si>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</si>
  <si>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</si>
  <si>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</si>
  <si>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</si>
  <si>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</si>
  <si>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</si>
  <si>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</si>
  <si>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</si>
  <si>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</si>
  <si>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</si>
  <si>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</si>
  <si>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</si>
  <si>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</si>
  <si>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</si>
  <si>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</si>
  <si>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</si>
  <si>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</si>
  <si>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</si>
  <si>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</si>
  <si>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</si>
  <si>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</si>
  <si>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</si>
  <si>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</si>
  <si>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</si>
  <si>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</si>
  <si>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</si>
  <si>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</si>
  <si>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</si>
  <si>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</si>
  <si>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</si>
  <si>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</si>
  <si>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</si>
  <si>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</si>
  <si>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</si>
  <si>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</si>
  <si>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</si>
  <si>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</si>
  <si>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</si>
  <si>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</si>
  <si>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</si>
  <si>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</si>
  <si>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</si>
  <si>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</si>
  <si>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</si>
  <si>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</si>
  <si>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</si>
  <si>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</si>
  <si>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</si>
  <si>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</si>
  <si>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</si>
  <si>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</si>
  <si>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</si>
  <si>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</si>
  <si>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</si>
  <si>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</si>
  <si>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</si>
  <si>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</si>
  <si>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</si>
  <si>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</si>
  <si>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</si>
  <si>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</si>
  <si>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</si>
  <si>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</si>
  <si>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</si>
  <si>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</si>
  <si>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</si>
  <si>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</si>
  <si>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</si>
  <si>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</si>
  <si>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</si>
  <si>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</si>
  <si>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</si>
  <si>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</si>
  <si>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</si>
  <si>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</si>
  <si>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</si>
  <si>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</si>
  <si>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</si>
  <si>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</si>
  <si>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</si>
  <si>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</si>
  <si>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</si>
  <si>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</si>
  <si>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</si>
  <si>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</si>
  <si>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</si>
  <si>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</si>
  <si>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</si>
  <si>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</si>
  <si>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</si>
  <si>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</si>
  <si>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</si>
  <si>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</si>
  <si>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</si>
  <si>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</si>
  <si>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</si>
  <si>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</si>
  <si>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</si>
  <si>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</si>
  <si>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</si>
  <si>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</si>
  <si>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</si>
  <si>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</si>
  <si>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</si>
  <si>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</si>
  <si>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</si>
  <si>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</si>
  <si>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</si>
  <si>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</si>
  <si>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</si>
  <si>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</si>
  <si>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</si>
  <si>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</si>
  <si>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</si>
  <si>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</si>
  <si>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</si>
  <si>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</si>
  <si>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</si>
  <si>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</si>
  <si>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</si>
  <si>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</si>
  <si>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</si>
  <si>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</si>
  <si>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</si>
  <si>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</si>
  <si>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</si>
  <si>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</si>
  <si>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</si>
  <si>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</si>
  <si>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</si>
  <si>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</si>
  <si>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</si>
  <si>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</si>
  <si>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</si>
  <si>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</si>
  <si>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</si>
  <si>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</si>
  <si>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</si>
  <si>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</si>
  <si>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</si>
  <si>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</si>
  <si>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</si>
  <si>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</si>
  <si>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</si>
  <si>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</si>
  <si>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</si>
  <si>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</si>
  <si>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</si>
  <si>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</si>
  <si>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</si>
  <si>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</si>
  <si>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</si>
  <si>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</si>
  <si>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</si>
  <si>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</si>
  <si>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</si>
  <si>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</si>
  <si>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</si>
  <si>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</si>
  <si>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</si>
  <si>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</si>
  <si>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</si>
  <si>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</si>
  <si>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</si>
  <si>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</si>
  <si>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</si>
  <si>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</si>
  <si>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</si>
  <si>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</si>
  <si>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</si>
  <si>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</si>
  <si>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</si>
  <si>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</si>
  <si>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</si>
  <si>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</si>
  <si>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</si>
  <si>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</si>
  <si>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</si>
  <si>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</si>
  <si>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</si>
  <si>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</si>
  <si>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</si>
  <si>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</si>
  <si>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</si>
  <si>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</si>
  <si>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</si>
  <si>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</si>
  <si>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</si>
  <si>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</si>
  <si>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</si>
  <si>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</si>
  <si>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</si>
  <si>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</si>
  <si>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</si>
  <si>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</si>
  <si>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</si>
  <si>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</si>
  <si>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</si>
  <si>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</si>
  <si>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</si>
  <si>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</si>
  <si>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</si>
  <si>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</si>
  <si>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</si>
  <si>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</si>
  <si>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</si>
  <si>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</si>
  <si>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</si>
  <si>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</si>
  <si>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</si>
  <si>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</si>
  <si>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</si>
  <si>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</si>
  <si>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</si>
  <si>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</si>
  <si>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</si>
  <si>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</si>
  <si>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</si>
  <si>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</si>
  <si>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</si>
  <si>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</si>
  <si>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</si>
  <si>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</si>
  <si>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</si>
  <si>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</si>
  <si>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</si>
  <si>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</si>
  <si>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</si>
  <si>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</si>
  <si>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</si>
  <si>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</si>
  <si>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</si>
  <si>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</si>
  <si>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</si>
  <si>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</si>
  <si>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</si>
  <si>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</si>
  <si>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</si>
  <si>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</si>
  <si>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</si>
  <si>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</si>
  <si>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</si>
  <si>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</si>
  <si>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</si>
  <si>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</si>
  <si>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</si>
  <si>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</si>
  <si>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</si>
  <si>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</si>
  <si>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</si>
  <si>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</si>
  <si>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</si>
  <si>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</si>
  <si>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</si>
  <si>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</si>
  <si>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</si>
  <si>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</si>
  <si>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</si>
  <si>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</si>
  <si>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</si>
  <si>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</si>
  <si>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</si>
  <si>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</si>
  <si>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</si>
  <si>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</si>
  <si>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</si>
  <si>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</si>
  <si>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</si>
  <si>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</si>
  <si>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</si>
  <si>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</si>
  <si>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</si>
  <si>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</si>
  <si>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</si>
  <si>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</si>
  <si>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</si>
  <si>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</si>
  <si>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</si>
  <si>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</si>
  <si>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</si>
  <si>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</si>
  <si>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</si>
  <si>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</si>
  <si>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</si>
  <si>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</si>
  <si>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</si>
  <si>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</si>
  <si>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</si>
  <si>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</si>
  <si>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</si>
  <si>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</si>
  <si>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</si>
  <si>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</si>
  <si>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</si>
  <si>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</si>
  <si>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</si>
  <si>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</si>
  <si>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</si>
  <si>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</si>
  <si>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</si>
  <si>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</si>
  <si>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</si>
  <si>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</si>
  <si>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</si>
  <si>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</si>
  <si>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</si>
  <si>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</si>
  <si>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</si>
  <si>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</si>
  <si>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</si>
  <si>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</si>
  <si>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</si>
  <si>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</si>
  <si>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</si>
  <si>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</si>
  <si>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</si>
  <si>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</si>
  <si>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</si>
  <si>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</si>
  <si>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</si>
  <si>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</si>
  <si>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</si>
  <si>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</si>
  <si>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</si>
  <si>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</si>
  <si>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</si>
  <si>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</si>
  <si>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</si>
  <si>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</si>
  <si>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</si>
  <si>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</si>
  <si>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</si>
  <si>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</si>
  <si>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</si>
  <si>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</si>
  <si>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</si>
  <si>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</si>
  <si>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</si>
  <si>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</si>
  <si>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</si>
  <si>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</si>
  <si>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</si>
  <si>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</si>
  <si>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</si>
  <si>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</si>
  <si>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</si>
  <si>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</si>
  <si>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</si>
  <si>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</si>
  <si>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</si>
  <si>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</si>
  <si>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</si>
  <si>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</si>
  <si>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</si>
  <si>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</si>
  <si>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</si>
  <si>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</si>
  <si>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</si>
  <si>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</si>
  <si>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</si>
  <si>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</si>
  <si>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</si>
  <si>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</si>
  <si>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</si>
  <si>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</si>
  <si>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</si>
  <si>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</si>
  <si>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</si>
  <si>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</si>
  <si>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</si>
  <si>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</si>
  <si>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</si>
  <si>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</si>
  <si>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</si>
  <si>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</si>
  <si>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</si>
  <si>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</si>
  <si>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</si>
  <si>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</si>
  <si>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</si>
  <si>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</si>
  <si>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</si>
  <si>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</si>
  <si>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</si>
  <si>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</si>
  <si>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</si>
  <si>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</si>
  <si>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</si>
  <si>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</si>
  <si>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</si>
  <si>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</si>
  <si>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</si>
  <si>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</si>
  <si>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</si>
  <si>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</si>
  <si>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</si>
  <si>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</si>
  <si>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</si>
  <si>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</si>
  <si>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</si>
  <si>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</si>
  <si>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</si>
  <si>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</si>
  <si>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</si>
  <si>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</si>
  <si>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</si>
  <si>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</si>
  <si>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</si>
  <si>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</si>
  <si>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</si>
  <si>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</si>
  <si>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</si>
  <si>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</si>
  <si>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</si>
  <si>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</si>
  <si>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</si>
  <si>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</si>
  <si>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</si>
  <si>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</si>
  <si>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</si>
  <si>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</si>
  <si>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</si>
  <si>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</si>
  <si>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</si>
  <si>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</si>
  <si>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</si>
  <si>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</si>
  <si>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</si>
  <si>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</si>
  <si>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</si>
  <si>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</si>
  <si>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</si>
  <si>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</si>
  <si>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</si>
  <si>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</si>
  <si>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</si>
  <si>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</si>
  <si>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</si>
  <si>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</si>
  <si>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</si>
  <si>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</si>
  <si>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</si>
  <si>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</si>
  <si>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</si>
  <si>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</si>
  <si>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</si>
  <si>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</si>
  <si>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</si>
  <si>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</si>
  <si>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</si>
  <si>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</si>
  <si>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</si>
  <si>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</si>
  <si>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</si>
  <si>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</si>
  <si>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</si>
  <si>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</si>
  <si>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</si>
  <si>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</si>
  <si>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</si>
  <si>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</si>
  <si>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</si>
  <si>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</si>
  <si>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</si>
  <si>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</si>
  <si>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</si>
  <si>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</si>
  <si>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</si>
  <si>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</si>
  <si>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</si>
  <si>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</si>
  <si>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</si>
  <si>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</si>
  <si>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</si>
  <si>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</si>
  <si>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</si>
  <si>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</si>
  <si>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</si>
  <si>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</si>
  <si>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</si>
  <si>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</si>
  <si>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</si>
  <si>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</si>
  <si>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</si>
  <si>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</si>
  <si>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</si>
  <si>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</si>
  <si>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</si>
  <si>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</si>
  <si>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</si>
  <si>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</si>
  <si>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</si>
  <si>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</si>
  <si>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</si>
  <si>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</si>
  <si>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</si>
  <si>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</si>
  <si>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</si>
  <si>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</si>
  <si>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</si>
  <si>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</si>
  <si>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</si>
  <si>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</si>
  <si>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</si>
  <si>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</si>
  <si>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</si>
  <si>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</si>
  <si>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</si>
  <si>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</si>
  <si>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</si>
  <si>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</si>
  <si>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</si>
  <si>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</si>
  <si>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</si>
  <si>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</si>
  <si>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</si>
  <si>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</si>
  <si>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</si>
  <si>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</si>
  <si>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</si>
  <si>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</si>
  <si>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</si>
  <si>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</si>
  <si>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</si>
  <si>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</si>
  <si>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</si>
  <si>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</si>
  <si>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</si>
  <si>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</si>
  <si>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</si>
  <si>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</si>
  <si>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</si>
  <si>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</si>
  <si>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</si>
  <si>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</si>
  <si>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</si>
  <si>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</si>
  <si>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</si>
  <si>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</si>
  <si>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</si>
  <si>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</si>
  <si>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</si>
  <si>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</si>
  <si>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</si>
  <si>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</si>
  <si>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</si>
  <si>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</si>
  <si>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</si>
  <si>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</si>
  <si>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</si>
  <si>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</si>
  <si>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</si>
  <si>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</si>
  <si>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</si>
  <si>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</si>
  <si>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</si>
  <si>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</si>
  <si>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</si>
  <si>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</si>
  <si>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</si>
  <si>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</si>
  <si>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</si>
  <si>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</si>
  <si>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</si>
  <si>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</si>
  <si>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</si>
  <si>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</si>
  <si>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</si>
  <si>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</si>
  <si>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</si>
  <si>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</si>
  <si>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</si>
  <si>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</si>
  <si>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</si>
  <si>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</si>
  <si>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</si>
  <si>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</si>
  <si>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</si>
  <si>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</si>
  <si>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</si>
  <si>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</si>
  <si>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</si>
  <si>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</si>
  <si>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</si>
  <si>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</si>
  <si>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</si>
  <si>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</si>
  <si>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</si>
  <si>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</si>
  <si>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</si>
  <si>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</si>
  <si>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</si>
  <si>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</si>
  <si>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</si>
  <si>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</si>
  <si>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</si>
  <si>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</si>
  <si>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</si>
  <si>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</si>
  <si>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</si>
  <si>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</si>
  <si>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</si>
  <si>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</si>
  <si>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</si>
  <si>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</si>
  <si>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</si>
  <si>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</si>
  <si>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</si>
  <si>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</si>
  <si>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</si>
  <si>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</si>
  <si>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</si>
  <si>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</si>
  <si>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</si>
  <si>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</si>
  <si>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</si>
  <si>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</si>
  <si>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</si>
  <si>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</si>
  <si>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</si>
  <si>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</si>
  <si>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</si>
  <si>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</si>
  <si>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</si>
  <si>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</si>
  <si>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</si>
  <si>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</si>
  <si>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</si>
  <si>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</si>
  <si>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</si>
  <si>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</si>
  <si>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</si>
  <si>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</si>
  <si>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</si>
  <si>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</si>
  <si>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</si>
  <si>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</si>
  <si>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</si>
  <si>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</si>
  <si>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</si>
  <si>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</si>
  <si>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</si>
  <si>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</si>
  <si>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</si>
  <si>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</si>
  <si>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</si>
  <si>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</si>
  <si>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</si>
  <si>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</si>
  <si>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</si>
  <si>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</si>
  <si>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</si>
  <si>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</si>
  <si>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</si>
  <si>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</si>
  <si>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</si>
  <si>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</si>
  <si>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</si>
  <si>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</si>
  <si>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</si>
  <si>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</si>
  <si>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</si>
  <si>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</si>
  <si>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</si>
  <si>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</si>
  <si>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</si>
  <si>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</si>
  <si>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</si>
  <si>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</si>
  <si>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</si>
  <si>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</si>
  <si>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</si>
  <si>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</si>
  <si>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</si>
  <si>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</si>
  <si>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</si>
  <si>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</si>
  <si>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</si>
  <si>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</si>
  <si>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</si>
  <si>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</si>
  <si>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</si>
  <si>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</si>
  <si>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</si>
  <si>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</si>
  <si>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</si>
  <si>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</si>
  <si>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</si>
  <si>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</si>
  <si>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</si>
  <si>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</si>
  <si>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</si>
  <si>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</si>
  <si>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</si>
  <si>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</si>
  <si>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</si>
  <si>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</si>
  <si>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</si>
  <si>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</si>
  <si>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</si>
  <si>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</si>
  <si>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</si>
  <si>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</si>
  <si>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</si>
  <si>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</si>
  <si>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</si>
  <si>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</si>
  <si>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</si>
  <si>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</si>
  <si>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</si>
  <si>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</si>
  <si>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</si>
  <si>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</si>
  <si>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</si>
  <si>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</si>
  <si>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</si>
  <si>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</si>
  <si>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</si>
  <si>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</si>
  <si>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</si>
  <si>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</si>
  <si>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</si>
  <si>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</si>
  <si>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</si>
  <si>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</si>
  <si>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</si>
  <si>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</si>
  <si>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</si>
  <si>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</si>
  <si>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</si>
  <si>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</si>
  <si>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</si>
  <si>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</si>
  <si>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</si>
  <si>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</si>
  <si>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</si>
  <si>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</si>
  <si>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</si>
  <si>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</si>
  <si>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</si>
  <si>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</si>
  <si>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</si>
  <si>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</si>
  <si>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</si>
  <si>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</si>
  <si>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</si>
  <si>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</si>
  <si>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</si>
  <si>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</si>
  <si>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</si>
  <si>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</si>
  <si>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</si>
  <si>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</si>
  <si>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</si>
  <si>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</si>
  <si>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</si>
  <si>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</si>
  <si>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</si>
  <si>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</si>
  <si>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</si>
  <si>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</si>
  <si>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</si>
  <si>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</si>
  <si>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</si>
  <si>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</si>
  <si>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</si>
  <si>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</si>
  <si>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</si>
  <si>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</si>
  <si>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</si>
  <si>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</si>
  <si>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</si>
  <si>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</si>
  <si>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</si>
  <si>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</si>
  <si>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</si>
  <si>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</si>
  <si>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</si>
  <si>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</si>
  <si>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</si>
  <si>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</si>
  <si>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</si>
  <si>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</si>
  <si>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</si>
  <si>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</si>
  <si>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</si>
  <si>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</si>
  <si>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</si>
  <si>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</si>
  <si>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</si>
  <si>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</si>
  <si>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</si>
  <si>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</si>
  <si>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</si>
  <si>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</si>
  <si>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</si>
  <si>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</si>
  <si>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09:30/Em inspeção</t>
  </si>
  <si>
    <t>Turma pronta 09:00/Intervalo aberto das 09:16 até 13:16/Produção: 2 soldas</t>
  </si>
  <si>
    <t>Nelson</t>
  </si>
  <si>
    <t>PDM - Alívio de tensão</t>
  </si>
  <si>
    <r>
      <rPr>
        <sz val="8"/>
        <color rgb="FF000000"/>
        <rFont val="Calibri"/>
      </rPr>
      <t>Turma pronta 09:00/Intervalo aberto das 09:16 até 13:16/</t>
    </r>
    <r>
      <rPr>
        <b/>
        <sz val="8"/>
        <color rgb="FF000000"/>
        <rFont val="Calibri"/>
      </rPr>
      <t>Pendente inf. de produção</t>
    </r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</si>
  <si>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</si>
  <si>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</si>
  <si>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</si>
  <si>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</si>
  <si>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</si>
  <si>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</si>
  <si>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Macro 1 08:14/Sem oportunidade</t>
  </si>
  <si>
    <t>Descarga de 1 barra no km 54+844 ao 55+074, SB: ZDGK58 (1h)</t>
  </si>
  <si>
    <t>Aguardando validação para partida</t>
  </si>
  <si>
    <t>Macro 1 08:38/Maquinista no local 11:30/Lic.12:58/Em deslocamento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</si>
  <si>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</si>
  <si>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</si>
  <si>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</si>
  <si>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</si>
  <si>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</si>
  <si>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</si>
  <si>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</si>
  <si>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</si>
  <si>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</si>
  <si>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Prev. equipe em ZSK 12h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</si>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</sst>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G73" activePane="topRight" state="frozen"/>
      <selection pane="topRight" activeCell="B84" sqref="B84:B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6" t="s">
        <v>1022</v>
      </c>
      <c r="C1" s="257"/>
      <c r="D1" s="257"/>
      <c r="E1" s="3"/>
      <c r="F1" s="256" t="s">
        <v>1023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1024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1025</v>
      </c>
      <c r="BI1" s="272"/>
      <c r="BJ1" s="272"/>
      <c r="BK1" s="273"/>
      <c r="BL1" s="5"/>
      <c r="BM1" s="263" t="s">
        <v>1026</v>
      </c>
      <c r="BN1" s="264"/>
      <c r="BO1" s="264"/>
      <c r="BP1" s="264"/>
      <c r="BQ1" s="264"/>
      <c r="BR1" s="264"/>
      <c r="BS1" s="26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6" t="s">
        <v>1027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1030</v>
      </c>
      <c r="AT2" s="267"/>
      <c r="AU2" s="267"/>
      <c r="AV2" s="267"/>
      <c r="AW2" s="267"/>
      <c r="AX2" s="267"/>
      <c r="AY2" s="270"/>
      <c r="AZ2" s="6"/>
      <c r="BA2" s="260" t="s">
        <v>1031</v>
      </c>
      <c r="BB2" s="262"/>
      <c r="BC2" s="266" t="s">
        <v>1028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2"/>
      <c r="AK3" s="260" t="s">
        <v>1033</v>
      </c>
      <c r="AL3" s="261"/>
      <c r="AM3" s="284"/>
      <c r="AN3" s="285"/>
      <c r="AO3" s="261"/>
      <c r="AP3" s="261"/>
      <c r="AQ3" s="262"/>
      <c r="AR3" s="66"/>
      <c r="AS3" s="282" t="s">
        <v>1039</v>
      </c>
      <c r="AT3" s="283"/>
      <c r="AU3" s="282" t="s">
        <v>1040</v>
      </c>
      <c r="AV3" s="283"/>
      <c r="AW3" s="282" t="s">
        <v>1041</v>
      </c>
      <c r="AX3" s="283"/>
      <c r="AY3" s="66" t="s">
        <v>1042</v>
      </c>
      <c r="AZ3" s="66"/>
      <c r="BA3" s="280"/>
      <c r="BB3" s="281"/>
      <c r="BC3" s="260" t="s">
        <v>1035</v>
      </c>
      <c r="BD3" s="261"/>
      <c r="BE3" s="261"/>
      <c r="BF3" s="262"/>
      <c r="BG3" s="65"/>
      <c r="BH3" s="274"/>
      <c r="BI3" s="275"/>
      <c r="BJ3" s="275"/>
      <c r="BK3" s="276"/>
      <c r="BL3" s="65"/>
      <c r="BM3" s="263" t="s">
        <v>1043</v>
      </c>
      <c r="BN3" s="264"/>
      <c r="BO3" s="264"/>
      <c r="BP3" s="265"/>
      <c r="BQ3" s="263" t="s">
        <v>841</v>
      </c>
      <c r="BR3" s="264"/>
      <c r="BS3" s="26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</v>
      </c>
      <c r="BR64" s="21">
        <f>IF(OR(B64="",F64=""),"*",AY64/P64)</f>
        <v>1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</v>
      </c>
      <c r="BR72" s="21">
        <f>IF(OR(B72="",F72=""),"*",AY72/P72)</f>
        <v>1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>
        <v>0.34305555555555556</v>
      </c>
      <c r="AS73" s="120">
        <v>0</v>
      </c>
      <c r="AT73" s="120">
        <v>0</v>
      </c>
      <c r="AU73" s="166"/>
      <c r="AV73" s="166"/>
      <c r="AW73" s="15"/>
      <c r="AX73" s="15"/>
      <c r="AY73" s="12">
        <f t="shared" si="2"/>
        <v>0</v>
      </c>
      <c r="AZ73" s="192"/>
      <c r="BA73" s="121">
        <v>0</v>
      </c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0</v>
      </c>
      <c r="BI73" s="18"/>
      <c r="BJ73" s="18" t="s">
        <v>1200</v>
      </c>
      <c r="BK73" s="19" t="s">
        <v>1253</v>
      </c>
      <c r="BL73" s="17"/>
      <c r="BM73" s="144" t="s">
        <v>552</v>
      </c>
      <c r="BN73" s="144" t="s">
        <v>552</v>
      </c>
      <c r="BO73" s="144" t="s">
        <v>552</v>
      </c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>SemOportunidadeSemOportunidade</v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1254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2</v>
      </c>
      <c r="BI74" s="18"/>
      <c r="BJ74" s="18" t="s">
        <v>1255</v>
      </c>
      <c r="BK74" s="19" t="s">
        <v>1256</v>
      </c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6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1257</v>
      </c>
      <c r="W77" s="117" t="s">
        <v>1245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>
        <v>0.39583333333333331</v>
      </c>
      <c r="AS77" s="120">
        <v>0.39583333333333331</v>
      </c>
      <c r="AT77" s="120">
        <v>0.5229166666666667</v>
      </c>
      <c r="AU77" s="166"/>
      <c r="AV77" s="166"/>
      <c r="AW77" s="15"/>
      <c r="AX77" s="15"/>
      <c r="AY77" s="12">
        <f t="shared" si="2"/>
        <v>0.12708333333333338</v>
      </c>
      <c r="AZ77" s="192"/>
      <c r="BA77" s="121">
        <v>850</v>
      </c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2</v>
      </c>
      <c r="BI77" s="18"/>
      <c r="BJ77" s="18" t="s">
        <v>1142</v>
      </c>
      <c r="BK77" s="19" t="s">
        <v>1258</v>
      </c>
      <c r="BL77" s="17"/>
      <c r="BM77" s="144" t="s">
        <v>548</v>
      </c>
      <c r="BN77" s="144" t="s">
        <v>563</v>
      </c>
      <c r="BO77" s="144" t="s">
        <v>636</v>
      </c>
      <c r="BP77" s="20" t="s">
        <v>1259</v>
      </c>
      <c r="BQ77" s="13" t="str">
        <f t="shared" si="6"/>
        <v>Intervalo</v>
      </c>
      <c r="BR77" s="21">
        <f t="shared" ref="BR77" si="11">IF(OR(B77="",F77=""),"*",AY77/P77)</f>
        <v>0.76250000000000029</v>
      </c>
      <c r="BS77" s="21">
        <f t="shared" ref="BS77" si="12">IF(OR(B77="",F77=""),"*",BA77/Q77)</f>
        <v>1.0625</v>
      </c>
      <c r="BT77" s="8" t="str">
        <f t="shared" si="0"/>
        <v>CondiçõesClimáticaTemperatura</v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1260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1260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ref="AY78:AY81" si="13">IF(D78="","*",IFERROR(IF(ISODD(COUNT(AS78:AX78)),"ERRO",SUM((AT78-AS78),(AV78-AU78),(AX78-AW78))),"ERRO"))</f>
        <v>0.12708333333333338</v>
      </c>
      <c r="AZ78" s="192"/>
      <c r="BA78" s="121">
        <v>0</v>
      </c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0</v>
      </c>
      <c r="BI78" s="18"/>
      <c r="BJ78" s="18" t="s">
        <v>1142</v>
      </c>
      <c r="BK78" s="243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1259</v>
      </c>
      <c r="BQ78" s="13" t="str">
        <f t="shared" si="6"/>
        <v>Produção e Intervalo</v>
      </c>
      <c r="BR78" s="21">
        <f t="shared" si="7"/>
        <v>0.76250000000000029</v>
      </c>
      <c r="BS78" s="21">
        <f>IF(OR(B78="",F78=""),"*",BA78/Q77)</f>
        <v>0</v>
      </c>
      <c r="BT78" s="8" t="str">
        <f t="shared" si="0"/>
        <v>CondiçõesClimáticaTemperatura</v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1262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1263</v>
      </c>
      <c r="X79" s="116" t="s">
        <v>522</v>
      </c>
      <c r="Y79" s="143" t="s">
        <v>525</v>
      </c>
      <c r="Z79" s="116"/>
      <c r="AA79" s="164" t="s">
        <v>1264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1265</v>
      </c>
      <c r="BK79" s="19" t="s">
        <v>1266</v>
      </c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1267</v>
      </c>
      <c r="I80" s="200" t="s">
        <v>1267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1268</v>
      </c>
      <c r="W80" s="117" t="s">
        <v>1269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0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1270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>
        <v>0.29166666666666669</v>
      </c>
      <c r="AS81" s="120">
        <v>0</v>
      </c>
      <c r="AT81" s="120">
        <v>0</v>
      </c>
      <c r="AU81" s="166"/>
      <c r="AV81" s="166"/>
      <c r="AW81" s="15"/>
      <c r="AX81" s="15"/>
      <c r="AY81" s="12">
        <f t="shared" si="13"/>
        <v>0</v>
      </c>
      <c r="AZ81" s="192"/>
      <c r="BA81" s="121">
        <v>0</v>
      </c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0</v>
      </c>
      <c r="BI81" s="18"/>
      <c r="BJ81" s="18" t="s">
        <v>1234</v>
      </c>
      <c r="BK81" s="19" t="s">
        <v>1235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>SemOportunidadeSemOportunidade</v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4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>A6345967</v>
      </c>
      <c r="B83" s="155">
        <v>45967</v>
      </c>
      <c r="C83" s="156">
        <f>IF(BS_CONTROLE[[#This Row],[DATA]]="","",WEEKNUM(BS_CONTROLE[[#This Row],[DATA]]))</f>
        <v>45</v>
      </c>
      <c r="D83" s="116" t="s">
        <v>1021</v>
      </c>
      <c r="E83" s="46">
        <v>401</v>
      </c>
      <c r="F83" s="140" t="s">
        <v>835</v>
      </c>
      <c r="G83" s="177" t="str">
        <f>IF(D83="","*",VLOOKUP(F83,BS_ATIVIDADE[],3,FALSE))</f>
        <v>OUTROS</v>
      </c>
      <c r="H83" s="187" t="s">
        <v>441</v>
      </c>
      <c r="I83" s="118" t="s">
        <v>1133</v>
      </c>
      <c r="J83" s="117">
        <v>73</v>
      </c>
      <c r="K83" s="117">
        <v>438</v>
      </c>
      <c r="L83" s="117">
        <v>439</v>
      </c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3" s="118">
        <v>0.35416666666666669</v>
      </c>
      <c r="P83" s="118">
        <v>4.1666666666666664E-2</v>
      </c>
      <c r="Q83" s="117">
        <v>1</v>
      </c>
      <c r="R83" s="10" t="str">
        <f>IFERROR(_xlfn.XLOOKUP(F83, BS_ATIVIDADE[ATIVIDADE],BS_ATIVIDADE[UNIDADE] ), "*")</f>
        <v>BINÁRIO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17" t="s">
        <v>1134</v>
      </c>
      <c r="W83" s="117" t="s">
        <v>1135</v>
      </c>
      <c r="X83" s="116"/>
      <c r="Y83" s="143"/>
      <c r="Z83" s="116"/>
      <c r="AA83" s="117" t="s">
        <v>520</v>
      </c>
      <c r="AB83" s="115" t="s">
        <v>520</v>
      </c>
      <c r="AC83" s="115" t="s">
        <v>520</v>
      </c>
      <c r="AD83" s="119" t="s">
        <v>520</v>
      </c>
      <c r="AE83" s="119" t="s">
        <v>520</v>
      </c>
      <c r="AF83" s="119" t="s">
        <v>520</v>
      </c>
      <c r="AG83" s="119" t="s">
        <v>520</v>
      </c>
      <c r="AH83" s="16"/>
      <c r="AI83" s="140"/>
      <c r="AJ83" s="9" t="str">
        <f>IF(BS_CONTROLE[[#This Row],[Atividade]]=0, "-", BS_CONTROLE[[#This Row],[Atividade]])</f>
        <v>OUTRAS ATIVIDADES</v>
      </c>
      <c r="AK83" s="34" t="str">
        <f>BS_CONTROLE[[#This Row],[Local - Partida]]</f>
        <v>ZSF</v>
      </c>
      <c r="AL83" s="34" t="str">
        <f>BS_CONTROLE[[#This Row],[Local - Encerramento]]</f>
        <v>TMI</v>
      </c>
      <c r="AM83" s="117" t="str">
        <f>IF(BS_CONTROLE[[#This Row],[Entre - Estações]]=0, "-", BS_CONTROLE[[#This Row],[Entre - Estações]])</f>
        <v>ZRW-TRP</v>
      </c>
      <c r="AN83" s="117" t="str">
        <f>IF(BS_CONTROLE[[#This Row],[SB]]=0, "-", BS_CONTROLE[[#This Row],[SB]])</f>
        <v>ZRWTMI</v>
      </c>
      <c r="AO83" s="117">
        <f>IF(BS_CONTROLE[[#This Row],[SUB]]=0, "-", BS_CONTROLE[[#This Row],[SUB]])</f>
        <v>73</v>
      </c>
      <c r="AP83" s="117">
        <f>BS_CONTROLE[[#This Row],[KM - Inicio]]</f>
        <v>438</v>
      </c>
      <c r="AQ83" s="117">
        <f>BS_CONTROLE[[#This Row],[KM - Inicio]]</f>
        <v>438</v>
      </c>
      <c r="AR83" s="120"/>
      <c r="AS83" s="120"/>
      <c r="AT83" s="120"/>
      <c r="AU83" s="166"/>
      <c r="AV83" s="166"/>
      <c r="AW83" s="15"/>
      <c r="AX83" s="15"/>
      <c r="AY83" s="12">
        <f t="shared" si="14"/>
        <v>0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87" t="str">
        <f>BS_CONTROLE[[#This Row],[Responsavel pelo boletim]]</f>
        <v>Victor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Produção e Intervalo</v>
      </c>
      <c r="BR83" s="21">
        <f t="shared" si="7"/>
        <v>0</v>
      </c>
      <c r="BS83" s="21">
        <f t="shared" si="8"/>
        <v>0</v>
      </c>
      <c r="BT83" s="8" t="str">
        <f t="shared" ref="BT83:BT110" si="15">IF(BN83="","",SUBSTITUTE(BM83," ","")&amp;SUBSTITUTE(BN83," ",""))</f>
        <v/>
      </c>
      <c r="BU83" s="8"/>
    </row>
    <row r="84" spans="1:73" ht="23.25">
      <c r="A84" s="147" t="str">
        <f t="shared" si="10"/>
        <v>JOVÂNIO (TP-850)45967</v>
      </c>
      <c r="B84" s="155">
        <v>45967</v>
      </c>
      <c r="C84" s="156">
        <f>IF(BS_CONTROLE[[#This Row],[DATA]]="","",WEEKNUM(BS_CONTROLE[[#This Row],[DATA]]))</f>
        <v>45</v>
      </c>
      <c r="D84" s="161" t="s">
        <v>978</v>
      </c>
      <c r="E84" s="248"/>
      <c r="F84" s="227" t="s">
        <v>874</v>
      </c>
      <c r="G84" s="177" t="str">
        <f>IF(D84="","*",VLOOKUP(F84,BS_ATIVIDADE[],3,FALSE))</f>
        <v>SOLDA</v>
      </c>
      <c r="H84" s="200" t="s">
        <v>1182</v>
      </c>
      <c r="I84" s="118" t="s">
        <v>520</v>
      </c>
      <c r="J84" s="117">
        <v>73</v>
      </c>
      <c r="K84" s="141">
        <v>373.68</v>
      </c>
      <c r="L84" s="117" t="s">
        <v>520</v>
      </c>
      <c r="M84" s="141" t="s">
        <v>1183</v>
      </c>
      <c r="N84" s="141" t="s">
        <v>1182</v>
      </c>
      <c r="O84" s="118">
        <v>0.35416666666666669</v>
      </c>
      <c r="P84" s="118">
        <v>6.25E-2</v>
      </c>
      <c r="Q84" s="117">
        <v>1</v>
      </c>
      <c r="R84" s="10" t="str">
        <f>IFERROR(_xlfn.XLOOKUP(F84, BS_ATIVIDADE[ATIVIDADE],BS_ATIVIDADE[UNIDADE] ), "*")</f>
        <v>Nº DE SOLDA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1184</v>
      </c>
      <c r="W84" s="117" t="s">
        <v>1185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227" t="s">
        <v>874</v>
      </c>
      <c r="AJ84" s="9" t="str">
        <f>IF(BS_CONTROLE[[#This Row],[Atividade]]=0, "-", BS_CONTROLE[[#This Row],[Atividade]])</f>
        <v>PDM - SOLDA</v>
      </c>
      <c r="AK84" s="34" t="str">
        <f>BS_CONTROLE[[#This Row],[Local - Partida]]</f>
        <v>ZJAN</v>
      </c>
      <c r="AL84" s="34" t="str">
        <f>BS_CONTROLE[[#This Row],[Local - Encerramento]]</f>
        <v>-</v>
      </c>
      <c r="AM84" s="117" t="str">
        <f>IF(BS_CONTROLE[[#This Row],[Entre - Estações]]=0, "-", BS_CONTROLE[[#This Row],[Entre - Estações]])</f>
        <v>ZJA-N</v>
      </c>
      <c r="AN84" s="117" t="str">
        <f>IF(BS_CONTROLE[[#This Row],[SB]]=0, "-", BS_CONTROLE[[#This Row],[SB]])</f>
        <v>ZJAN</v>
      </c>
      <c r="AO84" s="117">
        <f>IF(BS_CONTROLE[[#This Row],[SUB]]=0, "-", BS_CONTROLE[[#This Row],[SUB]])</f>
        <v>73</v>
      </c>
      <c r="AP84" s="117">
        <f>BS_CONTROLE[[#This Row],[KM - Inicio]]</f>
        <v>373.68</v>
      </c>
      <c r="AQ84" s="117">
        <f>BS_CONTROLE[[#This Row],[KM - Inicio]]</f>
        <v>373.68</v>
      </c>
      <c r="AR84" s="120">
        <v>0</v>
      </c>
      <c r="AS84" s="120">
        <v>0</v>
      </c>
      <c r="AT84" s="120">
        <v>0</v>
      </c>
      <c r="AU84" s="166"/>
      <c r="AV84" s="166"/>
      <c r="AW84" s="15"/>
      <c r="AX84" s="15"/>
      <c r="AY84" s="12">
        <f>IF(D84="","*",IFERROR(IF(ISODD(COUNT(AS84:AX84)),"ERRO",SUM((AT84-AS84),(AV84-AU84),(AX84-AW84))),"ERRO"))</f>
        <v>0</v>
      </c>
      <c r="AZ84" s="192"/>
      <c r="BA84" s="121">
        <v>0</v>
      </c>
      <c r="BB84" s="10" t="str">
        <f>IFERROR(_xlfn.XLOOKUP(AI84, BS_ATIVIDADE[ATIVIDADE],BS_ATIVIDADE[UNIDADE] ), "*")</f>
        <v>Nº DE SOLDA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Jovânio</v>
      </c>
      <c r="BG84" s="17"/>
      <c r="BH84" s="18">
        <v>0</v>
      </c>
      <c r="BI84" s="18"/>
      <c r="BJ84" s="18" t="s">
        <v>1142</v>
      </c>
      <c r="BK84" s="243" t="s">
        <v>1186</v>
      </c>
      <c r="BL84" s="17"/>
      <c r="BM84" s="144" t="s">
        <v>542</v>
      </c>
      <c r="BN84" s="144" t="s">
        <v>570</v>
      </c>
      <c r="BO84" s="144" t="s">
        <v>669</v>
      </c>
      <c r="BP84" s="252" t="s">
        <v>1187</v>
      </c>
      <c r="BQ84" s="13" t="str">
        <f>IF(AND(BR84&lt;1,BS84&lt;1),"Produção e Intervalo",IF(BR84&lt;1,"Intervalo",IF(BS84&lt;1,"Produção","Aderente")))</f>
        <v>Produção e Intervalo</v>
      </c>
      <c r="BR84" s="21">
        <f>IF(OR(B84="",F84=""),"*",AY84/P84)</f>
        <v>0</v>
      </c>
      <c r="BS84" s="21">
        <f>IF(OR(B84="",F84=""),"*",BA84/Q84)</f>
        <v>0</v>
      </c>
      <c r="BT84" s="8" t="str">
        <f t="shared" si="15"/>
        <v>SuperExecução</v>
      </c>
      <c r="BU84" s="8"/>
    </row>
    <row r="85" spans="1:73">
      <c r="A85" s="147" t="str">
        <f t="shared" si="10"/>
        <v>EXPANSÃO TURMA 145967</v>
      </c>
      <c r="B85" s="155">
        <v>45967</v>
      </c>
      <c r="C85" s="156">
        <f>IF(BS_CONTROLE[[#This Row],[DATA]]="","",WEEKNUM(BS_CONTROLE[[#This Row],[DATA]]))</f>
        <v>45</v>
      </c>
      <c r="D85" s="116" t="s">
        <v>693</v>
      </c>
      <c r="E85" s="46">
        <v>413</v>
      </c>
      <c r="F85" s="140" t="s">
        <v>737</v>
      </c>
      <c r="G85" s="177" t="str">
        <f>IF(D85="","*",VLOOKUP(F85,BS_ATIVIDADE[],3,FALSE))</f>
        <v>EXPANSÃO</v>
      </c>
      <c r="H85" s="187" t="s">
        <v>375</v>
      </c>
      <c r="I85" s="118" t="s">
        <v>520</v>
      </c>
      <c r="J85" s="117">
        <v>73</v>
      </c>
      <c r="K85" s="117">
        <v>295.25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5" s="118">
        <v>0.33333333333333331</v>
      </c>
      <c r="P85" s="118">
        <v>8.3333333333333329E-2</v>
      </c>
      <c r="Q85" s="117">
        <v>1</v>
      </c>
      <c r="R85" s="10" t="str">
        <f>IFERROR(_xlfn.XLOOKUP(F85, BS_ATIVIDADE[ATIVIDADE],BS_ATIVIDADE[UNIDADE] ), "*")</f>
        <v>BINÁRIO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1115</v>
      </c>
      <c r="W85" s="117" t="s">
        <v>1116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140" t="s">
        <v>737</v>
      </c>
      <c r="AJ85" s="9" t="str">
        <f>IF(BS_CONTROLE[[#This Row],[Atividade]]=0, "-", BS_CONTROLE[[#This Row],[Atividade]])</f>
        <v>EXPANSÃO - OUTRA ATIVIDADE</v>
      </c>
      <c r="AK85" s="34" t="str">
        <f>BS_CONTROLE[[#This Row],[Local - Partida]]</f>
        <v>ZCF1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ZCF</v>
      </c>
      <c r="AN85" s="117" t="str">
        <f>IF(BS_CONTROLE[[#This Row],[SB]]=0, "-", BS_CONTROLE[[#This Row],[SB]])</f>
        <v>ZCF1</v>
      </c>
      <c r="AO85" s="117">
        <f>IF(BS_CONTROLE[[#This Row],[SUB]]=0, "-", BS_CONTROLE[[#This Row],[SUB]])</f>
        <v>73</v>
      </c>
      <c r="AP85" s="117">
        <f>BS_CONTROLE[[#This Row],[KM - Inicio]]</f>
        <v>295.25</v>
      </c>
      <c r="AQ85" s="117">
        <f>BS_CONTROLE[[#This Row],[KM - Inicio]]</f>
        <v>295.25</v>
      </c>
      <c r="AR85" s="120">
        <v>0.32291666666666669</v>
      </c>
      <c r="AS85" s="120">
        <v>0.55555555555555558</v>
      </c>
      <c r="AT85" s="120">
        <v>0.59722222222222221</v>
      </c>
      <c r="AU85" s="166"/>
      <c r="AV85" s="166"/>
      <c r="AW85" s="15"/>
      <c r="AX85" s="15"/>
      <c r="AY85" s="12">
        <f t="shared" ref="AY85:AY86" si="16">IF(D85="","*",IFERROR(IF(ISODD(COUNT(AS85:AX85)),"ERRO",SUM((AT85-AS85),(AV85-AU85),(AX85-AW85))),"ERRO"))</f>
        <v>4.166666666666663E-2</v>
      </c>
      <c r="AZ85" s="192"/>
      <c r="BA85" s="121">
        <v>0</v>
      </c>
      <c r="BB85" s="10" t="str">
        <f>IFERROR(_xlfn.XLOOKUP(AI85, BS_ATIVIDADE[ATIVIDADE],BS_ATIVIDADE[UNIDADE] ), "*")</f>
        <v>BINÁRIO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Jussimar</v>
      </c>
      <c r="BG85" s="17"/>
      <c r="BH85" s="18">
        <v>0</v>
      </c>
      <c r="BI85" s="18"/>
      <c r="BJ85" s="18" t="s">
        <v>1188</v>
      </c>
      <c r="BK85" s="18" t="s">
        <v>1189</v>
      </c>
      <c r="BL85" s="17"/>
      <c r="BM85" s="144" t="s">
        <v>548</v>
      </c>
      <c r="BN85" s="144" t="s">
        <v>571</v>
      </c>
      <c r="BO85" s="144" t="s">
        <v>571</v>
      </c>
      <c r="BP85" s="20"/>
      <c r="BQ85" s="13" t="str">
        <f t="shared" ref="BQ85:BQ86" si="17">IF(AND(BR85&lt;1,BS85&lt;1),"Produção e Intervalo",IF(BR85&lt;1,"Intervalo",IF(BS85&lt;1,"Produção","Aderente")))</f>
        <v>Produção e Intervalo</v>
      </c>
      <c r="BR85" s="21">
        <f t="shared" ref="BR85:BR86" si="18">IF(OR(B85="",F85=""),"*",AY85/P85)</f>
        <v>0.49999999999999956</v>
      </c>
      <c r="BS85" s="21">
        <f t="shared" ref="BS85:BS86" si="19">IF(OR(B85="",F85=""),"*",BA85/Q85)</f>
        <v>0</v>
      </c>
      <c r="BT85" s="8" t="str">
        <f t="shared" si="15"/>
        <v>CondiçõesClimáticaChuva</v>
      </c>
      <c r="BU85" s="8"/>
    </row>
    <row r="86" spans="1:73" ht="23.25">
      <c r="A86" s="147" t="str">
        <f t="shared" si="10"/>
        <v>JULIO (TP-697)45967</v>
      </c>
      <c r="B86" s="155">
        <v>45967</v>
      </c>
      <c r="C86" s="156">
        <f>IF(BS_CONTROLE[[#This Row],[DATA]]="","",WEEKNUM(BS_CONTROLE[[#This Row],[DATA]]))</f>
        <v>45</v>
      </c>
      <c r="D86" s="161" t="s">
        <v>980</v>
      </c>
      <c r="E86" s="248"/>
      <c r="F86" s="227" t="s">
        <v>874</v>
      </c>
      <c r="G86" s="177" t="str">
        <f>IF(D86="","*",VLOOKUP(F86,BS_ATIVIDADE[],3,FALSE))</f>
        <v>SOLDA</v>
      </c>
      <c r="H86" s="200" t="s">
        <v>1190</v>
      </c>
      <c r="I86" s="158" t="s">
        <v>520</v>
      </c>
      <c r="J86" s="141">
        <v>73</v>
      </c>
      <c r="K86" s="141">
        <v>278.05</v>
      </c>
      <c r="L86" s="117" t="s">
        <v>520</v>
      </c>
      <c r="M86" s="141" t="s">
        <v>1191</v>
      </c>
      <c r="N86" s="141" t="s">
        <v>1190</v>
      </c>
      <c r="O86" s="118">
        <v>0.35416666666666669</v>
      </c>
      <c r="P86" s="118">
        <v>6.25E-2</v>
      </c>
      <c r="Q86" s="117">
        <v>1</v>
      </c>
      <c r="R86" s="10" t="str">
        <f>IFERROR(_xlfn.XLOOKUP(F86, BS_ATIVIDADE[ATIVIDADE],BS_ATIVIDADE[UNIDADE] ), "*")</f>
        <v>Nº DE SOLDA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1192</v>
      </c>
      <c r="W86" s="117" t="s">
        <v>1193</v>
      </c>
      <c r="X86" s="116" t="s">
        <v>522</v>
      </c>
      <c r="Y86" s="143" t="s">
        <v>525</v>
      </c>
      <c r="Z86" s="116"/>
      <c r="AA86" s="117" t="s">
        <v>520</v>
      </c>
      <c r="AB86" s="115" t="s">
        <v>520</v>
      </c>
      <c r="AC86" s="115" t="s">
        <v>520</v>
      </c>
      <c r="AD86" s="119" t="s">
        <v>520</v>
      </c>
      <c r="AE86" s="119" t="s">
        <v>520</v>
      </c>
      <c r="AF86" s="119" t="s">
        <v>520</v>
      </c>
      <c r="AG86" s="119" t="s">
        <v>520</v>
      </c>
      <c r="AH86" s="16"/>
      <c r="AI86" s="227" t="s">
        <v>874</v>
      </c>
      <c r="AJ86" s="9" t="str">
        <f>IF(BS_CONTROLE[[#This Row],[Atividade]]=0, "-", BS_CONTROLE[[#This Row],[Atividade]])</f>
        <v>PDM - SOLDA</v>
      </c>
      <c r="AK86" s="34" t="s">
        <v>368</v>
      </c>
      <c r="AL86" s="34" t="str">
        <f>BS_CONTROLE[[#This Row],[Local - Encerramento]]</f>
        <v>-</v>
      </c>
      <c r="AM86" s="117" t="s">
        <v>368</v>
      </c>
      <c r="AN86" s="117" t="s">
        <v>368</v>
      </c>
      <c r="AO86" s="117">
        <f>IF(BS_CONTROLE[[#This Row],[SUB]]=0, "-", BS_CONTROLE[[#This Row],[SUB]])</f>
        <v>73</v>
      </c>
      <c r="AP86" s="117">
        <v>278.5</v>
      </c>
      <c r="AQ86" s="117">
        <f>BS_CONTROLE[[#This Row],[KM - Inicio]]</f>
        <v>278.05</v>
      </c>
      <c r="AR86" s="120">
        <v>0.35416666666666669</v>
      </c>
      <c r="AS86" s="120">
        <v>0.5</v>
      </c>
      <c r="AT86" s="120">
        <v>0.5625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6.25E-2</v>
      </c>
      <c r="AZ86" s="192"/>
      <c r="BA86" s="121">
        <v>1</v>
      </c>
      <c r="BB86" s="10" t="str">
        <f>IFERROR(_xlfn.XLOOKUP(AI86, BS_ATIVIDADE[ATIVIDADE],BS_ATIVIDADE[UNIDADE] ), "*")</f>
        <v>Nº DE SOLDA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Júlio</v>
      </c>
      <c r="BG86" s="17"/>
      <c r="BH86" s="18">
        <v>2</v>
      </c>
      <c r="BI86" s="18"/>
      <c r="BJ86" s="18" t="s">
        <v>1142</v>
      </c>
      <c r="BK86" s="243" t="s">
        <v>1194</v>
      </c>
      <c r="BL86" s="17"/>
      <c r="BM86" s="144" t="s">
        <v>542</v>
      </c>
      <c r="BN86" s="144" t="s">
        <v>570</v>
      </c>
      <c r="BO86" s="144" t="s">
        <v>632</v>
      </c>
      <c r="BP86" s="20" t="s">
        <v>1195</v>
      </c>
      <c r="BQ86" s="13" t="str">
        <f>IF(AND(BR86&lt;1,BS86&lt;1),"Produção e Intervalo",IF(BR86&lt;1,"Intervalo",IF(BS86&lt;1,"Produção","Aderente")))</f>
        <v>Aderente</v>
      </c>
      <c r="BR86" s="21">
        <f>IF(OR(B86="",F86=""),"*",AY86/P86)</f>
        <v>1</v>
      </c>
      <c r="BS86" s="21">
        <f>IF(OR(B86="",F86=""),"*",BA86/Q86)</f>
        <v>1</v>
      </c>
      <c r="BT86" s="8" t="str">
        <f t="shared" si="15"/>
        <v>SuperExecução</v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4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ref="BQ84:BQ147" si="20">IF(AND(BR87&lt;1,BS87&lt;1),"Produção e Intervalo",IF(BR87&lt;1,"Intervalo",IF(BS87&lt;1,"Produção","Aderente")))</f>
        <v>Aderente</v>
      </c>
      <c r="BR87" s="21" t="str">
        <f t="shared" ref="BR84:BR147" si="21">IF(OR(B87="",F87=""),"*",AY87/P87)</f>
        <v>*</v>
      </c>
      <c r="BS87" s="21" t="str">
        <f t="shared" ref="BS84:BS147" si="22">IF(OR(B87="",F87=""),"*",BA87/Q87)</f>
        <v>*</v>
      </c>
      <c r="BT87" s="8" t="str">
        <f t="shared" si="15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4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20"/>
        <v>Aderente</v>
      </c>
      <c r="BR88" s="21" t="str">
        <f t="shared" si="21"/>
        <v>*</v>
      </c>
      <c r="BS88" s="21" t="str">
        <f t="shared" si="22"/>
        <v>*</v>
      </c>
      <c r="BT88" s="8" t="str">
        <f t="shared" si="15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4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20"/>
        <v>Aderente</v>
      </c>
      <c r="BR89" s="21" t="str">
        <f t="shared" si="21"/>
        <v>*</v>
      </c>
      <c r="BS89" s="21" t="str">
        <f t="shared" si="22"/>
        <v>*</v>
      </c>
      <c r="BT89" s="8" t="str">
        <f t="shared" si="15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4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Aderente</v>
      </c>
      <c r="BR90" s="21" t="str">
        <f t="shared" si="21"/>
        <v>*</v>
      </c>
      <c r="BS90" s="21" t="str">
        <f t="shared" si="22"/>
        <v>*</v>
      </c>
      <c r="BT90" s="8" t="str">
        <f t="shared" si="15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4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Aderente</v>
      </c>
      <c r="BR91" s="21" t="str">
        <f t="shared" si="21"/>
        <v>*</v>
      </c>
      <c r="BS91" s="21" t="str">
        <f t="shared" si="22"/>
        <v>*</v>
      </c>
      <c r="BT91" s="8" t="str">
        <f t="shared" si="15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4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Aderente</v>
      </c>
      <c r="BR92" s="21" t="str">
        <f t="shared" si="21"/>
        <v>*</v>
      </c>
      <c r="BS92" s="21" t="str">
        <f t="shared" si="22"/>
        <v>*</v>
      </c>
      <c r="BT92" s="8" t="str">
        <f t="shared" si="15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4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Aderente</v>
      </c>
      <c r="BR93" s="21" t="str">
        <f t="shared" si="21"/>
        <v>*</v>
      </c>
      <c r="BS93" s="21" t="str">
        <f t="shared" si="22"/>
        <v>*</v>
      </c>
      <c r="BT93" s="8" t="str">
        <f t="shared" si="15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4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Aderente</v>
      </c>
      <c r="BR94" s="21" t="str">
        <f t="shared" si="21"/>
        <v>*</v>
      </c>
      <c r="BS94" s="21" t="str">
        <f t="shared" si="22"/>
        <v>*</v>
      </c>
      <c r="BT94" s="8" t="str">
        <f t="shared" si="15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4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20"/>
        <v>Aderente</v>
      </c>
      <c r="BR95" s="21" t="str">
        <f t="shared" si="21"/>
        <v>*</v>
      </c>
      <c r="BS95" s="21" t="str">
        <f t="shared" si="22"/>
        <v>*</v>
      </c>
      <c r="BT95" s="8" t="str">
        <f t="shared" si="15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4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5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4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5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4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5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4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5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4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5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4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5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4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5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4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5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4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5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4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5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4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5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4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5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4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5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4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5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4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5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4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ref="BT83:BT146" si="23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4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2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4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2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4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4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4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4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4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4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4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4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4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4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4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4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4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4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4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4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4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4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4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4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4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4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24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2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2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ref="BT147:BT210" si="25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6">IF(AND(BR148&lt;1,BS148&lt;1),"Produção e Intervalo",IF(BR148&lt;1,"Intervalo",IF(BS148&lt;1,"Produção","Aderente")))</f>
        <v>Aderente</v>
      </c>
      <c r="BR148" s="21" t="str">
        <f t="shared" ref="BR148:BR211" si="27">IF(OR(B148="",F148=""),"*",AY148/P148)</f>
        <v>*</v>
      </c>
      <c r="BS148" s="21" t="str">
        <f t="shared" ref="BS148:BS211" si="28">IF(OR(B148="",F148=""),"*",BA148/Q148)</f>
        <v>*</v>
      </c>
      <c r="BT148" s="8" t="str">
        <f t="shared" si="2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6"/>
        <v>Aderente</v>
      </c>
      <c r="BR149" s="21" t="str">
        <f t="shared" si="27"/>
        <v>*</v>
      </c>
      <c r="BS149" s="21" t="str">
        <f t="shared" si="28"/>
        <v>*</v>
      </c>
      <c r="BT149" s="8" t="str">
        <f t="shared" si="2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6"/>
        <v>Aderente</v>
      </c>
      <c r="BR150" s="21" t="str">
        <f t="shared" si="27"/>
        <v>*</v>
      </c>
      <c r="BS150" s="21" t="str">
        <f t="shared" si="28"/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50" t="str">
        <f t="shared" si="27"/>
        <v>*</v>
      </c>
      <c r="BS175" s="50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9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ref="BT211:BT274" si="30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31">IF(AND(BR212&lt;1,BS212&lt;1),"Produção e Intervalo",IF(BR212&lt;1,"Intervalo",IF(BS212&lt;1,"Produção","Aderente")))</f>
        <v>Aderente</v>
      </c>
      <c r="BR212" s="21" t="str">
        <f t="shared" ref="BR212:BR275" si="32">IF(OR(B212="",F212=""),"*",AY212/P212)</f>
        <v>*</v>
      </c>
      <c r="BS212" s="21" t="str">
        <f t="shared" ref="BS212:BS275" si="33">IF(OR(B212="",F212=""),"*",BA212/Q212)</f>
        <v>*</v>
      </c>
      <c r="BT212" s="8" t="str">
        <f t="shared" si="3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1"/>
        <v>Aderente</v>
      </c>
      <c r="BR213" s="21" t="str">
        <f t="shared" si="32"/>
        <v>*</v>
      </c>
      <c r="BS213" s="21" t="str">
        <f t="shared" si="33"/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34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ref="BT275:BT338" si="35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6">IF(AND(BR276&lt;1,BS276&lt;1),"Produção e Intervalo",IF(BR276&lt;1,"Intervalo",IF(BS276&lt;1,"Produção","Aderente")))</f>
        <v>Aderente</v>
      </c>
      <c r="BR276" s="21" t="str">
        <f t="shared" ref="BR276:BR339" si="37">IF(OR(B276="",F276=""),"*",AY276/P276)</f>
        <v>*</v>
      </c>
      <c r="BS276" s="21" t="str">
        <f t="shared" ref="BS276:BS339" si="38">IF(OR(B276="",F276=""),"*",BA276/Q276)</f>
        <v>*</v>
      </c>
      <c r="BT276" s="8" t="str">
        <f t="shared" si="3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6"/>
        <v>Aderente</v>
      </c>
      <c r="BR277" s="21" t="str">
        <f t="shared" si="37"/>
        <v>*</v>
      </c>
      <c r="BS277" s="21" t="str">
        <f t="shared" si="38"/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9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ref="BT339:BT402" si="40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41">IF(AND(BR340&lt;1,BS340&lt;1),"Produção e Intervalo",IF(BR340&lt;1,"Intervalo",IF(BS340&lt;1,"Produção","Aderente")))</f>
        <v>Aderente</v>
      </c>
      <c r="BR340" s="21" t="str">
        <f t="shared" ref="BR340:BR403" si="42">IF(OR(B340="",F340=""),"*",AY340/P340)</f>
        <v>*</v>
      </c>
      <c r="BS340" s="21" t="str">
        <f t="shared" ref="BS340:BS403" si="43">IF(OR(B340="",F340=""),"*",BA340/Q340)</f>
        <v>*</v>
      </c>
      <c r="BT340" s="8" t="str">
        <f t="shared" si="4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1"/>
        <v>Aderente</v>
      </c>
      <c r="BR341" s="21" t="str">
        <f t="shared" si="42"/>
        <v>*</v>
      </c>
      <c r="BS341" s="21" t="str">
        <f t="shared" si="43"/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44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ref="BT403:BT452" si="45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6">IF(AND(BR404&lt;1,BS404&lt;1),"Produção e Intervalo",IF(BR404&lt;1,"Intervalo",IF(BS404&lt;1,"Produção","Aderente")))</f>
        <v>Aderente</v>
      </c>
      <c r="BR404" s="21" t="str">
        <f t="shared" ref="BR404:BR467" si="47">IF(OR(B404="",F404=""),"*",AY404/P404)</f>
        <v>*</v>
      </c>
      <c r="BS404" s="21" t="str">
        <f t="shared" ref="BS404:BS467" si="48">IF(OR(B404="",F404=""),"*",BA404/Q404)</f>
        <v>*</v>
      </c>
      <c r="BT404" s="8" t="str">
        <f t="shared" si="4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6"/>
        <v>Aderente</v>
      </c>
      <c r="BR405" s="21" t="str">
        <f t="shared" si="47"/>
        <v>*</v>
      </c>
      <c r="BS405" s="21" t="str">
        <f t="shared" si="48"/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9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50">IF(AND(BR468&lt;1,BS468&lt;1),"Produção e Intervalo",IF(BR468&lt;1,"Intervalo",IF(BS468&lt;1,"Produção","Aderente")))</f>
        <v>Aderente</v>
      </c>
      <c r="BR468" s="21" t="str">
        <f t="shared" ref="BR468:BR531" si="51">IF(OR(B468="",F468=""),"*",AY468/P468)</f>
        <v>*</v>
      </c>
      <c r="BS468" s="21" t="str">
        <f t="shared" ref="BS468:BS531" si="52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0"/>
        <v>Aderente</v>
      </c>
      <c r="BR469" s="21" t="str">
        <f t="shared" si="51"/>
        <v>*</v>
      </c>
      <c r="BS469" s="21" t="str">
        <f t="shared" si="5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0"/>
        <v>Aderente</v>
      </c>
      <c r="BR470" s="21" t="str">
        <f t="shared" si="51"/>
        <v>*</v>
      </c>
      <c r="BS470" s="21" t="str">
        <f t="shared" si="5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53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54">IF(AND(BR532&lt;1,BS532&lt;1),"Produção e Intervalo",IF(BR532&lt;1,"Intervalo",IF(BS532&lt;1,"Produção","Aderente")))</f>
        <v>Aderente</v>
      </c>
      <c r="BR532" s="21" t="str">
        <f t="shared" ref="BR532:BR595" si="55">IF(OR(B532="",F532=""),"*",AY532/P532)</f>
        <v>*</v>
      </c>
      <c r="BS532" s="21" t="str">
        <f t="shared" ref="BS532:BS595" si="56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4"/>
        <v>Aderente</v>
      </c>
      <c r="BR533" s="21" t="str">
        <f t="shared" si="55"/>
        <v>*</v>
      </c>
      <c r="BS533" s="21" t="str">
        <f t="shared" si="5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4"/>
        <v>Aderente</v>
      </c>
      <c r="BR534" s="21" t="str">
        <f t="shared" si="55"/>
        <v>*</v>
      </c>
      <c r="BS534" s="21" t="str">
        <f t="shared" si="5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7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8">IF(AND(BR596&lt;1,BS596&lt;1),"Produção e Intervalo",IF(BR596&lt;1,"Intervalo",IF(BS596&lt;1,"Produção","Aderente")))</f>
        <v>Aderente</v>
      </c>
      <c r="BR596" s="21" t="str">
        <f t="shared" ref="BR596:BR659" si="59">IF(OR(B596="",F596=""),"*",AY596/P596)</f>
        <v>*</v>
      </c>
      <c r="BS596" s="21" t="str">
        <f t="shared" ref="BS596:BS659" si="60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61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62">IF(AND(BR660&lt;1,BS660&lt;1),"Produção e Intervalo",IF(BR660&lt;1,"Intervalo",IF(BS660&lt;1,"Produção","Aderente")))</f>
        <v>Aderente</v>
      </c>
      <c r="BR660" s="21" t="str">
        <f t="shared" ref="BR660:BR723" si="63">IF(OR(B660="",F660=""),"*",AY660/P660)</f>
        <v>*</v>
      </c>
      <c r="BS660" s="21" t="str">
        <f t="shared" ref="BS660:BS723" si="64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2"/>
        <v>Aderente</v>
      </c>
      <c r="BR661" s="21" t="str">
        <f t="shared" si="63"/>
        <v>*</v>
      </c>
      <c r="BS661" s="21" t="str">
        <f t="shared" si="6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2"/>
        <v>Aderente</v>
      </c>
      <c r="BR662" s="21" t="str">
        <f t="shared" si="63"/>
        <v>*</v>
      </c>
      <c r="BS662" s="21" t="str">
        <f t="shared" si="6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65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6">IF(AND(BR724&lt;1,BS724&lt;1),"Produção e Intervalo",IF(BR724&lt;1,"Intervalo",IF(BS724&lt;1,"Produção","Aderente")))</f>
        <v>Aderente</v>
      </c>
      <c r="BR724" s="21" t="str">
        <f t="shared" ref="BR724:BR787" si="67">IF(OR(B724="",F724=""),"*",AY724/P724)</f>
        <v>*</v>
      </c>
      <c r="BS724" s="21" t="str">
        <f t="shared" ref="BS724:BS787" si="68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6"/>
        <v>Aderente</v>
      </c>
      <c r="BR725" s="21" t="str">
        <f t="shared" si="67"/>
        <v>*</v>
      </c>
      <c r="BS725" s="21" t="str">
        <f t="shared" si="6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6"/>
        <v>Aderente</v>
      </c>
      <c r="BR726" s="21" t="str">
        <f t="shared" si="67"/>
        <v>*</v>
      </c>
      <c r="BS726" s="21" t="str">
        <f t="shared" si="6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9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70">IF(AND(BR788&lt;1,BS788&lt;1),"Produção e Intervalo",IF(BR788&lt;1,"Intervalo",IF(BS788&lt;1,"Produção","Aderente")))</f>
        <v>Aderente</v>
      </c>
      <c r="BR788" s="21" t="str">
        <f t="shared" ref="BR788:BR809" si="71">IF(OR(B788="",F788=""),"*",AY788/P788)</f>
        <v>*</v>
      </c>
      <c r="BS788" s="21" t="str">
        <f t="shared" ref="BS788:BS809" si="72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0"/>
        <v>Aderente</v>
      </c>
      <c r="BR789" s="21" t="str">
        <f t="shared" si="71"/>
        <v>*</v>
      </c>
      <c r="BS789" s="21" t="str">
        <f t="shared" si="7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0"/>
        <v>Aderente</v>
      </c>
      <c r="BR790" s="21" t="str">
        <f t="shared" si="71"/>
        <v>*</v>
      </c>
      <c r="BS790" s="21" t="str">
        <f t="shared" si="7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50" t="str">
        <f t="shared" si="71"/>
        <v>*</v>
      </c>
      <c r="BS792" s="50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50" t="str">
        <f t="shared" si="71"/>
        <v>*</v>
      </c>
      <c r="BS793" s="50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9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70"/>
        <v>Aderente</v>
      </c>
      <c r="BR809" s="205" t="str">
        <f t="shared" si="71"/>
        <v>*</v>
      </c>
      <c r="BS809" s="205" t="str">
        <f t="shared" si="72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75 AA114 AA112 AA110 AA135:AA138 AA180 AA187 AA197 AA212 AA240 AA57:AA59" name="Range1_1_7_1_1"/>
    <protectedRange sqref="AB48:AE49 AB75:AE75 AB114 AD106 AD119 AB112:AE112 AB110 AD114:AE114 AB135 AB138 AD138:AE138 AB136:AE137 AB180 AD180:AE180 AB187 AD187:AE187 AB197 AD197:AE197 AB212 AD212:AE212 AB240 AD240:AE240 AB57:AE59" name="Range1_1_7_34_2"/>
    <protectedRange sqref="AF48:AF49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7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3" operator="equal">
      <formula>"NÃO"</formula>
    </cfRule>
    <cfRule type="cellIs" dxfId="235" priority="384" operator="equal">
      <formula>"SIM"</formula>
    </cfRule>
  </conditionalFormatting>
  <conditionalFormatting sqref="AZ331:AZ789 AZ6:AZ329">
    <cfRule type="expression" dxfId="234" priority="42839">
      <formula>#REF!=1</formula>
    </cfRule>
  </conditionalFormatting>
  <conditionalFormatting sqref="BF65 V65 U6:U64 U66:U791 BE6:BE809 AY6:AY809">
    <cfRule type="cellIs" dxfId="233" priority="42823" operator="equal">
      <formula>"ERRO"</formula>
    </cfRule>
  </conditionalFormatting>
  <conditionalFormatting sqref="BQ166:BQ793 BQ6:BQ164">
    <cfRule type="cellIs" dxfId="232" priority="42818" operator="equal">
      <formula>"Produção e Intervalo"</formula>
    </cfRule>
    <cfRule type="cellIs" dxfId="231" priority="42819" operator="equal">
      <formula>"Aderente"</formula>
    </cfRule>
    <cfRule type="cellIs" dxfId="230" priority="42820" operator="equal">
      <formula>"Intervalo"</formula>
    </cfRule>
    <cfRule type="cellIs" dxfId="229" priority="42821" operator="equal">
      <formula>"Produção"</formula>
    </cfRule>
    <cfRule type="cellIs" dxfId="228" priority="42822" operator="equal">
      <formula>"ERRO"</formula>
    </cfRule>
  </conditionalFormatting>
  <conditionalFormatting sqref="BR6:BS809">
    <cfRule type="cellIs" dxfId="227" priority="42800" operator="equal">
      <formula>"*"</formula>
    </cfRule>
    <cfRule type="cellIs" dxfId="226" priority="42801" operator="greaterThanOrEqual">
      <formula>1</formula>
    </cfRule>
    <cfRule type="cellIs" dxfId="225" priority="42802" operator="lessThan">
      <formula>1</formula>
    </cfRule>
  </conditionalFormatting>
  <conditionalFormatting sqref="BH792 BH415:BH789 BH6:BH27 BH28:BI34 BH35:BH83 BH87:BH412 BH84:BI86">
    <cfRule type="iconSet" priority="44623">
      <iconSet showValue="0">
        <cfvo type="percent" val="0"/>
        <cfvo type="num" val="1"/>
        <cfvo type="num" val="1" gte="0"/>
      </iconSet>
    </cfRule>
    <cfRule type="iconSet" priority="446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79 BK81:BK84 BK86:BK80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40">
      <formula>#REF!=1</formula>
    </cfRule>
  </conditionalFormatting>
  <conditionalFormatting sqref="BP11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72:BK79 BK81:BK84 BK86:BK90">
    <cfRule type="iconSet" priority="44655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83 BI87:BI329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21" operator="equal">
      <formula>"OPORTUNIDADE"</formula>
    </cfRule>
  </conditionalFormatting>
  <conditionalFormatting sqref="Z196">
    <cfRule type="cellIs" dxfId="222" priority="219" operator="equal">
      <formula>"NÃO"</formula>
    </cfRule>
    <cfRule type="cellIs" dxfId="221" priority="220" operator="equal">
      <formula>"SIM"</formula>
    </cfRule>
  </conditionalFormatting>
  <conditionalFormatting sqref="Z198">
    <cfRule type="cellIs" dxfId="220" priority="218" operator="equal">
      <formula>"OPORTUNIDADE"</formula>
    </cfRule>
  </conditionalFormatting>
  <conditionalFormatting sqref="Z198">
    <cfRule type="cellIs" dxfId="219" priority="216" operator="equal">
      <formula>"NÃO"</formula>
    </cfRule>
    <cfRule type="cellIs" dxfId="218" priority="217" operator="equal">
      <formula>"SIM"</formula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11" operator="equal">
      <formula>"OPORTUNIDADE"</formula>
    </cfRule>
  </conditionalFormatting>
  <conditionalFormatting sqref="Y196">
    <cfRule type="cellIs" dxfId="216" priority="209" operator="equal">
      <formula>"NÃO"</formula>
    </cfRule>
    <cfRule type="cellIs" dxfId="215" priority="210" operator="equal">
      <formula>"SIM"</formula>
    </cfRule>
  </conditionalFormatting>
  <conditionalFormatting sqref="Y198">
    <cfRule type="cellIs" dxfId="214" priority="208" operator="equal">
      <formula>"OPORTUNIDADE"</formula>
    </cfRule>
  </conditionalFormatting>
  <conditionalFormatting sqref="Y198">
    <cfRule type="cellIs" dxfId="213" priority="206" operator="equal">
      <formula>"NÃO"</formula>
    </cfRule>
    <cfRule type="cellIs" dxfId="212" priority="207" operator="equal">
      <formula>"SIM"</formula>
    </cfRule>
  </conditionalFormatting>
  <conditionalFormatting sqref="BP18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7" operator="equal">
      <formula>"OPORTUNIDADE"</formula>
    </cfRule>
  </conditionalFormatting>
  <conditionalFormatting sqref="Z215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215:Y219">
    <cfRule type="cellIs" dxfId="208" priority="154" operator="equal">
      <formula>"OPORTUNIDADE"</formula>
    </cfRule>
  </conditionalFormatting>
  <conditionalFormatting sqref="Y215:Y219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213">
    <cfRule type="cellIs" dxfId="205" priority="151" operator="equal">
      <formula>"OPORTUNIDADE"</formula>
    </cfRule>
  </conditionalFormatting>
  <conditionalFormatting sqref="Y213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212">
    <cfRule type="cellIs" dxfId="202" priority="148" operator="equal">
      <formula>"OPORTUNIDADE"</formula>
    </cfRule>
  </conditionalFormatting>
  <conditionalFormatting sqref="Y212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211">
    <cfRule type="cellIs" dxfId="199" priority="145" operator="equal">
      <formula>"OPORTUNIDADE"</formula>
    </cfRule>
  </conditionalFormatting>
  <conditionalFormatting sqref="Y211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210">
    <cfRule type="cellIs" dxfId="196" priority="142" operator="equal">
      <formula>"OPORTUNIDADE"</formula>
    </cfRule>
  </conditionalFormatting>
  <conditionalFormatting sqref="Y210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209">
    <cfRule type="cellIs" dxfId="193" priority="139" operator="equal">
      <formula>"OPORTUNIDADE"</formula>
    </cfRule>
  </conditionalFormatting>
  <conditionalFormatting sqref="Y209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208">
    <cfRule type="cellIs" dxfId="190" priority="136" operator="equal">
      <formula>"OPORTUNIDADE"</formula>
    </cfRule>
  </conditionalFormatting>
  <conditionalFormatting sqref="Y208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BQ165">
    <cfRule type="cellIs" dxfId="187" priority="129" operator="equal">
      <formula>"Produção e Intervalo"</formula>
    </cfRule>
    <cfRule type="cellIs" dxfId="186" priority="130" operator="equal">
      <formula>"Aderente"</formula>
    </cfRule>
    <cfRule type="cellIs" dxfId="185" priority="131" operator="equal">
      <formula>"Intervalo"</formula>
    </cfRule>
    <cfRule type="cellIs" dxfId="184" priority="132" operator="equal">
      <formula>"Produção"</formula>
    </cfRule>
    <cfRule type="cellIs" dxfId="183" priority="133" operator="equal">
      <formula>"ERRO"</formula>
    </cfRule>
  </conditionalFormatting>
  <conditionalFormatting sqref="BJ174:BK1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22" operator="equal">
      <formula>"OPORTUNIDADE"</formula>
    </cfRule>
  </conditionalFormatting>
  <conditionalFormatting sqref="Y226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Y234">
    <cfRule type="cellIs" dxfId="179" priority="116" operator="equal">
      <formula>"OPORTUNIDADE"</formula>
    </cfRule>
  </conditionalFormatting>
  <conditionalFormatting sqref="Y234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P21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7" operator="equal">
      <formula>"OPORTUNIDADE"</formula>
    </cfRule>
  </conditionalFormatting>
  <conditionalFormatting sqref="Y246:Z246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BP22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90" operator="equal">
      <formula>"OPORTUNIDADE"</formula>
    </cfRule>
  </conditionalFormatting>
  <conditionalFormatting sqref="Z243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9" operator="equal">
      <formula>"OPORTUNIDADE"</formula>
    </cfRule>
  </conditionalFormatting>
  <conditionalFormatting sqref="Y6:Z25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Z18">
    <cfRule type="cellIs" dxfId="167" priority="36" operator="equal">
      <formula>"OPORTUNIDADE"</formula>
    </cfRule>
  </conditionalFormatting>
  <conditionalFormatting sqref="Z18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18">
    <cfRule type="cellIs" dxfId="164" priority="33" operator="equal">
      <formula>"OPORTUNIDADE"</formula>
    </cfRule>
  </conditionalFormatting>
  <conditionalFormatting sqref="Y18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Z23">
    <cfRule type="cellIs" dxfId="161" priority="30" operator="equal">
      <formula>"OPORTUNIDADE"</formula>
    </cfRule>
  </conditionalFormatting>
  <conditionalFormatting sqref="Z2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23">
    <cfRule type="cellIs" dxfId="158" priority="27" operator="equal">
      <formula>"OPORTUNIDADE"</formula>
    </cfRule>
  </conditionalFormatting>
  <conditionalFormatting sqref="Y23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N58:BO69 BM6:BM789" xr:uid="{43038F51-D716-4A3D-AE73-47E9D552920F}">
      <formula1>IMPCAUSADOR</formula1>
    </dataValidation>
    <dataValidation type="list" allowBlank="1" showInputMessage="1" showErrorMessage="1" sqref="BN36 BN415:BN789 BN28:BN33 BN24:BN25 BN792 BN53:BN57 BN39:BN51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70:BN95" xr:uid="{D13F36DC-1AD9-4A81-ADED-C50D8B2BAEEC}">
      <formula1>INDIRECT(SUBSTITUTE(BM6," ",""))</formula1>
    </dataValidation>
    <dataValidation type="list" allowBlank="1" showInputMessage="1" showErrorMessage="1" sqref="BO36 BO415:BO795 BO39:BO51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70:BO95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:T64 T65:U65 T87:T789 S66:T86 S87:S791" xr:uid="{2526A0CD-09C2-44C3-906E-5A6AD6BFAA8D}"/>
    <dataValidation type="list" allowBlank="1" showInputMessage="1" showErrorMessage="1" sqref="BC6:BC64 BD6:BD791 BC66:BC789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AJ65 F64:F104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Z66:Z791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6"/>
      <c r="B1" s="287"/>
      <c r="C1" s="288"/>
      <c r="L1" s="92"/>
      <c r="M1" s="123"/>
      <c r="N1" s="123"/>
      <c r="O1" s="123"/>
      <c r="P1" s="289" t="s">
        <v>1112</v>
      </c>
      <c r="Q1" s="290"/>
      <c r="R1" s="123"/>
      <c r="T1" s="93"/>
      <c r="U1" s="291" t="s">
        <v>1271</v>
      </c>
      <c r="V1" s="291"/>
      <c r="W1" s="291"/>
    </row>
    <row r="2" spans="1:23" s="91" customFormat="1">
      <c r="A2" s="94" t="s">
        <v>1272</v>
      </c>
      <c r="B2" s="94" t="s">
        <v>1273</v>
      </c>
      <c r="C2" s="94" t="s">
        <v>511</v>
      </c>
      <c r="D2" s="95" t="s">
        <v>1064</v>
      </c>
      <c r="E2" s="95" t="s">
        <v>1065</v>
      </c>
      <c r="F2" s="95" t="s">
        <v>1274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1275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SP NORTE</v>
      </c>
      <c r="E78" s="171" t="str">
        <f>IF(SP_NORTE!T83="","*",SP_NORTE!T83)</f>
        <v>TMI-ZEB</v>
      </c>
      <c r="F78" s="180">
        <f>IF(SP_NORTE!B83="","*",SP_NORTE!B83)</f>
        <v>45967</v>
      </c>
      <c r="G78" s="180" t="str">
        <f>IF(SP_NORTE!D83="","*",SP_NORTE!D83)</f>
        <v>A63</v>
      </c>
      <c r="H78" s="180" t="str">
        <f>IF(SP_NORTE!F83="","*",SP_NORTE!F83)</f>
        <v>OUTRAS ATIVIDADES</v>
      </c>
      <c r="I78" s="180" t="str">
        <f>IF(SP_NORTE!H83="","*",SP_NORTE!H83)</f>
        <v>ZSF</v>
      </c>
      <c r="J78" s="180" t="str">
        <f>IF(SP_NORTE!I83="","*",SP_NORTE!I83)</f>
        <v>TMI</v>
      </c>
      <c r="K78" s="171" t="str">
        <f>IF(SP_NORTE!M83="","*",SP_NORTE!M83)</f>
        <v>ZRW-TRP</v>
      </c>
      <c r="L78" s="171" t="str">
        <f>IF(SP_NORTE!N83="","*",SP_NORTE!N83)</f>
        <v>ZRWTMI</v>
      </c>
      <c r="M78" s="172">
        <f>IF(SP_NORTE!J83="","*",SP_NORTE!J83)</f>
        <v>73</v>
      </c>
      <c r="N78" s="179">
        <f>IF(SP_NORTE!K83="","*",SP_NORTE!K83)</f>
        <v>438</v>
      </c>
      <c r="O78" s="179">
        <f>IF(SP_NORTE!L83="","*",SP_NORTE!L83)</f>
        <v>439</v>
      </c>
      <c r="P78" s="178">
        <f>IF(SP_NORTE!O83="","*",SP_NORTE!O83)</f>
        <v>0.35416666666666669</v>
      </c>
      <c r="Q78" s="178">
        <f>IF(SP_NORTE!P83="","*",SP_NORTE!P83)</f>
        <v>4.1666666666666664E-2</v>
      </c>
      <c r="R78" s="180" t="str">
        <f>IF(SP_NORTE!Q83="","*",CONCATENATE(SP_NORTE!Q83," ",SP_NORTE!R83))</f>
        <v>1 BINÁRIO</v>
      </c>
      <c r="S78" s="180" t="str">
        <f>IF(SP_NORTE!V83="","*",SP_NORTE!V83)</f>
        <v>Victor</v>
      </c>
      <c r="T78" s="180" t="str">
        <f>IF(SP_NORTE!W83="","*",SP_NORTE!W83)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OPORTUNIDADE</v>
      </c>
      <c r="B79" s="181" t="str">
        <f>IF(SP_NORTE!X84="","*",SP_NORTE!X84)</f>
        <v>Oportunidade</v>
      </c>
      <c r="C79" s="181" t="str">
        <f>IF(SP_NORTE!Z84="","*",SP_NORTE!Z84)</f>
        <v>*</v>
      </c>
      <c r="D79" s="171" t="str">
        <f>IF(SP_NORTE!S84="","*",SP_NORTE!S84)</f>
        <v>SP NORTE</v>
      </c>
      <c r="E79" s="171" t="str">
        <f>IF(SP_NORTE!T84="","*",SP_NORTE!T84)</f>
        <v>TMI-ZEB</v>
      </c>
      <c r="F79" s="180">
        <f>IF(SP_NORTE!B84="","*",SP_NORTE!B84)</f>
        <v>45967</v>
      </c>
      <c r="G79" s="180" t="str">
        <f>IF(SP_NORTE!D84="","*",SP_NORTE!D84)</f>
        <v>JOVÂNIO (TP-850)</v>
      </c>
      <c r="H79" s="180" t="str">
        <f>IF(SP_NORTE!F84="","*",SP_NORTE!F84)</f>
        <v>PDM - SOLDA</v>
      </c>
      <c r="I79" s="180" t="str">
        <f>IF(SP_NORTE!H84="","*",SP_NORTE!H84)</f>
        <v>ZJAN</v>
      </c>
      <c r="J79" s="180" t="str">
        <f>IF(SP_NORTE!I84="","*",SP_NORTE!I84)</f>
        <v>-</v>
      </c>
      <c r="K79" s="171" t="str">
        <f>IF(SP_NORTE!M84="","*",SP_NORTE!M84)</f>
        <v>ZJA-N</v>
      </c>
      <c r="L79" s="171" t="str">
        <f>IF(SP_NORTE!N84="","*",SP_NORTE!N84)</f>
        <v>ZJAN</v>
      </c>
      <c r="M79" s="172">
        <f>IF(SP_NORTE!J84="","*",SP_NORTE!J84)</f>
        <v>73</v>
      </c>
      <c r="N79" s="179">
        <f>IF(SP_NORTE!K84="","*",SP_NORTE!K84)</f>
        <v>373.68</v>
      </c>
      <c r="O79" s="179" t="str">
        <f>IF(SP_NORTE!L84="","*",SP_NORTE!L84)</f>
        <v>-</v>
      </c>
      <c r="P79" s="178">
        <f>IF(SP_NORTE!O84="","*",SP_NORTE!O84)</f>
        <v>0.35416666666666669</v>
      </c>
      <c r="Q79" s="178">
        <f>IF(SP_NORTE!P84="","*",SP_NORTE!P84)</f>
        <v>6.25E-2</v>
      </c>
      <c r="R79" s="180" t="str">
        <f>IF(SP_NORTE!Q84="","*",CONCATENATE(SP_NORTE!Q84," ",SP_NORTE!R84))</f>
        <v>1 Nº DE SOLDA</v>
      </c>
      <c r="S79" s="180" t="str">
        <f>IF(SP_NORTE!V84="","*",SP_NORTE!V84)</f>
        <v>Jovânio</v>
      </c>
      <c r="T79" s="180" t="str">
        <f>IF(SP_NORTE!W84="","*",SP_NORTE!W84)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OPORTUNIDADE</v>
      </c>
      <c r="B80" s="181" t="str">
        <f>IF(SP_NORTE!X85="","*",SP_NORTE!X85)</f>
        <v>Oportunidade</v>
      </c>
      <c r="C80" s="181" t="str">
        <f>IF(SP_NORTE!Z85="","*",SP_NORTE!Z85)</f>
        <v>*</v>
      </c>
      <c r="D80" s="171" t="str">
        <f>IF(SP_NORTE!S85="","*",SP_NORTE!S85)</f>
        <v>SP NORTE</v>
      </c>
      <c r="E80" s="171" t="str">
        <f>IF(SP_NORTE!T85="","*",SP_NORTE!T85)</f>
        <v>TMI-ZEB</v>
      </c>
      <c r="F80" s="180">
        <f>IF(SP_NORTE!B85="","*",SP_NORTE!B85)</f>
        <v>45967</v>
      </c>
      <c r="G80" s="180" t="str">
        <f>IF(SP_NORTE!D85="","*",SP_NORTE!D85)</f>
        <v>EXPANSÃO TURMA 1</v>
      </c>
      <c r="H80" s="180" t="str">
        <f>IF(SP_NORTE!F85="","*",SP_NORTE!F85)</f>
        <v>EXPANSÃO - OUTRA ATIVIDADE</v>
      </c>
      <c r="I80" s="180" t="str">
        <f>IF(SP_NORTE!H85="","*",SP_NORTE!H85)</f>
        <v>ZCF1</v>
      </c>
      <c r="J80" s="180" t="str">
        <f>IF(SP_NORTE!I85="","*",SP_NORTE!I85)</f>
        <v>-</v>
      </c>
      <c r="K80" s="171" t="str">
        <f>IF(SP_NORTE!M85="","*",SP_NORTE!M85)</f>
        <v>ZCF</v>
      </c>
      <c r="L80" s="171" t="str">
        <f>IF(SP_NORTE!N85="","*",SP_NORTE!N85)</f>
        <v>ZCF1</v>
      </c>
      <c r="M80" s="172">
        <f>IF(SP_NORTE!J85="","*",SP_NORTE!J85)</f>
        <v>73</v>
      </c>
      <c r="N80" s="179">
        <f>IF(SP_NORTE!K85="","*",SP_NORTE!K85)</f>
        <v>295.25</v>
      </c>
      <c r="O80" s="179" t="str">
        <f>IF(SP_NORTE!L85="","*",SP_NORTE!L85)</f>
        <v>-</v>
      </c>
      <c r="P80" s="178">
        <f>IF(SP_NORTE!O85="","*",SP_NORTE!O85)</f>
        <v>0.33333333333333331</v>
      </c>
      <c r="Q80" s="178">
        <f>IF(SP_NORTE!P85="","*",SP_NORTE!P85)</f>
        <v>8.3333333333333329E-2</v>
      </c>
      <c r="R80" s="180" t="str">
        <f>IF(SP_NORTE!Q85="","*",CONCATENATE(SP_NORTE!Q85," ",SP_NORTE!R85))</f>
        <v>1 BINÁRIO</v>
      </c>
      <c r="S80" s="180" t="str">
        <f>IF(SP_NORTE!V85="","*",SP_NORTE!V85)</f>
        <v>Jussimar</v>
      </c>
      <c r="T80" s="180" t="str">
        <f>IF(SP_NORTE!W85="","*",SP_NORTE!W85)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OPORTUNIDADE</v>
      </c>
      <c r="B81" s="181" t="str">
        <f>IF(SP_NORTE!X86="","*",SP_NORTE!X86)</f>
        <v>Oportunidade</v>
      </c>
      <c r="C81" s="181" t="str">
        <f>IF(SP_NORTE!Z86="","*",SP_NORTE!Z86)</f>
        <v>*</v>
      </c>
      <c r="D81" s="171" t="str">
        <f>IF(SP_NORTE!S86="","*",SP_NORTE!S86)</f>
        <v>SP NORTE</v>
      </c>
      <c r="E81" s="171" t="str">
        <f>IF(SP_NORTE!T86="","*",SP_NORTE!T86)</f>
        <v>TMI-ZEB</v>
      </c>
      <c r="F81" s="180">
        <f>IF(SP_NORTE!B86="","*",SP_NORTE!B86)</f>
        <v>45967</v>
      </c>
      <c r="G81" s="180" t="str">
        <f>IF(SP_NORTE!D86="","*",SP_NORTE!D86)</f>
        <v>JULIO (TP-697)</v>
      </c>
      <c r="H81" s="180" t="str">
        <f>IF(SP_NORTE!F86="","*",SP_NORTE!F86)</f>
        <v>PDM - SOLDA</v>
      </c>
      <c r="I81" s="180" t="str">
        <f>IF(SP_NORTE!H86="","*",SP_NORTE!H86)</f>
        <v>ZKYN</v>
      </c>
      <c r="J81" s="180" t="str">
        <f>IF(SP_NORTE!I86="","*",SP_NORTE!I86)</f>
        <v>-</v>
      </c>
      <c r="K81" s="171" t="str">
        <f>IF(SP_NORTE!M86="","*",SP_NORTE!M86)</f>
        <v>ZKY-N</v>
      </c>
      <c r="L81" s="171" t="str">
        <f>IF(SP_NORTE!N86="","*",SP_NORTE!N86)</f>
        <v>ZKYN</v>
      </c>
      <c r="M81" s="172">
        <f>IF(SP_NORTE!J86="","*",SP_NORTE!J86)</f>
        <v>73</v>
      </c>
      <c r="N81" s="179">
        <f>IF(SP_NORTE!K86="","*",SP_NORTE!K86)</f>
        <v>278.05</v>
      </c>
      <c r="O81" s="179" t="str">
        <f>IF(SP_NORTE!L86="","*",SP_NORTE!L86)</f>
        <v>-</v>
      </c>
      <c r="P81" s="178">
        <f>IF(SP_NORTE!O86="","*",SP_NORTE!O86)</f>
        <v>0.35416666666666669</v>
      </c>
      <c r="Q81" s="178">
        <f>IF(SP_NORTE!P86="","*",SP_NORTE!P86)</f>
        <v>6.25E-2</v>
      </c>
      <c r="R81" s="180" t="str">
        <f>IF(SP_NORTE!Q86="","*",CONCATENATE(SP_NORTE!Q86," ",SP_NORTE!R86))</f>
        <v>1 Nº DE SOLDA</v>
      </c>
      <c r="S81" s="180" t="str">
        <f>IF(SP_NORTE!V86="","*",SP_NORTE!V86)</f>
        <v>Júlio</v>
      </c>
      <c r="T81" s="180" t="str">
        <f>IF(SP_NORTE!W86="","*",SP_NORTE!W86)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1276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O3008" sqref="O3008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2" t="s">
        <v>1277</v>
      </c>
      <c r="D5" s="293"/>
      <c r="E5" s="293"/>
      <c r="F5" s="293"/>
      <c r="G5" s="293"/>
      <c r="H5" s="293"/>
      <c r="I5" s="293"/>
      <c r="J5" s="294"/>
      <c r="K5" s="295" t="s">
        <v>1278</v>
      </c>
      <c r="L5" s="296"/>
      <c r="M5" s="296"/>
      <c r="N5" s="296"/>
      <c r="O5" s="297" t="s">
        <v>1279</v>
      </c>
      <c r="P5" s="298"/>
    </row>
    <row r="6" spans="1:16" s="81" customFormat="1" ht="15" customHeight="1">
      <c r="A6" s="73" t="s">
        <v>1274</v>
      </c>
      <c r="B6" s="82" t="s">
        <v>1273</v>
      </c>
      <c r="C6" s="83" t="s">
        <v>1064</v>
      </c>
      <c r="D6" s="84" t="s">
        <v>1065</v>
      </c>
      <c r="E6" s="83" t="s">
        <v>1280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1281</v>
      </c>
      <c r="M6" s="87" t="s">
        <v>710</v>
      </c>
      <c r="N6" s="88" t="s">
        <v>1059</v>
      </c>
      <c r="O6" s="204" t="s">
        <v>1102</v>
      </c>
      <c r="P6" s="149" t="s">
        <v>1282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09:30/Em inspeção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13:16/Pendente inf. de produção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0</v>
      </c>
      <c r="P74" s="182" t="str">
        <f>IF($A$2=1,IF(SP_NORTE!BJ73="","*",SP_NORTE!BJ73),IF(SP_NORTE!BK73="","*",SP_NORTE!BK73))</f>
        <v>Macro 1 08:14/Sem oportunidade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2</v>
      </c>
      <c r="P75" s="182" t="str">
        <f>IF($A$2=1,IF(SP_NORTE!BJ74="","*",SP_NORTE!BJ74),IF(SP_NORTE!BK74="","*",SP_NORTE!BK74))</f>
        <v>Macro 1 08:38/Maquinista no local 11:30/Lic.12:58/Em deslocamento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2</v>
      </c>
      <c r="P78" s="182" t="str">
        <f>IF($A$2=1,IF(SP_NORTE!BJ77="","*",SP_NORTE!BJ77),IF(SP_NORTE!BK77="","*",SP_NORTE!BK77))</f>
        <v>Turma pronta 09h/ Intervalo aberto das 09:30 - 13:30/Liberado 12:33 devido temperatura/Produção: 850m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0</v>
      </c>
      <c r="P79" s="182" t="str">
        <f>IF($A$2=1,IF(SP_NORTE!BJ78="","*",SP_NORTE!BJ78),IF(SP_NORTE!BK78="","*",SP_NORTE!BK78))</f>
        <v>Turma pronta 09h/ Intervalo aberto das 09:30 - 12:30/Liberado 12:33/Produção: 0 devido temperatura estourada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Prev. equipe em ZSK 12h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0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0</v>
      </c>
      <c r="P82" s="182" t="str">
        <f>IF($A$2=1,IF(SP_NORTE!BJ81="","*",SP_NORTE!BJ81),IF(SP_NORTE!BK81="","*",SP_NORTE!BK81))</f>
        <v xml:space="preserve">Turma pronta 07:00/Sem oportunidade 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>
        <f>IF(SP_NORTE!B83="","*",SP_NORTE!B83)</f>
        <v>45967</v>
      </c>
      <c r="B84" s="90" t="str">
        <f>IF(SP_NORTE!X83="","*",SP_NORTE!X83)</f>
        <v>*</v>
      </c>
      <c r="C84" s="90" t="str">
        <f>IF(SP_NORTE!S83="","*",SP_NORTE!S83)</f>
        <v>SP NORTE</v>
      </c>
      <c r="D84" s="90" t="str">
        <f>IF(SP_NORTE!T83="","*",SP_NORTE!T83)</f>
        <v>TMI-ZEB</v>
      </c>
      <c r="E84" s="90" t="str">
        <f>IF(SP_NORTE!D83="","*",SP_NORTE!D83)</f>
        <v>A63</v>
      </c>
      <c r="F84" s="90" t="str">
        <f>IF(SP_NORTE!H83="","*",SP_NORTE!H83)</f>
        <v>ZSF</v>
      </c>
      <c r="G84" s="90" t="str">
        <f>IF(SP_NORTE!M83="","*",SP_NORTE!M83)</f>
        <v>ZRW-TRP</v>
      </c>
      <c r="H84" s="129">
        <f>IF(SP_NORTE!K83="","*",SP_NORTE!K83)</f>
        <v>438</v>
      </c>
      <c r="I84" s="126">
        <f>IF(SP_NORTE!O83="","*",SP_NORTE!O83)</f>
        <v>0.35416666666666669</v>
      </c>
      <c r="J84" s="126">
        <f>IF(SP_NORTE!P83="","*",SP_NORTE!P83)</f>
        <v>4.1666666666666664E-2</v>
      </c>
      <c r="K84" s="90" t="str">
        <f>IF(SP_NORTE!AK83="","*",SP_NORTE!AK83)</f>
        <v>ZSF</v>
      </c>
      <c r="L84" s="90" t="str">
        <f>IF(SP_NORTE!AM83="","*",SP_NORTE!AM83)</f>
        <v>ZRW-TRP</v>
      </c>
      <c r="M84" s="90">
        <f>IF(SP_NORTE!AP83="","*",SP_NORTE!AP83)</f>
        <v>438</v>
      </c>
      <c r="N84" s="90" t="str">
        <f>IF(SP_NORTE!AM83="","*",SP_NORTE!AM83)</f>
        <v>ZRW-TRP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JOVÂNIO (TP-850)</v>
      </c>
      <c r="F85" s="90" t="str">
        <f>IF(SP_NORTE!H84="","*",SP_NORTE!H84)</f>
        <v>ZJAN</v>
      </c>
      <c r="G85" s="90" t="str">
        <f>IF(SP_NORTE!M84="","*",SP_NORTE!M84)</f>
        <v>ZJA-N</v>
      </c>
      <c r="H85" s="129">
        <f>IF(SP_NORTE!K84="","*",SP_NORTE!K84)</f>
        <v>373.68</v>
      </c>
      <c r="I85" s="126">
        <f>IF(SP_NORTE!O84="","*",SP_NORTE!O84)</f>
        <v>0.35416666666666669</v>
      </c>
      <c r="J85" s="126">
        <f>IF(SP_NORTE!P84="","*",SP_NORTE!P84)</f>
        <v>6.25E-2</v>
      </c>
      <c r="K85" s="90" t="str">
        <f>IF(SP_NORTE!AK84="","*",SP_NORTE!AK84)</f>
        <v>ZJAN</v>
      </c>
      <c r="L85" s="90" t="str">
        <f>IF(SP_NORTE!AM84="","*",SP_NORTE!AM84)</f>
        <v>ZJA-N</v>
      </c>
      <c r="M85" s="90">
        <f>IF(SP_NORTE!AP84="","*",SP_NORTE!AP84)</f>
        <v>373.68</v>
      </c>
      <c r="N85" s="90" t="str">
        <f>IF(SP_NORTE!AM84="","*",SP_NORTE!AM84)</f>
        <v>ZJA-N</v>
      </c>
      <c r="O85" s="122">
        <f>IF(SP_NORTE!BH84="","*",SP_NORTE!BH84)</f>
        <v>0</v>
      </c>
      <c r="P85" s="182" t="str">
        <f>IF($A$2=1,IF(SP_NORTE!BJ84="","*",SP_NORTE!BJ84),IF(SP_NORTE!BK84="","*",SP_NORTE!BK84))</f>
        <v>Turma não solicita intervalo/Turma bloqueada em razão de colaborador que apresentou resultado positivo no teste do bafômetro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EXPANSÃO TURMA 1</v>
      </c>
      <c r="F86" s="90" t="str">
        <f>IF(SP_NORTE!H85="","*",SP_NORTE!H85)</f>
        <v>ZCF1</v>
      </c>
      <c r="G86" s="90" t="str">
        <f>IF(SP_NORTE!M85="","*",SP_NORTE!M85)</f>
        <v>ZCF</v>
      </c>
      <c r="H86" s="129">
        <f>IF(SP_NORTE!K85="","*",SP_NORTE!K85)</f>
        <v>295.25</v>
      </c>
      <c r="I86" s="126">
        <f>IF(SP_NORTE!O85="","*",SP_NORTE!O85)</f>
        <v>0.33333333333333331</v>
      </c>
      <c r="J86" s="126">
        <f>IF(SP_NORTE!P85="","*",SP_NORTE!P85)</f>
        <v>8.3333333333333329E-2</v>
      </c>
      <c r="K86" s="90" t="str">
        <f>IF(SP_NORTE!AK85="","*",SP_NORTE!AK85)</f>
        <v>ZCF1</v>
      </c>
      <c r="L86" s="90" t="str">
        <f>IF(SP_NORTE!AM85="","*",SP_NORTE!AM85)</f>
        <v>ZCF</v>
      </c>
      <c r="M86" s="90">
        <f>IF(SP_NORTE!AP85="","*",SP_NORTE!AP85)</f>
        <v>295.25</v>
      </c>
      <c r="N86" s="90" t="str">
        <f>IF(SP_NORTE!AM85="","*",SP_NORTE!AM85)</f>
        <v>ZCF</v>
      </c>
      <c r="O86" s="122">
        <f>IF(SP_NORTE!BH85="","*",SP_NORTE!BH85)</f>
        <v>0</v>
      </c>
      <c r="P86" s="182" t="str">
        <f>IF($A$2=1,IF(SP_NORTE!BJ85="","*",SP_NORTE!BJ85),IF(SP_NORTE!BK85="","*",SP_NORTE!BK85))</f>
        <v>Turma pronta 07:45/Faixa das 13:20 até 14:20 porém chuva no local/Turma não iniciou o intervalo</v>
      </c>
    </row>
    <row r="87" spans="1:16" hidden="1">
      <c r="A87" s="89">
        <f>IF(SP_NORTE!B86="","*",SP_NORTE!B86)</f>
        <v>45967</v>
      </c>
      <c r="B87" s="90" t="str">
        <f>IF(SP_NORTE!X86="","*",SP_NORTE!X86)</f>
        <v>Oportunidade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JULIO (TP-697)</v>
      </c>
      <c r="F87" s="90" t="str">
        <f>IF(SP_NORTE!H86="","*",SP_NORTE!H86)</f>
        <v>ZKYN</v>
      </c>
      <c r="G87" s="90" t="str">
        <f>IF(SP_NORTE!M86="","*",SP_NORTE!M86)</f>
        <v>ZKY-N</v>
      </c>
      <c r="H87" s="129">
        <f>IF(SP_NORTE!K86="","*",SP_NORTE!K86)</f>
        <v>278.05</v>
      </c>
      <c r="I87" s="126">
        <f>IF(SP_NORTE!O86="","*",SP_NORTE!O86)</f>
        <v>0.35416666666666669</v>
      </c>
      <c r="J87" s="126">
        <f>IF(SP_NORTE!P86="","*",SP_NORTE!P86)</f>
        <v>6.25E-2</v>
      </c>
      <c r="K87" s="90" t="str">
        <f>IF(SP_NORTE!AK86="","*",SP_NORTE!AK86)</f>
        <v>ZKY282</v>
      </c>
      <c r="L87" s="90" t="str">
        <f>IF(SP_NORTE!AM86="","*",SP_NORTE!AM86)</f>
        <v>ZKY282</v>
      </c>
      <c r="M87" s="90">
        <f>IF(SP_NORTE!AP86="","*",SP_NORTE!AP86)</f>
        <v>278.5</v>
      </c>
      <c r="N87" s="90" t="str">
        <f>IF(SP_NORTE!AM86="","*",SP_NORTE!AM86)</f>
        <v>ZKY282</v>
      </c>
      <c r="O87" s="122">
        <f>IF(SP_NORTE!BH86="","*",SP_NORTE!BH86)</f>
        <v>2</v>
      </c>
      <c r="P87" s="182" t="str">
        <f>IF($A$2=1,IF(SP_NORTE!BJ86="","*",SP_NORTE!BJ86),IF(SP_NORTE!BK86="","*",SP_NORTE!BK86))</f>
        <v>Turma solicitou intervalo no km  278+500/Turma pronta 08:30/Intervalo aberto das 12:00 até 13:30/Produção: 1 solda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1283</v>
      </c>
      <c r="C2" s="134" t="s">
        <v>1049</v>
      </c>
      <c r="D2" s="83" t="s">
        <v>1051</v>
      </c>
      <c r="E2" s="83" t="s">
        <v>1284</v>
      </c>
      <c r="F2" s="111" t="s">
        <v>1285</v>
      </c>
      <c r="G2" s="83" t="s">
        <v>1286</v>
      </c>
      <c r="H2" s="83" t="s">
        <v>1287</v>
      </c>
      <c r="I2" s="83" t="s">
        <v>1288</v>
      </c>
      <c r="J2" s="83" t="s">
        <v>1289</v>
      </c>
      <c r="K2" s="85" t="s">
        <v>1290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>
        <f>IF(SP_NORTE!B83="","*",SP_NORTE!B83)</f>
        <v>45967</v>
      </c>
      <c r="D73" s="106" t="str">
        <f>IF(SP_NORTE!D83="","*",SP_NORTE!D83)</f>
        <v>A63</v>
      </c>
      <c r="E73" s="106" t="str">
        <f>IF(SP_NORTE!H83="","*",SP_NORTE!H83)</f>
        <v>ZSF</v>
      </c>
      <c r="F73" s="112" t="str">
        <f>IF(SP_NORTE!M83="","*",SP_NORTE!M83)</f>
        <v>ZRW-TRP</v>
      </c>
      <c r="G73" s="107" t="str">
        <f>IF(SP_NORTE!I83="","*",SP_NORTE!I83)</f>
        <v>TMI</v>
      </c>
      <c r="H73" s="107" t="str">
        <f>IF(SP_NORTE!AB83="","*",SP_NORTE!AB83)</f>
        <v>-</v>
      </c>
      <c r="I73" s="107" t="str">
        <f>IF(SP_NORTE!AC83="","*",SP_NORTE!AC83)</f>
        <v>-</v>
      </c>
      <c r="J73" s="108" t="str">
        <f>IF(SP_NORTE!AA83="","*",SP_NORTE!AA83)</f>
        <v>-</v>
      </c>
      <c r="K73" s="109" t="str">
        <f>IF(SP_NORTE!AD83="","*",SP_NORTE!AD83)</f>
        <v>-</v>
      </c>
    </row>
    <row r="74" spans="2:11" s="110" customFormat="1" hidden="1">
      <c r="B74" s="106" t="str">
        <f>IF(SP_NORTE!Y84="","*",SP_NORTE!Y84)</f>
        <v>OPORTUNIDADE</v>
      </c>
      <c r="C74" s="107">
        <f>IF(SP_NORTE!B84="","*",SP_NORTE!B84)</f>
        <v>45967</v>
      </c>
      <c r="D74" s="106" t="str">
        <f>IF(SP_NORTE!D84="","*",SP_NORTE!D84)</f>
        <v>JOVÂNIO (TP-850)</v>
      </c>
      <c r="E74" s="106" t="str">
        <f>IF(SP_NORTE!H84="","*",SP_NORTE!H84)</f>
        <v>ZJAN</v>
      </c>
      <c r="F74" s="112" t="str">
        <f>IF(SP_NORTE!M84="","*",SP_NORTE!M84)</f>
        <v>ZJA-N</v>
      </c>
      <c r="G74" s="107" t="str">
        <f>IF(SP_NORTE!I84="","*",SP_NORTE!I84)</f>
        <v>-</v>
      </c>
      <c r="H74" s="107" t="str">
        <f>IF(SP_NORTE!AB84="","*",SP_NORTE!AB84)</f>
        <v>-</v>
      </c>
      <c r="I74" s="107" t="str">
        <f>IF(SP_NORTE!AC84="","*",SP_NORTE!AC84)</f>
        <v>-</v>
      </c>
      <c r="J74" s="108" t="str">
        <f>IF(SP_NORTE!AA84="","*",SP_NORTE!AA84)</f>
        <v>-</v>
      </c>
      <c r="K74" s="109" t="str">
        <f>IF(SP_NORTE!AD84="","*",SP_NORTE!AD84)</f>
        <v>-</v>
      </c>
    </row>
    <row r="75" spans="2:11" s="110" customFormat="1" hidden="1">
      <c r="B75" s="106" t="str">
        <f>IF(SP_NORTE!Y85="","*",SP_NORTE!Y85)</f>
        <v>OPORTUNIDADE</v>
      </c>
      <c r="C75" s="107">
        <f>IF(SP_NORTE!B85="","*",SP_NORTE!B85)</f>
        <v>45967</v>
      </c>
      <c r="D75" s="106" t="str">
        <f>IF(SP_NORTE!D85="","*",SP_NORTE!D85)</f>
        <v>EXPANSÃO TURMA 1</v>
      </c>
      <c r="E75" s="106" t="str">
        <f>IF(SP_NORTE!H85="","*",SP_NORTE!H85)</f>
        <v>ZCF1</v>
      </c>
      <c r="F75" s="112" t="str">
        <f>IF(SP_NORTE!M85="","*",SP_NORTE!M85)</f>
        <v>ZCF</v>
      </c>
      <c r="G75" s="107" t="str">
        <f>IF(SP_NORTE!I85="","*",SP_NORTE!I85)</f>
        <v>-</v>
      </c>
      <c r="H75" s="107" t="str">
        <f>IF(SP_NORTE!AB85="","*",SP_NORTE!AB85)</f>
        <v>-</v>
      </c>
      <c r="I75" s="107" t="str">
        <f>IF(SP_NORTE!AC85="","*",SP_NORTE!AC85)</f>
        <v>-</v>
      </c>
      <c r="J75" s="108" t="str">
        <f>IF(SP_NORTE!AA85="","*",SP_NORTE!AA85)</f>
        <v>-</v>
      </c>
      <c r="K75" s="109" t="str">
        <f>IF(SP_NORTE!AD85="","*",SP_NORTE!AD85)</f>
        <v>-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2025-11-05T17:26:52Z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