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883" documentId="8_{B6337239-1A00-434D-AAD0-422EA1FEB5AE}" xr6:coauthVersionLast="47" xr6:coauthVersionMax="47" xr10:uidLastSave="{B9B0A6AB-CFB0-4830-9CD7-116D1E7EE9F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R308" i="16" s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R312" i="16" s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R314" i="16" s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R316" i="16" s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R320" i="16" s="1"/>
  <c r="S301" i="1" a="1"/>
  <c r="S301" i="1" s="1"/>
  <c r="D320" i="16" s="1"/>
  <c r="T301" i="1" a="1"/>
  <c r="T301" i="1" s="1"/>
  <c r="E320" i="16" s="1"/>
  <c r="AI301" i="1"/>
  <c r="BB301" i="1" s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01" i="1" l="1"/>
  <c r="AJ281" i="1"/>
  <c r="AJ293" i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<sst xmlns="http://schemas.openxmlformats.org/spreadsheetml/2006/main" count="7547" uniqueCount="1904">
  <si>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</si>
  <si>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</si>
  <si>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</si>
  <si>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</si>
  <si>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</si>
  <si>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</si>
  <si>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</si>
  <si>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</si>
  <si>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</si>
  <si>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</si>
  <si>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</si>
  <si>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</si>
  <si>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</si>
  <si>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</si>
  <si>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</si>
  <si>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</si>
  <si>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</si>
  <si>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</si>
  <si>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</si>
  <si>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</si>
  <si>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</si>
  <si>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</si>
  <si>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</si>
  <si>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</si>
  <si>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</si>
  <si>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</si>
  <si>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</si>
  <si>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</si>
  <si>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</si>
  <si>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</si>
  <si>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</si>
  <si>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</si>
  <si>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</si>
  <si>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</si>
  <si>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</si>
  <si>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</si>
  <si>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</si>
  <si>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</si>
  <si>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</si>
  <si>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</si>
  <si>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</si>
  <si>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</si>
  <si>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</si>
  <si>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</si>
  <si>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</si>
  <si>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</si>
  <si>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</si>
  <si>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</si>
  <si>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</si>
  <si>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</si>
  <si>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</si>
  <si>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</si>
  <si>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</si>
  <si>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</si>
  <si>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</si>
  <si>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</si>
  <si>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</si>
  <si>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</si>
  <si>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</si>
  <si>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</si>
  <si>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</si>
  <si>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</si>
  <si>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</si>
  <si>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</si>
  <si>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</si>
  <si>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</si>
  <si>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</si>
  <si>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</si>
  <si>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</si>
  <si>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</si>
  <si>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</si>
  <si>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</si>
  <si>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</si>
  <si>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</si>
  <si>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</si>
  <si>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</si>
  <si>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</si>
  <si>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</si>
  <si>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</si>
  <si>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</si>
  <si>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</si>
  <si>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</si>
  <si>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</si>
  <si>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</si>
  <si>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</si>
  <si>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</si>
  <si>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</si>
  <si>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</si>
  <si>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</si>
  <si>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</si>
  <si>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</si>
  <si>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</si>
  <si>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</si>
  <si>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</si>
  <si>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</si>
  <si>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</si>
  <si>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</si>
  <si>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</si>
  <si>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</si>
  <si>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</si>
  <si>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</si>
  <si>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</si>
  <si>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</si>
  <si>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</si>
  <si>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</si>
  <si>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</si>
  <si>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</si>
  <si>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</si>
  <si>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</si>
  <si>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</si>
  <si>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</si>
  <si>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</si>
  <si>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</si>
  <si>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</si>
  <si>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</si>
  <si>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</si>
  <si>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</si>
  <si>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</si>
  <si>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</si>
  <si>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</si>
  <si>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</si>
  <si>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</si>
  <si>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</si>
  <si>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</si>
  <si>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</si>
  <si>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</si>
  <si>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</si>
  <si>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</si>
  <si>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</si>
  <si>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</si>
  <si>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</si>
  <si>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</si>
  <si>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</si>
  <si>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</si>
  <si>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</si>
  <si>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</si>
  <si>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</si>
  <si>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</si>
  <si>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</si>
  <si>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</si>
  <si>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</si>
  <si>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</si>
  <si>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</si>
  <si>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</si>
  <si>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</si>
  <si>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</si>
  <si>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</si>
  <si>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</si>
  <si>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</si>
  <si>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</si>
  <si>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</si>
  <si>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</si>
  <si>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</si>
  <si>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</si>
  <si>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</si>
  <si>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</si>
  <si>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</si>
  <si>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</si>
  <si>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</si>
  <si>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</si>
  <si>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</si>
  <si>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</si>
  <si>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</si>
  <si>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</si>
  <si>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</si>
  <si>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</si>
  <si>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</si>
  <si>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</si>
  <si>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</si>
  <si>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</si>
  <si>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</si>
  <si>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</si>
  <si>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</si>
  <si>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</si>
  <si>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</si>
  <si>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</si>
  <si>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</si>
  <si>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</si>
  <si>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</si>
  <si>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</si>
  <si>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</si>
  <si>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</si>
  <si>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</si>
  <si>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</si>
  <si>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</si>
  <si>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</si>
  <si>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</si>
  <si>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</si>
  <si>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</si>
  <si>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</si>
  <si>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</si>
  <si>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</si>
  <si>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</si>
  <si>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</si>
  <si>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</si>
  <si>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</si>
  <si>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</si>
  <si>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</si>
  <si>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</si>
  <si>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</si>
  <si>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</si>
  <si>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</si>
  <si>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</si>
  <si>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</si>
  <si>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</si>
  <si>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</si>
  <si>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</si>
  <si>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</si>
  <si>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</si>
  <si>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</si>
  <si>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</si>
  <si>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</si>
  <si>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</si>
  <si>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</si>
  <si>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</si>
  <si>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</si>
  <si>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</si>
  <si>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</si>
  <si>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</si>
  <si>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</si>
  <si>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</si>
  <si>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</si>
  <si>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</si>
  <si>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</si>
  <si>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</si>
  <si>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</si>
  <si>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</si>
  <si>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</si>
  <si>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</si>
  <si>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</si>
  <si>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</si>
  <si>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</si>
  <si>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</si>
  <si>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</si>
  <si>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</si>
  <si>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</si>
  <si>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</si>
  <si>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</si>
  <si>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</si>
  <si>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</si>
  <si>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</si>
  <si>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</si>
  <si>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</si>
  <si>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</si>
  <si>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</si>
  <si>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</si>
  <si>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</si>
  <si>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</si>
  <si>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</si>
  <si>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</si>
  <si>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</si>
  <si>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</si>
  <si>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</si>
  <si>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</si>
  <si>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</si>
  <si>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</si>
  <si>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</si>
  <si>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</si>
  <si>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</si>
  <si>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</si>
  <si>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</si>
  <si>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</si>
  <si>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</si>
  <si>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</si>
  <si>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</si>
  <si>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</si>
  <si>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</si>
  <si>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</si>
  <si>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</si>
  <si>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</si>
  <si>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</si>
  <si>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</si>
  <si>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</si>
  <si>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</si>
  <si>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</si>
  <si>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</si>
  <si>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</si>
  <si>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</si>
  <si>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</si>
  <si>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</si>
  <si>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</si>
  <si>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</si>
  <si>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</si>
  <si>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</si>
  <si>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</si>
  <si>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</si>
  <si>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</si>
  <si>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</si>
  <si>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</si>
  <si>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</si>
  <si>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</si>
  <si>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</si>
  <si>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</si>
  <si>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</si>
  <si>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</si>
  <si>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</si>
  <si>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</si>
  <si>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</si>
  <si>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</si>
  <si>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</si>
  <si>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</si>
  <si>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</si>
  <si>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</si>
  <si>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</si>
  <si>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</si>
  <si>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</si>
  <si>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</si>
  <si>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</si>
  <si>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</si>
  <si>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</si>
  <si>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</si>
  <si>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</si>
  <si>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</si>
  <si>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</si>
  <si>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</si>
  <si>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</si>
  <si>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</si>
  <si>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</si>
  <si>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</si>
  <si>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</si>
  <si>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</si>
  <si>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</si>
  <si>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</si>
  <si>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</si>
  <si>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</si>
  <si>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</si>
  <si>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</si>
  <si>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</si>
  <si>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</si>
  <si>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</si>
  <si>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</si>
  <si>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</si>
  <si>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</si>
  <si>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</si>
  <si>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</si>
  <si>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</si>
  <si>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</si>
  <si>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</si>
  <si>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</si>
  <si>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</si>
  <si>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</si>
  <si>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</si>
  <si>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</si>
  <si>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</si>
  <si>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</si>
  <si>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</si>
  <si>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</si>
  <si>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</si>
  <si>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</si>
  <si>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</si>
  <si>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</si>
  <si>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</si>
  <si>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</si>
  <si>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</si>
  <si>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</si>
  <si>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</si>
  <si>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</si>
  <si>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</si>
  <si>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</si>
  <si>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</si>
  <si>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</si>
  <si>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</si>
  <si>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</si>
  <si>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</si>
  <si>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</si>
  <si>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</si>
  <si>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</si>
  <si>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</si>
  <si>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</si>
  <si>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</si>
  <si>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</si>
  <si>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</si>
  <si>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</si>
  <si>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</si>
  <si>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</si>
  <si>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</si>
  <si>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</si>
  <si>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</si>
  <si>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</si>
  <si>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</si>
  <si>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</si>
  <si>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</si>
  <si>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</si>
  <si>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</si>
  <si>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</si>
  <si>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</si>
  <si>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</si>
  <si>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</si>
  <si>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</si>
  <si>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</si>
  <si>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</si>
  <si>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</si>
  <si>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</si>
  <si>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</si>
  <si>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</si>
  <si>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</si>
  <si>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</si>
  <si>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</si>
  <si>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</si>
  <si>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</si>
  <si>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</si>
  <si>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</si>
  <si>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</si>
  <si>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</si>
  <si>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</si>
  <si>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</si>
  <si>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</si>
  <si>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</si>
  <si>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</si>
  <si>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</si>
  <si>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</si>
  <si>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</si>
  <si>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</si>
  <si>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</si>
  <si>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</si>
  <si>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</si>
  <si>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</si>
  <si>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</si>
  <si>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</si>
  <si>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</si>
  <si>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</si>
  <si>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</si>
  <si>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</si>
  <si>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</si>
  <si>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</si>
  <si>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</si>
  <si>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</si>
  <si>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</si>
  <si>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</si>
  <si>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</si>
  <si>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</si>
  <si>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</si>
  <si>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</si>
  <si>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</si>
  <si>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</si>
  <si>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</si>
  <si>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</si>
  <si>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</si>
  <si>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</si>
  <si>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</si>
  <si>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</si>
  <si>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</si>
  <si>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</si>
  <si>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</si>
  <si>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</si>
  <si>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</si>
  <si>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</si>
  <si>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</si>
  <si>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</si>
  <si>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</si>
  <si>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</si>
  <si>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</si>
  <si>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</si>
  <si>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</si>
  <si>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</si>
  <si>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</si>
  <si>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</si>
  <si>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</si>
  <si>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</si>
  <si>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</si>
  <si>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</si>
  <si>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</si>
  <si>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</si>
  <si>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</si>
  <si>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</si>
  <si>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</si>
  <si>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</si>
  <si>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</si>
  <si>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</si>
  <si>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</si>
  <si>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</si>
  <si>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</si>
  <si>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</si>
  <si>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</si>
  <si>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</si>
  <si>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</si>
  <si>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</si>
  <si>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</si>
  <si>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</si>
  <si>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</si>
  <si>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</si>
  <si>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</si>
  <si>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</si>
  <si>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</si>
  <si>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</si>
  <si>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</si>
  <si>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</si>
  <si>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</si>
  <si>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</si>
  <si>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</si>
  <si>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</si>
  <si>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</si>
  <si>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</si>
  <si>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</si>
  <si>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</si>
  <si>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</si>
  <si>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</si>
  <si>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</si>
  <si>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</si>
  <si>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</si>
  <si>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</si>
  <si>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</si>
  <si>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</si>
  <si>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</si>
  <si>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</si>
  <si>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</si>
  <si>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</si>
  <si>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</si>
  <si>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</si>
  <si>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</si>
  <si>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</si>
  <si>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</si>
  <si>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</si>
  <si>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</si>
  <si>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</si>
  <si>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</si>
  <si>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</si>
  <si>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</si>
  <si>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</si>
  <si>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</si>
  <si>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</si>
  <si>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</si>
  <si>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</si>
  <si>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</si>
  <si>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</si>
  <si>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</si>
  <si>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</si>
  <si>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</si>
  <si>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</si>
  <si>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</si>
  <si>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</si>
  <si>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</si>
  <si>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</si>
  <si>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</si>
  <si>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</si>
  <si>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</si>
  <si>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</si>
  <si>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</si>
  <si>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</si>
  <si>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</si>
  <si>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</si>
  <si>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</si>
  <si>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</si>
  <si>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</si>
  <si>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</si>
  <si>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</si>
  <si>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</si>
  <si>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</si>
  <si>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</si>
  <si>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</si>
  <si>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</si>
  <si>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</si>
  <si>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</si>
  <si>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</si>
  <si>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</si>
  <si>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</si>
  <si>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</si>
  <si>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</si>
  <si>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</si>
  <si>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</si>
  <si>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</si>
  <si>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</si>
  <si>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</si>
  <si>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</si>
  <si>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</si>
  <si>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</si>
  <si>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</si>
  <si>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</si>
  <si>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</si>
  <si>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</si>
  <si>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</si>
  <si>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</si>
  <si>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</si>
  <si>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</si>
  <si>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</si>
  <si>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</si>
  <si>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</si>
  <si>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</si>
  <si>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</si>
  <si>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</si>
  <si>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</si>
  <si>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</si>
  <si>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</si>
  <si>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</si>
  <si>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</si>
  <si>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</si>
  <si>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</si>
  <si>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</si>
  <si>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</si>
  <si>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</si>
  <si>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</si>
  <si>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</si>
  <si>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</si>
  <si>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</si>
  <si>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</si>
  <si>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</si>
  <si>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</si>
  <si>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</si>
  <si>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</si>
  <si>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</si>
  <si>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</si>
  <si>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</si>
  <si>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</si>
  <si>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</si>
  <si>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</si>
  <si>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</si>
  <si>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</si>
  <si>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</si>
  <si>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</si>
  <si>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</si>
  <si>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</si>
  <si>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</si>
  <si>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</si>
  <si>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</si>
  <si>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</si>
  <si>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</si>
  <si>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</si>
  <si>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</si>
  <si>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</si>
  <si>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</si>
  <si>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</si>
  <si>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</si>
  <si>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</si>
  <si>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</si>
  <si>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</si>
  <si>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</si>
  <si>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</si>
  <si>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</si>
  <si>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</si>
  <si>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</si>
  <si>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</si>
  <si>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</si>
  <si>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</si>
  <si>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</si>
  <si>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</si>
  <si>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</si>
  <si>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</si>
  <si>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</si>
  <si>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</si>
  <si>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</si>
  <si>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</si>
  <si>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</si>
  <si>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</si>
  <si>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</si>
  <si>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</si>
  <si>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</si>
  <si>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</si>
  <si>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</si>
  <si>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</si>
  <si>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</si>
  <si>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</si>
  <si>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</si>
  <si>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</si>
  <si>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</si>
  <si>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</si>
  <si>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</si>
  <si>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</si>
  <si>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</si>
  <si>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</si>
  <si>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</si>
  <si>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</si>
  <si>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</si>
  <si>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</si>
  <si>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</si>
  <si>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</si>
  <si>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</si>
  <si>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</si>
  <si>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</si>
  <si>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</si>
  <si>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</si>
  <si>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</si>
  <si>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</si>
  <si>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</si>
  <si>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</si>
  <si>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</si>
  <si>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</si>
  <si>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</si>
  <si>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</si>
  <si>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</si>
  <si>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</si>
  <si>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</si>
  <si>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</si>
  <si>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</si>
  <si>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</si>
  <si>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</si>
  <si>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</si>
  <si>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</si>
  <si>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</si>
  <si>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</si>
  <si>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</si>
  <si>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</si>
  <si>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</si>
  <si>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</si>
  <si>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</si>
  <si>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</si>
  <si>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</si>
  <si>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</si>
  <si>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</si>
  <si>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</si>
  <si>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</si>
  <si>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</si>
  <si>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</si>
  <si>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</si>
  <si>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</si>
  <si>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</si>
  <si>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</si>
  <si>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</si>
  <si>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</si>
  <si>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</si>
  <si>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</si>
  <si>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</si>
  <si>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</si>
  <si>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</si>
  <si>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</si>
  <si>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</si>
  <si>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</si>
  <si>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</si>
  <si>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</si>
  <si>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</si>
  <si>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</si>
  <si>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</si>
  <si>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</si>
  <si>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</si>
  <si>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</si>
  <si>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</si>
  <si>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</si>
  <si>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</si>
  <si>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</si>
  <si>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</si>
  <si>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</si>
  <si>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</si>
  <si>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</si>
  <si>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</si>
  <si>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</si>
  <si>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</si>
  <si>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</si>
  <si>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</si>
  <si>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</si>
  <si>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</si>
  <si>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</si>
  <si>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</si>
  <si>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</si>
  <si>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</si>
  <si>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</si>
  <si>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</si>
  <si>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</si>
  <si>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</si>
  <si>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</si>
  <si>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</si>
  <si>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</si>
  <si>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</si>
  <si>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</si>
  <si>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</si>
  <si>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</si>
  <si>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</si>
  <si>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</si>
  <si>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</si>
  <si>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</si>
  <si>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</si>
  <si>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</si>
  <si>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</si>
  <si>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</si>
  <si>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</si>
  <si>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</si>
  <si>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</si>
  <si>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</si>
  <si>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</si>
  <si>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</si>
  <si>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</si>
  <si>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</si>
  <si>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</si>
  <si>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</si>
  <si>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</si>
  <si>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</si>
  <si>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</si>
  <si>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</si>
  <si>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</si>
  <si>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</si>
  <si>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</si>
  <si>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</si>
  <si>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</si>
  <si>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</si>
  <si>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</si>
  <si>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</si>
  <si>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</si>
  <si>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</si>
  <si>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</si>
  <si>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</si>
  <si>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</si>
  <si>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</si>
  <si>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</si>
  <si>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</si>
  <si>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</si>
  <si>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</si>
  <si>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</si>
  <si>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</si>
  <si>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</si>
  <si>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</si>
  <si>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</si>
  <si>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</si>
  <si>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</si>
  <si>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</si>
  <si>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</si>
  <si>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</si>
  <si>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</si>
  <si>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</si>
  <si>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</si>
  <si>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</si>
  <si>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</si>
  <si>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</si>
  <si>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</si>
  <si>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</si>
  <si>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</si>
  <si>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</si>
  <si>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</si>
  <si>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</si>
  <si>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</si>
  <si>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</si>
  <si>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</si>
  <si>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</si>
  <si>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</si>
  <si>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</si>
  <si>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</si>
  <si>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</si>
  <si>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</si>
  <si>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</si>
  <si>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</si>
  <si>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</si>
  <si>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</si>
  <si>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</si>
  <si>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</si>
  <si>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</si>
  <si>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</si>
  <si>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</si>
  <si>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</si>
  <si>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</si>
  <si>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</si>
  <si>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</si>
  <si>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</si>
  <si>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</si>
  <si>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</si>
  <si>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</si>
  <si>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</si>
  <si>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</si>
  <si>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</si>
  <si>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</si>
  <si>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</si>
  <si>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</si>
  <si>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</si>
  <si>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</si>
  <si>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</si>
  <si>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</si>
  <si>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</si>
  <si>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</si>
  <si>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</si>
  <si>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</si>
  <si>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</si>
  <si>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</si>
  <si>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</si>
  <si>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</si>
  <si>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</si>
  <si>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</si>
  <si>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</si>
  <si>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</si>
  <si>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</si>
  <si>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</si>
  <si>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</si>
  <si>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</si>
  <si>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</si>
  <si>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</si>
  <si>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</si>
  <si>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</si>
  <si>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</si>
  <si>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</si>
  <si>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</si>
  <si>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</si>
  <si>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</si>
  <si>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</si>
  <si>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</si>
  <si>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</si>
  <si>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</si>
  <si>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</si>
  <si>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</si>
  <si>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</si>
  <si>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</si>
  <si>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</si>
  <si>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</si>
  <si>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</si>
  <si>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</si>
  <si>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</si>
  <si>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</si>
  <si>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</si>
  <si>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</si>
  <si>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</si>
  <si>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</si>
  <si>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</si>
  <si>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</si>
  <si>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</si>
  <si>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</si>
  <si>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</si>
  <si>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</si>
  <si>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</si>
  <si>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</si>
  <si>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</si>
  <si>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</si>
  <si>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</si>
  <si>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</si>
  <si>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</si>
  <si>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</si>
  <si>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</si>
  <si>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</si>
  <si>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</si>
  <si>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</si>
  <si>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</si>
  <si>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</si>
  <si>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</si>
  <si>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</si>
  <si>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</si>
  <si>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</si>
  <si>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</si>
  <si>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</si>
  <si>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</si>
  <si>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</si>
  <si>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</si>
  <si>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</si>
  <si>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</si>
  <si>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</si>
  <si>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</si>
  <si>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</si>
  <si>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</si>
  <si>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</si>
  <si>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</si>
  <si>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</si>
  <si>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</si>
  <si>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</si>
  <si>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</si>
  <si>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</si>
  <si>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</si>
  <si>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</si>
  <si>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</si>
  <si>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</si>
  <si>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</si>
  <si>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</si>
  <si>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</si>
  <si>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</si>
  <si>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</si>
  <si>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</si>
  <si>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</si>
  <si>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</si>
  <si>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</si>
  <si>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</si>
  <si>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</si>
  <si>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</si>
  <si>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</si>
  <si>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</si>
  <si>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</si>
  <si>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</si>
  <si>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</si>
  <si>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</si>
  <si>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</si>
  <si>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</si>
  <si>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</si>
  <si>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</si>
  <si>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</si>
  <si>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</si>
  <si>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</si>
  <si>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</si>
  <si>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</si>
  <si>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</si>
  <si>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</si>
  <si>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</si>
  <si>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</si>
  <si>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</si>
  <si>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</si>
  <si>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</si>
  <si>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</si>
  <si>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</si>
  <si>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</si>
  <si>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</si>
  <si>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</si>
  <si>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</si>
  <si>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</si>
  <si>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</si>
  <si>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</si>
  <si>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</si>
  <si>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</si>
  <si>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</si>
  <si>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</si>
  <si>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</si>
  <si>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</si>
  <si>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</si>
  <si>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</si>
  <si>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</si>
  <si>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</si>
  <si>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</si>
  <si>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</si>
  <si>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</si>
  <si>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</si>
  <si>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</si>
  <si>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</si>
  <si>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</si>
  <si>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</si>
  <si>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</si>
  <si>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</si>
  <si>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</si>
  <si>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</si>
  <si>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</si>
  <si>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</si>
  <si>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</si>
  <si>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</si>
  <si>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</si>
  <si>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</si>
  <si>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</si>
  <si>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</si>
  <si>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</si>
  <si>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</si>
  <si>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</si>
  <si>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</si>
  <si>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</si>
  <si>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</si>
  <si>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</si>
  <si>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</si>
  <si>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</si>
  <si>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</si>
  <si>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</si>
  <si>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</si>
  <si>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</si>
  <si>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</si>
  <si>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</si>
  <si>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</si>
  <si>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</si>
  <si>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</si>
  <si>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</si>
  <si>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</si>
  <si>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</si>
  <si>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</si>
  <si>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</si>
  <si>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</si>
  <si>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</si>
  <si>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</si>
  <si>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</si>
  <si>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</si>
  <si>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</si>
  <si>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</si>
  <si>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</si>
  <si>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</si>
  <si>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</si>
  <si>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</si>
  <si>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</si>
  <si>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</si>
  <si>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</si>
  <si>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</si>
  <si>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</si>
  <si>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</si>
  <si>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</si>
  <si>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</si>
  <si>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</si>
  <si>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</si>
  <si>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</si>
  <si>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</si>
  <si>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</si>
  <si>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</si>
  <si>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</si>
  <si>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</si>
  <si>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</si>
  <si>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</si>
  <si>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</si>
  <si>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</si>
  <si>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</si>
  <si>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</si>
  <si>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</si>
  <si>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</si>
  <si>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</si>
  <si>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</si>
  <si>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</si>
  <si>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</si>
  <si>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</si>
  <si>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</si>
  <si>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</si>
  <si>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</si>
  <si>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</si>
  <si>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</si>
  <si>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</si>
  <si>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</si>
  <si>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</si>
  <si>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</si>
  <si>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</si>
  <si>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</si>
  <si>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</si>
  <si>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</si>
  <si>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</si>
  <si>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</si>
  <si>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</si>
  <si>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</si>
  <si>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</si>
  <si>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</si>
  <si>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</si>
  <si>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</si>
  <si>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</si>
  <si>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</si>
  <si>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</si>
  <si>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</si>
  <si>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</si>
  <si>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</si>
  <si>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</si>
  <si>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</si>
  <si>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</si>
  <si>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</si>
  <si>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</si>
  <si>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</si>
  <si>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</si>
  <si>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</si>
  <si>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</si>
  <si>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</si>
  <si>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</si>
  <si>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</si>
  <si>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</si>
  <si>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</si>
  <si>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</si>
  <si>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</si>
  <si>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</si>
  <si>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</si>
  <si>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</si>
  <si>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</si>
  <si>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</si>
  <si>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</si>
  <si>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</si>
  <si>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</si>
  <si>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</si>
  <si>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</si>
  <si>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</si>
  <si>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</si>
  <si>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</si>
  <si>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</si>
  <si>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</si>
  <si>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</si>
  <si>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</si>
  <si>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</si>
  <si>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</si>
  <si>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</si>
  <si>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</si>
  <si>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</si>
  <si>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</si>
  <si>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</si>
  <si>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</si>
  <si>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</si>
  <si>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</si>
  <si>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</si>
  <si>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</si>
  <si>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</si>
  <si>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</si>
  <si>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</si>
  <si>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</si>
  <si>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</si>
  <si>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</si>
  <si>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</si>
  <si>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</si>
  <si>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</si>
  <si>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</si>
  <si>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</si>
  <si>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</si>
  <si>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</si>
  <si>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</si>
  <si>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</si>
  <si>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</si>
  <si>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</si>
  <si>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</si>
  <si>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</si>
  <si>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</si>
  <si>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</si>
  <si>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</si>
  <si>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</si>
  <si>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</si>
  <si>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</si>
  <si>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</si>
  <si>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</si>
  <si>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</si>
  <si>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</si>
  <si>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</si>
  <si>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</si>
  <si>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</si>
  <si>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</si>
  <si>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</si>
  <si>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</si>
  <si>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</si>
  <si>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</si>
  <si>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</si>
  <si>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</si>
  <si>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</si>
  <si>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</si>
  <si>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</si>
  <si>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</si>
  <si>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</si>
  <si>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</si>
  <si>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</si>
  <si>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</si>
  <si>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</si>
  <si>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</si>
  <si>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</si>
  <si>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</si>
  <si>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</si>
  <si>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</si>
  <si>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</si>
  <si>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</si>
  <si>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</si>
  <si>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</si>
  <si>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</si>
  <si>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</si>
  <si>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</si>
  <si>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</si>
  <si>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</si>
  <si>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</si>
  <si>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</si>
  <si>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</si>
  <si>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</si>
  <si>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</si>
  <si>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</si>
  <si>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</si>
  <si>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</si>
  <si>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</si>
  <si>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</si>
  <si>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</si>
  <si>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</si>
  <si>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</si>
  <si>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</si>
  <si>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</si>
  <si>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</si>
  <si>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</si>
  <si>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</si>
  <si>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</si>
  <si>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</si>
  <si>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</si>
  <si>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</si>
  <si>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</si>
  <si>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</si>
  <si>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</si>
  <si>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</si>
  <si>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</si>
  <si>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</si>
  <si>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</si>
  <si>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</si>
  <si>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</si>
  <si>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</si>
  <si>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</si>
  <si>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</si>
  <si>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</si>
  <si>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</si>
  <si>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</si>
  <si>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</si>
  <si>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</si>
  <si>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</si>
  <si>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</si>
  <si>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</si>
  <si>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</si>
  <si>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</si>
  <si>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</si>
  <si>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</si>
  <si>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</si>
  <si>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</si>
  <si>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</si>
  <si>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</si>
  <si>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</si>
  <si>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</si>
  <si>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</si>
  <si>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</si>
  <si>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</si>
  <si>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</si>
  <si>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</si>
  <si>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</si>
  <si>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</si>
  <si>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</si>
  <si>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</si>
  <si>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</si>
  <si>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</si>
  <si>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</si>
  <si>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</si>
  <si>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</si>
  <si>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</si>
  <si>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</si>
  <si>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</si>
  <si>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</si>
  <si>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</si>
  <si>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</si>
  <si>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</si>
  <si>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</si>
  <si>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</si>
  <si>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</si>
  <si>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</si>
  <si>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</si>
  <si>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</si>
  <si>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</si>
  <si>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</si>
  <si>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</si>
  <si>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</si>
  <si>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</si>
  <si>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</si>
  <si>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</si>
  <si>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</si>
  <si>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</si>
  <si>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</si>
  <si>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</si>
  <si>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</si>
  <si>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</si>
  <si>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</si>
  <si>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</si>
  <si>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</si>
  <si>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</si>
  <si>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</si>
  <si>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</si>
  <si>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</si>
  <si>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</si>
  <si>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</si>
  <si>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</si>
  <si>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</si>
  <si>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</si>
  <si>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</si>
  <si>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</si>
  <si>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</si>
  <si>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</si>
  <si>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</si>
  <si>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</si>
  <si>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</si>
  <si>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</si>
  <si>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</si>
  <si>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</si>
  <si>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</si>
  <si>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</si>
  <si>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</si>
  <si>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</si>
  <si>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</si>
  <si>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</si>
  <si>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</si>
  <si>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</si>
  <si>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</si>
  <si>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</si>
  <si>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</si>
  <si>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</si>
  <si>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</si>
  <si>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</si>
  <si>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</si>
  <si>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</si>
  <si>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</si>
  <si>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</si>
  <si>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</si>
  <si>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</si>
  <si>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</si>
  <si>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</si>
  <si>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</si>
  <si>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</si>
  <si>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</si>
  <si>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</si>
  <si>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</si>
  <si>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</si>
  <si>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</si>
  <si>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</si>
  <si>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</si>
  <si>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</si>
  <si>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</si>
  <si>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</si>
  <si>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</si>
  <si>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</si>
  <si>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</si>
  <si>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</si>
  <si>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</si>
  <si>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</si>
  <si>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</si>
  <si>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</si>
  <si>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</si>
  <si>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</si>
  <si>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</si>
  <si>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</si>
  <si>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</si>
  <si>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</si>
  <si>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</si>
  <si>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</si>
  <si>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</si>
  <si>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</si>
  <si>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</si>
  <si>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</si>
  <si>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</si>
  <si>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</si>
  <si>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</si>
  <si>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</si>
  <si>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</si>
  <si>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</si>
  <si>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</si>
  <si>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</si>
  <si>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</si>
  <si>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</si>
  <si>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</si>
  <si>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</si>
  <si>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</si>
  <si>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</si>
  <si>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</si>
  <si>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</si>
  <si>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</si>
  <si>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</si>
  <si>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</si>
  <si>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</si>
  <si>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</si>
  <si>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</si>
  <si>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</si>
  <si>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</si>
  <si>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</si>
  <si>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</si>
  <si>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</si>
  <si>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</si>
  <si>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</si>
  <si>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</si>
  <si>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</si>
  <si>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</si>
  <si>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</si>
  <si>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</si>
  <si>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</si>
  <si>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</si>
  <si>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</si>
  <si>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</si>
  <si>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</si>
  <si>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</si>
  <si>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</si>
  <si>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</si>
  <si>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</si>
  <si>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</si>
  <si>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</si>
  <si>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</si>
  <si>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</si>
  <si>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</si>
  <si>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</si>
  <si>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</si>
  <si>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</si>
  <si>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</si>
  <si>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</si>
  <si>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</si>
  <si>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</si>
  <si>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</si>
  <si>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</si>
  <si>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</si>
  <si>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</si>
  <si>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</si>
  <si>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</si>
  <si>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</si>
  <si>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</si>
  <si>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</si>
  <si>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</si>
  <si>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</si>
  <si>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</si>
  <si>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</si>
  <si>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</si>
  <si>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</si>
  <si>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</si>
  <si>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</si>
  <si>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</si>
  <si>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</si>
  <si>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</si>
  <si>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</si>
  <si>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</si>
  <si>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</si>
  <si>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</si>
  <si>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</si>
  <si>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</si>
  <si>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</si>
  <si>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</si>
  <si>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</si>
  <si>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</si>
  <si>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</si>
  <si>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</si>
  <si>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</si>
  <si>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</si>
  <si>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</si>
  <si>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</si>
  <si>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</si>
  <si>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</si>
  <si>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</si>
  <si>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</si>
  <si>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</si>
  <si>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</si>
  <si>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</si>
  <si>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</si>
  <si>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</si>
  <si>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</si>
  <si>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</si>
  <si>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</si>
  <si>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</si>
  <si>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</si>
  <si>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</si>
  <si>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</si>
  <si>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</si>
  <si>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</si>
  <si>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</si>
  <si>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</si>
  <si>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</si>
  <si>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</si>
  <si>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</si>
  <si>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</si>
  <si>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</si>
  <si>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</si>
  <si>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</si>
  <si>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</si>
  <si>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</si>
  <si>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</si>
  <si>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</si>
  <si>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</si>
  <si>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</si>
  <si>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</si>
  <si>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</si>
  <si>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</si>
  <si>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</si>
  <si>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</si>
  <si>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</si>
  <si>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</si>
  <si>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</si>
  <si>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</si>
  <si>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</si>
  <si>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</si>
  <si>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</si>
  <si>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</si>
  <si>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</si>
  <si>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</si>
  <si>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</si>
  <si>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</si>
  <si>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</si>
  <si>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</si>
  <si>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</si>
  <si>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</si>
  <si>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</si>
  <si>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</si>
  <si>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</si>
  <si>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</si>
  <si>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</si>
  <si>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</si>
  <si>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</si>
  <si>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</si>
  <si>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</si>
  <si>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</si>
  <si>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</si>
  <si>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</si>
  <si>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</si>
  <si>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</si>
  <si>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</si>
  <si>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</si>
  <si>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</si>
  <si>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</si>
  <si>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</si>
  <si>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</si>
  <si>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</si>
  <si>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</si>
  <si>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</si>
  <si>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</si>
  <si>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</si>
  <si>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</si>
  <si>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</si>
  <si>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</si>
  <si>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</si>
  <si>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</si>
  <si>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</si>
  <si>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</si>
  <si>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</si>
  <si>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</si>
  <si>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</si>
  <si>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</si>
  <si>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</si>
  <si>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</si>
  <si>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</si>
  <si>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</si>
  <si>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</si>
  <si>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</si>
  <si>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</si>
  <si>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</si>
  <si>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</si>
  <si>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</si>
  <si>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</si>
  <si>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</si>
  <si>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</si>
  <si>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</si>
  <si>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</si>
  <si>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</si>
  <si>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</si>
  <si>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</si>
  <si>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</si>
  <si>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</si>
  <si>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</si>
  <si>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</si>
  <si>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</si>
  <si>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</si>
  <si>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</si>
  <si>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</si>
  <si>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</si>
  <si>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</si>
  <si>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</si>
  <si>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</si>
  <si>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</si>
  <si>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</si>
  <si>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</si>
  <si>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</si>
  <si>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</si>
  <si>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</si>
  <si>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</si>
  <si>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</si>
  <si>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</si>
  <si>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</si>
  <si>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</si>
  <si>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</si>
  <si>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</si>
  <si>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</si>
  <si>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</si>
  <si>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</si>
  <si>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</si>
  <si>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</si>
  <si>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</si>
  <si>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</si>
  <si>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</si>
  <si>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</si>
  <si>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</si>
  <si>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</si>
  <si>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</si>
  <si>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</si>
  <si>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</si>
  <si>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</si>
  <si>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</si>
  <si>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</si>
  <si>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</si>
  <si>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</si>
  <si>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</si>
  <si>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</si>
  <si>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</si>
  <si>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</si>
  <si>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</si>
  <si>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</si>
  <si>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</si>
  <si>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</si>
  <si>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</si>
  <si>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</si>
  <si>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</si>
  <si>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</si>
  <si>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</si>
  <si>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</si>
  <si>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</si>
  <si>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</si>
  <si>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</si>
  <si>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</si>
  <si>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</si>
  <si>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</si>
  <si>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</si>
  <si>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</si>
  <si>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</si>
  <si>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</si>
  <si>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</si>
  <si>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</si>
  <si>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</si>
  <si>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</si>
  <si>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</si>
  <si>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</si>
  <si>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</si>
  <si>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</si>
  <si>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</si>
  <si>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</si>
  <si>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</si>
  <si>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</si>
  <si>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</si>
  <si>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</si>
  <si>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</si>
  <si>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</si>
  <si>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</si>
  <si>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</si>
  <si>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</si>
  <si>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</si>
  <si>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</si>
  <si>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</si>
  <si>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</si>
  <si>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</si>
  <si>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</si>
  <si>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</si>
  <si>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</si>
  <si>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</si>
  <si>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</si>
  <si>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</si>
  <si>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</si>
  <si>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</si>
  <si>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</si>
  <si>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</si>
  <si>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</si>
  <si>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</si>
  <si>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</si>
  <si>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</si>
  <si>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</si>
  <si>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</si>
  <si>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</si>
  <si>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</si>
  <si>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</si>
  <si>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</si>
  <si>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</si>
  <si>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</si>
  <si>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</si>
  <si>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</si>
  <si>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</si>
  <si>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</si>
  <si>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</si>
  <si>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</si>
  <si>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</si>
  <si>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</si>
  <si>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</si>
  <si>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</si>
  <si>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</si>
  <si>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</si>
  <si>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</si>
  <si>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</si>
  <si>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</si>
  <si>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</si>
  <si>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</si>
  <si>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</si>
  <si>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</si>
  <si>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</si>
  <si>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</si>
  <si>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</si>
  <si>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</si>
  <si>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</si>
  <si>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</si>
  <si>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</si>
  <si>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</si>
  <si>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</si>
  <si>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</si>
  <si>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</si>
  <si>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</si>
  <si>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</si>
  <si>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</si>
  <si>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</si>
  <si>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</si>
  <si>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</si>
  <si>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</si>
  <si>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</si>
  <si>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</si>
  <si>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</si>
  <si>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</si>
  <si>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</si>
  <si>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</si>
  <si>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</si>
  <si>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</si>
  <si>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</si>
  <si>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</si>
  <si>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</si>
  <si>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</si>
  <si>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</si>
  <si>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</si>
  <si>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</si>
  <si>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</si>
  <si>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</si>
  <si>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</si>
  <si>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</si>
  <si>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</si>
  <si>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</si>
  <si>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</si>
  <si>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</si>
  <si>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</si>
  <si>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</si>
  <si>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</si>
  <si>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</si>
  <si>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</si>
  <si>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</si>
  <si>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</si>
  <si>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</si>
  <si>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</si>
  <si>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</si>
  <si>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</si>
  <si>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</si>
  <si>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</si>
  <si>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</si>
  <si>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</si>
  <si>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</si>
  <si>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</si>
  <si>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</si>
  <si>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</si>
  <si>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</si>
  <si>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</si>
  <si>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</si>
  <si>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</si>
  <si>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</si>
  <si>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</si>
  <si>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</si>
  <si>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</si>
  <si>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</si>
  <si>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</si>
  <si>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</si>
  <si>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</si>
  <si>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</si>
  <si>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</si>
  <si>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</si>
  <si>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</si>
  <si>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</si>
  <si>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</si>
  <si>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</si>
  <si>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</si>
  <si>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</si>
  <si>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</si>
  <si>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</si>
  <si>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</si>
  <si>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</si>
  <si>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</si>
  <si>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</si>
  <si>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</si>
  <si>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</si>
  <si>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</si>
  <si>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</si>
  <si>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</si>
  <si>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</si>
  <si>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</si>
  <si>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</si>
  <si>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</si>
  <si>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</si>
  <si>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</si>
  <si>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</si>
  <si>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</si>
  <si>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</si>
  <si>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</si>
  <si>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</si>
  <si>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</si>
  <si>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</si>
  <si>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</si>
  <si>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</si>
  <si>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</si>
  <si>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</si>
  <si>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</si>
  <si>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</si>
  <si>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</si>
  <si>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</si>
  <si>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</si>
  <si>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</si>
  <si>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</si>
  <si>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</si>
  <si>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</si>
  <si>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</si>
  <si>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</si>
  <si>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</si>
  <si>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</si>
  <si>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</si>
  <si>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</si>
  <si>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TMJSUL</t>
  </si>
  <si>
    <t>Beuno</t>
  </si>
  <si>
    <t>Turma pronta as 07:45h  mas tempo instável no local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</si>
  <si>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</si>
  <si>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</si>
  <si>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</si>
  <si>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MC1 as 08:34h</t>
  </si>
  <si>
    <t>TVISUL</t>
  </si>
  <si>
    <t xml:space="preserve">Pronto as 09:21h </t>
  </si>
  <si>
    <t>Deslocamento de TAP para TCS</t>
  </si>
  <si>
    <t>Aguardando descanso da equipe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</si>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</sst>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G295" activePane="topRight" state="frozen"/>
      <selection pane="topRight" activeCell="J305" sqref="J3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1835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1835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1836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>
        <v>0.32291666666666669</v>
      </c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 t="s">
        <v>1837</v>
      </c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1838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>
        <v>0</v>
      </c>
      <c r="AS290" s="32">
        <v>0</v>
      </c>
      <c r="AT290" s="32">
        <v>0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>
        <v>0</v>
      </c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>
        <v>0</v>
      </c>
      <c r="BI290" s="14"/>
      <c r="BJ290" s="14" t="s">
        <v>1839</v>
      </c>
      <c r="BK290" s="14" t="s">
        <v>1839</v>
      </c>
      <c r="BL290" s="13"/>
      <c r="BM290" s="12" t="s">
        <v>1025</v>
      </c>
      <c r="BN290" s="12" t="s">
        <v>1046</v>
      </c>
      <c r="BO290" s="130" t="s">
        <v>1156</v>
      </c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>CCOCirculaçãoIntervaloContrato</v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>
        <v>0.33124999999999999</v>
      </c>
      <c r="AS293" s="32">
        <v>0.33194444444444443</v>
      </c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ERRO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>
        <v>1</v>
      </c>
      <c r="BI293" s="14"/>
      <c r="BJ293" s="14" t="s">
        <v>1840</v>
      </c>
      <c r="BK293" s="14"/>
      <c r="BL293" s="13"/>
      <c r="BM293" s="12"/>
      <c r="BN293" s="12"/>
      <c r="BO293" s="130"/>
      <c r="BP293" s="14"/>
      <c r="BQ293" s="10" t="e">
        <f t="shared" si="33"/>
        <v>#VALUE!</v>
      </c>
      <c r="BR293" s="15" t="e">
        <f t="shared" si="34"/>
        <v>#VALUE!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>
        <v>0.35694444444444445</v>
      </c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 t="s">
        <v>1841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1842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148" t="s">
        <v>459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>
        <v>0.38958333333333334</v>
      </c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 t="s">
        <v>1843</v>
      </c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1844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 t="s">
        <v>1845</v>
      </c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E1446078</v>
      </c>
      <c r="B301" s="132">
        <v>46078</v>
      </c>
      <c r="C301" s="7">
        <f>IF(BS_CONTROLE[[#This Row],[DATA]]="","",WEEKNUM(BS_CONTROLE[[#This Row],[DATA]]))</f>
        <v>9</v>
      </c>
      <c r="D301" s="45" t="s">
        <v>149</v>
      </c>
      <c r="E301" s="175">
        <v>360</v>
      </c>
      <c r="F301" s="133" t="s">
        <v>107</v>
      </c>
      <c r="G301" s="8" t="str">
        <f>IF(D301="","*",VLOOKUP(F301,BS_ATIVIDADE[#All],3,FALSE))</f>
        <v>MECANIZAÇÃO - ESMERILHADORA</v>
      </c>
      <c r="H301" s="134" t="s">
        <v>949</v>
      </c>
      <c r="I301" s="134" t="s">
        <v>952</v>
      </c>
      <c r="J301" s="150">
        <v>103</v>
      </c>
      <c r="K301" s="150">
        <v>1883</v>
      </c>
      <c r="L301" s="71">
        <v>1937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01" s="134">
        <v>0.99930555555555556</v>
      </c>
      <c r="P301" s="134">
        <v>4.1666666666666664E-2</v>
      </c>
      <c r="Q301" s="71">
        <v>20000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188" t="str">
        <f>IFERROR(_xlfn.XLOOKUP(J301, BASE_MAPA!$B$2:$B$420, BASE_MAPA!$G$2:$G$420), "ERRO")</f>
        <v>OURO VERDE - LIGAÇÃO</v>
      </c>
      <c r="V301" s="142" t="s">
        <v>1445</v>
      </c>
      <c r="W301" s="220" t="s">
        <v>1846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0.83333333333333337</v>
      </c>
      <c r="AE301" s="71">
        <v>6246</v>
      </c>
      <c r="AF301" s="71">
        <v>6245</v>
      </c>
      <c r="AG301" s="71"/>
      <c r="AH301" s="42"/>
      <c r="AI301" s="119" t="str">
        <f>IF(BS_CONTROLE[[#This Row],[Atividade]]=0, "-", BS_CONTROLE[[#This Row],[Atividade]])</f>
        <v>MECANIZAÇÃO - ESMERILHADORA</v>
      </c>
      <c r="AJ301" s="8" t="str">
        <f>IF(D301="","*",VLOOKUP(AI301,BS_ATIVIDADE[#Data],3,FALSE))</f>
        <v>MECANIZAÇÃO - ESMERILHADORA</v>
      </c>
      <c r="AK301" s="166" t="str">
        <f>IF(BS_CONTROLE[[#This Row],[Local - Partida]]=0, "-", BS_CONTROLE[[#This Row],[Local - Partida]])</f>
        <v>PQI2</v>
      </c>
      <c r="AL301" s="166" t="str">
        <f>IF(BS_CONTROLE[[#This Row],[Local - Encerramento]]=0, "-", BS_CONTROLE[[#This Row],[Local - Encerramento]])</f>
        <v>PPR</v>
      </c>
      <c r="AM301" s="166" t="str">
        <f>IF(BS_CONTROLE[[#This Row],[Entre - Estações]]=0, "-", BS_CONTROLE[[#This Row],[Entre - Estações]])</f>
        <v>PAM-POA</v>
      </c>
      <c r="AN301" s="166" t="str">
        <f>IF(BS_CONTROLE[[#This Row],[SB]]=0, "-", BS_CONTROLE[[#This Row],[SB]])</f>
        <v>POAPAM</v>
      </c>
      <c r="AO301" s="167">
        <f>IF(BS_CONTROLE[[#This Row],[SUB]]=0, "-", BS_CONTROLE[[#This Row],[SUB]])</f>
        <v>103</v>
      </c>
      <c r="AP301" s="168">
        <f>IF(BS_CONTROLE[[#This Row],[KM - Inicio]]=0, "-", BS_CONTROLE[[#This Row],[KM - Inicio]])</f>
        <v>1883</v>
      </c>
      <c r="AQ301" s="168">
        <f>IF(BS_CONTROLE[[#This Row],[KM - Fim]]=0, "-", BS_CONTROLE[[#This Row],[KM - Fim]])</f>
        <v>1937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89" t="str">
        <f>IFERROR(_xlfn.XLOOKUP(AO301, BASE_MAPA!$B$2:$B$420, BASE_MAPA!$G$2:$G$420), "ERRO")</f>
        <v>OURO VERDE - LIGAÇÃO</v>
      </c>
      <c r="BF301" s="169" t="str">
        <f>IF(BS_CONTROLE[[#This Row],[Responsavel pelo boletim]]=0, "-", BS_CONTROLE[[#This Row],[Responsavel pelo boletim]])</f>
        <v>Fernanda</v>
      </c>
      <c r="BG301" s="13"/>
      <c r="BH301" s="14"/>
      <c r="BI301" s="14"/>
      <c r="BJ301" s="14" t="s">
        <v>1847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>
        <v>0.34444444444444444</v>
      </c>
      <c r="AS303" s="32">
        <v>0.3611111111111111</v>
      </c>
      <c r="AT303" s="32">
        <v>0.45833333333333331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9.722222222222221E-2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>
        <v>1</v>
      </c>
      <c r="BI303" s="14"/>
      <c r="BJ303" s="14" t="s">
        <v>1848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0.77777777777777768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1:BK283 BK290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9 BK291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1849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1850</v>
      </c>
      <c r="E3" s="176" t="s">
        <v>1851</v>
      </c>
      <c r="F3" s="176" t="s">
        <v>1852</v>
      </c>
      <c r="G3" s="176" t="s">
        <v>1853</v>
      </c>
      <c r="H3" s="176" t="s">
        <v>1854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1855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1856</v>
      </c>
      <c r="D12" s="177">
        <v>9049</v>
      </c>
      <c r="E12" s="178">
        <v>46044</v>
      </c>
      <c r="F12" s="180" t="s">
        <v>1857</v>
      </c>
      <c r="G12" s="177" t="s">
        <v>1858</v>
      </c>
      <c r="H12" s="177"/>
    </row>
    <row r="13" spans="3:8">
      <c r="C13" s="177" t="s">
        <v>1856</v>
      </c>
      <c r="D13" s="177">
        <v>9044</v>
      </c>
      <c r="E13" s="178">
        <v>46044</v>
      </c>
      <c r="F13" s="180" t="s">
        <v>1859</v>
      </c>
      <c r="G13" s="177" t="s">
        <v>1860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1861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1861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1862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1863</v>
      </c>
      <c r="B3" s="91" t="s">
        <v>1864</v>
      </c>
      <c r="C3" s="91" t="s">
        <v>7</v>
      </c>
      <c r="D3" s="92" t="s">
        <v>1212</v>
      </c>
      <c r="E3" s="92" t="s">
        <v>366</v>
      </c>
      <c r="F3" s="92" t="s">
        <v>1865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1866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TVI2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Oportunidade</v>
      </c>
      <c r="C320" s="95" t="str">
        <f>IF(FN_MC!Z301="","*",FN_MC!Z301)</f>
        <v>*</v>
      </c>
      <c r="D320" s="96" t="str">
        <f>IF(FN_MC!S301="","*",FN_MC!S301)</f>
        <v>MALHA CENTRAL</v>
      </c>
      <c r="E320" s="96" t="str">
        <f>IF(FN_MC!T301="","*",FN_MC!T301)</f>
        <v>PRV-POV</v>
      </c>
      <c r="F320" s="96">
        <f>IF(FN_MC!B301="","*",FN_MC!B301)</f>
        <v>46078</v>
      </c>
      <c r="G320" s="96" t="str">
        <f>IF(FN_MC!D301="","*",FN_MC!D301)</f>
        <v>E14</v>
      </c>
      <c r="H320" s="96" t="str">
        <f>IF(FN_MC!F301="","*",FN_MC!F301)</f>
        <v>MECANIZAÇÃO - ESMERILHADORA</v>
      </c>
      <c r="I320" s="96" t="str">
        <f>IF(FN_MC!H301="","*",FN_MC!H301)</f>
        <v>PQI2</v>
      </c>
      <c r="J320" s="96" t="str">
        <f>IF(FN_MC!I301="","*",FN_MC!I301)</f>
        <v>PPR</v>
      </c>
      <c r="K320" s="96" t="str">
        <f>IF(FN_MC!M301="","*",FN_MC!M301)</f>
        <v>PAM-POA</v>
      </c>
      <c r="L320" s="186" t="str">
        <f>IF(FN_MC!N301="","*",FN_MC!N301)</f>
        <v>POAPAM</v>
      </c>
      <c r="M320" s="97">
        <f>IF(FN_MC!J301="","*",FN_MC!J301)</f>
        <v>103</v>
      </c>
      <c r="N320" s="173">
        <f>IF(FN_MC!K301="","*",FN_MC!K301)</f>
        <v>1883</v>
      </c>
      <c r="O320" s="173">
        <f>IF(FN_MC!L301="","*",FN_MC!L301)</f>
        <v>1937</v>
      </c>
      <c r="P320" s="107">
        <f>IF(FN_MC!O301="","*",FN_MC!O301)</f>
        <v>0.99930555555555556</v>
      </c>
      <c r="Q320" s="107">
        <f>IF(FN_MC!P301="","*",FN_MC!P301)</f>
        <v>4.1666666666666664E-2</v>
      </c>
      <c r="R320" s="96" t="str">
        <f>IF(FN_MC!Q301="","*",CONCATENATE(FN_MC!Q301," ",FN_MC!R301))</f>
        <v>20000 M</v>
      </c>
      <c r="S320" s="96" t="str">
        <f>IF(FN_MC!V301="","*",FN_MC!V301)</f>
        <v>Fernanda</v>
      </c>
      <c r="T320" s="96" t="str">
        <f>IF(FN_MC!W301="","*",FN_MC!W301)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1867</v>
      </c>
      <c r="C2" s="83" t="s">
        <v>1197</v>
      </c>
      <c r="D2" s="83" t="s">
        <v>1199</v>
      </c>
      <c r="E2" s="83" t="s">
        <v>1868</v>
      </c>
      <c r="F2" s="83" t="s">
        <v>1869</v>
      </c>
      <c r="G2" s="83" t="s">
        <v>1870</v>
      </c>
      <c r="H2" s="83" t="s">
        <v>1871</v>
      </c>
      <c r="I2" s="83" t="s">
        <v>1872</v>
      </c>
      <c r="J2" s="83" t="s">
        <v>1873</v>
      </c>
      <c r="K2" s="109" t="s">
        <v>1874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>
        <f>IF(FN_MC!B301="","*",FN_MC!B301)</f>
        <v>46078</v>
      </c>
      <c r="D362" s="101" t="str">
        <f>IF(FN_MC!D301="","*",FN_MC!D301)</f>
        <v>E14</v>
      </c>
      <c r="E362" s="101" t="str">
        <f>IF(FN_MC!H301="","*",FN_MC!H301)</f>
        <v>PQI2</v>
      </c>
      <c r="F362" s="114" t="str">
        <f>IF(FN_MC!M301="","*",FN_MC!M301)</f>
        <v>PAM-POA</v>
      </c>
      <c r="G362" s="101" t="str">
        <f>IF(FN_MC!I301="","*",FN_MC!I301)</f>
        <v>PPR</v>
      </c>
      <c r="H362" s="101" t="str">
        <f>IF(FN_MC!AB301="","*",FN_MC!AB301)</f>
        <v>FIXO</v>
      </c>
      <c r="I362" s="101" t="str">
        <f>IF(FN_MC!AC301="","*",FN_MC!AC301)</f>
        <v>*</v>
      </c>
      <c r="J362" s="102">
        <f>IF(FN_MC!AA301="","*",FN_MC!AA301)</f>
        <v>1</v>
      </c>
      <c r="K362" s="112">
        <f>IF(FN_MC!AD301="","*",FN_MC!AD301)</f>
        <v>0.83333333333333337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1875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1876</v>
      </c>
      <c r="C4" s="181" t="s">
        <v>1877</v>
      </c>
      <c r="D4" s="181" t="s">
        <v>1878</v>
      </c>
      <c r="E4" s="181" t="s">
        <v>1879</v>
      </c>
      <c r="F4" s="181" t="s">
        <v>366</v>
      </c>
      <c r="G4" s="181" t="s">
        <v>1880</v>
      </c>
    </row>
    <row r="5" spans="2:7">
      <c r="B5" s="182" t="s">
        <v>1881</v>
      </c>
      <c r="C5" s="182">
        <v>309525</v>
      </c>
      <c r="D5" s="182" t="s">
        <v>1882</v>
      </c>
      <c r="E5" s="182" t="s">
        <v>249</v>
      </c>
      <c r="F5" s="182" t="s">
        <v>1883</v>
      </c>
      <c r="G5" s="183">
        <v>46296</v>
      </c>
    </row>
    <row r="6" spans="2:7">
      <c r="B6" s="182" t="s">
        <v>1884</v>
      </c>
      <c r="C6" s="182">
        <v>257410</v>
      </c>
      <c r="D6" s="182" t="s">
        <v>1885</v>
      </c>
      <c r="E6" s="182" t="s">
        <v>249</v>
      </c>
      <c r="F6" s="182" t="s">
        <v>1883</v>
      </c>
      <c r="G6" s="183"/>
    </row>
    <row r="7" spans="2:7">
      <c r="B7" s="182" t="s">
        <v>1483</v>
      </c>
      <c r="C7" s="182">
        <v>256875</v>
      </c>
      <c r="D7" s="182" t="s">
        <v>1886</v>
      </c>
      <c r="E7" s="182" t="s">
        <v>249</v>
      </c>
      <c r="F7" s="182" t="s">
        <v>1883</v>
      </c>
      <c r="G7" s="183">
        <v>46296</v>
      </c>
    </row>
    <row r="8" spans="2:7">
      <c r="B8" s="182" t="s">
        <v>1887</v>
      </c>
      <c r="C8" s="182">
        <v>257278</v>
      </c>
      <c r="D8" s="182" t="s">
        <v>1888</v>
      </c>
      <c r="E8" s="182" t="s">
        <v>240</v>
      </c>
      <c r="F8" s="182" t="s">
        <v>1889</v>
      </c>
      <c r="G8" s="183">
        <v>46235</v>
      </c>
    </row>
    <row r="9" spans="2:7">
      <c r="B9" s="182" t="s">
        <v>1890</v>
      </c>
      <c r="C9" s="182">
        <v>261794</v>
      </c>
      <c r="D9" s="182" t="s">
        <v>1891</v>
      </c>
      <c r="E9" s="182" t="s">
        <v>240</v>
      </c>
      <c r="F9" s="182" t="s">
        <v>1889</v>
      </c>
      <c r="G9" s="183">
        <v>46082</v>
      </c>
    </row>
    <row r="10" spans="2:7">
      <c r="B10" s="182" t="s">
        <v>1892</v>
      </c>
      <c r="C10" s="182">
        <v>257033</v>
      </c>
      <c r="D10" s="182" t="s">
        <v>1893</v>
      </c>
      <c r="E10" s="182" t="s">
        <v>240</v>
      </c>
      <c r="F10" s="182" t="s">
        <v>480</v>
      </c>
      <c r="G10" s="182" t="s">
        <v>1894</v>
      </c>
    </row>
    <row r="11" spans="2:7">
      <c r="B11" s="182" t="s">
        <v>1895</v>
      </c>
      <c r="C11" s="182">
        <v>396578</v>
      </c>
      <c r="D11" s="182" t="s">
        <v>1896</v>
      </c>
      <c r="E11" s="182" t="s">
        <v>240</v>
      </c>
      <c r="F11" s="182" t="s">
        <v>480</v>
      </c>
      <c r="G11" s="182" t="s">
        <v>1894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1897</v>
      </c>
      <c r="D5" s="273"/>
      <c r="E5" s="273"/>
      <c r="F5" s="273"/>
      <c r="G5" s="273"/>
      <c r="H5" s="273"/>
      <c r="I5" s="273"/>
      <c r="J5" s="274"/>
      <c r="K5" s="275" t="s">
        <v>1898</v>
      </c>
      <c r="L5" s="276"/>
      <c r="M5" s="276"/>
      <c r="N5" s="276"/>
      <c r="O5" s="277" t="s">
        <v>1899</v>
      </c>
      <c r="P5" s="278"/>
      <c r="Q5" s="279"/>
    </row>
    <row r="6" spans="1:17" s="81" customFormat="1" ht="15.75" customHeight="1">
      <c r="A6" s="75" t="s">
        <v>1865</v>
      </c>
      <c r="B6" s="82" t="s">
        <v>1864</v>
      </c>
      <c r="C6" s="83" t="s">
        <v>1212</v>
      </c>
      <c r="D6" s="84" t="s">
        <v>1213</v>
      </c>
      <c r="E6" s="83" t="s">
        <v>1900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1901</v>
      </c>
      <c r="M6" s="116" t="s">
        <v>29</v>
      </c>
      <c r="N6" s="117" t="s">
        <v>1207</v>
      </c>
      <c r="O6" s="159" t="s">
        <v>1250</v>
      </c>
      <c r="P6" s="128"/>
      <c r="Q6" s="138" t="s">
        <v>1902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1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Canceldo CCO -  devido fluxo de trens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1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>
        <f>IF(FN_MC!B301="","*",FN_MC!B301)</f>
        <v>46078</v>
      </c>
      <c r="B366" s="86" t="str">
        <f>IF(FN_MC!X301="","*",FN_MC!X301)</f>
        <v>Oportunidade</v>
      </c>
      <c r="C366" s="87" t="str">
        <f>IF(FN_MC!S301="","*",FN_MC!S301)</f>
        <v>MALHA CENTRAL</v>
      </c>
      <c r="D366" s="87" t="str">
        <f>IF(FN_MC!T301="","*",FN_MC!T301)</f>
        <v>PRV-POV</v>
      </c>
      <c r="E366" s="87" t="str">
        <f>IF(FN_MC!D301="","*",FN_MC!D301)</f>
        <v>E14</v>
      </c>
      <c r="F366" s="87" t="str">
        <f>IF(FN_MC!H301="","*",FN_MC!H301)</f>
        <v>PQI2</v>
      </c>
      <c r="G366" s="87" t="str">
        <f>IF(FN_MC!M301="","*",FN_MC!M301)</f>
        <v>PAM-POA</v>
      </c>
      <c r="H366" s="125">
        <f>IF(FN_MC!K301="","*",FN_MC!K301)</f>
        <v>1883</v>
      </c>
      <c r="I366" s="110">
        <f>IF(FN_MC!O301="","*",FN_MC!O301)</f>
        <v>0.99930555555555556</v>
      </c>
      <c r="J366" s="110">
        <f>IF(FN_MC!P301="","*",FN_MC!P301)</f>
        <v>4.1666666666666664E-2</v>
      </c>
      <c r="K366" s="118" t="str">
        <f>IF(FN_MC!AK301="","*",FN_MC!AK301)</f>
        <v>PQI2</v>
      </c>
      <c r="L366" s="118" t="str">
        <f>IF(FN_MC!AM301="","*",FN_MC!AM301)</f>
        <v>PAM-POA</v>
      </c>
      <c r="M366" s="118">
        <f>IF(FN_MC!AP301="","*",FN_MC!AP301)</f>
        <v>1883</v>
      </c>
      <c r="N366" s="118" t="str">
        <f>IF(FN_MC!AM301="","*",FN_MC!AM301)</f>
        <v>PAM-POA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1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1903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2026-02-25T13:41:27Z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