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41" documentId="120_S{118792C3-22EF-5104-A093-F22BFE3913F3}" xr6:coauthVersionLast="47" xr6:coauthVersionMax="47" xr10:uidLastSave="{47A366F5-4FB1-46F9-A1FB-24F282519F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M56" i="1" a="1"/>
  <c r="M56" i="1"/>
  <c r="M57" i="1" a="1"/>
  <c r="M57" i="1"/>
  <c r="N57" i="1" a="1"/>
  <c r="N57" i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41" i="1" l="1"/>
  <c r="BQ932" i="1"/>
  <c r="BQ670" i="1"/>
  <c r="BQ661" i="1"/>
  <c r="BQ657" i="1"/>
  <c r="BQ651" i="1"/>
  <c r="BQ999" i="1"/>
  <c r="BQ879" i="1"/>
  <c r="BQ875" i="1"/>
  <c r="BQ872" i="1"/>
  <c r="BQ869" i="1"/>
  <c r="BQ860" i="1"/>
  <c r="BQ851" i="1"/>
  <c r="BQ730" i="1"/>
  <c r="BQ727" i="1"/>
  <c r="BQ723" i="1"/>
  <c r="BQ717" i="1"/>
  <c r="BQ669" i="1"/>
  <c r="BQ641" i="1"/>
  <c r="BQ560" i="1"/>
  <c r="BQ381" i="1"/>
  <c r="BQ776" i="1"/>
  <c r="BQ773" i="1"/>
  <c r="BQ770" i="1"/>
  <c r="BQ764" i="1"/>
  <c r="BQ761" i="1"/>
  <c r="BQ759" i="1"/>
  <c r="BQ738" i="1"/>
  <c r="BQ729" i="1"/>
  <c r="BQ626" i="1"/>
  <c r="BQ620" i="1"/>
  <c r="BQ608" i="1"/>
  <c r="BQ595" i="1"/>
  <c r="BQ591" i="1"/>
  <c r="BQ589" i="1"/>
  <c r="BQ584" i="1"/>
  <c r="BQ562" i="1"/>
  <c r="BQ539" i="1"/>
  <c r="BQ467" i="1"/>
  <c r="BQ460" i="1"/>
  <c r="BQ445" i="1"/>
  <c r="BQ437" i="1"/>
  <c r="BQ435" i="1"/>
  <c r="BQ432" i="1"/>
  <c r="BQ418" i="1"/>
  <c r="BQ412" i="1"/>
  <c r="BQ410" i="1"/>
  <c r="BQ408" i="1"/>
  <c r="BQ405" i="1"/>
  <c r="BQ390" i="1"/>
  <c r="BQ385" i="1"/>
  <c r="BQ376" i="1"/>
  <c r="BQ373" i="1"/>
  <c r="BQ365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<sst xmlns="http://schemas.openxmlformats.org/spreadsheetml/2006/main" count="3507" uniqueCount="1163">
  <si>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</si>
  <si>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</si>
  <si>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</si>
  <si>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</si>
  <si>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</si>
  <si>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</si>
  <si>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</si>
  <si>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</si>
  <si>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</si>
  <si>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</si>
  <si>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</si>
  <si>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</si>
  <si>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</si>
  <si>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</si>
  <si>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</si>
  <si>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</si>
  <si>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</si>
  <si>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</si>
  <si>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</si>
  <si>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</si>
  <si>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</si>
  <si>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</si>
  <si>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</si>
  <si>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</si>
  <si>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</si>
  <si>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</si>
  <si>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</si>
  <si>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</si>
  <si>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</si>
  <si>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</si>
  <si>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</si>
  <si>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</si>
  <si>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</si>
  <si>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</si>
  <si>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</si>
  <si>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</si>
  <si>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</si>
  <si>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</si>
  <si>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</si>
  <si>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</si>
  <si>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</si>
  <si>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</si>
  <si>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</si>
  <si>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</si>
  <si>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</si>
  <si>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</si>
  <si>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</si>
  <si>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</si>
  <si>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</si>
  <si>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</si>
  <si>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</si>
  <si>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</si>
  <si>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</si>
  <si>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</si>
  <si>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</si>
  <si>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</si>
  <si>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</si>
  <si>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</si>
  <si>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</si>
  <si>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</si>
  <si>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</si>
  <si>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</si>
  <si>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</si>
  <si>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</si>
  <si>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</si>
  <si>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</si>
  <si>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</si>
  <si>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</si>
  <si>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</si>
  <si>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</si>
  <si>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</si>
  <si>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</si>
  <si>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</si>
  <si>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</si>
  <si>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</si>
  <si>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</si>
  <si>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</si>
  <si>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</si>
  <si>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</si>
  <si>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</si>
  <si>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</si>
  <si>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</si>
  <si>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</si>
  <si>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</si>
  <si>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</si>
  <si>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</si>
  <si>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</si>
  <si>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</si>
  <si>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</si>
  <si>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</si>
  <si>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</si>
  <si>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</si>
  <si>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</si>
  <si>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</si>
  <si>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</si>
  <si>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</si>
  <si>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</si>
  <si>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</si>
  <si>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</si>
  <si>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</si>
  <si>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</si>
  <si>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</si>
  <si>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</si>
  <si>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</si>
  <si>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</si>
  <si>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</si>
  <si>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</si>
  <si>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</si>
  <si>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</si>
  <si>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</si>
  <si>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</si>
  <si>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</si>
  <si>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</si>
  <si>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</si>
  <si>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</si>
  <si>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</si>
  <si>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</si>
  <si>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</si>
  <si>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</si>
  <si>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</si>
  <si>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</si>
  <si>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</si>
  <si>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</si>
  <si>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</si>
  <si>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</si>
  <si>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</si>
  <si>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</si>
  <si>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</si>
  <si>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</si>
  <si>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</si>
  <si>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</si>
  <si>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</si>
  <si>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</si>
  <si>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</si>
  <si>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</si>
  <si>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</si>
  <si>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</si>
  <si>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</si>
  <si>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</si>
  <si>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</si>
  <si>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</si>
  <si>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</si>
  <si>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</si>
  <si>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</si>
  <si>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</si>
  <si>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</si>
  <si>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</si>
  <si>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</si>
  <si>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</si>
  <si>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</si>
  <si>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</si>
  <si>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</si>
  <si>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</si>
  <si>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</si>
  <si>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</si>
  <si>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</si>
  <si>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</si>
  <si>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</si>
  <si>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</si>
  <si>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</si>
  <si>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</si>
  <si>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</si>
  <si>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</si>
  <si>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</si>
  <si>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</si>
  <si>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</si>
  <si>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</si>
  <si>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</si>
  <si>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</si>
  <si>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</si>
  <si>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</si>
  <si>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</si>
  <si>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</si>
  <si>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</si>
  <si>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</si>
  <si>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</si>
  <si>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</si>
  <si>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</si>
  <si>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</si>
  <si>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</si>
  <si>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</si>
  <si>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</si>
  <si>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</si>
  <si>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</si>
  <si>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</si>
  <si>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</si>
  <si>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</si>
  <si>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</si>
  <si>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</si>
  <si>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</si>
  <si>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</si>
  <si>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</si>
  <si>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</si>
  <si>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</si>
  <si>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</si>
  <si>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</si>
  <si>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</si>
  <si>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</si>
  <si>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</si>
  <si>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</si>
  <si>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</si>
  <si>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</si>
  <si>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</si>
  <si>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</si>
  <si>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</si>
  <si>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</si>
  <si>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</si>
  <si>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</si>
  <si>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</si>
  <si>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</si>
  <si>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</si>
  <si>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</si>
  <si>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</si>
  <si>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</si>
  <si>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</si>
  <si>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</si>
  <si>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</si>
  <si>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</si>
  <si>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</si>
  <si>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</si>
  <si>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</si>
  <si>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</si>
  <si>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</si>
  <si>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</si>
  <si>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</si>
  <si>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</si>
  <si>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</si>
  <si>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</si>
  <si>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</si>
  <si>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</si>
  <si>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</si>
  <si>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</si>
  <si>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</si>
  <si>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</si>
  <si>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</si>
  <si>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</si>
  <si>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</si>
  <si>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</si>
  <si>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</si>
  <si>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</si>
  <si>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</si>
  <si>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</si>
  <si>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</si>
  <si>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</si>
  <si>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</si>
  <si>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</si>
  <si>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</si>
  <si>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</si>
  <si>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</si>
  <si>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</si>
  <si>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</si>
  <si>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</si>
  <si>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</si>
  <si>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</si>
  <si>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</si>
  <si>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</si>
  <si>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</si>
  <si>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</si>
  <si>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</si>
  <si>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</si>
  <si>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</si>
  <si>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</si>
  <si>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</si>
  <si>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</si>
  <si>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</si>
  <si>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</si>
  <si>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</si>
  <si>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</si>
  <si>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</si>
  <si>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</si>
  <si>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</si>
  <si>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</si>
  <si>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</si>
  <si>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</si>
  <si>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</si>
  <si>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</si>
  <si>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</si>
  <si>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</si>
  <si>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</si>
  <si>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</si>
  <si>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</si>
  <si>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</si>
  <si>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</si>
  <si>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</si>
  <si>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</si>
  <si>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</si>
  <si>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</si>
  <si>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</si>
  <si>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</si>
  <si>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</si>
  <si>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</si>
  <si>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</si>
  <si>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</si>
  <si>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</si>
  <si>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</si>
  <si>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</si>
  <si>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</si>
  <si>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</si>
  <si>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</si>
  <si>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</si>
  <si>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</si>
  <si>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</si>
  <si>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</si>
  <si>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</si>
  <si>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</si>
  <si>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</si>
  <si>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</si>
  <si>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</si>
  <si>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</si>
  <si>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</si>
  <si>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</si>
  <si>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</si>
  <si>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</si>
  <si>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</si>
  <si>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</si>
  <si>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</si>
  <si>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</si>
  <si>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</si>
  <si>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</si>
  <si>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</si>
  <si>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</si>
  <si>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</si>
  <si>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</si>
  <si>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</si>
  <si>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</si>
  <si>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</si>
  <si>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</si>
  <si>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</si>
  <si>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</si>
  <si>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</si>
  <si>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</si>
  <si>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</si>
  <si>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</si>
  <si>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</si>
  <si>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</si>
  <si>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</si>
  <si>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</si>
  <si>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</si>
  <si>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</si>
  <si>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</si>
  <si>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</si>
  <si>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</si>
  <si>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</si>
  <si>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</si>
  <si>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</si>
  <si>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</si>
  <si>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</si>
  <si>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</si>
  <si>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</si>
  <si>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</si>
  <si>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</si>
  <si>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</si>
  <si>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</si>
  <si>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</si>
  <si>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</si>
  <si>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</si>
  <si>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</si>
  <si>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</si>
  <si>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</si>
  <si>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</si>
  <si>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</si>
  <si>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</si>
  <si>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</si>
  <si>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</si>
  <si>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</si>
  <si>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</si>
  <si>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</si>
  <si>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</si>
  <si>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</si>
  <si>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</si>
  <si>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</si>
  <si>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</si>
  <si>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</si>
  <si>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</si>
  <si>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</si>
  <si>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</si>
  <si>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</si>
  <si>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</si>
  <si>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</si>
  <si>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</si>
  <si>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</si>
  <si>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</si>
  <si>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</si>
  <si>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</si>
  <si>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</si>
  <si>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</si>
  <si>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</si>
  <si>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</si>
  <si>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</si>
  <si>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</si>
  <si>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</si>
  <si>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</si>
  <si>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</si>
  <si>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</si>
  <si>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</si>
  <si>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</si>
  <si>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</si>
  <si>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</si>
  <si>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</si>
  <si>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</si>
  <si>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</si>
  <si>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</si>
  <si>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</si>
  <si>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</si>
  <si>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</si>
  <si>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</si>
  <si>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</si>
  <si>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</si>
  <si>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</si>
  <si>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</si>
  <si>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</si>
  <si>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</si>
  <si>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</si>
  <si>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</si>
  <si>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</si>
  <si>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</si>
  <si>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</si>
  <si>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</si>
  <si>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</si>
  <si>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</si>
  <si>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</si>
  <si>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</si>
  <si>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</si>
  <si>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</si>
  <si>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</si>
  <si>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</si>
  <si>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</si>
  <si>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</si>
  <si>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</si>
  <si>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</si>
  <si>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</si>
  <si>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</si>
  <si>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</si>
  <si>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</si>
  <si>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</si>
  <si>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</si>
  <si>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</si>
  <si>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</si>
  <si>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</si>
  <si>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</si>
  <si>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</si>
  <si>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</si>
  <si>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</si>
  <si>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</si>
  <si>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</si>
  <si>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</si>
  <si>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</si>
  <si>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</si>
  <si>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</si>
  <si>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</si>
  <si>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</si>
  <si>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</si>
  <si>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</si>
  <si>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</si>
  <si>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</si>
  <si>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</si>
  <si>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</si>
  <si>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</si>
  <si>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</si>
  <si>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</si>
  <si>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</si>
  <si>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</si>
  <si>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</si>
  <si>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</si>
  <si>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</si>
  <si>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</si>
  <si>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</si>
  <si>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</si>
  <si>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</si>
  <si>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</si>
  <si>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</si>
  <si>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</si>
  <si>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</si>
  <si>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</si>
  <si>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</si>
  <si>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</si>
  <si>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</si>
  <si>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</si>
  <si>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</si>
  <si>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</si>
  <si>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</si>
  <si>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</si>
  <si>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</si>
  <si>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</si>
  <si>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</si>
  <si>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</si>
  <si>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</si>
  <si>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</si>
  <si>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</si>
  <si>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</si>
  <si>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</si>
  <si>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</si>
  <si>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</si>
  <si>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</si>
  <si>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</si>
  <si>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</si>
  <si>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</si>
  <si>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</si>
  <si>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</si>
  <si>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</si>
  <si>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</si>
  <si>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</si>
  <si>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</si>
  <si>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</si>
  <si>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</si>
  <si>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</si>
  <si>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</si>
  <si>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</si>
  <si>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</si>
  <si>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</si>
  <si>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</si>
  <si>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</si>
  <si>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</si>
  <si>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</si>
  <si>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</si>
  <si>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</si>
  <si>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</si>
  <si>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</si>
  <si>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</si>
  <si>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</si>
  <si>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</si>
  <si>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</si>
  <si>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</si>
  <si>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</si>
  <si>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</si>
  <si>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</si>
  <si>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</si>
  <si>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</si>
  <si>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</si>
  <si>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</si>
  <si>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</si>
  <si>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</si>
  <si>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</si>
  <si>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</si>
  <si>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</si>
  <si>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</si>
  <si>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</si>
  <si>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</si>
  <si>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</si>
  <si>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</si>
  <si>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</si>
  <si>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</si>
  <si>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</si>
  <si>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</si>
  <si>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</si>
  <si>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</si>
  <si>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</si>
  <si>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</si>
  <si>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</si>
  <si>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</si>
  <si>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</si>
  <si>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</si>
  <si>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</si>
  <si>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</si>
  <si>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</si>
  <si>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</si>
  <si>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</si>
  <si>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</si>
  <si>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</si>
  <si>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</si>
  <si>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</si>
  <si>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</si>
  <si>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</si>
  <si>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</si>
  <si>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</si>
  <si>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</si>
  <si>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</si>
  <si>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</si>
  <si>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</si>
  <si>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</si>
  <si>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</si>
  <si>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</si>
  <si>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</si>
  <si>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</si>
  <si>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</si>
  <si>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</si>
  <si>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</si>
  <si>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</si>
  <si>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</si>
  <si>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</si>
  <si>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</si>
  <si>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</si>
  <si>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</si>
  <si>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</si>
  <si>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</si>
  <si>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</si>
  <si>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</si>
  <si>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</si>
  <si>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</si>
  <si>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</si>
  <si>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</si>
  <si>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</si>
  <si>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</si>
  <si>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</si>
  <si>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</si>
  <si>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</si>
  <si>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</si>
  <si>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</si>
  <si>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</si>
  <si>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</si>
  <si>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</si>
  <si>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</si>
  <si>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</si>
  <si>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</si>
  <si>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</si>
  <si>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</si>
  <si>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</si>
  <si>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</si>
  <si>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</si>
  <si>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</si>
  <si>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</si>
  <si>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</si>
  <si>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</si>
  <si>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</si>
  <si>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</si>
  <si>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</si>
  <si>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</si>
  <si>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</si>
  <si>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</si>
  <si>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</si>
  <si>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</si>
  <si>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</si>
  <si>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</si>
  <si>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</si>
  <si>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</si>
  <si>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</si>
  <si>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</si>
  <si>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</si>
  <si>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</si>
  <si>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</si>
  <si>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</si>
  <si>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</si>
  <si>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</si>
  <si>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</si>
  <si>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</si>
  <si>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</si>
  <si>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</si>
  <si>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</si>
  <si>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</si>
  <si>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</si>
  <si>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</si>
  <si>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</si>
  <si>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</si>
  <si>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</si>
  <si>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</si>
  <si>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</si>
  <si>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</si>
  <si>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</si>
  <si>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</si>
  <si>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</si>
  <si>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</si>
  <si>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</si>
  <si>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</si>
  <si>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</si>
  <si>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</si>
  <si>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</si>
  <si>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</si>
  <si>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</si>
  <si>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</si>
  <si>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</si>
  <si>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</si>
  <si>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</si>
  <si>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</si>
  <si>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</si>
  <si>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</si>
  <si>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</si>
  <si>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</si>
  <si>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</si>
  <si>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</si>
  <si>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</si>
  <si>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</si>
  <si>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</si>
  <si>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</si>
  <si>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</si>
  <si>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</si>
  <si>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</si>
  <si>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</si>
  <si>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</si>
  <si>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</si>
  <si>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</si>
  <si>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</si>
  <si>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</si>
  <si>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</si>
  <si>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</si>
  <si>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</si>
  <si>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</si>
  <si>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</si>
  <si>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</si>
  <si>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</si>
  <si>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</si>
  <si>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</si>
  <si>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</si>
  <si>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</si>
  <si>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</si>
  <si>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</si>
  <si>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</si>
  <si>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</si>
  <si>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</si>
  <si>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</si>
  <si>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</si>
  <si>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</si>
  <si>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</si>
  <si>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</si>
  <si>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</si>
  <si>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</si>
  <si>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</si>
  <si>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</si>
  <si>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</si>
  <si>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</si>
  <si>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</si>
  <si>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</si>
  <si>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</si>
  <si>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</si>
  <si>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</si>
  <si>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</si>
  <si>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</si>
  <si>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</si>
  <si>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</si>
  <si>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</si>
  <si>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</si>
  <si>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</si>
  <si>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</si>
  <si>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</si>
  <si>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</si>
  <si>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</si>
  <si>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</si>
  <si>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</si>
  <si>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</si>
  <si>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</si>
  <si>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</si>
  <si>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</si>
  <si>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</si>
  <si>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</si>
  <si>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</si>
  <si>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</si>
  <si>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</si>
  <si>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</si>
  <si>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</si>
  <si>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</si>
  <si>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</si>
  <si>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</si>
  <si>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</si>
  <si>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</si>
  <si>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</si>
  <si>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</si>
  <si>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</si>
  <si>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</si>
  <si>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</si>
  <si>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</si>
  <si>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</si>
  <si>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</si>
  <si>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</si>
  <si>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</si>
  <si>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</si>
  <si>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</si>
  <si>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</si>
  <si>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</si>
  <si>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</si>
  <si>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</si>
  <si>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</si>
  <si>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</si>
  <si>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</si>
  <si>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</si>
  <si>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</si>
  <si>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</si>
  <si>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</si>
  <si>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</si>
  <si>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</si>
  <si>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</si>
  <si>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</si>
  <si>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</si>
  <si>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</si>
  <si>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</si>
  <si>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</si>
  <si>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</si>
  <si>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</si>
  <si>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</si>
  <si>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</si>
  <si>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</si>
  <si>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</si>
  <si>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</si>
  <si>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</si>
  <si>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</si>
  <si>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</si>
  <si>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</si>
  <si>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</si>
  <si>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</si>
  <si>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</si>
  <si>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</si>
  <si>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</si>
  <si>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</si>
  <si>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</si>
  <si>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</si>
  <si>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</si>
  <si>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</si>
  <si>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</si>
  <si>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</si>
  <si>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</si>
  <si>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</si>
  <si>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</si>
  <si>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</si>
  <si>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</si>
  <si>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</si>
  <si>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</si>
  <si>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</si>
  <si>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</si>
  <si>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</si>
  <si>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</si>
  <si>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</si>
  <si>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</si>
  <si>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</si>
  <si>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</si>
  <si>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</si>
  <si>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</si>
  <si>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</si>
  <si>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</si>
  <si>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</si>
  <si>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</si>
  <si>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</si>
  <si>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</si>
  <si>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</si>
  <si>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</si>
  <si>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</si>
  <si>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</si>
  <si>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</si>
  <si>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</si>
  <si>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</si>
  <si>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</si>
  <si>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</si>
  <si>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</si>
  <si>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</si>
  <si>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</si>
  <si>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</si>
  <si>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</si>
  <si>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</si>
  <si>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</si>
  <si>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</si>
  <si>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</si>
  <si>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</si>
  <si>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</si>
  <si>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</si>
  <si>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</si>
  <si>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</si>
  <si>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</si>
  <si>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</si>
  <si>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</si>
  <si>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</si>
  <si>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</si>
  <si>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</si>
  <si>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</si>
  <si>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</si>
  <si>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</si>
  <si>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</si>
  <si>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</si>
  <si>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</si>
  <si>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</si>
  <si>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</si>
  <si>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</si>
  <si>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</si>
  <si>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</si>
  <si>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</si>
  <si>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</si>
  <si>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</si>
  <si>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</si>
  <si>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</si>
  <si>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</si>
  <si>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</si>
  <si>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</si>
  <si>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</si>
  <si>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</si>
  <si>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</si>
  <si>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</si>
  <si>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</si>
  <si>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</si>
  <si>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</si>
  <si>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</si>
  <si>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</si>
  <si>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</si>
  <si>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</si>
  <si>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</si>
  <si>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</si>
  <si>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</si>
  <si>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</si>
  <si>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</si>
  <si>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</si>
  <si>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</si>
  <si>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</si>
  <si>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</si>
  <si>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</si>
  <si>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</si>
  <si>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</si>
  <si>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</si>
  <si>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</si>
  <si>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</si>
  <si>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</si>
  <si>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</si>
  <si>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</si>
  <si>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</si>
  <si>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</si>
  <si>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</si>
  <si>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</si>
  <si>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</si>
  <si>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</si>
  <si>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</si>
  <si>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</si>
  <si>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</si>
  <si>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</si>
  <si>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</si>
  <si>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</si>
  <si>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</si>
  <si>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</si>
  <si>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</si>
  <si>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</si>
  <si>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</si>
  <si>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</si>
  <si>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</si>
  <si>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</si>
  <si>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</si>
  <si>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</si>
  <si>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</si>
  <si>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</si>
  <si>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</si>
  <si>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</si>
  <si>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</si>
  <si>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</si>
  <si>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</si>
  <si>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</si>
  <si>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</si>
  <si>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</si>
  <si>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</si>
  <si>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</si>
  <si>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</si>
  <si>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</si>
  <si>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</si>
  <si>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</si>
  <si>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</si>
  <si>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</si>
  <si>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</si>
  <si>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</si>
  <si>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</si>
  <si>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</si>
  <si>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</si>
  <si>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</si>
  <si>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</si>
  <si>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</si>
  <si>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</si>
  <si>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</si>
  <si>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</si>
  <si>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</si>
  <si>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</si>
  <si>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</si>
  <si>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</si>
  <si>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</si>
  <si>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</si>
  <si>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</si>
  <si>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</si>
  <si>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</si>
  <si>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</si>
  <si>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</si>
  <si>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</si>
  <si>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</si>
  <si>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</si>
  <si>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</si>
  <si>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</si>
  <si>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</si>
  <si>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</si>
  <si>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</si>
  <si>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</si>
  <si>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</si>
  <si>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</si>
  <si>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</si>
  <si>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</si>
  <si>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</si>
  <si>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</si>
  <si>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</si>
  <si>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</si>
  <si>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</si>
  <si>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</si>
  <si>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</si>
  <si>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</si>
  <si>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</si>
  <si>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</si>
  <si>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</si>
  <si>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</si>
  <si>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</si>
  <si>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</si>
  <si>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</si>
  <si>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</si>
  <si>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</si>
  <si>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</si>
  <si>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</si>
  <si>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</si>
  <si>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</si>
  <si>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</si>
  <si>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</si>
  <si>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</si>
  <si>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</si>
  <si>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</si>
  <si>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</si>
  <si>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</si>
  <si>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</si>
  <si>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</si>
  <si>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</si>
  <si>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</si>
  <si>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</si>
  <si>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</si>
  <si>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</si>
  <si>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</si>
  <si>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</si>
  <si>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</si>
  <si>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</si>
  <si>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</si>
  <si>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</si>
  <si>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</si>
  <si>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</si>
  <si>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</si>
  <si>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</si>
  <si>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</si>
  <si>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</si>
  <si>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</si>
  <si>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</si>
  <si>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</si>
  <si>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</si>
  <si>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</si>
  <si>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</si>
  <si>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</si>
  <si>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</si>
  <si>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</si>
  <si>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</si>
  <si>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</si>
  <si>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</si>
  <si>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</si>
  <si>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</si>
  <si>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</si>
  <si>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</si>
  <si>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</si>
  <si>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</si>
  <si>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</si>
  <si>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</si>
  <si>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</si>
  <si>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</si>
  <si>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</si>
  <si>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</si>
  <si>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</si>
  <si>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</si>
  <si>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</si>
  <si>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previsão de faixa após C63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</si>
  <si>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</si>
  <si>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</si>
  <si>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</si>
  <si>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</si>
  <si>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</si>
  <si>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</si>
  <si>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</si>
  <si>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</si>
  <si>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TP pronto 10h46 / Sem oportunidade de faixa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</si>
  <si>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</si>
  <si>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</si>
  <si>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</si>
  <si>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</si>
  <si>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</si>
  <si>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</si>
  <si>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</si>
  <si>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</si>
  <si>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</si>
  <si>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</si>
  <si>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</si>
  <si>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</si>
  <si>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</si>
  <si>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</si>
  <si>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</si>
  <si>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</si>
  <si>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</si>
  <si>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</si>
  <si>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</si>
  <si>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</si>
  <si>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</si>
  <si>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</si>
  <si>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</si>
  <si>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</si>
  <si>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</si>
  <si>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</si>
  <si>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</si>
  <si>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</si>
  <si>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</si>
  <si>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</si>
  <si>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</si>
  <si>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</si>
  <si>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>PDM - Substituição de dormentes</t>
  </si>
  <si>
    <t>ZFY1982 / ZYU2</t>
  </si>
  <si>
    <t>PDM - Descarga de dormentes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</si>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</sst>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Y1" activePane="topRight" state="frozen"/>
      <selection pane="topRight" activeCell="BA38" sqref="BA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925</v>
      </c>
      <c r="C1" s="181"/>
      <c r="D1" s="181"/>
      <c r="E1" s="3"/>
      <c r="F1" s="180" t="s">
        <v>926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927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928</v>
      </c>
      <c r="BI1" s="196"/>
      <c r="BJ1" s="196"/>
      <c r="BK1" s="197"/>
      <c r="BL1" s="5"/>
      <c r="BM1" s="187" t="s">
        <v>929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0" t="s">
        <v>930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933</v>
      </c>
      <c r="AT2" s="191"/>
      <c r="AU2" s="191"/>
      <c r="AV2" s="191"/>
      <c r="AW2" s="191"/>
      <c r="AX2" s="191"/>
      <c r="AY2" s="194"/>
      <c r="AZ2" s="6"/>
      <c r="BA2" s="184" t="s">
        <v>934</v>
      </c>
      <c r="BB2" s="186"/>
      <c r="BC2" s="190" t="s">
        <v>931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4" t="s">
        <v>935</v>
      </c>
      <c r="AJ3" s="186"/>
      <c r="AK3" s="184" t="s">
        <v>936</v>
      </c>
      <c r="AL3" s="185"/>
      <c r="AM3" s="206"/>
      <c r="AN3" s="207"/>
      <c r="AO3" s="185"/>
      <c r="AP3" s="185"/>
      <c r="AQ3" s="186"/>
      <c r="AR3" s="63"/>
      <c r="AS3" s="178" t="s">
        <v>942</v>
      </c>
      <c r="AT3" s="179"/>
      <c r="AU3" s="178" t="s">
        <v>943</v>
      </c>
      <c r="AV3" s="179"/>
      <c r="AW3" s="178" t="s">
        <v>944</v>
      </c>
      <c r="AX3" s="179"/>
      <c r="AY3" s="63" t="s">
        <v>945</v>
      </c>
      <c r="AZ3" s="63"/>
      <c r="BA3" s="204"/>
      <c r="BB3" s="205"/>
      <c r="BC3" s="184" t="s">
        <v>938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946</v>
      </c>
      <c r="BN3" s="188"/>
      <c r="BO3" s="188"/>
      <c r="BP3" s="189"/>
      <c r="BQ3" s="187" t="s">
        <v>717</v>
      </c>
      <c r="BR3" s="188"/>
      <c r="BS3" s="189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 t="s">
        <v>1046</v>
      </c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1</v>
      </c>
      <c r="BI21" s="17"/>
      <c r="BJ21" s="17" t="s">
        <v>1051</v>
      </c>
      <c r="BK21" s="18" t="s">
        <v>1051</v>
      </c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1055</v>
      </c>
      <c r="BL22" s="16"/>
      <c r="BM22" s="130" t="s">
        <v>426</v>
      </c>
      <c r="BN22" s="130" t="s">
        <v>426</v>
      </c>
      <c r="BO22" s="130" t="s">
        <v>426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1056</v>
      </c>
      <c r="W23" s="151" t="s">
        <v>1057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1056</v>
      </c>
      <c r="BG23" s="16"/>
      <c r="BH23" s="17">
        <v>0</v>
      </c>
      <c r="BI23" s="17"/>
      <c r="BJ23" s="17" t="s">
        <v>1058</v>
      </c>
      <c r="BK23" s="18" t="s">
        <v>1058</v>
      </c>
      <c r="BL23" s="16"/>
      <c r="BM23" s="130" t="s">
        <v>405</v>
      </c>
      <c r="BN23" s="130" t="s">
        <v>430</v>
      </c>
      <c r="BO23" s="130" t="s">
        <v>492</v>
      </c>
      <c r="BP23" s="18" t="s">
        <v>1058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1059</v>
      </c>
      <c r="W26" s="151" t="s">
        <v>1060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1059</v>
      </c>
      <c r="BG26" s="16"/>
      <c r="BH26" s="17">
        <v>0</v>
      </c>
      <c r="BI26" s="17"/>
      <c r="BJ26" s="17" t="s">
        <v>1061</v>
      </c>
      <c r="BK26" s="18" t="s">
        <v>1062</v>
      </c>
      <c r="BL26" s="16"/>
      <c r="BM26" s="130" t="s">
        <v>426</v>
      </c>
      <c r="BN26" s="130" t="s">
        <v>426</v>
      </c>
      <c r="BO26" s="130" t="s">
        <v>426</v>
      </c>
      <c r="BP26" s="18" t="s">
        <v>1062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1063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1075</v>
      </c>
      <c r="BL35" s="16"/>
      <c r="BM35" s="130" t="s">
        <v>426</v>
      </c>
      <c r="BN35" s="130" t="s">
        <v>426</v>
      </c>
      <c r="BO35" s="130" t="s">
        <v>426</v>
      </c>
      <c r="BP35" s="18" t="s">
        <v>1075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1076</v>
      </c>
      <c r="W36" s="151" t="s">
        <v>1077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1076</v>
      </c>
      <c r="BG36" s="16"/>
      <c r="BH36" s="17">
        <v>2</v>
      </c>
      <c r="BI36" s="17"/>
      <c r="BJ36" s="17" t="s">
        <v>1078</v>
      </c>
      <c r="BK36" s="18" t="s">
        <v>1078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1076</v>
      </c>
      <c r="W37" s="151" t="s">
        <v>1077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1076</v>
      </c>
      <c r="BG37" s="16"/>
      <c r="BH37" s="17">
        <v>2</v>
      </c>
      <c r="BI37" s="17"/>
      <c r="BJ37" s="17" t="s">
        <v>1080</v>
      </c>
      <c r="BK37" s="18" t="s">
        <v>1080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1076</v>
      </c>
      <c r="W38" s="151" t="s">
        <v>1081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1076</v>
      </c>
      <c r="BG38" s="16"/>
      <c r="BH38" s="17"/>
      <c r="BI38" s="17"/>
      <c r="BJ38" s="17" t="s">
        <v>1054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1076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1076</v>
      </c>
      <c r="BG39" s="16"/>
      <c r="BH39" s="17">
        <v>0</v>
      </c>
      <c r="BI39" s="17"/>
      <c r="BJ39" s="17" t="s">
        <v>1082</v>
      </c>
      <c r="BK39" s="18" t="s">
        <v>1082</v>
      </c>
      <c r="BL39" s="16"/>
      <c r="BM39" s="130" t="s">
        <v>426</v>
      </c>
      <c r="BN39" s="130" t="s">
        <v>426</v>
      </c>
      <c r="BO39" s="130" t="s">
        <v>426</v>
      </c>
      <c r="BP39" s="18" t="s">
        <v>1082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1084</v>
      </c>
      <c r="BG40" s="16"/>
      <c r="BH40" s="17">
        <v>3</v>
      </c>
      <c r="BI40" s="17"/>
      <c r="BJ40" s="17" t="s">
        <v>1085</v>
      </c>
      <c r="BK40" s="18" t="s">
        <v>1086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1087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1088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1076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1089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1076</v>
      </c>
      <c r="W56" s="151" t="s">
        <v>1090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04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1076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</v>
      </c>
      <c r="B59" s="102"/>
      <c r="C59" s="135" t="str">
        <f>IF(BS_CONTROLE[[#This Row],[DATA]]="","",WEEKNUM(BS_CONTROLE[[#This Row],[DATA]]))</f>
        <v/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1059</v>
      </c>
      <c r="W59" s="151" t="s">
        <v>1060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</v>
      </c>
      <c r="B61" s="102"/>
      <c r="C61" s="135" t="str">
        <f>IF(BS_CONTROLE[[#This Row],[DATA]]="","",WEEKNUM(BS_CONTROLE[[#This Row],[DATA]]))</f>
        <v/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>HUELTON (TP-725)</v>
      </c>
      <c r="B65" s="102"/>
      <c r="C65" s="135" t="str">
        <f>IF(BS_CONTROLE[[#This Row],[DATA]]="","",WEEKNUM(BS_CONTROLE[[#This Row],[DATA]]))</f>
        <v/>
      </c>
      <c r="D65" s="104" t="s">
        <v>864</v>
      </c>
      <c r="E65" s="159">
        <v>59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 t="s">
        <v>568</v>
      </c>
      <c r="J65" s="105">
        <v>92</v>
      </c>
      <c r="K65" s="105">
        <v>106.7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" s="127" t="s">
        <v>367</v>
      </c>
      <c r="O65" s="106">
        <v>0.375</v>
      </c>
      <c r="P65" s="106">
        <v>0.125</v>
      </c>
      <c r="Q65" s="105">
        <v>2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" s="105" t="s">
        <v>1076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 t="s">
        <v>568</v>
      </c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 t="str">
        <f>BS_CONTROLE[[#This Row],[Local - Encerramento]]</f>
        <v>-</v>
      </c>
      <c r="AM65" s="105" t="str">
        <f>IF(BS_CONTROLE[[#This Row],[Entre - Estações]]=0, "-", BS_CONTROLE[[#This Row],[Entre - Estações]])</f>
        <v>ZPT</v>
      </c>
      <c r="AN65" s="105" t="str">
        <f>IF(BS_CONTROLE[[#This Row],[SB]]=0, "-", BS_CONTROLE[[#This Row],[SB]])</f>
        <v>ZPT2</v>
      </c>
      <c r="AO65" s="105">
        <f>IF(BS_CONTROLE[[#This Row],[SUB]]=0, "-", BS_CONTROLE[[#This Row],[SUB]])</f>
        <v>92</v>
      </c>
      <c r="AP65" s="105">
        <f>BS_CONTROLE[[#This Row],[KM - Inicio]]</f>
        <v>106.7</v>
      </c>
      <c r="AQ65" s="105">
        <f>BS_CONTROLE[[#This Row],[KM - Inicio]]</f>
        <v>106.7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>V85</v>
      </c>
      <c r="B66" s="102"/>
      <c r="C66" s="135" t="str">
        <f>IF(BS_CONTROLE[[#This Row],[DATA]]="","",WEEKNUM(BS_CONTROLE[[#This Row],[DATA]]))</f>
        <v/>
      </c>
      <c r="D66" s="104" t="s">
        <v>769</v>
      </c>
      <c r="E66" s="159">
        <v>60</v>
      </c>
      <c r="F66" s="126" t="s">
        <v>673</v>
      </c>
      <c r="G66" s="142" t="str">
        <f>IF(D66="","*",VLOOKUP(F66,BS_ATIVIDADE[],3,FALSE))</f>
        <v>MECANIZAÇÃO - SOCADORA</v>
      </c>
      <c r="H66" s="106" t="s">
        <v>1091</v>
      </c>
      <c r="I66" s="106" t="s">
        <v>1091</v>
      </c>
      <c r="J66" s="105">
        <v>92</v>
      </c>
      <c r="K66" s="105">
        <v>108.2</v>
      </c>
      <c r="L66" s="105">
        <v>107.7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6" s="127" t="s">
        <v>367</v>
      </c>
      <c r="O66" s="106">
        <v>0.375</v>
      </c>
      <c r="P66" s="106">
        <v>8.3333333333333329E-2</v>
      </c>
      <c r="Q66" s="105">
        <v>480</v>
      </c>
      <c r="R66" s="10" t="str">
        <f>IFERROR(_xlfn.XLOOKUP(F66, BS_ATIVIDADE[ATIVIDADE],BS_ATIVIDADE[UNIDADE] ), "*")</f>
        <v>M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6" s="105" t="s">
        <v>1035</v>
      </c>
      <c r="W66" s="151" t="s">
        <v>1025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0.35416666666666669</v>
      </c>
      <c r="AE66" s="105">
        <v>6235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MECANIZAÇÃO - SOCADORA</v>
      </c>
      <c r="AJ66" s="9" t="str">
        <f>IF(BS_CONTROLE[[#This Row],[Atividade]]=0, "-", BS_CONTROLE[[#This Row],[Atividade]])</f>
        <v>MECANIZAÇÃO - SOCADORA</v>
      </c>
      <c r="AK66" s="31" t="str">
        <f>BS_CONTROLE[[#This Row],[Local - Partida]]</f>
        <v>ZDRZPT</v>
      </c>
      <c r="AL66" s="31" t="str">
        <f>BS_CONTROLE[[#This Row],[Local - Encerramento]]</f>
        <v>ZDRZPT</v>
      </c>
      <c r="AM66" s="105" t="str">
        <f>IF(BS_CONTROLE[[#This Row],[Entre - Estações]]=0, "-", BS_CONTROLE[[#This Row],[Entre - Estações]])</f>
        <v>ZPT</v>
      </c>
      <c r="AN66" s="105" t="str">
        <f>IF(BS_CONTROLE[[#This Row],[SB]]=0, "-", BS_CONTROLE[[#This Row],[SB]])</f>
        <v>ZPT2</v>
      </c>
      <c r="AO66" s="105">
        <f>IF(BS_CONTROLE[[#This Row],[SUB]]=0, "-", BS_CONTROLE[[#This Row],[SUB]])</f>
        <v>92</v>
      </c>
      <c r="AP66" s="105">
        <f>BS_CONTROLE[[#This Row],[KM - Inicio]]</f>
        <v>108.2</v>
      </c>
      <c r="AQ66" s="105">
        <f>BS_CONTROLE[[#This Row],[KM - Inicio]]</f>
        <v>108.2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1093</v>
      </c>
      <c r="C4" s="160" t="s">
        <v>1094</v>
      </c>
      <c r="D4" s="160" t="s">
        <v>1095</v>
      </c>
      <c r="E4" s="160" t="s">
        <v>1096</v>
      </c>
      <c r="F4" s="160" t="s">
        <v>4</v>
      </c>
      <c r="G4" s="160" t="s">
        <v>1097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1098</v>
      </c>
      <c r="C6" s="161">
        <v>407867</v>
      </c>
      <c r="D6" s="161" t="s">
        <v>1099</v>
      </c>
      <c r="E6" s="161" t="s">
        <v>799</v>
      </c>
      <c r="F6" s="161" t="s">
        <v>1100</v>
      </c>
      <c r="G6" s="162"/>
    </row>
    <row r="7" spans="2:7">
      <c r="B7" s="161" t="s">
        <v>1101</v>
      </c>
      <c r="C7" s="161">
        <v>293644</v>
      </c>
      <c r="D7" s="161" t="s">
        <v>1102</v>
      </c>
      <c r="E7" s="161" t="s">
        <v>799</v>
      </c>
      <c r="F7" s="161" t="s">
        <v>1100</v>
      </c>
      <c r="G7" s="162"/>
    </row>
    <row r="8" spans="2:7">
      <c r="B8" s="161" t="s">
        <v>1103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1104</v>
      </c>
      <c r="C9" s="161">
        <v>256790</v>
      </c>
      <c r="D9" s="161" t="s">
        <v>1105</v>
      </c>
      <c r="E9" s="161" t="s">
        <v>800</v>
      </c>
      <c r="F9" s="161" t="s">
        <v>1106</v>
      </c>
      <c r="G9" s="162">
        <v>46357</v>
      </c>
    </row>
    <row r="10" spans="2:7">
      <c r="B10" s="161" t="s">
        <v>1107</v>
      </c>
      <c r="C10" s="161">
        <v>265193</v>
      </c>
      <c r="D10" s="161" t="s">
        <v>1108</v>
      </c>
      <c r="E10" s="161" t="s">
        <v>801</v>
      </c>
      <c r="F10" s="161" t="s">
        <v>1109</v>
      </c>
      <c r="G10" s="161" t="s">
        <v>1110</v>
      </c>
    </row>
    <row r="11" spans="2:7">
      <c r="B11" s="161" t="s">
        <v>1111</v>
      </c>
      <c r="C11" s="161">
        <v>293716</v>
      </c>
      <c r="D11" s="161" t="s">
        <v>1112</v>
      </c>
      <c r="E11" s="161" t="s">
        <v>801</v>
      </c>
      <c r="F11" s="161" t="s">
        <v>1109</v>
      </c>
      <c r="G11" s="162">
        <v>46204</v>
      </c>
    </row>
    <row r="12" spans="2:7">
      <c r="B12" s="161" t="s">
        <v>1113</v>
      </c>
      <c r="C12" s="161">
        <v>257258</v>
      </c>
      <c r="D12" s="161" t="s">
        <v>1114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1115</v>
      </c>
      <c r="C13" s="161">
        <v>371147</v>
      </c>
      <c r="D13" s="161" t="s">
        <v>1116</v>
      </c>
      <c r="E13" s="161" t="s">
        <v>802</v>
      </c>
      <c r="F13" s="161" t="s">
        <v>128</v>
      </c>
      <c r="G13" s="161" t="s">
        <v>1110</v>
      </c>
    </row>
    <row r="14" spans="2:7">
      <c r="B14" s="161" t="s">
        <v>1117</v>
      </c>
      <c r="C14" s="161">
        <v>259230</v>
      </c>
      <c r="D14" s="161" t="s">
        <v>1118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1119</v>
      </c>
      <c r="C15" s="161">
        <v>370705</v>
      </c>
      <c r="D15" s="161"/>
      <c r="E15" s="161" t="s">
        <v>802</v>
      </c>
      <c r="F15" s="161" t="s">
        <v>128</v>
      </c>
      <c r="G15" s="161" t="s">
        <v>1110</v>
      </c>
    </row>
    <row r="16" spans="2:7">
      <c r="B16" s="161" t="s">
        <v>1120</v>
      </c>
      <c r="C16" s="161">
        <v>258542</v>
      </c>
      <c r="D16" s="161" t="s">
        <v>1121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1122</v>
      </c>
      <c r="C17" s="161">
        <v>257050</v>
      </c>
      <c r="D17" s="161" t="s">
        <v>1123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1125</v>
      </c>
      <c r="D4" s="163" t="s">
        <v>1126</v>
      </c>
      <c r="E4" s="163" t="s">
        <v>1127</v>
      </c>
      <c r="F4" s="160" t="s">
        <v>1128</v>
      </c>
      <c r="G4" s="163" t="s">
        <v>1129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1130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1131</v>
      </c>
      <c r="G7" s="167" t="s">
        <v>1132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1130</v>
      </c>
      <c r="G9" s="167" t="s">
        <v>1133</v>
      </c>
    </row>
    <row r="10" spans="2:7" ht="19.5" customHeight="1">
      <c r="B10" s="167" t="s">
        <v>1134</v>
      </c>
      <c r="C10" s="167">
        <v>9038</v>
      </c>
      <c r="D10" s="168">
        <v>46049</v>
      </c>
      <c r="E10" s="167">
        <v>15098</v>
      </c>
      <c r="F10" s="169" t="s">
        <v>1135</v>
      </c>
      <c r="G10" s="167" t="s">
        <v>1136</v>
      </c>
    </row>
    <row r="11" spans="2:7" ht="19.5" customHeight="1">
      <c r="B11" s="167" t="s">
        <v>719</v>
      </c>
      <c r="C11" s="167" t="s">
        <v>1137</v>
      </c>
      <c r="D11" s="168">
        <v>46048</v>
      </c>
      <c r="E11" s="167">
        <v>11300</v>
      </c>
      <c r="F11" s="169" t="s">
        <v>1138</v>
      </c>
      <c r="G11" s="167" t="s">
        <v>1139</v>
      </c>
    </row>
    <row r="12" spans="2:7" ht="19.5" customHeight="1">
      <c r="B12" s="167" t="s">
        <v>719</v>
      </c>
      <c r="C12" s="167" t="s">
        <v>1140</v>
      </c>
      <c r="D12" s="168">
        <v>46048</v>
      </c>
      <c r="E12" s="167">
        <v>13300</v>
      </c>
      <c r="F12" s="169" t="s">
        <v>1138</v>
      </c>
      <c r="G12" s="167" t="s">
        <v>1141</v>
      </c>
    </row>
    <row r="13" spans="2:7" ht="19.5" customHeight="1">
      <c r="B13" s="167" t="s">
        <v>719</v>
      </c>
      <c r="C13" s="167" t="s">
        <v>1142</v>
      </c>
      <c r="D13" s="168">
        <v>46048</v>
      </c>
      <c r="E13" s="167">
        <v>10500</v>
      </c>
      <c r="F13" s="169" t="s">
        <v>1138</v>
      </c>
      <c r="G13" s="167"/>
    </row>
    <row r="14" spans="2:7" ht="19.5" customHeight="1">
      <c r="B14" s="167" t="s">
        <v>719</v>
      </c>
      <c r="C14" s="167" t="s">
        <v>1143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1144</v>
      </c>
      <c r="D5" s="212"/>
      <c r="E5" s="212"/>
      <c r="F5" s="212"/>
      <c r="G5" s="212"/>
      <c r="H5" s="212"/>
      <c r="I5" s="212"/>
      <c r="J5" s="213"/>
      <c r="K5" s="214" t="s">
        <v>1145</v>
      </c>
      <c r="L5" s="215"/>
      <c r="M5" s="215"/>
      <c r="N5" s="215"/>
      <c r="O5" s="216" t="s">
        <v>1146</v>
      </c>
      <c r="P5" s="217"/>
    </row>
    <row r="6" spans="1:16" s="74" customFormat="1" ht="15" customHeight="1">
      <c r="A6" s="66" t="s">
        <v>1147</v>
      </c>
      <c r="B6" s="75" t="s">
        <v>1148</v>
      </c>
      <c r="C6" s="76" t="s">
        <v>967</v>
      </c>
      <c r="D6" s="77" t="s">
        <v>968</v>
      </c>
      <c r="E6" s="76" t="s">
        <v>1149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1150</v>
      </c>
      <c r="M6" s="80" t="s">
        <v>586</v>
      </c>
      <c r="N6" s="81" t="s">
        <v>962</v>
      </c>
      <c r="O6" s="158" t="s">
        <v>1005</v>
      </c>
      <c r="P6" s="133" t="s">
        <v>1151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TP pronto 10h46 / previsão de faixa após C63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ZEV-ZPT</v>
      </c>
      <c r="E65" s="83" t="str">
        <f>IF(SP_SUL!D65="","*",SP_SUL!D65)</f>
        <v>HUELTON (TP-725)</v>
      </c>
      <c r="F65" s="83" t="str">
        <f>IF(SP_SUL!H65="","*",SP_SUL!H65)</f>
        <v>-</v>
      </c>
      <c r="G65" s="83" t="str">
        <f>IF(SP_SUL!M65="","*",SP_SUL!M65)</f>
        <v>ZPT</v>
      </c>
      <c r="H65" s="116">
        <f>IF(SP_SUL!K65="","*",SP_SUL!K65)</f>
        <v>106.7</v>
      </c>
      <c r="I65" s="113">
        <f>IF(SP_SUL!O65="","*",SP_SUL!O65)</f>
        <v>0.375</v>
      </c>
      <c r="J65" s="113">
        <f>IF(SP_SUL!P65="","*",SP_SUL!P65)</f>
        <v>0.125</v>
      </c>
      <c r="K65" s="83" t="str">
        <f>IF(SP_SUL!AK65="","*",SP_SUL!AK65)</f>
        <v>-</v>
      </c>
      <c r="L65" s="83" t="str">
        <f>IF(SP_SUL!AM65="","*",SP_SUL!AM65)</f>
        <v>ZPT</v>
      </c>
      <c r="M65" s="83">
        <f>IF(SP_SUL!AP65="","*",SP_SUL!AP65)</f>
        <v>106.7</v>
      </c>
      <c r="N65" s="83" t="str">
        <f>IF(SP_SUL!AM65="","*",SP_SUL!AM65)</f>
        <v>ZPT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ZEV-ZPT</v>
      </c>
      <c r="E66" s="83" t="str">
        <f>IF(SP_SUL!D66="","*",SP_SUL!D66)</f>
        <v>V85</v>
      </c>
      <c r="F66" s="83" t="str">
        <f>IF(SP_SUL!H66="","*",SP_SUL!H66)</f>
        <v>ZDRZPT</v>
      </c>
      <c r="G66" s="83" t="str">
        <f>IF(SP_SUL!M66="","*",SP_SUL!M66)</f>
        <v>ZPT</v>
      </c>
      <c r="H66" s="116">
        <f>IF(SP_SUL!K66="","*",SP_SUL!K66)</f>
        <v>108.2</v>
      </c>
      <c r="I66" s="113">
        <f>IF(SP_SUL!O66="","*",SP_SUL!O66)</f>
        <v>0.375</v>
      </c>
      <c r="J66" s="113">
        <f>IF(SP_SUL!P66="","*",SP_SUL!P66)</f>
        <v>8.3333333333333329E-2</v>
      </c>
      <c r="K66" s="83" t="str">
        <f>IF(SP_SUL!AK66="","*",SP_SUL!AK66)</f>
        <v>ZDRZPT</v>
      </c>
      <c r="L66" s="83" t="str">
        <f>IF(SP_SUL!AM66="","*",SP_SUL!AM66)</f>
        <v>ZPT</v>
      </c>
      <c r="M66" s="83">
        <f>IF(SP_SUL!AP66="","*",SP_SUL!AP66)</f>
        <v>108.2</v>
      </c>
      <c r="N66" s="83" t="str">
        <f>IF(SP_SUL!AM66="","*",SP_SUL!AM66)</f>
        <v>ZPT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1152</v>
      </c>
      <c r="V1" s="223"/>
      <c r="W1" s="223"/>
    </row>
    <row r="2" spans="1:23" ht="15" customHeight="1">
      <c r="A2" s="87" t="s">
        <v>1153</v>
      </c>
      <c r="B2" s="87" t="s">
        <v>1148</v>
      </c>
      <c r="C2" s="87" t="s">
        <v>386</v>
      </c>
      <c r="D2" s="88" t="s">
        <v>967</v>
      </c>
      <c r="E2" s="88" t="s">
        <v>4</v>
      </c>
      <c r="F2" s="88" t="s">
        <v>1147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1154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 t="str">
        <f>IF(SP_SUL!B59="","*",SP_SUL!B59)</f>
        <v>*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 t="str">
        <f>IF(SP_SUL!B61="","*",SP_SUL!B61)</f>
        <v>*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ZEV-ZPT</v>
      </c>
      <c r="F61" s="145" t="str">
        <f>IF(SP_SUL!B65="","*",SP_SUL!B65)</f>
        <v>*</v>
      </c>
      <c r="G61" s="145" t="str">
        <f>IF(SP_SUL!D65="","*",SP_SUL!D65)</f>
        <v>HUELTON (TP-725)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-</v>
      </c>
      <c r="K61" s="139" t="str">
        <f>IF(SP_SUL!M65="","*",SP_SUL!M65)</f>
        <v>ZPT</v>
      </c>
      <c r="L61" s="139" t="str">
        <f>IF(SP_SUL!N65="","*",SP_SUL!N65)</f>
        <v>ZPT2</v>
      </c>
      <c r="M61" s="140">
        <f>IF(SP_SUL!J65="","*",SP_SUL!J65)</f>
        <v>92</v>
      </c>
      <c r="N61" s="144">
        <f>IF(SP_SUL!K65="","*",SP_SUL!K65)</f>
        <v>106.7</v>
      </c>
      <c r="O61" s="144" t="str">
        <f>IF(SP_SUL!L65="","*",SP_SUL!L65)</f>
        <v>-</v>
      </c>
      <c r="P61" s="143">
        <f>IF(SP_SUL!O65="","*",SP_SUL!O65)</f>
        <v>0.375</v>
      </c>
      <c r="Q61" s="143">
        <f>IF(SP_SUL!P65="","*",SP_SUL!P65)</f>
        <v>0.125</v>
      </c>
      <c r="R61" s="145" t="str">
        <f>IF(SP_SUL!Q65="","*",CONCATENATE(SP_SUL!Q65," ",SP_SUL!R65))</f>
        <v>2 Nº DE SOLDA</v>
      </c>
      <c r="S61" s="145" t="str">
        <f>IF(SP_SUL!V65="","*",SP_SUL!V65)</f>
        <v>Moises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ZEV-ZPT</v>
      </c>
      <c r="F62" s="145" t="str">
        <f>IF(SP_SUL!B66="","*",SP_SUL!B66)</f>
        <v>*</v>
      </c>
      <c r="G62" s="145" t="str">
        <f>IF(SP_SUL!D66="","*",SP_SUL!D66)</f>
        <v>V85</v>
      </c>
      <c r="H62" s="145" t="str">
        <f>IF(SP_SUL!F66="","*",SP_SUL!F66)</f>
        <v>MECANIZAÇÃO - SOCADORA</v>
      </c>
      <c r="I62" s="145" t="str">
        <f>IF(SP_SUL!H66="","*",SP_SUL!H66)</f>
        <v>ZDRZPT</v>
      </c>
      <c r="J62" s="145" t="str">
        <f>IF(SP_SUL!I66="","*",SP_SUL!I66)</f>
        <v>ZDRZPT</v>
      </c>
      <c r="K62" s="139" t="str">
        <f>IF(SP_SUL!M66="","*",SP_SUL!M66)</f>
        <v>ZPT</v>
      </c>
      <c r="L62" s="139" t="str">
        <f>IF(SP_SUL!N66="","*",SP_SUL!N66)</f>
        <v>ZPT2</v>
      </c>
      <c r="M62" s="140">
        <f>IF(SP_SUL!J66="","*",SP_SUL!J66)</f>
        <v>92</v>
      </c>
      <c r="N62" s="144">
        <f>IF(SP_SUL!K66="","*",SP_SUL!K66)</f>
        <v>108.2</v>
      </c>
      <c r="O62" s="144">
        <f>IF(SP_SUL!L66="","*",SP_SUL!L66)</f>
        <v>107.7</v>
      </c>
      <c r="P62" s="143">
        <f>IF(SP_SUL!O66="","*",SP_SUL!O66)</f>
        <v>0.375</v>
      </c>
      <c r="Q62" s="143">
        <f>IF(SP_SUL!P66="","*",SP_SUL!P66)</f>
        <v>8.3333333333333329E-2</v>
      </c>
      <c r="R62" s="145" t="str">
        <f>IF(SP_SUL!Q66="","*",CONCATENATE(SP_SUL!Q66," ",SP_SUL!R66))</f>
        <v>480 M</v>
      </c>
      <c r="S62" s="145" t="str">
        <f>IF(SP_SUL!V66="","*",SP_SUL!V66)</f>
        <v>Antonioni</v>
      </c>
      <c r="T62" s="145" t="str">
        <f>IF(SP_SUL!W66="","*",SP_SUL!W66)</f>
        <v xml:space="preserve">Socaria mecanizada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1155</v>
      </c>
      <c r="C2" s="121" t="s">
        <v>952</v>
      </c>
      <c r="D2" s="76" t="s">
        <v>954</v>
      </c>
      <c r="E2" s="76" t="s">
        <v>1156</v>
      </c>
      <c r="F2" s="99" t="s">
        <v>1157</v>
      </c>
      <c r="G2" s="76" t="s">
        <v>1158</v>
      </c>
      <c r="H2" s="76" t="s">
        <v>1159</v>
      </c>
      <c r="I2" s="76" t="s">
        <v>1160</v>
      </c>
      <c r="J2" s="76" t="s">
        <v>1161</v>
      </c>
      <c r="K2" s="78" t="s">
        <v>1162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HUELTON (TP-725)</v>
      </c>
      <c r="E61" s="94" t="str">
        <f>IF(SP_SUL!H65="","*",SP_SUL!H65)</f>
        <v>-</v>
      </c>
      <c r="F61" s="100" t="str">
        <f>IF(SP_SUL!M65="","*",SP_SUL!M65)</f>
        <v>ZPT</v>
      </c>
      <c r="G61" s="95" t="str">
        <f>IF(SP_SUL!I65="","*",SP_SUL!I65)</f>
        <v>-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-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V85</v>
      </c>
      <c r="E62" s="94" t="str">
        <f>IF(SP_SUL!H66="","*",SP_SUL!H66)</f>
        <v>ZDRZPT</v>
      </c>
      <c r="F62" s="100" t="str">
        <f>IF(SP_SUL!M66="","*",SP_SUL!M66)</f>
        <v>ZPT</v>
      </c>
      <c r="G62" s="95" t="str">
        <f>IF(SP_SUL!I66="","*",SP_SUL!I66)</f>
        <v>ZDRZPT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0.35416666666666669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2026-02-02T15:56:27Z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