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255" documentId="120_S{118792C3-22EF-5104-A093-F22BFE3913F3}" xr6:coauthVersionLast="47" xr6:coauthVersionMax="47" xr10:uidLastSave="{28915EB8-CE45-4A39-97D0-EDBD3196077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 s="1"/>
  <c r="N38" i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N21" i="1" a="1"/>
  <c r="N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M25" i="1" a="1"/>
  <c r="M25" i="1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5" i="15" s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R17" i="15" s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R18" i="15" s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R19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R20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1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K30" i="15"/>
  <c r="L30" i="15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K34" i="15"/>
  <c r="L34" i="15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 s="1"/>
  <c r="T81" i="1" a="1"/>
  <c r="T81" i="1"/>
  <c r="U81" i="1" a="1"/>
  <c r="U81" i="1" s="1"/>
  <c r="AI81" i="1"/>
  <c r="BB81" i="1" s="1"/>
  <c r="AJ81" i="1"/>
  <c r="AK81" i="1"/>
  <c r="K81" i="10" s="1"/>
  <c r="AL81" i="1"/>
  <c r="AM81" i="1"/>
  <c r="AN81" i="1"/>
  <c r="AO81" i="1"/>
  <c r="AP81" i="1"/>
  <c r="M81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L78" i="15" s="1"/>
  <c r="R82" i="1"/>
  <c r="S82" i="1" a="1"/>
  <c r="S82" i="1" s="1"/>
  <c r="T82" i="1" a="1"/>
  <c r="T82" i="1"/>
  <c r="U82" i="1" a="1"/>
  <c r="U82" i="1" s="1"/>
  <c r="AI82" i="1"/>
  <c r="AJ82" i="1"/>
  <c r="AK82" i="1"/>
  <c r="K82" i="10" s="1"/>
  <c r="AL82" i="1"/>
  <c r="AN82" i="1"/>
  <c r="AO82" i="1"/>
  <c r="AP82" i="1"/>
  <c r="M82" i="10" s="1"/>
  <c r="AQ82" i="1"/>
  <c r="AY82" i="1"/>
  <c r="BB82" i="1"/>
  <c r="BD82" i="1" a="1"/>
  <c r="BD82" i="1" s="1"/>
  <c r="BE82" i="1" a="1"/>
  <c r="BE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/>
  <c r="AM84" i="1" s="1"/>
  <c r="N84" i="1" a="1"/>
  <c r="N84" i="1"/>
  <c r="L80" i="15" s="1"/>
  <c r="R84" i="1"/>
  <c r="S84" i="1" a="1"/>
  <c r="S84" i="1" s="1"/>
  <c r="T84" i="1" a="1"/>
  <c r="T84" i="1" s="1"/>
  <c r="U84" i="1" a="1"/>
  <c r="U84" i="1"/>
  <c r="AI84" i="1"/>
  <c r="AJ84" i="1"/>
  <c r="AK84" i="1"/>
  <c r="K84" i="10" s="1"/>
  <c r="AL84" i="1"/>
  <c r="AN84" i="1"/>
  <c r="AO84" i="1"/>
  <c r="AP84" i="1"/>
  <c r="M84" i="10" s="1"/>
  <c r="AQ84" i="1"/>
  <c r="AY84" i="1"/>
  <c r="BB84" i="1"/>
  <c r="BC84" i="1" a="1"/>
  <c r="BC84" i="1" s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1" i="15" s="1"/>
  <c r="R85" i="1"/>
  <c r="S85" i="1" a="1"/>
  <c r="S85" i="1"/>
  <c r="T85" i="1" a="1"/>
  <c r="T85" i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D85" i="1" a="1"/>
  <c r="BD85" i="1" s="1"/>
  <c r="BE85" i="1" a="1"/>
  <c r="BE85" i="1"/>
  <c r="BR85" i="1"/>
  <c r="BS85" i="1"/>
  <c r="BT85" i="1"/>
  <c r="A86" i="1"/>
  <c r="C86" i="1"/>
  <c r="G86" i="1"/>
  <c r="M86" i="1" a="1"/>
  <c r="M86" i="1"/>
  <c r="AM86" i="1" s="1"/>
  <c r="N86" i="1" a="1"/>
  <c r="N86" i="1" s="1"/>
  <c r="R86" i="1"/>
  <c r="S86" i="1" a="1"/>
  <c r="S86" i="1" s="1"/>
  <c r="T86" i="1" a="1"/>
  <c r="T86" i="1"/>
  <c r="U86" i="1" a="1"/>
  <c r="U86" i="1"/>
  <c r="AI86" i="1"/>
  <c r="BB86" i="1" s="1"/>
  <c r="AJ86" i="1"/>
  <c r="AK86" i="1"/>
  <c r="K86" i="10" s="1"/>
  <c r="AL86" i="1"/>
  <c r="AO86" i="1"/>
  <c r="AP86" i="1"/>
  <c r="M86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/>
  <c r="AM87" i="1" s="1"/>
  <c r="N87" i="1" a="1"/>
  <c r="N87" i="1"/>
  <c r="L83" i="15" s="1"/>
  <c r="R87" i="1"/>
  <c r="S87" i="1" a="1"/>
  <c r="S87" i="1"/>
  <c r="T87" i="1" a="1"/>
  <c r="T87" i="1" s="1"/>
  <c r="U87" i="1" a="1"/>
  <c r="U87" i="1"/>
  <c r="AI87" i="1"/>
  <c r="AJ87" i="1"/>
  <c r="AK87" i="1"/>
  <c r="K87" i="10" s="1"/>
  <c r="AL87" i="1"/>
  <c r="AN87" i="1"/>
  <c r="AO87" i="1"/>
  <c r="AP87" i="1"/>
  <c r="M87" i="10" s="1"/>
  <c r="AQ87" i="1"/>
  <c r="AY87" i="1"/>
  <c r="BB87" i="1"/>
  <c r="BC87" i="1" a="1"/>
  <c r="BC87" i="1" s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4" i="15" s="1"/>
  <c r="R88" i="1"/>
  <c r="S88" i="1" a="1"/>
  <c r="S88" i="1"/>
  <c r="T88" i="1" a="1"/>
  <c r="T88" i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/>
  <c r="U89" i="1" a="1"/>
  <c r="U89" i="1"/>
  <c r="AI89" i="1"/>
  <c r="BB89" i="1" s="1"/>
  <c r="AJ89" i="1"/>
  <c r="AK89" i="1"/>
  <c r="K89" i="10" s="1"/>
  <c r="AL89" i="1"/>
  <c r="AO89" i="1"/>
  <c r="AP89" i="1"/>
  <c r="M89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6" i="15" s="1"/>
  <c r="R90" i="1"/>
  <c r="S90" i="1" a="1"/>
  <c r="S90" i="1"/>
  <c r="T90" i="1" a="1"/>
  <c r="T90" i="1" s="1"/>
  <c r="U90" i="1" a="1"/>
  <c r="U90" i="1"/>
  <c r="AI90" i="1"/>
  <c r="AJ90" i="1"/>
  <c r="AK90" i="1"/>
  <c r="K90" i="10" s="1"/>
  <c r="AL90" i="1"/>
  <c r="AN90" i="1"/>
  <c r="AO90" i="1"/>
  <c r="AP90" i="1"/>
  <c r="M90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7" i="15" s="1"/>
  <c r="R91" i="1"/>
  <c r="S91" i="1" a="1"/>
  <c r="S91" i="1" s="1"/>
  <c r="T91" i="1" a="1"/>
  <c r="T91" i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E91" i="1" a="1"/>
  <c r="BE91" i="1" s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 s="1"/>
  <c r="U92" i="1" a="1"/>
  <c r="U92" i="1"/>
  <c r="AI92" i="1"/>
  <c r="BB92" i="1" s="1"/>
  <c r="AJ92" i="1"/>
  <c r="AK92" i="1"/>
  <c r="K92" i="10" s="1"/>
  <c r="AL92" i="1"/>
  <c r="AO92" i="1"/>
  <c r="AP92" i="1"/>
  <c r="M92" i="10" s="1"/>
  <c r="AQ92" i="1"/>
  <c r="AY92" i="1"/>
  <c r="BC92" i="1" a="1"/>
  <c r="BC92" i="1" s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/>
  <c r="L89" i="15" s="1"/>
  <c r="R93" i="1"/>
  <c r="S93" i="1" a="1"/>
  <c r="S93" i="1"/>
  <c r="T93" i="1" a="1"/>
  <c r="T93" i="1" s="1"/>
  <c r="U93" i="1" a="1"/>
  <c r="U93" i="1" s="1"/>
  <c r="AI93" i="1"/>
  <c r="AJ93" i="1"/>
  <c r="AK93" i="1"/>
  <c r="K93" i="10" s="1"/>
  <c r="AL93" i="1"/>
  <c r="AO93" i="1"/>
  <c r="AP93" i="1"/>
  <c r="M93" i="10" s="1"/>
  <c r="AQ93" i="1"/>
  <c r="AY93" i="1"/>
  <c r="BB93" i="1"/>
  <c r="BD93" i="1" a="1"/>
  <c r="BD93" i="1" s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AY94" i="1"/>
  <c r="BE94" i="1" a="1"/>
  <c r="BE94" i="1" s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 s="1"/>
  <c r="U95" i="1" a="1"/>
  <c r="U95" i="1"/>
  <c r="AI95" i="1"/>
  <c r="BB95" i="1" s="1"/>
  <c r="AJ95" i="1"/>
  <c r="AK95" i="1"/>
  <c r="K95" i="10" s="1"/>
  <c r="AL95" i="1"/>
  <c r="AO95" i="1"/>
  <c r="AP95" i="1"/>
  <c r="M95" i="10" s="1"/>
  <c r="AQ95" i="1"/>
  <c r="AY95" i="1"/>
  <c r="BC95" i="1" a="1"/>
  <c r="BC95" i="1" s="1"/>
  <c r="BE95" i="1" a="1"/>
  <c r="BE95" i="1" s="1"/>
  <c r="BR95" i="1"/>
  <c r="BS95" i="1"/>
  <c r="BT95" i="1"/>
  <c r="A96" i="1"/>
  <c r="C96" i="1"/>
  <c r="G96" i="1"/>
  <c r="M96" i="1" a="1"/>
  <c r="M96" i="1" s="1"/>
  <c r="AM96" i="1" s="1"/>
  <c r="N96" i="1" a="1"/>
  <c r="N96" i="1"/>
  <c r="L92" i="15" s="1"/>
  <c r="R96" i="1"/>
  <c r="S96" i="1" a="1"/>
  <c r="S96" i="1"/>
  <c r="T96" i="1" a="1"/>
  <c r="T96" i="1" s="1"/>
  <c r="U96" i="1" a="1"/>
  <c r="U96" i="1" s="1"/>
  <c r="AI96" i="1"/>
  <c r="AJ96" i="1"/>
  <c r="AK96" i="1"/>
  <c r="K96" i="10" s="1"/>
  <c r="AL96" i="1"/>
  <c r="AO96" i="1"/>
  <c r="AP96" i="1"/>
  <c r="M96" i="10" s="1"/>
  <c r="AQ96" i="1"/>
  <c r="AY96" i="1"/>
  <c r="BB96" i="1"/>
  <c r="BD96" i="1" a="1"/>
  <c r="BD96" i="1" s="1"/>
  <c r="BE96" i="1" a="1"/>
  <c r="BE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C97" i="1" a="1"/>
  <c r="BC97" i="1" s="1"/>
  <c r="BD97" i="1" a="1"/>
  <c r="BD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9" i="10" s="1"/>
  <c r="AL99" i="1"/>
  <c r="AO99" i="1"/>
  <c r="AP99" i="1"/>
  <c r="M99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6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100" i="10" s="1"/>
  <c r="AL100" i="1"/>
  <c r="AO100" i="1"/>
  <c r="AP100" i="1"/>
  <c r="M100" i="10" s="1"/>
  <c r="AQ100" i="1"/>
  <c r="AY100" i="1"/>
  <c r="BB100" i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102" i="10" s="1"/>
  <c r="AL102" i="1"/>
  <c r="AO102" i="1"/>
  <c r="AP102" i="1"/>
  <c r="M102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9" i="15" s="1"/>
  <c r="R103" i="1"/>
  <c r="S103" i="1" a="1"/>
  <c r="S103" i="1" s="1"/>
  <c r="T103" i="1" a="1"/>
  <c r="T103" i="1" s="1"/>
  <c r="U103" i="1" a="1"/>
  <c r="U103" i="1" s="1"/>
  <c r="AI103" i="1"/>
  <c r="AJ103" i="1"/>
  <c r="AK103" i="1"/>
  <c r="K103" i="10" s="1"/>
  <c r="AL103" i="1"/>
  <c r="AO103" i="1"/>
  <c r="AP103" i="1"/>
  <c r="M103" i="10" s="1"/>
  <c r="AQ103" i="1"/>
  <c r="AY103" i="1"/>
  <c r="BB103" i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R105" i="1"/>
  <c r="S105" i="1" a="1"/>
  <c r="S105" i="1" s="1"/>
  <c r="T105" i="1" a="1"/>
  <c r="T105" i="1" s="1"/>
  <c r="U105" i="1" a="1"/>
  <c r="U105" i="1"/>
  <c r="AI105" i="1"/>
  <c r="BB105" i="1" s="1"/>
  <c r="AJ105" i="1"/>
  <c r="AK105" i="1"/>
  <c r="K105" i="10" s="1"/>
  <c r="AL105" i="1"/>
  <c r="AO105" i="1"/>
  <c r="AP105" i="1"/>
  <c r="M105" i="10" s="1"/>
  <c r="AQ105" i="1"/>
  <c r="AY105" i="1"/>
  <c r="BC105" i="1" a="1"/>
  <c r="BC105" i="1" s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2" i="15" s="1"/>
  <c r="R106" i="1"/>
  <c r="S106" i="1" a="1"/>
  <c r="S106" i="1" s="1"/>
  <c r="T106" i="1" a="1"/>
  <c r="T106" i="1" s="1"/>
  <c r="U106" i="1" a="1"/>
  <c r="U106" i="1" s="1"/>
  <c r="AI106" i="1"/>
  <c r="AJ106" i="1"/>
  <c r="AK106" i="1"/>
  <c r="K106" i="10" s="1"/>
  <c r="AL106" i="1"/>
  <c r="AO106" i="1"/>
  <c r="AP106" i="1"/>
  <c r="M106" i="10" s="1"/>
  <c r="AQ106" i="1"/>
  <c r="AY106" i="1"/>
  <c r="BB106" i="1"/>
  <c r="BE106" i="1" a="1"/>
  <c r="BE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/>
  <c r="AM108" i="1" s="1"/>
  <c r="N108" i="1" a="1"/>
  <c r="N108" i="1" s="1"/>
  <c r="R108" i="1"/>
  <c r="S108" i="1" a="1"/>
  <c r="S108" i="1" s="1"/>
  <c r="T108" i="1" a="1"/>
  <c r="T108" i="1" s="1"/>
  <c r="U108" i="1" a="1"/>
  <c r="U108" i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C108" i="1" a="1"/>
  <c r="BC108" i="1" s="1"/>
  <c r="BE108" i="1" a="1"/>
  <c r="BE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AJ109" i="1"/>
  <c r="AK109" i="1"/>
  <c r="K109" i="10" s="1"/>
  <c r="AL109" i="1"/>
  <c r="AO109" i="1"/>
  <c r="AP109" i="1"/>
  <c r="M109" i="10" s="1"/>
  <c r="AQ109" i="1"/>
  <c r="AY109" i="1"/>
  <c r="BB109" i="1"/>
  <c r="BE109" i="1" a="1"/>
  <c r="BE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/>
  <c r="AM111" i="1" s="1"/>
  <c r="N111" i="1" a="1"/>
  <c r="N111" i="1" s="1"/>
  <c r="R111" i="1"/>
  <c r="S111" i="1" a="1"/>
  <c r="S111" i="1" s="1"/>
  <c r="T111" i="1" a="1"/>
  <c r="T111" i="1" s="1"/>
  <c r="U111" i="1" a="1"/>
  <c r="U111" i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C111" i="1" a="1"/>
  <c r="BC111" i="1" s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AJ112" i="1"/>
  <c r="AK112" i="1"/>
  <c r="K112" i="10" s="1"/>
  <c r="AL112" i="1"/>
  <c r="AO112" i="1"/>
  <c r="AP112" i="1"/>
  <c r="M112" i="10" s="1"/>
  <c r="AQ112" i="1"/>
  <c r="AY112" i="1"/>
  <c r="BB112" i="1"/>
  <c r="BE112" i="1" a="1"/>
  <c r="BE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AY114" i="1"/>
  <c r="BC114" i="1" a="1"/>
  <c r="BC114" i="1" s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1" i="15" s="1"/>
  <c r="R115" i="1"/>
  <c r="S115" i="1" a="1"/>
  <c r="S115" i="1" s="1"/>
  <c r="T115" i="1" a="1"/>
  <c r="T115" i="1" s="1"/>
  <c r="U115" i="1" a="1"/>
  <c r="U115" i="1" s="1"/>
  <c r="AI115" i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B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AY117" i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4" i="15" s="1"/>
  <c r="R118" i="1"/>
  <c r="S118" i="1" a="1"/>
  <c r="S118" i="1" s="1"/>
  <c r="T118" i="1" a="1"/>
  <c r="T118" i="1" s="1"/>
  <c r="U118" i="1" a="1"/>
  <c r="U118" i="1" s="1"/>
  <c r="AI118" i="1"/>
  <c r="AJ118" i="1"/>
  <c r="AK118" i="1"/>
  <c r="K118" i="10" s="1"/>
  <c r="AL118" i="1"/>
  <c r="AO118" i="1"/>
  <c r="AP118" i="1"/>
  <c r="M118" i="10" s="1"/>
  <c r="AQ118" i="1"/>
  <c r="AY118" i="1"/>
  <c r="BB118" i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BE119" i="1" s="1" a="1"/>
  <c r="BE119" i="1" s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7" i="15" s="1"/>
  <c r="R121" i="1"/>
  <c r="S121" i="1" a="1"/>
  <c r="S121" i="1" s="1"/>
  <c r="T121" i="1" a="1"/>
  <c r="T121" i="1" s="1"/>
  <c r="U121" i="1" a="1"/>
  <c r="U121" i="1" s="1"/>
  <c r="AI121" i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B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22" i="10" s="1"/>
  <c r="AL122" i="1"/>
  <c r="AO122" i="1"/>
  <c r="BE122" i="1" s="1" a="1"/>
  <c r="BE122" i="1" s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1" i="15" s="1"/>
  <c r="R125" i="1"/>
  <c r="S125" i="1" a="1"/>
  <c r="S125" i="1" s="1"/>
  <c r="T125" i="1" a="1"/>
  <c r="T125" i="1"/>
  <c r="U125" i="1" a="1"/>
  <c r="U125" i="1" s="1"/>
  <c r="AI125" i="1"/>
  <c r="BB125" i="1" s="1"/>
  <c r="AJ125" i="1"/>
  <c r="AK125" i="1"/>
  <c r="K125" i="10" s="1"/>
  <c r="AL125" i="1"/>
  <c r="AO125" i="1"/>
  <c r="BE125" i="1" s="1" a="1"/>
  <c r="BE125" i="1" s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AY127" i="1"/>
  <c r="BE127" i="1" a="1"/>
  <c r="BE127" i="1" s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4" i="15" s="1"/>
  <c r="R128" i="1"/>
  <c r="S128" i="1" a="1"/>
  <c r="S128" i="1" s="1"/>
  <c r="T128" i="1" a="1"/>
  <c r="T128" i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7" i="15" s="1"/>
  <c r="R131" i="1"/>
  <c r="S131" i="1" a="1"/>
  <c r="S131" i="1" s="1"/>
  <c r="T131" i="1" a="1"/>
  <c r="T131" i="1" s="1"/>
  <c r="U131" i="1" a="1"/>
  <c r="U131" i="1" s="1"/>
  <c r="AI131" i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B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696" i="1" l="1"/>
  <c r="AN783" i="1"/>
  <c r="AN687" i="1"/>
  <c r="AN747" i="1"/>
  <c r="AN756" i="1"/>
  <c r="R22" i="15"/>
  <c r="R24" i="15"/>
  <c r="M24" i="10"/>
  <c r="K24" i="10"/>
  <c r="E21" i="15"/>
  <c r="D21" i="15"/>
  <c r="M23" i="10"/>
  <c r="K23" i="10"/>
  <c r="E20" i="15"/>
  <c r="D20" i="15"/>
  <c r="M21" i="10"/>
  <c r="K21" i="10"/>
  <c r="E17" i="15"/>
  <c r="D17" i="15"/>
  <c r="R16" i="15"/>
  <c r="R23" i="15"/>
  <c r="M19" i="10"/>
  <c r="K19" i="10"/>
  <c r="E15" i="15"/>
  <c r="D15" i="15"/>
  <c r="L15" i="15"/>
  <c r="L22" i="15"/>
  <c r="K22" i="15"/>
  <c r="K19" i="15"/>
  <c r="E19" i="15"/>
  <c r="D19" i="15"/>
  <c r="E18" i="15"/>
  <c r="D18" i="15"/>
  <c r="L18" i="15"/>
  <c r="L24" i="15"/>
  <c r="K18" i="15"/>
  <c r="K24" i="15"/>
  <c r="BC117" i="1" a="1"/>
  <c r="BC117" i="1" s="1"/>
  <c r="BD95" i="1" a="1"/>
  <c r="BD95" i="1" s="1"/>
  <c r="BD94" i="1" a="1"/>
  <c r="BD94" i="1" s="1"/>
  <c r="BD92" i="1" a="1"/>
  <c r="BD92" i="1" s="1"/>
  <c r="BD91" i="1" a="1"/>
  <c r="BD91" i="1" s="1"/>
  <c r="BC89" i="1" a="1"/>
  <c r="BC89" i="1" s="1"/>
  <c r="BC88" i="1" a="1"/>
  <c r="BC88" i="1" s="1"/>
  <c r="BC86" i="1" a="1"/>
  <c r="BC86" i="1" s="1"/>
  <c r="BC85" i="1" a="1"/>
  <c r="BC85" i="1" s="1"/>
  <c r="BC83" i="1" a="1"/>
  <c r="BC83" i="1" s="1"/>
  <c r="BD81" i="1" a="1"/>
  <c r="BD81" i="1" s="1"/>
  <c r="L82" i="15"/>
  <c r="AN86" i="1"/>
  <c r="L93" i="15"/>
  <c r="AN97" i="1"/>
  <c r="L90" i="15"/>
  <c r="AN94" i="1"/>
  <c r="L91" i="15"/>
  <c r="AN95" i="1"/>
  <c r="L88" i="15"/>
  <c r="AN92" i="1"/>
  <c r="L85" i="15"/>
  <c r="AN89" i="1"/>
  <c r="L79" i="15"/>
  <c r="AN83" i="1"/>
  <c r="BC94" i="1" a="1"/>
  <c r="BC94" i="1" s="1"/>
  <c r="BC91" i="1" a="1"/>
  <c r="BC91" i="1" s="1"/>
  <c r="AN91" i="1"/>
  <c r="BD89" i="1" a="1"/>
  <c r="BD89" i="1" s="1"/>
  <c r="AN88" i="1"/>
  <c r="BD86" i="1" a="1"/>
  <c r="BD86" i="1" s="1"/>
  <c r="AN85" i="1"/>
  <c r="BD83" i="1" a="1"/>
  <c r="BD83" i="1" s="1"/>
  <c r="BC82" i="1" a="1"/>
  <c r="BC82" i="1" s="1"/>
  <c r="BC120" i="1" a="1"/>
  <c r="BC120" i="1" s="1"/>
  <c r="BD112" i="1" a="1"/>
  <c r="BD112" i="1" s="1"/>
  <c r="BD109" i="1" a="1"/>
  <c r="BD109" i="1" s="1"/>
  <c r="BD106" i="1" a="1"/>
  <c r="BD106" i="1" s="1"/>
  <c r="BD103" i="1" a="1"/>
  <c r="BD103" i="1" s="1"/>
  <c r="BD100" i="1" a="1"/>
  <c r="BD100" i="1" s="1"/>
  <c r="BC96" i="1" a="1"/>
  <c r="BC96" i="1" s="1"/>
  <c r="AN96" i="1"/>
  <c r="BC93" i="1" a="1"/>
  <c r="BC93" i="1" s="1"/>
  <c r="AN93" i="1"/>
  <c r="BC81" i="1" a="1"/>
  <c r="BC81" i="1" s="1"/>
  <c r="BC127" i="1" a="1"/>
  <c r="BC127" i="1" s="1"/>
  <c r="BC124" i="1" a="1"/>
  <c r="BC124" i="1" s="1"/>
  <c r="BD121" i="1" a="1"/>
  <c r="BD121" i="1" s="1"/>
  <c r="BD111" i="1" a="1"/>
  <c r="BD111" i="1" s="1"/>
  <c r="BD110" i="1" a="1"/>
  <c r="BD110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BD127" i="1" a="1"/>
  <c r="BD127" i="1" s="1"/>
  <c r="BD124" i="1" a="1"/>
  <c r="BD124" i="1" s="1"/>
  <c r="BD118" i="1" a="1"/>
  <c r="BD118" i="1" s="1"/>
  <c r="L106" i="15"/>
  <c r="AN110" i="1"/>
  <c r="L103" i="15"/>
  <c r="AN107" i="1"/>
  <c r="L100" i="15"/>
  <c r="AN104" i="1"/>
  <c r="L97" i="15"/>
  <c r="AN101" i="1"/>
  <c r="L94" i="15"/>
  <c r="AN98" i="1"/>
  <c r="L107" i="15"/>
  <c r="AN111" i="1"/>
  <c r="L104" i="15"/>
  <c r="AN108" i="1"/>
  <c r="L101" i="15"/>
  <c r="AN105" i="1"/>
  <c r="L98" i="15"/>
  <c r="AN102" i="1"/>
  <c r="L95" i="15"/>
  <c r="AN99" i="1"/>
  <c r="BC110" i="1" a="1"/>
  <c r="BC110" i="1" s="1"/>
  <c r="BC107" i="1" a="1"/>
  <c r="BC107" i="1" s="1"/>
  <c r="BC104" i="1" a="1"/>
  <c r="BC104" i="1" s="1"/>
  <c r="BC101" i="1" a="1"/>
  <c r="BC101" i="1" s="1"/>
  <c r="BC98" i="1" a="1"/>
  <c r="BC98" i="1" s="1"/>
  <c r="BD115" i="1" a="1"/>
  <c r="BD115" i="1" s="1"/>
  <c r="BC112" i="1" a="1"/>
  <c r="BC112" i="1" s="1"/>
  <c r="AN112" i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BC136" i="1" a="1"/>
  <c r="BC136" i="1" s="1"/>
  <c r="BD133" i="1" a="1"/>
  <c r="BD133" i="1" s="1"/>
  <c r="BD128" i="1" a="1"/>
  <c r="BD128" i="1" s="1"/>
  <c r="BD125" i="1" a="1"/>
  <c r="BD125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L116" i="15"/>
  <c r="AN120" i="1"/>
  <c r="L113" i="15"/>
  <c r="AN117" i="1"/>
  <c r="L123" i="15"/>
  <c r="AN127" i="1"/>
  <c r="L120" i="15"/>
  <c r="AN124" i="1"/>
  <c r="L110" i="15"/>
  <c r="AN114" i="1"/>
  <c r="L109" i="15"/>
  <c r="AN113" i="1"/>
  <c r="L118" i="15"/>
  <c r="AN122" i="1"/>
  <c r="L115" i="15"/>
  <c r="AN119" i="1"/>
  <c r="L112" i="15"/>
  <c r="AN116" i="1"/>
  <c r="AN131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BD116" i="1" a="1"/>
  <c r="BD116" i="1" s="1"/>
  <c r="BC115" i="1" a="1"/>
  <c r="BC115" i="1" s="1"/>
  <c r="AN115" i="1"/>
  <c r="BD113" i="1" a="1"/>
  <c r="BD113" i="1" s="1"/>
  <c r="BD137" i="1" a="1"/>
  <c r="BD137" i="1" s="1"/>
  <c r="BD134" i="1" a="1"/>
  <c r="BD134" i="1" s="1"/>
  <c r="BC133" i="1" a="1"/>
  <c r="BC133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22" i="1" a="1"/>
  <c r="BC122" i="1" s="1"/>
  <c r="L125" i="15"/>
  <c r="AN129" i="1"/>
  <c r="L122" i="15"/>
  <c r="AN126" i="1"/>
  <c r="L132" i="15"/>
  <c r="AN136" i="1"/>
  <c r="L119" i="15"/>
  <c r="AN123" i="1"/>
  <c r="BD136" i="1" a="1"/>
  <c r="BD136" i="1" s="1"/>
  <c r="BC131" i="1" a="1"/>
  <c r="BC131" i="1" s="1"/>
  <c r="BD129" i="1" a="1"/>
  <c r="BD129" i="1" s="1"/>
  <c r="AN128" i="1"/>
  <c r="BD126" i="1" a="1"/>
  <c r="BD126" i="1" s="1"/>
  <c r="AN125" i="1"/>
  <c r="BD123" i="1" a="1"/>
  <c r="BD123" i="1" s="1"/>
  <c r="BE133" i="1" a="1"/>
  <c r="BE133" i="1" s="1"/>
  <c r="AN133" i="1"/>
  <c r="BD131" i="1" a="1"/>
  <c r="BD131" i="1" s="1"/>
  <c r="BE129" i="1" a="1"/>
  <c r="BE129" i="1" s="1"/>
  <c r="BC142" i="1" a="1"/>
  <c r="BC142" i="1" s="1"/>
  <c r="BC139" i="1" a="1"/>
  <c r="BC139" i="1" s="1"/>
  <c r="BD140" i="1" a="1"/>
  <c r="BD140" i="1" s="1"/>
  <c r="L135" i="15"/>
  <c r="AN139" i="1"/>
  <c r="BD139" i="1" a="1"/>
  <c r="BD139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0" i="1" a="1"/>
  <c r="BC130" i="1" s="1"/>
  <c r="L137" i="15"/>
  <c r="AN141" i="1"/>
  <c r="L134" i="15"/>
  <c r="AN138" i="1"/>
  <c r="L131" i="15"/>
  <c r="AN135" i="1"/>
  <c r="L128" i="15"/>
  <c r="AN132" i="1"/>
  <c r="L126" i="15"/>
  <c r="AN130" i="1"/>
  <c r="BE141" i="1" a="1"/>
  <c r="BE141" i="1" s="1"/>
  <c r="BC141" i="1" a="1"/>
  <c r="BC141" i="1" s="1"/>
  <c r="BC138" i="1" a="1"/>
  <c r="BC138" i="1" s="1"/>
  <c r="BC135" i="1" a="1"/>
  <c r="BC135" i="1" s="1"/>
  <c r="BC132" i="1" a="1"/>
  <c r="BC132" i="1" s="1"/>
  <c r="BD130" i="1" a="1"/>
  <c r="BD130" i="1" s="1"/>
  <c r="AN140" i="1"/>
  <c r="AN137" i="1"/>
  <c r="AN134" i="1"/>
  <c r="BD146" i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<sst xmlns="http://schemas.openxmlformats.org/spreadsheetml/2006/main" count="2932" uniqueCount="1111">
  <si>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</si>
  <si>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</si>
  <si>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</si>
  <si>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</si>
  <si>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</si>
  <si>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</si>
  <si>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</si>
  <si>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</si>
  <si>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</si>
  <si>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</si>
  <si>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</si>
  <si>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</si>
  <si>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</si>
  <si>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</si>
  <si>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</si>
  <si>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</si>
  <si>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</si>
  <si>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</si>
  <si>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</si>
  <si>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</si>
  <si>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</si>
  <si>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</si>
  <si>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</si>
  <si>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</si>
  <si>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</si>
  <si>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</si>
  <si>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</si>
  <si>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</si>
  <si>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</si>
  <si>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</si>
  <si>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</si>
  <si>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</si>
  <si>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</si>
  <si>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</si>
  <si>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</si>
  <si>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</si>
  <si>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</si>
  <si>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</si>
  <si>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</si>
  <si>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</si>
  <si>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</si>
  <si>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</si>
  <si>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</si>
  <si>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</si>
  <si>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</si>
  <si>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</si>
  <si>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</si>
  <si>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</si>
  <si>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</si>
  <si>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</si>
  <si>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</si>
  <si>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</si>
  <si>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</si>
  <si>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</si>
  <si>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</si>
  <si>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</si>
  <si>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</si>
  <si>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</si>
  <si>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</si>
  <si>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</si>
  <si>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</si>
  <si>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</si>
  <si>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</si>
  <si>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</si>
  <si>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</si>
  <si>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</si>
  <si>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</si>
  <si>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</si>
  <si>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</si>
  <si>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</si>
  <si>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</si>
  <si>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</si>
  <si>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</si>
  <si>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</si>
  <si>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</si>
  <si>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</si>
  <si>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</si>
  <si>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</si>
  <si>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</si>
  <si>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</si>
  <si>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</si>
  <si>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</si>
  <si>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</si>
  <si>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</si>
  <si>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</si>
  <si>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</si>
  <si>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</si>
  <si>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</si>
  <si>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</si>
  <si>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</si>
  <si>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</si>
  <si>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</si>
  <si>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</si>
  <si>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</si>
  <si>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</si>
  <si>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</si>
  <si>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</si>
  <si>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</si>
  <si>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</si>
  <si>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</si>
  <si>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</si>
  <si>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</si>
  <si>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</si>
  <si>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</si>
  <si>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</si>
  <si>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</si>
  <si>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</si>
  <si>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</si>
  <si>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</si>
  <si>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</si>
  <si>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</si>
  <si>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</si>
  <si>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</si>
  <si>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</si>
  <si>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</si>
  <si>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</si>
  <si>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</si>
  <si>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</si>
  <si>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</si>
  <si>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</si>
  <si>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</si>
  <si>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</si>
  <si>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</si>
  <si>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</si>
  <si>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</si>
  <si>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</si>
  <si>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</si>
  <si>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</si>
  <si>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</si>
  <si>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</si>
  <si>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</si>
  <si>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</si>
  <si>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</si>
  <si>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</si>
  <si>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</si>
  <si>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</si>
  <si>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</si>
  <si>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</si>
  <si>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</si>
  <si>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</si>
  <si>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</si>
  <si>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</si>
  <si>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</si>
  <si>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</si>
  <si>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</si>
  <si>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</si>
  <si>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</si>
  <si>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</si>
  <si>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</si>
  <si>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</si>
  <si>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</si>
  <si>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</si>
  <si>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</si>
  <si>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</si>
  <si>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</si>
  <si>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</si>
  <si>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</si>
  <si>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</si>
  <si>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</si>
  <si>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</si>
  <si>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</si>
  <si>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</si>
  <si>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</si>
  <si>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</si>
  <si>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</si>
  <si>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</si>
  <si>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</si>
  <si>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</si>
  <si>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</si>
  <si>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</si>
  <si>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</si>
  <si>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</si>
  <si>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</si>
  <si>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</si>
  <si>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</si>
  <si>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</si>
  <si>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</si>
  <si>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</si>
  <si>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</si>
  <si>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</si>
  <si>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</si>
  <si>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</si>
  <si>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</si>
  <si>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</si>
  <si>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</si>
  <si>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</si>
  <si>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</si>
  <si>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</si>
  <si>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</si>
  <si>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</si>
  <si>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</si>
  <si>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</si>
  <si>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</si>
  <si>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</si>
  <si>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</si>
  <si>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</si>
  <si>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</si>
  <si>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</si>
  <si>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</si>
  <si>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</si>
  <si>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</si>
  <si>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</si>
  <si>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</si>
  <si>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</si>
  <si>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</si>
  <si>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</si>
  <si>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</si>
  <si>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</si>
  <si>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</si>
  <si>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</si>
  <si>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</si>
  <si>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</si>
  <si>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</si>
  <si>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</si>
  <si>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</si>
  <si>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</si>
  <si>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</si>
  <si>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</si>
  <si>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</si>
  <si>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</si>
  <si>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</si>
  <si>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</si>
  <si>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</si>
  <si>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</si>
  <si>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</si>
  <si>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</si>
  <si>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</si>
  <si>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</si>
  <si>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</si>
  <si>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</si>
  <si>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</si>
  <si>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</si>
  <si>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</si>
  <si>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</si>
  <si>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</si>
  <si>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</si>
  <si>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</si>
  <si>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</si>
  <si>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</si>
  <si>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</si>
  <si>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</si>
  <si>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</si>
  <si>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</si>
  <si>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</si>
  <si>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</si>
  <si>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</si>
  <si>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</si>
  <si>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</si>
  <si>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</si>
  <si>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</si>
  <si>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</si>
  <si>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</si>
  <si>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</si>
  <si>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</si>
  <si>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</si>
  <si>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</si>
  <si>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</si>
  <si>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</si>
  <si>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</si>
  <si>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</si>
  <si>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</si>
  <si>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</si>
  <si>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</si>
  <si>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</si>
  <si>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</si>
  <si>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</si>
  <si>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</si>
  <si>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</si>
  <si>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</si>
  <si>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</si>
  <si>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</si>
  <si>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</si>
  <si>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</si>
  <si>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</si>
  <si>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</si>
  <si>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</si>
  <si>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</si>
  <si>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</si>
  <si>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</si>
  <si>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</si>
  <si>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</si>
  <si>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</si>
  <si>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</si>
  <si>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</si>
  <si>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</si>
  <si>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</si>
  <si>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</si>
  <si>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</si>
  <si>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</si>
  <si>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</si>
  <si>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</si>
  <si>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</si>
  <si>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</si>
  <si>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</si>
  <si>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</si>
  <si>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</si>
  <si>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</si>
  <si>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</si>
  <si>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</si>
  <si>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</si>
  <si>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</si>
  <si>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</si>
  <si>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</si>
  <si>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</si>
  <si>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</si>
  <si>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</si>
  <si>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</si>
  <si>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</si>
  <si>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</si>
  <si>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</si>
  <si>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</si>
  <si>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</si>
  <si>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</si>
  <si>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</si>
  <si>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</si>
  <si>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</si>
  <si>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</si>
  <si>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</si>
  <si>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</si>
  <si>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</si>
  <si>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</si>
  <si>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</si>
  <si>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</si>
  <si>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</si>
  <si>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</si>
  <si>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</si>
  <si>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</si>
  <si>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</si>
  <si>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</si>
  <si>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</si>
  <si>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</si>
  <si>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</si>
  <si>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</si>
  <si>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</si>
  <si>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</si>
  <si>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</si>
  <si>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</si>
  <si>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</si>
  <si>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</si>
  <si>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</si>
  <si>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</si>
  <si>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</si>
  <si>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</si>
  <si>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</si>
  <si>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</si>
  <si>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</si>
  <si>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</si>
  <si>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</si>
  <si>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</si>
  <si>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</si>
  <si>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</si>
  <si>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</si>
  <si>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</si>
  <si>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</si>
  <si>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</si>
  <si>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</si>
  <si>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</si>
  <si>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</si>
  <si>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</si>
  <si>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</si>
  <si>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</si>
  <si>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</si>
  <si>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</si>
  <si>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</si>
  <si>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</si>
  <si>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</si>
  <si>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</si>
  <si>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</si>
  <si>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</si>
  <si>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</si>
  <si>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</si>
  <si>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</si>
  <si>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</si>
  <si>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</si>
  <si>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</si>
  <si>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</si>
  <si>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</si>
  <si>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</si>
  <si>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</si>
  <si>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</si>
  <si>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</si>
  <si>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</si>
  <si>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</si>
  <si>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</si>
  <si>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</si>
  <si>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</si>
  <si>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</si>
  <si>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</si>
  <si>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</si>
  <si>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</si>
  <si>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</si>
  <si>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</si>
  <si>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</si>
  <si>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</si>
  <si>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</si>
  <si>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</si>
  <si>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</si>
  <si>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</si>
  <si>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</si>
  <si>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</si>
  <si>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</si>
  <si>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</si>
  <si>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</si>
  <si>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</si>
  <si>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</si>
  <si>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</si>
  <si>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</si>
  <si>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</si>
  <si>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</si>
  <si>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</si>
  <si>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</si>
  <si>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</si>
  <si>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</si>
  <si>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</si>
  <si>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</si>
  <si>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</si>
  <si>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</si>
  <si>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</si>
  <si>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</si>
  <si>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</si>
  <si>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</si>
  <si>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</si>
  <si>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</si>
  <si>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</si>
  <si>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</si>
  <si>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</si>
  <si>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</si>
  <si>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</si>
  <si>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</si>
  <si>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</si>
  <si>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</si>
  <si>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</si>
  <si>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</si>
  <si>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</si>
  <si>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</si>
  <si>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</si>
  <si>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</si>
  <si>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</si>
  <si>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</si>
  <si>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</si>
  <si>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</si>
  <si>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</si>
  <si>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</si>
  <si>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</si>
  <si>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</si>
  <si>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</si>
  <si>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</si>
  <si>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</si>
  <si>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</si>
  <si>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</si>
  <si>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</si>
  <si>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</si>
  <si>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</si>
  <si>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</si>
  <si>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</si>
  <si>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</si>
  <si>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</si>
  <si>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</si>
  <si>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</si>
  <si>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</si>
  <si>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</si>
  <si>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</si>
  <si>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</si>
  <si>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</si>
  <si>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</si>
  <si>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</si>
  <si>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</si>
  <si>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</si>
  <si>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</si>
  <si>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</si>
  <si>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</si>
  <si>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</si>
  <si>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</si>
  <si>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</si>
  <si>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</si>
  <si>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</si>
  <si>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</si>
  <si>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</si>
  <si>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</si>
  <si>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</si>
  <si>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</si>
  <si>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</si>
  <si>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</si>
  <si>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</si>
  <si>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</si>
  <si>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</si>
  <si>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</si>
  <si>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</si>
  <si>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</si>
  <si>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</si>
  <si>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</si>
  <si>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</si>
  <si>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</si>
  <si>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</si>
  <si>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</si>
  <si>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</si>
  <si>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</si>
  <si>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</si>
  <si>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</si>
  <si>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</si>
  <si>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</si>
  <si>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</si>
  <si>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</si>
  <si>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</si>
  <si>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</si>
  <si>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</si>
  <si>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</si>
  <si>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</si>
  <si>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</si>
  <si>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</si>
  <si>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</si>
  <si>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</si>
  <si>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</si>
  <si>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</si>
  <si>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</si>
  <si>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</si>
  <si>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</si>
  <si>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</si>
  <si>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</si>
  <si>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</si>
  <si>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</si>
  <si>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</si>
  <si>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</si>
  <si>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</si>
  <si>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</si>
  <si>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</si>
  <si>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</si>
  <si>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</si>
  <si>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</si>
  <si>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</si>
  <si>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</si>
  <si>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</si>
  <si>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</si>
  <si>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</si>
  <si>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</si>
  <si>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</si>
  <si>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</si>
  <si>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</si>
  <si>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</si>
  <si>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</si>
  <si>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</si>
  <si>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</si>
  <si>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</si>
  <si>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</si>
  <si>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</si>
  <si>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</si>
  <si>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</si>
  <si>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</si>
  <si>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</si>
  <si>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</si>
  <si>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</si>
  <si>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</si>
  <si>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</si>
  <si>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</si>
  <si>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</si>
  <si>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</si>
  <si>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</si>
  <si>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</si>
  <si>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</si>
  <si>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</si>
  <si>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</si>
  <si>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</si>
  <si>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</si>
  <si>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</si>
  <si>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</si>
  <si>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</si>
  <si>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</si>
  <si>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</si>
  <si>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</si>
  <si>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</si>
  <si>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</si>
  <si>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</si>
  <si>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</si>
  <si>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</si>
  <si>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</si>
  <si>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</si>
  <si>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</si>
  <si>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</si>
  <si>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</si>
  <si>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</si>
  <si>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</si>
  <si>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</si>
  <si>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</si>
  <si>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</si>
  <si>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</si>
  <si>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</si>
  <si>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</si>
  <si>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</si>
  <si>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</si>
  <si>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</si>
  <si>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</si>
  <si>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</si>
  <si>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</si>
  <si>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</si>
  <si>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</si>
  <si>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</si>
  <si>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</si>
  <si>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</si>
  <si>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</si>
  <si>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</si>
  <si>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</si>
  <si>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</si>
  <si>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</si>
  <si>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</si>
  <si>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</si>
  <si>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</si>
  <si>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</si>
  <si>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</si>
  <si>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</si>
  <si>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</si>
  <si>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</si>
  <si>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</si>
  <si>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</si>
  <si>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</si>
  <si>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</si>
  <si>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</si>
  <si>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</si>
  <si>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</si>
  <si>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</si>
  <si>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</si>
  <si>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</si>
  <si>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</si>
  <si>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</si>
  <si>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</si>
  <si>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</si>
  <si>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</si>
  <si>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</si>
  <si>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</si>
  <si>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</si>
  <si>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</si>
  <si>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</si>
  <si>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</si>
  <si>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</si>
  <si>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</si>
  <si>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</si>
  <si>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</si>
  <si>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</si>
  <si>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</si>
  <si>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</si>
  <si>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</si>
  <si>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</si>
  <si>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</si>
  <si>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</si>
  <si>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</si>
  <si>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</si>
  <si>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</si>
  <si>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</si>
  <si>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</si>
  <si>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</si>
  <si>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</si>
  <si>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</si>
  <si>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</si>
  <si>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</si>
  <si>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</si>
  <si>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</si>
  <si>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</si>
  <si>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</si>
  <si>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</si>
  <si>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</si>
  <si>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</si>
  <si>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</si>
  <si>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</si>
  <si>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</si>
  <si>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</si>
  <si>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</si>
  <si>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</si>
  <si>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</si>
  <si>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</si>
  <si>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</si>
  <si>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</si>
  <si>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</si>
  <si>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</si>
  <si>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</si>
  <si>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</si>
  <si>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</si>
  <si>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</si>
  <si>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</si>
  <si>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</si>
  <si>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</si>
  <si>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</si>
  <si>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</si>
  <si>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</si>
  <si>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</si>
  <si>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</si>
  <si>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</si>
  <si>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</si>
  <si>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</si>
  <si>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</si>
  <si>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</si>
  <si>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</si>
  <si>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</si>
  <si>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</si>
  <si>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</si>
  <si>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</si>
  <si>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</si>
  <si>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</si>
  <si>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</si>
  <si>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</si>
  <si>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</si>
  <si>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</si>
  <si>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</si>
  <si>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</si>
  <si>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</si>
  <si>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</si>
  <si>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</si>
  <si>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</si>
  <si>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</si>
  <si>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</si>
  <si>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</si>
  <si>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</si>
  <si>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</si>
  <si>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</si>
  <si>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</si>
  <si>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</si>
  <si>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</si>
  <si>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</si>
  <si>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</si>
  <si>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</si>
  <si>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</si>
  <si>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</si>
  <si>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</si>
  <si>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</si>
  <si>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</si>
  <si>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</si>
  <si>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</si>
  <si>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</si>
  <si>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</si>
  <si>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</si>
  <si>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</si>
  <si>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</si>
  <si>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</si>
  <si>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</si>
  <si>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</si>
  <si>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</si>
  <si>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</si>
  <si>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</si>
  <si>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</si>
  <si>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</si>
  <si>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</si>
  <si>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</si>
  <si>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</si>
  <si>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</si>
  <si>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</si>
  <si>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</si>
  <si>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</si>
  <si>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</si>
  <si>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</si>
  <si>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</si>
  <si>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</si>
  <si>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</si>
  <si>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</si>
  <si>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</si>
  <si>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</si>
  <si>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</si>
  <si>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</si>
  <si>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</si>
  <si>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</si>
  <si>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</si>
  <si>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</si>
  <si>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</si>
  <si>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</si>
  <si>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</si>
  <si>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</si>
  <si>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</si>
  <si>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</si>
  <si>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</si>
  <si>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</si>
  <si>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</si>
  <si>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</si>
  <si>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</si>
  <si>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</si>
  <si>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</si>
  <si>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</si>
  <si>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</si>
  <si>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</si>
  <si>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</si>
  <si>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</si>
  <si>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</si>
  <si>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</si>
  <si>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</si>
  <si>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</si>
  <si>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</si>
  <si>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</si>
  <si>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</si>
  <si>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</si>
  <si>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</si>
  <si>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</si>
  <si>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</si>
  <si>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</si>
  <si>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</si>
  <si>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</si>
  <si>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</si>
  <si>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</si>
  <si>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</si>
  <si>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</si>
  <si>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</si>
  <si>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</si>
  <si>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</si>
  <si>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</si>
  <si>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</si>
  <si>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</si>
  <si>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</si>
  <si>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</si>
  <si>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</si>
  <si>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</si>
  <si>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</si>
  <si>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</si>
  <si>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</si>
  <si>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</si>
  <si>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</si>
  <si>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</si>
  <si>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</si>
  <si>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</si>
  <si>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</si>
  <si>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</si>
  <si>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</si>
  <si>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</si>
  <si>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</si>
  <si>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</si>
  <si>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</si>
  <si>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</si>
  <si>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</si>
  <si>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</si>
  <si>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</si>
  <si>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</si>
  <si>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</si>
  <si>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</si>
  <si>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</si>
  <si>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</si>
  <si>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</si>
  <si>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</si>
  <si>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</si>
  <si>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</si>
  <si>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</si>
  <si>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</si>
  <si>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</si>
  <si>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</si>
  <si>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</si>
  <si>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</si>
  <si>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</si>
  <si>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</si>
  <si>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</si>
  <si>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</si>
  <si>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</si>
  <si>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</si>
  <si>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</si>
  <si>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</si>
  <si>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</si>
  <si>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</si>
  <si>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</si>
  <si>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</si>
  <si>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</si>
  <si>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</si>
  <si>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</si>
  <si>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</si>
  <si>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</si>
  <si>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</si>
  <si>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</si>
  <si>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</si>
  <si>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</si>
  <si>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</si>
  <si>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</si>
  <si>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</si>
  <si>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</si>
  <si>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</si>
  <si>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</si>
  <si>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</si>
  <si>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</si>
  <si>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</si>
  <si>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</si>
  <si>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</si>
  <si>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</si>
  <si>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</si>
  <si>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</si>
  <si>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</si>
  <si>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</si>
  <si>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</si>
  <si>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</si>
  <si>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</si>
  <si>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</si>
  <si>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</si>
  <si>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</si>
  <si>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</si>
  <si>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</si>
  <si>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</si>
  <si>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</si>
  <si>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</si>
  <si>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</si>
  <si>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</si>
  <si>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</si>
  <si>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</si>
  <si>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</si>
  <si>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</si>
  <si>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</si>
  <si>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</si>
  <si>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</si>
  <si>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</si>
  <si>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</si>
  <si>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</si>
  <si>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</si>
  <si>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</si>
  <si>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</si>
  <si>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</si>
  <si>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</si>
  <si>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</si>
  <si>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</si>
  <si>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</si>
  <si>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</si>
  <si>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</si>
  <si>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</si>
  <si>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</si>
  <si>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</si>
  <si>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</si>
  <si>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</si>
  <si>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</si>
  <si>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</si>
  <si>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</si>
  <si>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</si>
  <si>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</si>
  <si>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</si>
  <si>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</si>
  <si>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</si>
  <si>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</si>
  <si>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</si>
  <si>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</si>
  <si>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</si>
  <si>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</si>
  <si>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</si>
  <si>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</si>
  <si>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</si>
  <si>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</si>
  <si>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</si>
  <si>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</si>
  <si>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</si>
  <si>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</si>
  <si>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</si>
  <si>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</si>
  <si>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</si>
  <si>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</si>
  <si>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</si>
  <si>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</si>
  <si>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</si>
  <si>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</si>
  <si>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</si>
  <si>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</si>
  <si>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</si>
  <si>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</si>
  <si>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</si>
  <si>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</si>
  <si>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</si>
  <si>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</si>
  <si>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</si>
  <si>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</si>
  <si>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</si>
  <si>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</si>
  <si>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</si>
  <si>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</si>
  <si>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</si>
  <si>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</si>
  <si>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</si>
  <si>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</si>
  <si>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</si>
  <si>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</si>
  <si>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</si>
  <si>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</si>
  <si>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</si>
  <si>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</si>
  <si>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</si>
  <si>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</si>
  <si>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</si>
  <si>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</si>
  <si>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</si>
  <si>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</si>
  <si>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</si>
  <si>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</si>
  <si>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</si>
  <si>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</si>
  <si>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</si>
  <si>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</si>
  <si>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</si>
  <si>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</si>
  <si>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</si>
  <si>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</si>
  <si>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</si>
  <si>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</si>
  <si>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</si>
  <si>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</si>
  <si>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</si>
  <si>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</si>
  <si>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</si>
  <si>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</si>
  <si>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</si>
  <si>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</si>
  <si>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</si>
  <si>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</si>
  <si>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</si>
  <si>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</si>
  <si>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</si>
  <si>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</si>
  <si>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</si>
  <si>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</si>
  <si>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</si>
  <si>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</si>
  <si>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</si>
  <si>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</si>
  <si>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</si>
  <si>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</si>
  <si>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</si>
  <si>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</si>
  <si>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</si>
  <si>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</si>
  <si>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</si>
  <si>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</si>
  <si>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</si>
  <si>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</si>
  <si>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</si>
  <si>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</si>
  <si>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</si>
  <si>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</si>
  <si>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</si>
  <si>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</si>
  <si>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</si>
  <si>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</si>
  <si>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</si>
  <si>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</si>
  <si>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</si>
  <si>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inspeção sperry</t>
  </si>
  <si>
    <t>MC1 07:46, licenciado 07:47, segue intervalo 10hrs até 12hrs</t>
  </si>
  <si>
    <t>nelson</t>
  </si>
  <si>
    <t xml:space="preserve">Execução de solda - Condicionado a temperatura </t>
  </si>
  <si>
    <t xml:space="preserve">TP pronta 08:40, segue intervalo 09:36 ate 11:06, atraso de 01:10 devido nivelamento/ prod. 1 solda </t>
  </si>
  <si>
    <t>ZPN-ZEC</t>
  </si>
  <si>
    <t>ZPNZEC</t>
  </si>
  <si>
    <t xml:space="preserve">Devido Interjornada em D-1 Previsão MC1 </t>
  </si>
  <si>
    <t>JOSUEL (TP-697)</t>
  </si>
  <si>
    <t>ronaldo</t>
  </si>
  <si>
    <t xml:space="preserve">Não solicitou, foi realocado para o km 313+300 devido trilho quebrado </t>
  </si>
  <si>
    <t>Varrição</t>
  </si>
  <si>
    <t>MC1 08:32, licenciado 08:40, segue intervalo 10:34 até 12hrs</t>
  </si>
  <si>
    <t>ZMA-ZRX</t>
  </si>
  <si>
    <t>Deslocamento ZRX</t>
  </si>
  <si>
    <t xml:space="preserve">Devido Interjornada em D-1, MC1 11:47, verificando faixa 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</si>
  <si>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</si>
  <si>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</si>
  <si>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</si>
  <si>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</si>
  <si>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</si>
  <si>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</si>
  <si>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</si>
  <si>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</si>
  <si>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</si>
  <si>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</si>
  <si>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</si>
  <si>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MC1 07:59, licenciado 08:47, segue intervalo 10:30 até 12:34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</si>
  <si>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</si>
  <si>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</si>
  <si>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</si>
  <si>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</si>
  <si>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9345/9346</t>
  </si>
  <si>
    <t>ZJA-ZFN</t>
  </si>
  <si>
    <t>ZJAZFN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</si>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</sst>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03" headerRowBorderDxfId="201" tableBorderDxfId="202" totalsRowBorderDxfId="20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H20" activePane="topRight" state="frozen"/>
      <selection pane="topRight" activeCell="P34" sqref="P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4" t="s">
        <v>904</v>
      </c>
      <c r="C1" s="235"/>
      <c r="D1" s="235"/>
      <c r="E1" s="3"/>
      <c r="F1" s="234" t="s">
        <v>905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11" t="s">
        <v>906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907</v>
      </c>
      <c r="BI1" s="217"/>
      <c r="BJ1" s="217"/>
      <c r="BK1" s="218"/>
      <c r="BL1" s="5"/>
      <c r="BM1" s="208" t="s">
        <v>908</v>
      </c>
      <c r="BN1" s="209"/>
      <c r="BO1" s="209"/>
      <c r="BP1" s="209"/>
      <c r="BQ1" s="209"/>
      <c r="BR1" s="209"/>
      <c r="BS1" s="210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11" t="s">
        <v>909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912</v>
      </c>
      <c r="AT2" s="212"/>
      <c r="AU2" s="212"/>
      <c r="AV2" s="212"/>
      <c r="AW2" s="212"/>
      <c r="AX2" s="212"/>
      <c r="AY2" s="215"/>
      <c r="AZ2" s="6"/>
      <c r="BA2" s="225" t="s">
        <v>913</v>
      </c>
      <c r="BB2" s="226"/>
      <c r="BC2" s="211" t="s">
        <v>910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25" t="s">
        <v>914</v>
      </c>
      <c r="AJ3" s="226"/>
      <c r="AK3" s="225" t="s">
        <v>915</v>
      </c>
      <c r="AL3" s="231"/>
      <c r="AM3" s="232"/>
      <c r="AN3" s="233"/>
      <c r="AO3" s="231"/>
      <c r="AP3" s="231"/>
      <c r="AQ3" s="226"/>
      <c r="AR3" s="63"/>
      <c r="AS3" s="229" t="s">
        <v>921</v>
      </c>
      <c r="AT3" s="230"/>
      <c r="AU3" s="229" t="s">
        <v>922</v>
      </c>
      <c r="AV3" s="230"/>
      <c r="AW3" s="229" t="s">
        <v>923</v>
      </c>
      <c r="AX3" s="230"/>
      <c r="AY3" s="63" t="s">
        <v>924</v>
      </c>
      <c r="AZ3" s="63"/>
      <c r="BA3" s="227"/>
      <c r="BB3" s="228"/>
      <c r="BC3" s="225" t="s">
        <v>917</v>
      </c>
      <c r="BD3" s="231"/>
      <c r="BE3" s="231"/>
      <c r="BF3" s="226"/>
      <c r="BG3" s="62"/>
      <c r="BH3" s="219"/>
      <c r="BI3" s="220"/>
      <c r="BJ3" s="220"/>
      <c r="BK3" s="221"/>
      <c r="BL3" s="62"/>
      <c r="BM3" s="208" t="s">
        <v>925</v>
      </c>
      <c r="BN3" s="209"/>
      <c r="BO3" s="209"/>
      <c r="BP3" s="210"/>
      <c r="BQ3" s="208" t="s">
        <v>710</v>
      </c>
      <c r="BR3" s="209"/>
      <c r="BS3" s="210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IF(D16="","*",IFERROR(IF(ISODD(COUNT(AS16:AX1011)),"ERRO",SUM((AT16-AS16),(AV16-AU16),(AX16-AW16))),"ERRO"))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1026</v>
      </c>
      <c r="BK16" s="17" t="s">
        <v>1026</v>
      </c>
      <c r="BL16" s="16"/>
      <c r="BM16" s="133" t="s">
        <v>413</v>
      </c>
      <c r="BN16" s="133" t="s">
        <v>413</v>
      </c>
      <c r="BO16" s="133" t="s">
        <v>413</v>
      </c>
      <c r="BP16" s="17" t="s">
        <v>1026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6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IF(D17="","*",IFERROR(IF(ISODD(COUNT(AS17:AX1012)),"ERRO",SUM((AT17-AS17),(AV17-AU17),(AX17-AW17))),"ERRO"))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1</v>
      </c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6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IF(D18="","*",IFERROR(IF(ISODD(COUNT(AS18:AX1013)),"ERRO",SUM((AT18-AS18),(AV18-AU18),(AX18-AW18))),"ERRO"))</f>
        <v>6.25E-2</v>
      </c>
      <c r="AZ18" s="157"/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1030</v>
      </c>
      <c r="BK18" s="17" t="s">
        <v>1030</v>
      </c>
      <c r="BL18" s="16"/>
      <c r="BM18" s="133" t="s">
        <v>413</v>
      </c>
      <c r="BN18" s="133" t="s">
        <v>413</v>
      </c>
      <c r="BO18" s="133" t="s">
        <v>413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</v>
      </c>
      <c r="BS18" s="19">
        <f>IF(OR(B18="",F18=""),"*",BA18/Q18)</f>
        <v>1</v>
      </c>
      <c r="BT18" s="8" t="str">
        <f t="shared" si="6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1033</v>
      </c>
      <c r="BK19" s="18"/>
      <c r="BL19" s="16"/>
      <c r="BM19" s="133"/>
      <c r="BN19" s="133"/>
      <c r="BO19" s="133"/>
      <c r="BP19" s="18"/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6"/>
        <v/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IF(D21="","*",IFERROR(IF(ISODD(COUNT(AS21:AX1016)),"ERRO",SUM((AT21-AS21),(AV21-AU21),(AX21-AW21))),"ERRO"))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1</v>
      </c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1041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1042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IF(D23="","*",IFERROR(IF(ISODD(COUNT(AS23:AX1017)),"ERRO",SUM((AT23-AS23),(AV23-AU23),(AX23-AW23))),"ERRO"))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1043</v>
      </c>
      <c r="BK23" s="17" t="s">
        <v>1043</v>
      </c>
      <c r="BL23" s="16"/>
      <c r="BM23" s="133" t="s">
        <v>408</v>
      </c>
      <c r="BN23" s="133" t="s">
        <v>437</v>
      </c>
      <c r="BO23" s="133" t="s">
        <v>536</v>
      </c>
      <c r="BP23" s="17" t="s">
        <v>1043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6"/>
        <v>CCOCirculaçãoIntervaloOportunidade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1044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IF(D24="","*",IFERROR(IF(ISODD(COUNT(AS24:AX1018)),"ERRO",SUM((AT24-AS24),(AV24-AU24),(AX24-AW24))),"ERRO"))</f>
        <v>6.2499999999999944E-2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1</v>
      </c>
      <c r="BI24" s="17"/>
      <c r="BJ24" s="17" t="s">
        <v>1045</v>
      </c>
      <c r="BK24" s="17" t="s">
        <v>1045</v>
      </c>
      <c r="BL24" s="16"/>
      <c r="BM24" s="133"/>
      <c r="BN24" s="133"/>
      <c r="BO24" s="133"/>
      <c r="BP24" s="18"/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0.99999999999999911</v>
      </c>
      <c r="BS24" s="19">
        <f>IF(OR(B24="",F24=""),"*",BA24/Q24)</f>
        <v>0</v>
      </c>
      <c r="BT24" s="8" t="str">
        <f t="shared" si="6"/>
        <v/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1044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IF(D25="","*",IFERROR(IF(ISODD(COUNT(AS25:AX1019)),"ERRO",SUM((AT25-AS25),(AV25-AU25),(AX25-AW25))),"ERRO"))</f>
        <v>6.2499999999999944E-2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1</v>
      </c>
      <c r="BI25" s="17"/>
      <c r="BJ25" s="17" t="s">
        <v>1045</v>
      </c>
      <c r="BK25" s="17" t="s">
        <v>1045</v>
      </c>
      <c r="BL25" s="16"/>
      <c r="BM25" s="133"/>
      <c r="BN25" s="133"/>
      <c r="BO25" s="133"/>
      <c r="BP25" s="18"/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0.99999999999999911</v>
      </c>
      <c r="BS25" s="19">
        <f>IF(OR(B25="",F25=""),"*",BA25/Q25)</f>
        <v>0</v>
      </c>
      <c r="BT25" s="8" t="str">
        <f t="shared" si="6"/>
        <v/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1044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IF(D26="","*",IFERROR(IF(ISODD(COUNT(AS26:AX1020)),"ERRO",SUM((AT26-AS26),(AV26-AU26),(AX26-AW26))),"ERRO"))</f>
        <v>6.2499999999999944E-2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1</v>
      </c>
      <c r="BI26" s="17"/>
      <c r="BJ26" s="17" t="s">
        <v>1045</v>
      </c>
      <c r="BK26" s="17" t="s">
        <v>1045</v>
      </c>
      <c r="BL26" s="16"/>
      <c r="BM26" s="133"/>
      <c r="BN26" s="133"/>
      <c r="BO26" s="133"/>
      <c r="BP26" s="18"/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0.99999999999999911</v>
      </c>
      <c r="BS26" s="19">
        <f>IF(OR(B26="",F26=""),"*",BA26/Q26)</f>
        <v>0</v>
      </c>
      <c r="BT26" s="8" t="str">
        <f t="shared" si="6"/>
        <v/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1046</v>
      </c>
      <c r="N27" s="108" t="s">
        <v>1047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1048</v>
      </c>
      <c r="W27" s="108" t="s">
        <v>1049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IF(D27="","*",IFERROR(IF(ISODD(COUNT(AS27:AX1021)),"ERRO",SUM((AT27-AS27),(AV27-AU27),(AX27-AW27))),"ERRO"))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1050</v>
      </c>
      <c r="BK27" s="17" t="s">
        <v>1050</v>
      </c>
      <c r="BL27" s="16"/>
      <c r="BM27" s="133" t="s">
        <v>413</v>
      </c>
      <c r="BN27" s="133" t="s">
        <v>413</v>
      </c>
      <c r="BO27" s="133" t="s">
        <v>413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6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1051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IF(D28="","*",IFERROR(IF(ISODD(COUNT(AS28:AX1022)),"ERRO",SUM((AT28-AS28),(AV28-AU28),(AX28-AW28))),"ERRO"))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1052</v>
      </c>
      <c r="BK28" s="17" t="s">
        <v>1052</v>
      </c>
      <c r="BL28" s="16"/>
      <c r="BM28" s="133" t="s">
        <v>409</v>
      </c>
      <c r="BN28" s="133" t="s">
        <v>429</v>
      </c>
      <c r="BO28" s="133" t="s">
        <v>499</v>
      </c>
      <c r="BP28" s="17" t="s">
        <v>1052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6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IF(D29="","*",IFERROR(IF(ISODD(COUNT(AS29:AX1023)),"ERRO",SUM((AT29-AS29),(AV29-AU29),(AX29-AW29))),"ERRO"))</f>
        <v>8.6111111111111138E-2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1</v>
      </c>
      <c r="BI29" s="17"/>
      <c r="BJ29" s="17" t="s">
        <v>1053</v>
      </c>
      <c r="BK29" s="18"/>
      <c r="BL29" s="16"/>
      <c r="BM29" s="133"/>
      <c r="BN29" s="133"/>
      <c r="BO29" s="133"/>
      <c r="BP29" s="18"/>
      <c r="BQ29" s="12" t="str">
        <f>IF(AND(BR29&lt;1,BS29&lt;1),"Produção e Intervalo",IF(BR29&lt;1,"Intervalo",IF(BS29&lt;1,"Produção","Aderente")))</f>
        <v>Produção</v>
      </c>
      <c r="BR29" s="19">
        <f>IF(OR(B29="",F29=""),"*",AY29/P29)</f>
        <v>1.0333333333333337</v>
      </c>
      <c r="BS29" s="19">
        <f>IF(OR(B29="",F29=""),"*",BA29/Q29)</f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ref="AY23:AY71" si="7">IF(D30="","*",IFERROR(IF(ISODD(COUNT(AS30:AX1024)),"ERRO",SUM((AT30-AS30),(AV30-AU30),(AX30-AW30))),"ERRO"))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1054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1055</v>
      </c>
      <c r="W32" s="155" t="s">
        <v>1056</v>
      </c>
      <c r="X32" s="107" t="s">
        <v>389</v>
      </c>
      <c r="Y32" s="132"/>
      <c r="Z32" s="107"/>
      <c r="AA32" s="108" t="s">
        <v>1057</v>
      </c>
      <c r="AB32" s="106" t="s">
        <v>391</v>
      </c>
      <c r="AC32" s="156" t="s">
        <v>387</v>
      </c>
      <c r="AD32" s="110">
        <v>0.29166666666666669</v>
      </c>
      <c r="AE32" s="108" t="s">
        <v>1058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>V9746084</v>
      </c>
      <c r="B33" s="105">
        <v>46084</v>
      </c>
      <c r="C33" s="138">
        <f>IF(BS_CONTROLE[[#This Row],[DATA]]="","",WEEKNUM(BS_CONTROLE[[#This Row],[DATA]]))</f>
        <v>10</v>
      </c>
      <c r="D33" s="188" t="s">
        <v>782</v>
      </c>
      <c r="E33" s="189">
        <v>386</v>
      </c>
      <c r="F33" s="190" t="s">
        <v>584</v>
      </c>
      <c r="G33" s="146" t="str">
        <f>IF(D33="","*",VLOOKUP(F33,BS_ATIVIDADE[],3,FALSE))</f>
        <v>DETECÇÃO</v>
      </c>
      <c r="H33" s="109" t="s">
        <v>80</v>
      </c>
      <c r="I33" s="109" t="s">
        <v>58</v>
      </c>
      <c r="J33" s="108">
        <v>73</v>
      </c>
      <c r="K33" s="108">
        <v>372</v>
      </c>
      <c r="L33" s="108">
        <v>339</v>
      </c>
      <c r="M33" s="130" t="s">
        <v>1059</v>
      </c>
      <c r="N33" s="130" t="s">
        <v>1060</v>
      </c>
      <c r="O33" s="109">
        <v>0.375</v>
      </c>
      <c r="P33" s="109">
        <v>4.1666666666666664E-2</v>
      </c>
      <c r="Q33" s="108">
        <v>30</v>
      </c>
      <c r="R33" s="10" t="str">
        <f>IFERROR(_xlfn.XLOOKUP(F33, BS_ATIVIDADE[ATIVIDADE],BS_ATIVIDADE[UNIDADE] ), "*")</f>
        <v>KM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999</v>
      </c>
      <c r="W33" s="155" t="s">
        <v>1025</v>
      </c>
      <c r="X33" s="107" t="s">
        <v>389</v>
      </c>
      <c r="Y33" s="132"/>
      <c r="Z33" s="107"/>
      <c r="AA33" s="108"/>
      <c r="AB33" s="106"/>
      <c r="AC33" s="156"/>
      <c r="AD33" s="110"/>
      <c r="AE33" s="108">
        <v>6527</v>
      </c>
      <c r="AF33" s="108"/>
      <c r="AG33" s="108"/>
      <c r="AH33" s="15"/>
      <c r="AI33" s="129" t="str">
        <f>IF(BS_CONTROLE[[#This Row],[Atividade]]=0, "-", BS_CONTROLE[[#This Row],[Atividade]])</f>
        <v>DETECÇÃO - ULTRASSOM - SPERRY</v>
      </c>
      <c r="AJ33" s="9" t="str">
        <f>IF(BS_CONTROLE[[#This Row],[Atividade]]=0, "-", BS_CONTROLE[[#This Row],[Atividade]])</f>
        <v>DETECÇÃO - ULTRASSOM - SPERRY</v>
      </c>
      <c r="AK33" s="31" t="str">
        <f>BS_CONTROLE[[#This Row],[Local - Partida]]</f>
        <v>ZJA</v>
      </c>
      <c r="AL33" s="31" t="str">
        <f>BS_CONTROLE[[#This Row],[Local - Encerramento]]</f>
        <v>ZFN</v>
      </c>
      <c r="AM33" s="108" t="str">
        <f>IF(BS_CONTROLE[[#This Row],[Entre - Estações]]=0, "-", BS_CONTROLE[[#This Row],[Entre - Estações]])</f>
        <v>ZJA-ZFN</v>
      </c>
      <c r="AN33" s="108" t="str">
        <f>IF(BS_CONTROLE[[#This Row],[SB]]=0, "-", BS_CONTROLE[[#This Row],[SB]])</f>
        <v>ZJAZFN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6">
        <f t="shared" si="7"/>
        <v>0</v>
      </c>
      <c r="AZ33" s="157"/>
      <c r="BA33" s="112"/>
      <c r="BB33" s="10" t="str">
        <f>IFERROR(_xlfn.XLOOKUP(AI33, BS_ATIVIDADE[ATIVIDADE],BS_ATIVIDADE[UNIDADE] ), "*")</f>
        <v>KM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PEDRO (TP-696)</v>
      </c>
      <c r="B34" s="105"/>
      <c r="C34" s="138" t="str">
        <f>IF(BS_CONTROLE[[#This Row],[DATA]]="","",WEEKNUM(BS_CONTROLE[[#This Row],[DATA]]))</f>
        <v/>
      </c>
      <c r="D34" s="107" t="s">
        <v>881</v>
      </c>
      <c r="E34" s="165">
        <v>28</v>
      </c>
      <c r="F34" s="129" t="s">
        <v>743</v>
      </c>
      <c r="G34" s="146" t="str">
        <f>IF(D34="","*",VLOOKUP(F34,BS_ATIVIDADE[],3,FALSE))</f>
        <v>SOLDA</v>
      </c>
      <c r="H34" s="109" t="s">
        <v>561</v>
      </c>
      <c r="I34" s="109" t="s">
        <v>561</v>
      </c>
      <c r="J34" s="108">
        <v>73</v>
      </c>
      <c r="K34" s="108">
        <v>169.6</v>
      </c>
      <c r="L34" s="108" t="s">
        <v>561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34" s="109">
        <v>0.375</v>
      </c>
      <c r="P34" s="109"/>
      <c r="Q34" s="108"/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ZUC-ZCG</v>
      </c>
      <c r="AN34" s="108" t="str">
        <f>IF(BS_CONTROLE[[#This Row],[SB]]=0, "-", BS_CONTROLE[[#This Row],[SB]])</f>
        <v>ZUC173</v>
      </c>
      <c r="AO34" s="108">
        <f>IF(BS_CONTROLE[[#This Row],[SUB]]=0, "-", BS_CONTROLE[[#This Row],[SUB]])</f>
        <v>73</v>
      </c>
      <c r="AP34" s="108">
        <f>BS_CONTROLE[[#This Row],[KM - Inicio]]</f>
        <v>169.6</v>
      </c>
      <c r="AQ34" s="108">
        <f>BS_CONTROLE[[#This Row],[KM - Inicio]]</f>
        <v>169.6</v>
      </c>
      <c r="AR34" s="111"/>
      <c r="AS34" s="111"/>
      <c r="AT34" s="111"/>
      <c r="AU34" s="139"/>
      <c r="AV34" s="139"/>
      <c r="AW34" s="14"/>
      <c r="AX34" s="14"/>
      <c r="AY34" s="186">
        <f t="shared" si="7"/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>A7446084</v>
      </c>
      <c r="B37" s="105">
        <v>46084</v>
      </c>
      <c r="C37" s="138">
        <f>IF(BS_CONTROLE[[#This Row],[DATA]]="","",WEEKNUM(BS_CONTROLE[[#This Row],[DATA]]))</f>
        <v>10</v>
      </c>
      <c r="D37" s="191" t="s">
        <v>682</v>
      </c>
      <c r="E37" s="189"/>
      <c r="F37" s="192" t="s">
        <v>582</v>
      </c>
      <c r="G37" s="146" t="str">
        <f>IF(D37="","*",VLOOKUP(F37,BS_ATIVIDADE[],3,FALSE))</f>
        <v>DETECÇÃO</v>
      </c>
      <c r="H37" s="109" t="s">
        <v>337</v>
      </c>
      <c r="I37" s="109" t="s">
        <v>1061</v>
      </c>
      <c r="J37" s="108">
        <v>70</v>
      </c>
      <c r="K37" s="108">
        <v>168</v>
      </c>
      <c r="L37" s="108" t="s">
        <v>561</v>
      </c>
      <c r="M37" s="130" t="s">
        <v>1062</v>
      </c>
      <c r="N37" s="130" t="s">
        <v>1063</v>
      </c>
      <c r="O37" s="109">
        <v>0.39583333333333331</v>
      </c>
      <c r="P37" s="109">
        <v>4.1666666666666664E-2</v>
      </c>
      <c r="Q37" s="108">
        <v>1</v>
      </c>
      <c r="R37" s="10" t="str">
        <f>IFERROR(_xlfn.XLOOKUP(F37, BS_ATIVIDADE[ATIVIDADE],BS_ATIVIDADE[UNIDADE] ), "*")</f>
        <v>KM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" s="108" t="s">
        <v>1048</v>
      </c>
      <c r="W37" s="108" t="s">
        <v>1049</v>
      </c>
      <c r="X37" s="107" t="s">
        <v>389</v>
      </c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DETECÇÃO - RONDA 7 DIAS</v>
      </c>
      <c r="AJ37" s="9" t="str">
        <f>IF(BS_CONTROLE[[#This Row],[Atividade]]=0, "-", BS_CONTROLE[[#This Row],[Atividade]])</f>
        <v>DETECÇÃO - RONDA 7 DIAS</v>
      </c>
      <c r="AK37" s="31" t="str">
        <f>BS_CONTROLE[[#This Row],[Local - Partida]]</f>
        <v>ZIQ</v>
      </c>
      <c r="AL37" s="31" t="str">
        <f>BS_CONTROLE[[#This Row],[Local - Encerramento]]</f>
        <v>ZPD</v>
      </c>
      <c r="AM37" s="108" t="str">
        <f>IF(BS_CONTROLE[[#This Row],[Entre - Estações]]=0, "-", BS_CONTROLE[[#This Row],[Entre - Estações]])</f>
        <v>ZIQ-ZPD</v>
      </c>
      <c r="AN37" s="108" t="str">
        <f>IF(BS_CONTROLE[[#This Row],[SB]]=0, "-", BS_CONTROLE[[#This Row],[SB]])</f>
        <v>ZIQZPD</v>
      </c>
      <c r="AO37" s="108">
        <f>IF(BS_CONTROLE[[#This Row],[SUB]]=0, "-", BS_CONTROLE[[#This Row],[SUB]])</f>
        <v>70</v>
      </c>
      <c r="AP37" s="108">
        <f>BS_CONTROLE[[#This Row],[KM - Inicio]]</f>
        <v>168</v>
      </c>
      <c r="AQ37" s="108">
        <f>BS_CONTROLE[[#This Row],[KM - Inicio]]</f>
        <v>168</v>
      </c>
      <c r="AR37" s="111"/>
      <c r="AS37" s="111"/>
      <c r="AT37" s="111"/>
      <c r="AU37" s="139"/>
      <c r="AV37" s="139"/>
      <c r="AW37" s="14"/>
      <c r="AX37" s="14"/>
      <c r="AY37" s="186">
        <f t="shared" si="7"/>
        <v>0</v>
      </c>
      <c r="AZ37" s="157"/>
      <c r="BA37" s="112"/>
      <c r="BB37" s="10" t="str">
        <f>IFERROR(_xlfn.XLOOKUP(AI37, BS_ATIVIDADE[ATIVIDADE],BS_ATIVIDADE[UNIDADE] ), "*")</f>
        <v>KM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1051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Y34:Z1001 Z33">
    <cfRule type="cellIs" dxfId="189" priority="53935" operator="equal">
      <formula>"OPORTUNIDADE"</formula>
    </cfRule>
  </conditionalFormatting>
  <conditionalFormatting sqref="Y6:Z7 Y14:Z15 Y20:Z28 Z16 Y30:Z31 Y34:Z1001 Z33">
    <cfRule type="cellIs" dxfId="188" priority="11521" operator="equal">
      <formula>"NÃO"</formula>
    </cfRule>
    <cfRule type="cellIs" dxfId="187" priority="11522" operator="equal">
      <formula>"SIM"</formula>
    </cfRule>
  </conditionalFormatting>
  <conditionalFormatting sqref="AZ6:AZ1001">
    <cfRule type="expression" dxfId="186" priority="53977">
      <formula>#REF!=1</formula>
    </cfRule>
  </conditionalFormatting>
  <conditionalFormatting sqref="U6:U1001 AY6:AY1001 BE6:BE1001">
    <cfRule type="cellIs" dxfId="185" priority="53961" operator="equal">
      <formula>"ERRO"</formula>
    </cfRule>
  </conditionalFormatting>
  <conditionalFormatting sqref="BQ6:BQ1001">
    <cfRule type="cellIs" dxfId="184" priority="53956" operator="equal">
      <formula>"Produção e Intervalo"</formula>
    </cfRule>
    <cfRule type="cellIs" dxfId="183" priority="53957" operator="equal">
      <formula>"Aderente"</formula>
    </cfRule>
    <cfRule type="cellIs" dxfId="182" priority="53958" operator="equal">
      <formula>"Intervalo"</formula>
    </cfRule>
    <cfRule type="cellIs" dxfId="181" priority="53959" operator="equal">
      <formula>"Produção"</formula>
    </cfRule>
    <cfRule type="cellIs" dxfId="180" priority="53960" operator="equal">
      <formula>"ERRO"</formula>
    </cfRule>
  </conditionalFormatting>
  <conditionalFormatting sqref="BR6:BS1001">
    <cfRule type="cellIs" dxfId="179" priority="53938" operator="equal">
      <formula>"*"</formula>
    </cfRule>
    <cfRule type="cellIs" dxfId="178" priority="53939" operator="greaterThanOrEqual">
      <formula>1</formula>
    </cfRule>
    <cfRule type="cellIs" dxfId="177" priority="53940" operator="lessThan">
      <formula>1</formula>
    </cfRule>
  </conditionalFormatting>
  <conditionalFormatting sqref="Y8:Z13">
    <cfRule type="cellIs" dxfId="176" priority="64" operator="equal">
      <formula>"OPORTUNIDADE"</formula>
    </cfRule>
  </conditionalFormatting>
  <conditionalFormatting sqref="Y8:Z13">
    <cfRule type="cellIs" dxfId="175" priority="62" operator="equal">
      <formula>"NÃO"</formula>
    </cfRule>
    <cfRule type="cellIs" dxfId="174" priority="63" operator="equal">
      <formula>"SIM"</formula>
    </cfRule>
  </conditionalFormatting>
  <conditionalFormatting sqref="Y17:Z18">
    <cfRule type="cellIs" dxfId="173" priority="61" operator="equal">
      <formula>"OPORTUNIDADE"</formula>
    </cfRule>
  </conditionalFormatting>
  <conditionalFormatting sqref="Y17:Z18">
    <cfRule type="cellIs" dxfId="172" priority="59" operator="equal">
      <formula>"NÃO"</formula>
    </cfRule>
    <cfRule type="cellIs" dxfId="171" priority="60" operator="equal">
      <formula>"SIM"</formula>
    </cfRule>
  </conditionalFormatting>
  <conditionalFormatting sqref="BJ8:BJ1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0" priority="47" operator="equal">
      <formula>"OPORTUNIDADE"</formula>
    </cfRule>
  </conditionalFormatting>
  <conditionalFormatting sqref="Y19:Z19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Y29:Z29">
    <cfRule type="cellIs" dxfId="167" priority="44" operator="equal">
      <formula>"OPORTUNIDADE"</formula>
    </cfRule>
  </conditionalFormatting>
  <conditionalFormatting sqref="Y29:Z29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BH6:BH1001">
    <cfRule type="iconSet" priority="60752">
      <iconSet showValue="0">
        <cfvo type="percent" val="0"/>
        <cfvo type="num" val="1"/>
        <cfvo type="num" val="1" gte="0"/>
      </iconSet>
    </cfRule>
    <cfRule type="iconSet" priority="60753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56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58">
      <iconSet showValue="0">
        <cfvo type="percent" val="0"/>
        <cfvo type="num" val="1"/>
        <cfvo type="num" val="1" gte="0"/>
      </iconSet>
    </cfRule>
  </conditionalFormatting>
  <conditionalFormatting sqref="BP6:BP8 BP14:BP15 BP29:BP1001 BP21:BP22 BP17:BP19 BP24:BP27">
    <cfRule type="iconSet" priority="60761">
      <iconSet showValue="0">
        <cfvo type="percent" val="0"/>
        <cfvo type="num" val="1"/>
        <cfvo type="num" val="1" gte="0"/>
      </iconSet>
    </cfRule>
  </conditionalFormatting>
  <conditionalFormatting sqref="BK6:BK7 BK14:BK15 BK29:BK1001 BK21:BK22 BK17 BK19">
    <cfRule type="iconSet" priority="6076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64" priority="35" operator="equal">
      <formula>"OPORTUNIDADE"</formula>
    </cfRule>
  </conditionalFormatting>
  <conditionalFormatting sqref="Y16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BK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61" priority="18" operator="equal">
      <formula>"OPORTUNIDADE"</formula>
    </cfRule>
  </conditionalFormatting>
  <conditionalFormatting sqref="Z32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Y32">
    <cfRule type="cellIs" dxfId="158" priority="15" operator="equal">
      <formula>"OPORTUNIDADE"</formula>
    </cfRule>
  </conditionalFormatting>
  <conditionalFormatting sqref="Y32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33">
    <cfRule type="cellIs" dxfId="155" priority="6" operator="equal">
      <formula>"OPORTUNIDADE"</formula>
    </cfRule>
  </conditionalFormatting>
  <conditionalFormatting sqref="Y33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7:E38 E32:E33" xr:uid="{D50C8F1C-1457-4B16-BCED-8805920651BE}"/>
    <dataValidation type="list" allowBlank="1" showInputMessage="1" showErrorMessage="1" sqref="D6:D7 D14:D15 D39:D1001 D30:D31 D34:D36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F39:F1001 F30:F31 F34:F36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1064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1065</v>
      </c>
      <c r="C4" s="166" t="s">
        <v>1066</v>
      </c>
      <c r="D4" s="166" t="s">
        <v>1067</v>
      </c>
      <c r="E4" s="166" t="s">
        <v>1068</v>
      </c>
      <c r="F4" s="166" t="s">
        <v>4</v>
      </c>
      <c r="G4" s="166" t="s">
        <v>1069</v>
      </c>
    </row>
    <row r="5" spans="2:7">
      <c r="B5" s="167" t="s">
        <v>1070</v>
      </c>
      <c r="C5" s="167">
        <v>257068</v>
      </c>
      <c r="D5" s="167" t="s">
        <v>1071</v>
      </c>
      <c r="E5" s="167" t="s">
        <v>1072</v>
      </c>
      <c r="F5" s="167" t="s">
        <v>1072</v>
      </c>
      <c r="G5" s="168">
        <v>46296</v>
      </c>
    </row>
    <row r="6" spans="2:7">
      <c r="B6" s="167" t="s">
        <v>1073</v>
      </c>
      <c r="C6" s="167" t="s">
        <v>561</v>
      </c>
      <c r="D6" s="167" t="s">
        <v>561</v>
      </c>
      <c r="E6" s="167" t="s">
        <v>561</v>
      </c>
      <c r="F6" s="167" t="s">
        <v>1074</v>
      </c>
      <c r="G6" s="168" t="s">
        <v>561</v>
      </c>
    </row>
    <row r="7" spans="2:7">
      <c r="B7" s="167" t="s">
        <v>1075</v>
      </c>
      <c r="C7" s="167">
        <v>257472</v>
      </c>
      <c r="D7" s="167" t="s">
        <v>1076</v>
      </c>
      <c r="E7" s="167" t="s">
        <v>1077</v>
      </c>
      <c r="F7" s="167" t="s">
        <v>1077</v>
      </c>
      <c r="G7" s="168">
        <v>45992</v>
      </c>
    </row>
    <row r="8" spans="2:7">
      <c r="B8" s="167" t="s">
        <v>1078</v>
      </c>
      <c r="C8" s="167">
        <v>260307</v>
      </c>
      <c r="D8" s="167" t="s">
        <v>1079</v>
      </c>
      <c r="E8" s="167" t="s">
        <v>1080</v>
      </c>
      <c r="F8" s="167" t="s">
        <v>1077</v>
      </c>
      <c r="G8" s="168">
        <v>46082</v>
      </c>
    </row>
    <row r="9" spans="2:7">
      <c r="B9" s="167" t="s">
        <v>1081</v>
      </c>
      <c r="C9" s="167">
        <v>333033</v>
      </c>
      <c r="D9" s="167" t="s">
        <v>1082</v>
      </c>
      <c r="E9" s="167" t="s">
        <v>1074</v>
      </c>
      <c r="F9" s="167" t="s">
        <v>1083</v>
      </c>
      <c r="G9" s="167" t="s">
        <v>561</v>
      </c>
    </row>
    <row r="10" spans="2:7">
      <c r="B10" s="167" t="s">
        <v>1084</v>
      </c>
      <c r="C10" s="167"/>
      <c r="D10" s="167"/>
      <c r="E10" s="167" t="s">
        <v>1074</v>
      </c>
      <c r="F10" s="167" t="s">
        <v>1083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1085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1086</v>
      </c>
      <c r="E3" s="169" t="s">
        <v>1087</v>
      </c>
      <c r="F3" s="169" t="s">
        <v>1088</v>
      </c>
      <c r="G3" s="169" t="s">
        <v>1089</v>
      </c>
      <c r="H3" s="169" t="s">
        <v>1090</v>
      </c>
    </row>
    <row r="4" spans="3:8" ht="15" customHeight="1">
      <c r="C4" s="170" t="s">
        <v>1091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1092</v>
      </c>
      <c r="V1" s="246"/>
      <c r="W1" s="246"/>
    </row>
    <row r="2" spans="1:23" ht="15" customHeight="1">
      <c r="A2" s="90" t="s">
        <v>1093</v>
      </c>
      <c r="B2" s="90" t="s">
        <v>1094</v>
      </c>
      <c r="C2" s="90" t="s">
        <v>379</v>
      </c>
      <c r="D2" s="91" t="s">
        <v>946</v>
      </c>
      <c r="E2" s="91" t="s">
        <v>4</v>
      </c>
      <c r="F2" s="91" t="s">
        <v>1095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1096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>
        <f>IF(SP_NORTE!B33="","*",SP_NORTE!B33)</f>
        <v>46084</v>
      </c>
      <c r="G30" s="149" t="str">
        <f>IF(SP_NORTE!D33="","*",SP_NORTE!D33)</f>
        <v>V97</v>
      </c>
      <c r="H30" s="149" t="str">
        <f>IF(SP_NORTE!F33="","*",SP_NORTE!F33)</f>
        <v>DETECÇÃO - ULTRASSOM - SPERRY</v>
      </c>
      <c r="I30" s="149" t="str">
        <f>IF(SP_NORTE!H33="","*",SP_NORTE!H33)</f>
        <v>ZJA</v>
      </c>
      <c r="J30" s="149" t="str">
        <f>IF(SP_NORTE!I33="","*",SP_NORTE!I33)</f>
        <v>ZFN</v>
      </c>
      <c r="K30" s="142" t="str">
        <f>IF(SP_NORTE!M33="","*",SP_NORTE!M33)</f>
        <v>ZJA-ZFN</v>
      </c>
      <c r="L30" s="142" t="str">
        <f>IF(SP_NORTE!N33="","*",SP_NORTE!N33)</f>
        <v>ZJAZFN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339</v>
      </c>
      <c r="P30" s="147">
        <f>IF(SP_NORTE!O33="","*",SP_NORTE!O33)</f>
        <v>0.375</v>
      </c>
      <c r="Q30" s="147">
        <f>IF(SP_NORTE!P33="","*",SP_NORTE!P33)</f>
        <v>4.1666666666666664E-2</v>
      </c>
      <c r="R30" s="149" t="str">
        <f>IF(SP_NORTE!Q33="","*",CONCATENATE(SP_NORTE!Q33," ",SP_NORTE!R33))</f>
        <v>30 KM</v>
      </c>
      <c r="S30" s="149" t="str">
        <f>IF(SP_NORTE!V33="","*",SP_NORTE!V33)</f>
        <v xml:space="preserve">Vieira </v>
      </c>
      <c r="T30" s="149" t="str">
        <f>IF(SP_NORTE!W33="","*",SP_NORTE!W33)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 t="str">
        <f>IF(SP_NORTE!B34="","*",SP_NORTE!B34)</f>
        <v>*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ZUC-ZCG</v>
      </c>
      <c r="L31" s="142" t="str">
        <f>IF(SP_NORTE!N34="","*",SP_NORTE!N34)</f>
        <v>ZUC173</v>
      </c>
      <c r="M31" s="143">
        <f>IF(SP_NORTE!J34="","*",SP_NORTE!J34)</f>
        <v>73</v>
      </c>
      <c r="N31" s="148">
        <f>IF(SP_NORTE!K34="","*",SP_NORTE!K34)</f>
        <v>169.6</v>
      </c>
      <c r="O31" s="148" t="str">
        <f>IF(SP_NORTE!L34="","*",SP_NORTE!L34)</f>
        <v>-</v>
      </c>
      <c r="P31" s="147">
        <f>IF(SP_NORTE!O34="","*",SP_NORTE!O34)</f>
        <v>0.375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ZRX-ZTI</v>
      </c>
      <c r="F34" s="149">
        <f>IF(SP_NORTE!B37="","*",SP_NORTE!B37)</f>
        <v>46084</v>
      </c>
      <c r="G34" s="149" t="str">
        <f>IF(SP_NORTE!D37="","*",SP_NORTE!D37)</f>
        <v>A74</v>
      </c>
      <c r="H34" s="149" t="str">
        <f>IF(SP_NORTE!F37="","*",SP_NORTE!F37)</f>
        <v>DETECÇÃO - RONDA 7 DIAS</v>
      </c>
      <c r="I34" s="149" t="str">
        <f>IF(SP_NORTE!H37="","*",SP_NORTE!H37)</f>
        <v>ZIQ</v>
      </c>
      <c r="J34" s="149" t="str">
        <f>IF(SP_NORTE!I37="","*",SP_NORTE!I37)</f>
        <v>ZPD</v>
      </c>
      <c r="K34" s="142" t="str">
        <f>IF(SP_NORTE!M37="","*",SP_NORTE!M37)</f>
        <v>ZIQ-ZPD</v>
      </c>
      <c r="L34" s="142" t="str">
        <f>IF(SP_NORTE!N37="","*",SP_NORTE!N37)</f>
        <v>ZIQZPD</v>
      </c>
      <c r="M34" s="143">
        <f>IF(SP_NORTE!J37="","*",SP_NORTE!J37)</f>
        <v>70</v>
      </c>
      <c r="N34" s="148">
        <f>IF(SP_NORTE!K37="","*",SP_NORTE!K37)</f>
        <v>168</v>
      </c>
      <c r="O34" s="148" t="str">
        <f>IF(SP_NORTE!L37="","*",SP_NORTE!L37)</f>
        <v>-</v>
      </c>
      <c r="P34" s="147">
        <f>IF(SP_NORTE!O37="","*",SP_NORTE!O37)</f>
        <v>0.39583333333333331</v>
      </c>
      <c r="Q34" s="147">
        <f>IF(SP_NORTE!P37="","*",SP_NORTE!P37)</f>
        <v>4.1666666666666664E-2</v>
      </c>
      <c r="R34" s="149" t="str">
        <f>IF(SP_NORTE!Q37="","*",CONCATENATE(SP_NORTE!Q37," ",SP_NORTE!R37))</f>
        <v>1 KM</v>
      </c>
      <c r="S34" s="149" t="str">
        <f>IF(SP_NORTE!V37="","*",SP_NORTE!V37)</f>
        <v xml:space="preserve">Claudemir </v>
      </c>
      <c r="T34" s="149" t="str">
        <f>IF(SP_NORTE!W37="","*",SP_NORTE!W37)</f>
        <v>Inspeção R7D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1097</v>
      </c>
      <c r="D5" s="248"/>
      <c r="E5" s="248"/>
      <c r="F5" s="248"/>
      <c r="G5" s="248"/>
      <c r="H5" s="248"/>
      <c r="I5" s="248"/>
      <c r="J5" s="249"/>
      <c r="K5" s="250" t="s">
        <v>1098</v>
      </c>
      <c r="L5" s="251"/>
      <c r="M5" s="251"/>
      <c r="N5" s="251"/>
      <c r="O5" s="252" t="s">
        <v>1099</v>
      </c>
      <c r="P5" s="253"/>
    </row>
    <row r="6" spans="1:16" s="77" customFormat="1" ht="15" customHeight="1">
      <c r="A6" s="69" t="s">
        <v>1095</v>
      </c>
      <c r="B6" s="78" t="s">
        <v>1094</v>
      </c>
      <c r="C6" s="79" t="s">
        <v>946</v>
      </c>
      <c r="D6" s="80" t="s">
        <v>947</v>
      </c>
      <c r="E6" s="79" t="s">
        <v>1100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1101</v>
      </c>
      <c r="M6" s="83" t="s">
        <v>579</v>
      </c>
      <c r="N6" s="84" t="s">
        <v>941</v>
      </c>
      <c r="O6" s="162" t="s">
        <v>984</v>
      </c>
      <c r="P6" s="136" t="s">
        <v>1102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1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1</v>
      </c>
      <c r="P24" s="151" t="str">
        <f>IF($A$2=1,IF(SP_NORTE!BJ24="","*",SP_NORTE!BJ24),IF(SP_NORTE!BK24="","*",SP_NORTE!BK24))</f>
        <v xml:space="preserve">TP pronta 08:30, intervalo 11:30 ate 13hrs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1</v>
      </c>
      <c r="P25" s="151" t="str">
        <f>IF($A$2=1,IF(SP_NORTE!BJ25="","*",SP_NORTE!BJ25),IF(SP_NORTE!BK25="","*",SP_NORTE!BK25))</f>
        <v xml:space="preserve">TP pronta 08:30, intervalo 11:30 ate 13hrs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1</v>
      </c>
      <c r="P26" s="151" t="str">
        <f>IF($A$2=1,IF(SP_NORTE!BJ26="","*",SP_NORTE!BJ26),IF(SP_NORTE!BK26="","*",SP_NORTE!BK26))</f>
        <v xml:space="preserve">TP pronta 08:30, intervalo 11:30 ate 13hrs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1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IF(SP_NORTE!B33="","*",SP_NORTE!B33)</f>
        <v>46084</v>
      </c>
      <c r="B33" s="86" t="str">
        <f>IF(SP_NORTE!X33="","*",SP_NORTE!X33)</f>
        <v>Oportunidade</v>
      </c>
      <c r="C33" s="86" t="str">
        <f>IF(SP_NORTE!S33="","*",SP_NORTE!S33)</f>
        <v>SP NORTE</v>
      </c>
      <c r="D33" s="86" t="str">
        <f>IF(SP_NORTE!T33="","*",SP_NORTE!T33)</f>
        <v>TMI-ZEB</v>
      </c>
      <c r="E33" s="86" t="str">
        <f>IF(SP_NORTE!D33="","*",SP_NORTE!D33)</f>
        <v>V97</v>
      </c>
      <c r="F33" s="86" t="str">
        <f>IF(SP_NORTE!H33="","*",SP_NORTE!H33)</f>
        <v>ZJA</v>
      </c>
      <c r="G33" s="86" t="str">
        <f>IF(SP_NORTE!M33="","*",SP_NORTE!M33)</f>
        <v>ZJA-ZFN</v>
      </c>
      <c r="H33" s="119">
        <f>IF(SP_NORTE!K33="","*",SP_NORTE!K33)</f>
        <v>372</v>
      </c>
      <c r="I33" s="116">
        <f>IF(SP_NORTE!O33="","*",SP_NORTE!O33)</f>
        <v>0.375</v>
      </c>
      <c r="J33" s="116">
        <f>IF(SP_NORTE!P33="","*",SP_NORTE!P33)</f>
        <v>4.1666666666666664E-2</v>
      </c>
      <c r="K33" s="86" t="str">
        <f>IF(SP_NORTE!AK33="","*",SP_NORTE!AK33)</f>
        <v>ZJA</v>
      </c>
      <c r="L33" s="86" t="str">
        <f>IF(SP_NORTE!AM33="","*",SP_NORTE!AM33)</f>
        <v>ZJA-ZFN</v>
      </c>
      <c r="M33" s="86">
        <f>IF(SP_NORTE!AP33="","*",SP_NORTE!AP33)</f>
        <v>372</v>
      </c>
      <c r="N33" s="86" t="str">
        <f>IF(SP_NORTE!AM33="","*",SP_NORTE!AM33)</f>
        <v>ZJA-ZFN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SP NORTE</v>
      </c>
      <c r="D34" s="86" t="str">
        <f>IF(SP_NORTE!T34="","*",SP_NORTE!T34)</f>
        <v>ZEB-ZCZ</v>
      </c>
      <c r="E34" s="86" t="str">
        <f>IF(SP_NORTE!D34="","*",SP_NORTE!D34)</f>
        <v>PEDRO (TP-696)</v>
      </c>
      <c r="F34" s="86" t="str">
        <f>IF(SP_NORTE!H34="","*",SP_NORTE!H34)</f>
        <v>-</v>
      </c>
      <c r="G34" s="86" t="str">
        <f>IF(SP_NORTE!M34="","*",SP_NORTE!M34)</f>
        <v>ZUC-ZCG</v>
      </c>
      <c r="H34" s="119">
        <f>IF(SP_NORTE!K34="","*",SP_NORTE!K34)</f>
        <v>169.6</v>
      </c>
      <c r="I34" s="116">
        <f>IF(SP_NORTE!O34="","*",SP_NORTE!O34)</f>
        <v>0.375</v>
      </c>
      <c r="J34" s="116" t="str">
        <f>IF(SP_NORTE!P34="","*",SP_NORTE!P34)</f>
        <v>*</v>
      </c>
      <c r="K34" s="86" t="str">
        <f>IF(SP_NORTE!AK34="","*",SP_NORTE!AK34)</f>
        <v>-</v>
      </c>
      <c r="L34" s="86" t="str">
        <f>IF(SP_NORTE!AM34="","*",SP_NORTE!AM34)</f>
        <v>ZUC-ZCG</v>
      </c>
      <c r="M34" s="86">
        <f>IF(SP_NORTE!AP34="","*",SP_NORTE!AP34)</f>
        <v>169.6</v>
      </c>
      <c r="N34" s="86" t="str">
        <f>IF(SP_NORTE!AM34="","*",SP_NORTE!AM34)</f>
        <v>ZUC-ZCG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>
        <f>IF(SP_NORTE!B37="","*",SP_NORTE!B37)</f>
        <v>46084</v>
      </c>
      <c r="B37" s="86" t="str">
        <f>IF(SP_NORTE!X37="","*",SP_NORTE!X37)</f>
        <v>Oportunidade</v>
      </c>
      <c r="C37" s="86" t="str">
        <f>IF(SP_NORTE!S37="","*",SP_NORTE!S37)</f>
        <v>SP NORTE</v>
      </c>
      <c r="D37" s="86" t="str">
        <f>IF(SP_NORTE!T37="","*",SP_NORTE!T37)</f>
        <v>ZRX-ZTI</v>
      </c>
      <c r="E37" s="86" t="str">
        <f>IF(SP_NORTE!D37="","*",SP_NORTE!D37)</f>
        <v>A74</v>
      </c>
      <c r="F37" s="86" t="str">
        <f>IF(SP_NORTE!H37="","*",SP_NORTE!H37)</f>
        <v>ZIQ</v>
      </c>
      <c r="G37" s="86" t="str">
        <f>IF(SP_NORTE!M37="","*",SP_NORTE!M37)</f>
        <v>ZIQ-ZPD</v>
      </c>
      <c r="H37" s="119">
        <f>IF(SP_NORTE!K37="","*",SP_NORTE!K37)</f>
        <v>168</v>
      </c>
      <c r="I37" s="116">
        <f>IF(SP_NORTE!O37="","*",SP_NORTE!O37)</f>
        <v>0.39583333333333331</v>
      </c>
      <c r="J37" s="116">
        <f>IF(SP_NORTE!P37="","*",SP_NORTE!P37)</f>
        <v>4.1666666666666664E-2</v>
      </c>
      <c r="K37" s="86" t="str">
        <f>IF(SP_NORTE!AK37="","*",SP_NORTE!AK37)</f>
        <v>ZIQ</v>
      </c>
      <c r="L37" s="86" t="str">
        <f>IF(SP_NORTE!AM37="","*",SP_NORTE!AM37)</f>
        <v>ZIQ-ZPD</v>
      </c>
      <c r="M37" s="86">
        <f>IF(SP_NORTE!AP37="","*",SP_NORTE!AP37)</f>
        <v>168</v>
      </c>
      <c r="N37" s="86" t="str">
        <f>IF(SP_NORTE!AM37="","*",SP_NORTE!AM37)</f>
        <v>ZIQ-ZPD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1103</v>
      </c>
      <c r="C2" s="124" t="s">
        <v>931</v>
      </c>
      <c r="D2" s="79" t="s">
        <v>933</v>
      </c>
      <c r="E2" s="79" t="s">
        <v>1104</v>
      </c>
      <c r="F2" s="102" t="s">
        <v>1105</v>
      </c>
      <c r="G2" s="79" t="s">
        <v>1106</v>
      </c>
      <c r="H2" s="79" t="s">
        <v>1107</v>
      </c>
      <c r="I2" s="79" t="s">
        <v>1108</v>
      </c>
      <c r="J2" s="79" t="s">
        <v>1109</v>
      </c>
      <c r="K2" s="81" t="s">
        <v>1110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>
        <f>IF(SP_NORTE!B33="","*",SP_NORTE!B33)</f>
        <v>46084</v>
      </c>
      <c r="D29" s="97" t="str">
        <f>IF(SP_NORTE!D33="","*",SP_NORTE!D33)</f>
        <v>V97</v>
      </c>
      <c r="E29" s="97" t="str">
        <f>IF(SP_NORTE!H33="","*",SP_NORTE!H33)</f>
        <v>ZJA</v>
      </c>
      <c r="F29" s="103" t="str">
        <f>IF(SP_NORTE!M33="","*",SP_NORTE!M33)</f>
        <v>ZJA-ZFN</v>
      </c>
      <c r="G29" s="98" t="str">
        <f>IF(SP_NORTE!I33="","*",SP_NORTE!I33)</f>
        <v>ZFN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PEDRO (TP-696)</v>
      </c>
      <c r="E30" s="97" t="str">
        <f>IF(SP_NORTE!H34="","*",SP_NORTE!H34)</f>
        <v>-</v>
      </c>
      <c r="F30" s="103" t="str">
        <f>IF(SP_NORTE!M34="","*",SP_NORTE!M34)</f>
        <v>ZUC-ZCG</v>
      </c>
      <c r="G30" s="98" t="str">
        <f>IF(SP_NORTE!I34="","*",SP_NORTE!I34)</f>
        <v>-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>
        <f>IF(SP_NORTE!B37="","*",SP_NORTE!B37)</f>
        <v>46084</v>
      </c>
      <c r="D33" s="97" t="str">
        <f>IF(SP_NORTE!D37="","*",SP_NORTE!D37)</f>
        <v>A74</v>
      </c>
      <c r="E33" s="97" t="str">
        <f>IF(SP_NORTE!H37="","*",SP_NORTE!H37)</f>
        <v>ZIQ</v>
      </c>
      <c r="F33" s="103" t="str">
        <f>IF(SP_NORTE!M37="","*",SP_NORTE!M37)</f>
        <v>ZIQ-ZPD</v>
      </c>
      <c r="G33" s="98" t="str">
        <f>IF(SP_NORTE!I37="","*",SP_NORTE!I37)</f>
        <v>ZPD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2026-03-02T15:48:54Z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