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42" documentId="8_{B6337239-1A00-434D-AAD0-422EA1FEB5AE}" xr6:coauthVersionLast="47" xr6:coauthVersionMax="47" xr10:uidLastSave="{47724220-56F4-4EC1-B151-4D6212FC084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F212" i="13"/>
  <c r="AN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9" i="1" l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<sst xmlns="http://schemas.openxmlformats.org/spreadsheetml/2006/main" count="5418" uniqueCount="1474">
  <si>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</si>
  <si>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</si>
  <si>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</si>
  <si>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</si>
  <si>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</si>
  <si>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</si>
  <si>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</si>
  <si>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</si>
  <si>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</si>
  <si>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</si>
  <si>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</si>
  <si>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</si>
  <si>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</si>
  <si>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</si>
  <si>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</si>
  <si>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</si>
  <si>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</si>
  <si>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</si>
  <si>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</si>
  <si>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</si>
  <si>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</si>
  <si>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</si>
  <si>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</si>
  <si>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</si>
  <si>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</si>
  <si>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</si>
  <si>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</si>
  <si>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</si>
  <si>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</si>
  <si>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</si>
  <si>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</si>
  <si>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</si>
  <si>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</si>
  <si>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</si>
  <si>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</si>
  <si>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</si>
  <si>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</si>
  <si>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</si>
  <si>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</si>
  <si>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</si>
  <si>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</si>
  <si>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</si>
  <si>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</si>
  <si>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</si>
  <si>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</si>
  <si>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</si>
  <si>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</si>
  <si>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</si>
  <si>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</si>
  <si>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</si>
  <si>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</si>
  <si>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</si>
  <si>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</si>
  <si>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</si>
  <si>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</si>
  <si>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</si>
  <si>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</si>
  <si>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</si>
  <si>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</si>
  <si>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</si>
  <si>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</si>
  <si>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</si>
  <si>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</si>
  <si>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</si>
  <si>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</si>
  <si>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</si>
  <si>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</si>
  <si>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</si>
  <si>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</si>
  <si>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</si>
  <si>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</si>
  <si>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</si>
  <si>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</si>
  <si>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</si>
  <si>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</si>
  <si>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</si>
  <si>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</si>
  <si>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</si>
  <si>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</si>
  <si>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</si>
  <si>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</si>
  <si>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</si>
  <si>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</si>
  <si>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</si>
  <si>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</si>
  <si>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</si>
  <si>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</si>
  <si>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</si>
  <si>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</si>
  <si>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</si>
  <si>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</si>
  <si>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</si>
  <si>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</si>
  <si>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</si>
  <si>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</si>
  <si>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</si>
  <si>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</si>
  <si>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</si>
  <si>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</si>
  <si>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</si>
  <si>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</si>
  <si>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</si>
  <si>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</si>
  <si>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</si>
  <si>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</si>
  <si>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</si>
  <si>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</si>
  <si>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</si>
  <si>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</si>
  <si>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</si>
  <si>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</si>
  <si>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</si>
  <si>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</si>
  <si>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</si>
  <si>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</si>
  <si>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</si>
  <si>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</si>
  <si>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</si>
  <si>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</si>
  <si>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</si>
  <si>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</si>
  <si>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</si>
  <si>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</si>
  <si>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</si>
  <si>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</si>
  <si>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</si>
  <si>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</si>
  <si>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</si>
  <si>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</si>
  <si>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</si>
  <si>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</si>
  <si>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</si>
  <si>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</si>
  <si>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</si>
  <si>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</si>
  <si>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</si>
  <si>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</si>
  <si>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</si>
  <si>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</si>
  <si>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</si>
  <si>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</si>
  <si>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</si>
  <si>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</si>
  <si>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</si>
  <si>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</si>
  <si>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</si>
  <si>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</si>
  <si>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</si>
  <si>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</si>
  <si>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</si>
  <si>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</si>
  <si>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</si>
  <si>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</si>
  <si>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</si>
  <si>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</si>
  <si>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</si>
  <si>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</si>
  <si>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</si>
  <si>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</si>
  <si>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</si>
  <si>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</si>
  <si>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</si>
  <si>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</si>
  <si>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</si>
  <si>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</si>
  <si>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</si>
  <si>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</si>
  <si>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</si>
  <si>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</si>
  <si>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</si>
  <si>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</si>
  <si>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</si>
  <si>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</si>
  <si>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</si>
  <si>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</si>
  <si>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</si>
  <si>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</si>
  <si>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</si>
  <si>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</si>
  <si>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</si>
  <si>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</si>
  <si>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</si>
  <si>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</si>
  <si>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</si>
  <si>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</si>
  <si>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</si>
  <si>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</si>
  <si>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</si>
  <si>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</si>
  <si>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</si>
  <si>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</si>
  <si>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</si>
  <si>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</si>
  <si>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</si>
  <si>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</si>
  <si>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</si>
  <si>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</si>
  <si>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</si>
  <si>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</si>
  <si>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</si>
  <si>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</si>
  <si>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</si>
  <si>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</si>
  <si>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</si>
  <si>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</si>
  <si>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</si>
  <si>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</si>
  <si>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</si>
  <si>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</si>
  <si>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</si>
  <si>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</si>
  <si>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</si>
  <si>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</si>
  <si>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</si>
  <si>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</si>
  <si>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</si>
  <si>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</si>
  <si>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</si>
  <si>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</si>
  <si>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</si>
  <si>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</si>
  <si>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</si>
  <si>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</si>
  <si>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</si>
  <si>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</si>
  <si>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</si>
  <si>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</si>
  <si>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</si>
  <si>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</si>
  <si>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</si>
  <si>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</si>
  <si>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</si>
  <si>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</si>
  <si>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</si>
  <si>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</si>
  <si>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</si>
  <si>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</si>
  <si>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</si>
  <si>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</si>
  <si>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</si>
  <si>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</si>
  <si>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</si>
  <si>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</si>
  <si>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</si>
  <si>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</si>
  <si>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</si>
  <si>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</si>
  <si>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</si>
  <si>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</si>
  <si>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</si>
  <si>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</si>
  <si>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</si>
  <si>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</si>
  <si>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</si>
  <si>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</si>
  <si>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</si>
  <si>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</si>
  <si>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</si>
  <si>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</si>
  <si>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</si>
  <si>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</si>
  <si>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</si>
  <si>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</si>
  <si>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</si>
  <si>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</si>
  <si>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</si>
  <si>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</si>
  <si>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</si>
  <si>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</si>
  <si>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</si>
  <si>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</si>
  <si>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</si>
  <si>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</si>
  <si>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</si>
  <si>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</si>
  <si>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</si>
  <si>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</si>
  <si>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</si>
  <si>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</si>
  <si>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</si>
  <si>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</si>
  <si>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</si>
  <si>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</si>
  <si>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</si>
  <si>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</si>
  <si>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</si>
  <si>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</si>
  <si>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</si>
  <si>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</si>
  <si>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</si>
  <si>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</si>
  <si>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</si>
  <si>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</si>
  <si>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</si>
  <si>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</si>
  <si>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</si>
  <si>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</si>
  <si>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</si>
  <si>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</si>
  <si>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</si>
  <si>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</si>
  <si>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</si>
  <si>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</si>
  <si>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</si>
  <si>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</si>
  <si>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</si>
  <si>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</si>
  <si>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</si>
  <si>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</si>
  <si>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</si>
  <si>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</si>
  <si>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</si>
  <si>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</si>
  <si>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</si>
  <si>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</si>
  <si>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</si>
  <si>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</si>
  <si>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</si>
  <si>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</si>
  <si>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</si>
  <si>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</si>
  <si>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</si>
  <si>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</si>
  <si>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</si>
  <si>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</si>
  <si>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</si>
  <si>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</si>
  <si>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</si>
  <si>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</si>
  <si>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</si>
  <si>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</si>
  <si>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</si>
  <si>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</si>
  <si>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</si>
  <si>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</si>
  <si>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</si>
  <si>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</si>
  <si>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</si>
  <si>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</si>
  <si>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</si>
  <si>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</si>
  <si>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</si>
  <si>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</si>
  <si>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</si>
  <si>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</si>
  <si>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</si>
  <si>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</si>
  <si>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</si>
  <si>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</si>
  <si>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</si>
  <si>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</si>
  <si>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</si>
  <si>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</si>
  <si>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</si>
  <si>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</si>
  <si>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</si>
  <si>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</si>
  <si>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</si>
  <si>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</si>
  <si>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</si>
  <si>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</si>
  <si>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</si>
  <si>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</si>
  <si>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</si>
  <si>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</si>
  <si>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</si>
  <si>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</si>
  <si>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</si>
  <si>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</si>
  <si>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</si>
  <si>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</si>
  <si>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</si>
  <si>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</si>
  <si>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</si>
  <si>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</si>
  <si>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</si>
  <si>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</si>
  <si>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</si>
  <si>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</si>
  <si>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</si>
  <si>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</si>
  <si>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</si>
  <si>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</si>
  <si>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</si>
  <si>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</si>
  <si>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</si>
  <si>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</si>
  <si>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</si>
  <si>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</si>
  <si>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</si>
  <si>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</si>
  <si>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</si>
  <si>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</si>
  <si>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</si>
  <si>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</si>
  <si>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</si>
  <si>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</si>
  <si>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</si>
  <si>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</si>
  <si>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</si>
  <si>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</si>
  <si>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</si>
  <si>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</si>
  <si>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</si>
  <si>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</si>
  <si>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</si>
  <si>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</si>
  <si>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</si>
  <si>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</si>
  <si>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</si>
  <si>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</si>
  <si>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</si>
  <si>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</si>
  <si>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</si>
  <si>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</si>
  <si>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</si>
  <si>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</si>
  <si>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</si>
  <si>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</si>
  <si>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</si>
  <si>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</si>
  <si>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</si>
  <si>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</si>
  <si>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</si>
  <si>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</si>
  <si>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</si>
  <si>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</si>
  <si>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</si>
  <si>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</si>
  <si>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</si>
  <si>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</si>
  <si>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</si>
  <si>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</si>
  <si>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</si>
  <si>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</si>
  <si>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</si>
  <si>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</si>
  <si>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</si>
  <si>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</si>
  <si>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</si>
  <si>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</si>
  <si>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</si>
  <si>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</si>
  <si>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</si>
  <si>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</si>
  <si>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</si>
  <si>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</si>
  <si>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</si>
  <si>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</si>
  <si>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</si>
  <si>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</si>
  <si>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</si>
  <si>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</si>
  <si>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</si>
  <si>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</si>
  <si>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</si>
  <si>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</si>
  <si>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</si>
  <si>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</si>
  <si>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</si>
  <si>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</si>
  <si>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</si>
  <si>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</si>
  <si>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</si>
  <si>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</si>
  <si>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</si>
  <si>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</si>
  <si>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</si>
  <si>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</si>
  <si>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</si>
  <si>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</si>
  <si>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</si>
  <si>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</si>
  <si>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</si>
  <si>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</si>
  <si>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</si>
  <si>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</si>
  <si>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</si>
  <si>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</si>
  <si>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</si>
  <si>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</si>
  <si>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</si>
  <si>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</si>
  <si>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</si>
  <si>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</si>
  <si>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</si>
  <si>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</si>
  <si>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</si>
  <si>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</si>
  <si>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</si>
  <si>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</si>
  <si>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</si>
  <si>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</si>
  <si>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</si>
  <si>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</si>
  <si>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</si>
  <si>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</si>
  <si>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</si>
  <si>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</si>
  <si>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</si>
  <si>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</si>
  <si>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</si>
  <si>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</si>
  <si>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</si>
  <si>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</si>
  <si>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</si>
  <si>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</si>
  <si>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</si>
  <si>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</si>
  <si>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</si>
  <si>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</si>
  <si>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</si>
  <si>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</si>
  <si>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</si>
  <si>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</si>
  <si>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</si>
  <si>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</si>
  <si>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</si>
  <si>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</si>
  <si>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</si>
  <si>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</si>
  <si>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</si>
  <si>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</si>
  <si>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</si>
  <si>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</si>
  <si>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</si>
  <si>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</si>
  <si>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</si>
  <si>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</si>
  <si>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</si>
  <si>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</si>
  <si>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</si>
  <si>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</si>
  <si>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</si>
  <si>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</si>
  <si>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</si>
  <si>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</si>
  <si>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</si>
  <si>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</si>
  <si>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</si>
  <si>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</si>
  <si>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</si>
  <si>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</si>
  <si>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</si>
  <si>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</si>
  <si>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</si>
  <si>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</si>
  <si>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</si>
  <si>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</si>
  <si>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</si>
  <si>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</si>
  <si>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</si>
  <si>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</si>
  <si>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</si>
  <si>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</si>
  <si>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</si>
  <si>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</si>
  <si>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</si>
  <si>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</si>
  <si>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</si>
  <si>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</si>
  <si>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</si>
  <si>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</si>
  <si>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</si>
  <si>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</si>
  <si>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</si>
  <si>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</si>
  <si>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</si>
  <si>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</si>
  <si>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</si>
  <si>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</si>
  <si>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</si>
  <si>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</si>
  <si>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</si>
  <si>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</si>
  <si>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</si>
  <si>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</si>
  <si>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</si>
  <si>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</si>
  <si>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</si>
  <si>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</si>
  <si>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</si>
  <si>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</si>
  <si>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</si>
  <si>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</si>
  <si>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</si>
  <si>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</si>
  <si>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</si>
  <si>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</si>
  <si>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</si>
  <si>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</si>
  <si>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</si>
  <si>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</si>
  <si>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</si>
  <si>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</si>
  <si>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</si>
  <si>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</si>
  <si>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</si>
  <si>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</si>
  <si>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</si>
  <si>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</si>
  <si>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</si>
  <si>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</si>
  <si>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</si>
  <si>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</si>
  <si>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</si>
  <si>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</si>
  <si>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</si>
  <si>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</si>
  <si>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</si>
  <si>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</si>
  <si>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</si>
  <si>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</si>
  <si>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</si>
  <si>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</si>
  <si>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</si>
  <si>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</si>
  <si>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</si>
  <si>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</si>
  <si>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</si>
  <si>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</si>
  <si>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</si>
  <si>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</si>
  <si>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</si>
  <si>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</si>
  <si>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</si>
  <si>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</si>
  <si>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</si>
  <si>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</si>
  <si>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</si>
  <si>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</si>
  <si>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</si>
  <si>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</si>
  <si>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</si>
  <si>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</si>
  <si>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</si>
  <si>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</si>
  <si>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</si>
  <si>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</si>
  <si>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</si>
  <si>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</si>
  <si>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</si>
  <si>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</si>
  <si>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</si>
  <si>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</si>
  <si>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</si>
  <si>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</si>
  <si>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</si>
  <si>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</si>
  <si>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</si>
  <si>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</si>
  <si>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</si>
  <si>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</si>
  <si>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</si>
  <si>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</si>
  <si>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</si>
  <si>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</si>
  <si>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</si>
  <si>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</si>
  <si>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</si>
  <si>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</si>
  <si>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</si>
  <si>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</si>
  <si>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</si>
  <si>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</si>
  <si>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</si>
  <si>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</si>
  <si>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</si>
  <si>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</si>
  <si>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</si>
  <si>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</si>
  <si>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</si>
  <si>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</si>
  <si>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</si>
  <si>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</si>
  <si>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</si>
  <si>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</si>
  <si>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</si>
  <si>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</si>
  <si>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</si>
  <si>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</si>
  <si>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</si>
  <si>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</si>
  <si>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</si>
  <si>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</si>
  <si>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</si>
  <si>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</si>
  <si>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</si>
  <si>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</si>
  <si>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</si>
  <si>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</si>
  <si>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</si>
  <si>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</si>
  <si>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</si>
  <si>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</si>
  <si>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</si>
  <si>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</si>
  <si>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</si>
  <si>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</si>
  <si>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</si>
  <si>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</si>
  <si>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</si>
  <si>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</si>
  <si>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</si>
  <si>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</si>
  <si>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</si>
  <si>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</si>
  <si>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</si>
  <si>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</si>
  <si>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</si>
  <si>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</si>
  <si>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</si>
  <si>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</si>
  <si>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</si>
  <si>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</si>
  <si>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</si>
  <si>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</si>
  <si>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</si>
  <si>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</si>
  <si>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</si>
  <si>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</si>
  <si>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</si>
  <si>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</si>
  <si>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</si>
  <si>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</si>
  <si>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</si>
  <si>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</si>
  <si>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</si>
  <si>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</si>
  <si>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</si>
  <si>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</si>
  <si>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</si>
  <si>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</si>
  <si>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</si>
  <si>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</si>
  <si>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</si>
  <si>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</si>
  <si>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</si>
  <si>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</si>
  <si>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</si>
  <si>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</si>
  <si>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</si>
  <si>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</si>
  <si>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</si>
  <si>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</si>
  <si>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</si>
  <si>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</si>
  <si>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</si>
  <si>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</si>
  <si>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</si>
  <si>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</si>
  <si>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</si>
  <si>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</si>
  <si>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</si>
  <si>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</si>
  <si>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</si>
  <si>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</si>
  <si>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</si>
  <si>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</si>
  <si>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</si>
  <si>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</si>
  <si>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</si>
  <si>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</si>
  <si>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</si>
  <si>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</si>
  <si>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</si>
  <si>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</si>
  <si>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</si>
  <si>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</si>
  <si>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</si>
  <si>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</si>
  <si>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</si>
  <si>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</si>
  <si>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</si>
  <si>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</si>
  <si>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</si>
  <si>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</si>
  <si>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</si>
  <si>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</si>
  <si>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</si>
  <si>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</si>
  <si>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</si>
  <si>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</si>
  <si>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</si>
  <si>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</si>
  <si>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</si>
  <si>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</si>
  <si>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</si>
  <si>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</si>
  <si>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</si>
  <si>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</si>
  <si>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</si>
  <si>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</si>
  <si>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</si>
  <si>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</si>
  <si>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</si>
  <si>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</si>
  <si>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</si>
  <si>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</si>
  <si>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</si>
  <si>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</si>
  <si>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</si>
  <si>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</si>
  <si>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</si>
  <si>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</si>
  <si>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</si>
  <si>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</si>
  <si>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</si>
  <si>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</si>
  <si>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</si>
  <si>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</si>
  <si>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</si>
  <si>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</si>
  <si>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</si>
  <si>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</si>
  <si>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</si>
  <si>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</si>
  <si>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</si>
  <si>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</si>
  <si>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</si>
  <si>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</si>
  <si>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</si>
  <si>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</si>
  <si>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</si>
  <si>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</si>
  <si>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</si>
  <si>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</si>
  <si>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</si>
  <si>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</si>
  <si>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</si>
  <si>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</si>
  <si>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</si>
  <si>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</si>
  <si>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</si>
  <si>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</si>
  <si>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</si>
  <si>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</si>
  <si>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</si>
  <si>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</si>
  <si>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</si>
  <si>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</si>
  <si>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</si>
  <si>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</si>
  <si>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</si>
  <si>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</si>
  <si>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</si>
  <si>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</si>
  <si>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</si>
  <si>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</si>
  <si>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</si>
  <si>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</si>
  <si>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</si>
  <si>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</si>
  <si>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</si>
  <si>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</si>
  <si>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</si>
  <si>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</si>
  <si>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</si>
  <si>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</si>
  <si>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</si>
  <si>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</si>
  <si>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</si>
  <si>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</si>
  <si>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</si>
  <si>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</si>
  <si>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</si>
  <si>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</si>
  <si>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</si>
  <si>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</si>
  <si>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</si>
  <si>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</si>
  <si>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</si>
  <si>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</si>
  <si>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</si>
  <si>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</si>
  <si>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</si>
  <si>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</si>
  <si>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</si>
  <si>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</si>
  <si>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</si>
  <si>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</si>
  <si>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</si>
  <si>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</si>
  <si>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</si>
  <si>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</si>
  <si>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</si>
  <si>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</si>
  <si>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</si>
  <si>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</si>
  <si>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</si>
  <si>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</si>
  <si>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</si>
  <si>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</si>
  <si>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</si>
  <si>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</si>
  <si>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</si>
  <si>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</si>
  <si>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</si>
  <si>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</si>
  <si>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</si>
  <si>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</si>
  <si>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</si>
  <si>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</si>
  <si>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</si>
  <si>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</si>
  <si>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</si>
  <si>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</si>
  <si>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</si>
  <si>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</si>
  <si>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</si>
  <si>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</si>
  <si>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</si>
  <si>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</si>
  <si>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</si>
  <si>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</si>
  <si>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</si>
  <si>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</si>
  <si>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</si>
  <si>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</si>
  <si>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</si>
  <si>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</si>
  <si>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</si>
  <si>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</si>
  <si>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</si>
  <si>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</si>
  <si>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</si>
  <si>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</si>
  <si>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</si>
  <si>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</si>
  <si>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</si>
  <si>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</si>
  <si>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</si>
  <si>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</si>
  <si>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</si>
  <si>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</si>
  <si>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</si>
  <si>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</si>
  <si>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</si>
  <si>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</si>
  <si>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</si>
  <si>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</si>
  <si>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</si>
  <si>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</si>
  <si>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</si>
  <si>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</si>
  <si>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</si>
  <si>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</si>
  <si>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</si>
  <si>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</si>
  <si>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</si>
  <si>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</si>
  <si>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</si>
  <si>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</si>
  <si>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</si>
  <si>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</si>
  <si>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</si>
  <si>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</si>
  <si>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</si>
  <si>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</si>
  <si>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</si>
  <si>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</si>
  <si>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</si>
  <si>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</si>
  <si>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</si>
  <si>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</si>
  <si>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</si>
  <si>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</si>
  <si>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</si>
  <si>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</si>
  <si>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</si>
  <si>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</si>
  <si>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</si>
  <si>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</si>
  <si>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</si>
  <si>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</si>
  <si>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</si>
  <si>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</si>
  <si>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</si>
  <si>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</si>
  <si>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</si>
  <si>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</si>
  <si>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</si>
  <si>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</si>
  <si>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</si>
  <si>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</si>
  <si>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</si>
  <si>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</si>
  <si>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</si>
  <si>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</si>
  <si>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</si>
  <si>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</si>
  <si>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</si>
  <si>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</si>
  <si>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</si>
  <si>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</si>
  <si>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</si>
  <si>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</si>
  <si>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</si>
  <si>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</si>
  <si>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</si>
  <si>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</si>
  <si>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</si>
  <si>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</si>
  <si>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</si>
  <si>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</si>
  <si>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</si>
  <si>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</si>
  <si>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</si>
  <si>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</si>
  <si>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</si>
  <si>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</si>
  <si>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</si>
  <si>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</si>
  <si>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</si>
  <si>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</si>
  <si>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</si>
  <si>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</si>
  <si>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</si>
  <si>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</si>
  <si>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</si>
  <si>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</si>
  <si>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</si>
  <si>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</si>
  <si>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</si>
  <si>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</si>
  <si>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</si>
  <si>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</si>
  <si>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</si>
  <si>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</si>
  <si>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</si>
  <si>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</si>
  <si>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</si>
  <si>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</si>
  <si>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</si>
  <si>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</si>
  <si>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</si>
  <si>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</si>
  <si>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</si>
  <si>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</si>
  <si>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</si>
  <si>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</si>
  <si>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</si>
  <si>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</si>
  <si>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</si>
  <si>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</si>
  <si>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</si>
  <si>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</si>
  <si>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</si>
  <si>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</si>
  <si>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</si>
  <si>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</si>
  <si>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</si>
  <si>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</si>
  <si>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</si>
  <si>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</si>
  <si>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</si>
  <si>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</si>
  <si>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</si>
  <si>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</si>
  <si>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</si>
  <si>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</si>
  <si>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</si>
  <si>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</si>
  <si>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</si>
  <si>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</si>
  <si>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</si>
  <si>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</si>
  <si>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</si>
  <si>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</si>
  <si>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</si>
  <si>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</si>
  <si>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</si>
  <si>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</si>
  <si>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</si>
  <si>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</si>
  <si>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</si>
  <si>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</si>
  <si>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</si>
  <si>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</si>
  <si>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</si>
  <si>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</si>
  <si>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</si>
  <si>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</si>
  <si>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</si>
  <si>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</si>
  <si>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</si>
  <si>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</si>
  <si>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</si>
  <si>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</si>
  <si>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</si>
  <si>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</si>
  <si>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</si>
  <si>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</si>
  <si>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</si>
  <si>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</si>
  <si>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</si>
  <si>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</si>
  <si>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</si>
  <si>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</si>
  <si>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</si>
  <si>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</si>
  <si>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</si>
  <si>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</si>
  <si>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</si>
  <si>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</si>
  <si>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</si>
  <si>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</si>
  <si>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</si>
  <si>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</si>
  <si>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</si>
  <si>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</si>
  <si>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</si>
  <si>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</si>
  <si>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</si>
  <si>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</si>
  <si>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</si>
  <si>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</si>
  <si>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</si>
  <si>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</si>
  <si>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</si>
  <si>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</si>
  <si>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</si>
  <si>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</si>
  <si>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</si>
  <si>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</si>
  <si>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</si>
  <si>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</si>
  <si>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</si>
  <si>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</si>
  <si>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</si>
  <si>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</si>
  <si>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</si>
  <si>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</si>
  <si>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</si>
  <si>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</si>
  <si>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</si>
  <si>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</si>
  <si>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</si>
  <si>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</si>
  <si>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</si>
  <si>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</si>
  <si>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</si>
  <si>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</si>
  <si>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</si>
  <si>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</si>
  <si>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</si>
  <si>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</si>
  <si>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</si>
  <si>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</si>
  <si>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</si>
  <si>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</si>
  <si>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</si>
  <si>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</si>
  <si>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</si>
  <si>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</si>
  <si>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</si>
  <si>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</si>
  <si>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</si>
  <si>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</si>
  <si>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</si>
  <si>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</si>
  <si>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</si>
  <si>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</si>
  <si>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</si>
  <si>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</si>
  <si>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</si>
  <si>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</si>
  <si>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</si>
  <si>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</si>
  <si>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</si>
  <si>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</si>
  <si>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</si>
  <si>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</si>
  <si>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</si>
  <si>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</si>
  <si>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</si>
  <si>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</si>
  <si>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</si>
  <si>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</si>
  <si>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</si>
  <si>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</si>
  <si>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</si>
  <si>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</si>
  <si>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</si>
  <si>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</si>
  <si>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</si>
  <si>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</si>
  <si>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</si>
  <si>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</si>
  <si>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</si>
  <si>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</si>
  <si>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</si>
  <si>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</si>
  <si>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</si>
  <si>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</si>
  <si>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</si>
  <si>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</si>
  <si>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</si>
  <si>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</si>
  <si>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</si>
  <si>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</si>
  <si>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</si>
  <si>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</si>
  <si>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</si>
  <si>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</si>
  <si>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</si>
  <si>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</si>
  <si>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</si>
  <si>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</si>
  <si>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</si>
  <si>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</si>
  <si>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</si>
  <si>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</si>
  <si>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</si>
  <si>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</si>
  <si>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</si>
  <si>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</si>
  <si>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</si>
  <si>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</si>
  <si>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</si>
  <si>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</si>
  <si>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</si>
  <si>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</si>
  <si>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</si>
  <si>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</si>
  <si>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</si>
  <si>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</si>
  <si>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</si>
  <si>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</si>
  <si>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</si>
  <si>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</si>
  <si>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</si>
  <si>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</si>
  <si>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</si>
  <si>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</si>
  <si>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</si>
  <si>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</si>
  <si>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</si>
  <si>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</si>
  <si>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</si>
  <si>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</si>
  <si>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</si>
  <si>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</si>
  <si>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</si>
  <si>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</si>
  <si>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</si>
  <si>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</si>
  <si>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</si>
  <si>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</si>
  <si>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</si>
  <si>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</si>
  <si>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</si>
  <si>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</si>
  <si>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</si>
  <si>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</si>
  <si>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</si>
  <si>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</si>
  <si>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</si>
  <si>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</si>
  <si>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</si>
  <si>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</si>
  <si>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</si>
  <si>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</si>
  <si>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</si>
  <si>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</si>
  <si>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</si>
  <si>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</si>
  <si>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</si>
  <si>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</si>
  <si>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</si>
  <si>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</si>
  <si>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</si>
  <si>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</si>
  <si>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</si>
  <si>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</si>
  <si>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</si>
  <si>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</si>
  <si>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</si>
  <si>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</si>
  <si>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</si>
  <si>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</si>
  <si>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</si>
  <si>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</si>
  <si>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</si>
  <si>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</si>
  <si>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</si>
  <si>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</si>
  <si>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</si>
  <si>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</si>
  <si>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</si>
  <si>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</si>
  <si>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</si>
  <si>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</si>
  <si>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</si>
  <si>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</si>
  <si>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</si>
  <si>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</si>
  <si>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</si>
  <si>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</si>
  <si>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</si>
  <si>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</si>
  <si>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</si>
  <si>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</si>
  <si>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</si>
  <si>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</si>
  <si>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</si>
  <si>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</si>
  <si>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</si>
  <si>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</si>
  <si>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</si>
  <si>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</si>
  <si>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</si>
  <si>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</si>
  <si>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</si>
  <si>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</si>
  <si>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</si>
  <si>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</si>
  <si>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</si>
  <si>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</si>
  <si>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</si>
  <si>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</si>
  <si>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</si>
  <si>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</si>
  <si>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</si>
  <si>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</si>
  <si>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</si>
  <si>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</si>
  <si>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</si>
  <si>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</si>
  <si>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</si>
  <si>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</si>
  <si>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</si>
  <si>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</si>
  <si>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</si>
  <si>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</si>
  <si>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</si>
  <si>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</si>
  <si>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</si>
  <si>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</si>
  <si>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</si>
  <si>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</si>
  <si>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</si>
  <si>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</si>
  <si>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</si>
  <si>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</si>
  <si>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</si>
  <si>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</si>
  <si>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</si>
  <si>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</si>
  <si>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</si>
  <si>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</si>
  <si>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</si>
  <si>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</si>
  <si>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</si>
  <si>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</si>
  <si>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</si>
  <si>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</si>
  <si>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</si>
  <si>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</si>
  <si>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</si>
  <si>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</si>
  <si>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</si>
  <si>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</si>
  <si>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</si>
  <si>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</si>
  <si>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</si>
  <si>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</si>
  <si>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</si>
  <si>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</si>
  <si>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</si>
  <si>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</si>
  <si>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</si>
  <si>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</si>
  <si>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</si>
  <si>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</si>
  <si>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</si>
  <si>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</si>
  <si>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</si>
  <si>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</si>
  <si>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</si>
  <si>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</si>
  <si>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</si>
  <si>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</si>
  <si>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</si>
  <si>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</si>
  <si>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</si>
  <si>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</si>
  <si>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</si>
  <si>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</si>
  <si>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</si>
  <si>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</si>
  <si>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</si>
  <si>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</si>
  <si>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</si>
  <si>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</si>
  <si>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</si>
  <si>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</si>
  <si>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</si>
  <si>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</si>
  <si>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</si>
  <si>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</si>
  <si>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</si>
  <si>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</si>
  <si>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</si>
  <si>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</si>
  <si>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</si>
  <si>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</si>
  <si>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</si>
  <si>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</si>
  <si>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</si>
  <si>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</si>
  <si>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</si>
  <si>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</si>
  <si>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</si>
  <si>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</si>
  <si>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</si>
  <si>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</si>
  <si>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</si>
  <si>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</si>
  <si>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</si>
  <si>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</si>
  <si>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</si>
  <si>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</si>
  <si>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</si>
  <si>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</si>
  <si>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09;00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</si>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</sst>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0" activePane="bottomRight" state="frozen"/>
      <selection pane="bottomRight" activeCell="K195" sqref="K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426</v>
      </c>
      <c r="I173" s="172" t="s">
        <v>426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/>
      <c r="Q173" s="83"/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#DIV/0!</v>
      </c>
      <c r="BR173" s="18" t="e">
        <f t="shared" si="24"/>
        <v>#DIV/0!</v>
      </c>
      <c r="BS173" s="18" t="e">
        <f t="shared" si="25"/>
        <v>#DIV/0!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247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326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606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1425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1278</v>
      </c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789</v>
      </c>
      <c r="I195" s="172" t="s">
        <v>1321</v>
      </c>
      <c r="J195" s="216">
        <v>78</v>
      </c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>
        <f>IF(BS_CONTROLE[[#This Row],[SUB]]=0, "-", BS_CONTROLE[[#This Row],[SUB]])</f>
        <v>78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e">
        <f t="shared" si="23"/>
        <v>#DIV/0!</v>
      </c>
      <c r="BR195" s="18" t="e">
        <f t="shared" si="24"/>
        <v>#DIV/0!</v>
      </c>
      <c r="BS195" s="18" t="e">
        <f t="shared" si="25"/>
        <v>#DIV/0!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>MARCOS (TF-520)46034</v>
      </c>
      <c r="B209" s="170">
        <v>46034</v>
      </c>
      <c r="C209" s="8">
        <v>2</v>
      </c>
      <c r="D209" s="51" t="s">
        <v>326</v>
      </c>
      <c r="E209" s="319">
        <v>181</v>
      </c>
      <c r="F209" s="171" t="s">
        <v>194</v>
      </c>
      <c r="G209" s="9" t="s">
        <v>195</v>
      </c>
      <c r="H209" s="172" t="s">
        <v>606</v>
      </c>
      <c r="I209" s="172" t="s">
        <v>11</v>
      </c>
      <c r="J209" s="216">
        <v>74</v>
      </c>
      <c r="K209" s="216">
        <v>227.6</v>
      </c>
      <c r="L209" s="83" t="s">
        <v>11</v>
      </c>
      <c r="M209" s="203" t="s">
        <v>605</v>
      </c>
      <c r="N209" s="203" t="s">
        <v>606</v>
      </c>
      <c r="O209" s="172" t="s">
        <v>1425</v>
      </c>
      <c r="P209" s="172">
        <v>8.3333333333333329E-2</v>
      </c>
      <c r="Q209" s="83">
        <v>2</v>
      </c>
      <c r="R209" s="10" t="s">
        <v>14</v>
      </c>
      <c r="S209" s="288" t="s">
        <v>367</v>
      </c>
      <c r="T209" s="288" t="s">
        <v>538</v>
      </c>
      <c r="U209" s="80" t="s">
        <v>537</v>
      </c>
      <c r="V209" s="197" t="s">
        <v>1278</v>
      </c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83" t="str">
        <f>IF(BS_CONTROLE[[#This Row],[Local - Partida]]=0, "-", BS_CONTROLE[[#This Row],[Local - Partida]])</f>
        <v>TVI1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TVI</v>
      </c>
      <c r="AN209" s="283" t="str">
        <f>IF(BS_CONTROLE[[#This Row],[SB]]=0, "-", BS_CONTROLE[[#This Row],[SB]])</f>
        <v>TVI1</v>
      </c>
      <c r="AO209" s="284">
        <f>IF(BS_CONTROLE[[#This Row],[SUB]]=0, "-", BS_CONTROLE[[#This Row],[SUB]])</f>
        <v>74</v>
      </c>
      <c r="AP209" s="285">
        <f>IF(BS_CONTROLE[[#This Row],[KM - Inicio]]=0, "-", BS_CONTROLE[[#This Row],[KM - Inicio]])</f>
        <v>227.6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BASE_MAPA!$E$2:$E$359, BASE_MAPA!$J$2:$J$359), "ERRO")</f>
        <v>MARCO INICIAL - ALTO ARAGUAIA</v>
      </c>
      <c r="BF209" s="286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1426</v>
      </c>
      <c r="W1" s="387"/>
      <c r="X1" s="387"/>
      <c r="Y1" s="103"/>
    </row>
    <row r="2" spans="1:25" s="100" customFormat="1" ht="11.25" customHeight="1">
      <c r="A2" s="104" t="s">
        <v>1427</v>
      </c>
      <c r="B2" s="104" t="s">
        <v>1428</v>
      </c>
      <c r="C2" s="104" t="s">
        <v>7</v>
      </c>
      <c r="D2" s="105" t="s">
        <v>1171</v>
      </c>
      <c r="E2" s="105" t="s">
        <v>1172</v>
      </c>
      <c r="F2" s="105" t="s">
        <v>1429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1430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*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-</v>
      </c>
      <c r="L198" s="333" t="str">
        <f>IF(FN_MC!N195="","*",FN_MC!N195)</f>
        <v>-</v>
      </c>
      <c r="M198" s="110">
        <f>IF(FN_MC!J195="","*",FN_MC!J195)</f>
        <v>78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FERRONORTE</v>
      </c>
      <c r="E211" s="109" t="str">
        <f>IF(FN_MC!T209="","*",FN_MC!T209)</f>
        <v>TMI-TCS</v>
      </c>
      <c r="F211" s="109">
        <f>IF(FN_MC!B209="","*",FN_MC!B209)</f>
        <v>46034</v>
      </c>
      <c r="G211" s="109" t="str">
        <f>IF(FN_MC!D209="","*",FN_MC!D209)</f>
        <v>MARCOS (TF-520)</v>
      </c>
      <c r="H211" s="109" t="str">
        <f>IF(FN_MC!F209="","*",FN_MC!F209)</f>
        <v>PDM - SOLDA</v>
      </c>
      <c r="I211" s="109" t="str">
        <f>IF(FN_MC!H209="","*",FN_MC!H209)</f>
        <v>TVI1</v>
      </c>
      <c r="J211" s="109" t="str">
        <f>IF(FN_MC!I209="","*",FN_MC!I209)</f>
        <v>-</v>
      </c>
      <c r="K211" s="109" t="str">
        <f>IF(FN_MC!M209="","*",FN_MC!M209)</f>
        <v>TVI</v>
      </c>
      <c r="L211" s="333" t="str">
        <f>IF(FN_MC!N209="","*",FN_MC!N209)</f>
        <v>TVI1</v>
      </c>
      <c r="M211" s="110">
        <f>IF(FN_MC!J209="","*",FN_MC!J209)</f>
        <v>74</v>
      </c>
      <c r="N211" s="295">
        <f>IF(FN_MC!K209="","*",FN_MC!K209)</f>
        <v>227.6</v>
      </c>
      <c r="O211" s="295" t="str">
        <f>IF(FN_MC!L209="","*",FN_MC!L209)</f>
        <v>-</v>
      </c>
      <c r="P211" s="110"/>
      <c r="Q211" s="127" t="str">
        <f>IF(FN_MC!O209="","*",FN_MC!O209)</f>
        <v>09;00</v>
      </c>
      <c r="R211" s="127">
        <f>IF(FN_MC!P209="","*",FN_MC!P209)</f>
        <v>8.3333333333333329E-2</v>
      </c>
      <c r="S211" s="109" t="str">
        <f>IF(FN_MC!Q209="","*",CONCATENATE(FN_MC!Q209," ",FN_MC!R209))</f>
        <v>2 Nº DE SOLDA</v>
      </c>
      <c r="T211" s="109" t="str">
        <f>IF(FN_MC!V209="","*",FN_MC!V209)</f>
        <v>Herbert</v>
      </c>
      <c r="U211" s="109" t="str">
        <f>IF(FN_MC!W209="","*",FN_MC!W209)</f>
        <v>*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1431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1433</v>
      </c>
      <c r="E3" s="321" t="s">
        <v>1434</v>
      </c>
      <c r="F3" s="321" t="s">
        <v>1435</v>
      </c>
      <c r="G3" s="321" t="s">
        <v>1436</v>
      </c>
      <c r="H3" s="321" t="s">
        <v>1437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1438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1439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1440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1441</v>
      </c>
      <c r="C4" s="326" t="s">
        <v>1442</v>
      </c>
      <c r="D4" s="326" t="s">
        <v>1443</v>
      </c>
      <c r="E4" s="326" t="s">
        <v>1444</v>
      </c>
      <c r="F4" s="326" t="s">
        <v>360</v>
      </c>
      <c r="G4" s="326" t="s">
        <v>1445</v>
      </c>
      <c r="H4" s="191"/>
    </row>
    <row r="5" spans="1:8" ht="43.5">
      <c r="A5" s="191"/>
      <c r="B5" s="327" t="s">
        <v>1446</v>
      </c>
      <c r="C5" s="327">
        <v>309525</v>
      </c>
      <c r="D5" s="327" t="s">
        <v>1447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1448</v>
      </c>
      <c r="C6" s="327">
        <v>256875</v>
      </c>
      <c r="D6" s="327" t="s">
        <v>1449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1450</v>
      </c>
      <c r="C7" s="327">
        <v>257278</v>
      </c>
      <c r="D7" s="327" t="s">
        <v>1451</v>
      </c>
      <c r="E7" s="327" t="s">
        <v>238</v>
      </c>
      <c r="F7" s="327" t="s">
        <v>1452</v>
      </c>
      <c r="G7" s="328">
        <v>46235</v>
      </c>
      <c r="H7" s="191"/>
    </row>
    <row r="8" spans="1:8" ht="43.5">
      <c r="A8" s="191"/>
      <c r="B8" s="327" t="s">
        <v>1453</v>
      </c>
      <c r="C8" s="327">
        <v>261794</v>
      </c>
      <c r="D8" s="327" t="s">
        <v>1454</v>
      </c>
      <c r="E8" s="327" t="s">
        <v>238</v>
      </c>
      <c r="F8" s="327" t="s">
        <v>1452</v>
      </c>
      <c r="G8" s="328">
        <v>46082</v>
      </c>
      <c r="H8" s="191"/>
    </row>
    <row r="9" spans="1:8" ht="43.5">
      <c r="A9" s="191"/>
      <c r="B9" s="327" t="s">
        <v>1455</v>
      </c>
      <c r="C9" s="327">
        <v>257033</v>
      </c>
      <c r="D9" s="327" t="s">
        <v>1456</v>
      </c>
      <c r="E9" s="327" t="s">
        <v>238</v>
      </c>
      <c r="F9" s="327" t="s">
        <v>547</v>
      </c>
      <c r="G9" s="327" t="s">
        <v>1457</v>
      </c>
      <c r="H9" s="191"/>
    </row>
    <row r="10" spans="1:8" ht="43.5">
      <c r="A10" s="191"/>
      <c r="B10" s="327" t="s">
        <v>1458</v>
      </c>
      <c r="C10" s="327">
        <v>396578</v>
      </c>
      <c r="D10" s="327" t="s">
        <v>1459</v>
      </c>
      <c r="E10" s="327" t="s">
        <v>238</v>
      </c>
      <c r="F10" s="327" t="s">
        <v>547</v>
      </c>
      <c r="G10" s="327" t="s">
        <v>1457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1460</v>
      </c>
      <c r="C2" s="95" t="s">
        <v>1156</v>
      </c>
      <c r="D2" s="95" t="s">
        <v>1158</v>
      </c>
      <c r="E2" s="95" t="s">
        <v>1461</v>
      </c>
      <c r="F2" s="95" t="s">
        <v>1462</v>
      </c>
      <c r="G2" s="95" t="s">
        <v>1463</v>
      </c>
      <c r="H2" s="95" t="s">
        <v>1464</v>
      </c>
      <c r="I2" s="95" t="s">
        <v>1465</v>
      </c>
      <c r="J2" s="95" t="s">
        <v>1466</v>
      </c>
      <c r="K2" s="130" t="s">
        <v>1467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-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-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MARCOS (TF-520)</v>
      </c>
      <c r="E212" s="120" t="str">
        <f>IF(FN_MC!H209="","*",FN_MC!H209)</f>
        <v>TVI1</v>
      </c>
      <c r="F212" s="136" t="str">
        <f>IF(FN_MC!M209="","*",FN_MC!M209)</f>
        <v>TVI</v>
      </c>
      <c r="G212" s="120" t="str">
        <f>IF(FN_MC!I209="","*",FN_MC!I209)</f>
        <v>-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1468</v>
      </c>
      <c r="D5" s="392"/>
      <c r="E5" s="392"/>
      <c r="F5" s="392"/>
      <c r="G5" s="392"/>
      <c r="H5" s="392"/>
      <c r="I5" s="392"/>
      <c r="J5" s="393"/>
      <c r="K5" s="394" t="s">
        <v>1469</v>
      </c>
      <c r="L5" s="395"/>
      <c r="M5" s="395"/>
      <c r="N5" s="395"/>
      <c r="O5" s="396" t="s">
        <v>1470</v>
      </c>
      <c r="P5" s="397"/>
      <c r="Q5" s="398"/>
    </row>
    <row r="6" spans="1:17" s="93" customFormat="1" ht="15.75" customHeight="1">
      <c r="A6" s="87" t="s">
        <v>1429</v>
      </c>
      <c r="B6" s="94" t="s">
        <v>1428</v>
      </c>
      <c r="C6" s="95" t="s">
        <v>1171</v>
      </c>
      <c r="D6" s="96" t="s">
        <v>1172</v>
      </c>
      <c r="E6" s="95" t="s">
        <v>1471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1472</v>
      </c>
      <c r="M6" s="138" t="s">
        <v>30</v>
      </c>
      <c r="N6" s="139" t="s">
        <v>1166</v>
      </c>
      <c r="O6" s="245" t="s">
        <v>1209</v>
      </c>
      <c r="P6" s="156"/>
      <c r="Q6" s="192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*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*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ZFH2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*</v>
      </c>
      <c r="C215" s="99" t="str">
        <f>IF(FN_MC!S209="","*",FN_MC!S209)</f>
        <v>FERRONORTE</v>
      </c>
      <c r="D215" s="99" t="str">
        <f>IF(FN_MC!T209="","*",FN_MC!T209)</f>
        <v>TMI-TCS</v>
      </c>
      <c r="E215" s="99" t="str">
        <f>IF(FN_MC!D209="","*",FN_MC!D209)</f>
        <v>MARCOS (TF-520)</v>
      </c>
      <c r="F215" s="99" t="str">
        <f>IF(FN_MC!H209="","*",FN_MC!H209)</f>
        <v>TVI1</v>
      </c>
      <c r="G215" s="99" t="str">
        <f>IF(FN_MC!M209="","*",FN_MC!M209)</f>
        <v>TVI</v>
      </c>
      <c r="H215" s="153">
        <f>IF(FN_MC!K209="","*",FN_MC!K209)</f>
        <v>227.6</v>
      </c>
      <c r="I215" s="131" t="str">
        <f>IF(FN_MC!O209="","*",FN_MC!O209)</f>
        <v>09;00</v>
      </c>
      <c r="J215" s="131">
        <f>IF(FN_MC!P209="","*",FN_MC!P209)</f>
        <v>8.3333333333333329E-2</v>
      </c>
      <c r="K215" s="140" t="str">
        <f>IF(FN_MC!AK209="","*",FN_MC!AK209)</f>
        <v>TVI1</v>
      </c>
      <c r="L215" s="140" t="str">
        <f>IF(FN_MC!AM209="","*",FN_MC!AM209)</f>
        <v>TVI</v>
      </c>
      <c r="M215" s="140">
        <f>IF(FN_MC!AP209="","*",FN_MC!AP209)</f>
        <v>227.6</v>
      </c>
      <c r="N215" s="140" t="str">
        <f>IF(FN_MC!AM209="","*",FN_MC!AM209)</f>
        <v>TVI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2026-01-09T16:54:06Z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