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gustin/OneDrive - Gonzaga University/CPSC 223-01/vm-share/CPSC223/ComputerScience223/HW9/"/>
    </mc:Choice>
  </mc:AlternateContent>
  <xr:revisionPtr revIDLastSave="15" documentId="8_{7F8D2BEC-6C0F-CA48-BBE8-9A1F3EC01897}" xr6:coauthVersionLast="45" xr6:coauthVersionMax="45" xr10:uidLastSave="{96D3B9C2-2E3A-0F4C-B4B8-7DCD93C5BA53}"/>
  <bookViews>
    <workbookView xWindow="0" yWindow="460" windowWidth="38400" windowHeight="20560" xr2:uid="{734706A1-63A1-E548-B108-50869EF53A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6" i="1" l="1"/>
  <c r="F5" i="1"/>
  <c r="F4" i="1"/>
  <c r="F2" i="1"/>
  <c r="E5" i="1"/>
  <c r="E6" i="1"/>
  <c r="E4" i="1"/>
  <c r="E2" i="1"/>
  <c r="D6" i="1"/>
  <c r="D5" i="1"/>
  <c r="D4" i="1"/>
  <c r="D2" i="1"/>
  <c r="C6" i="1"/>
  <c r="C5" i="1"/>
  <c r="C4" i="1"/>
  <c r="C2" i="1"/>
  <c r="B6" i="1"/>
  <c r="B5" i="1"/>
  <c r="J34" i="1"/>
  <c r="I34" i="1"/>
  <c r="J33" i="1"/>
  <c r="I33" i="1"/>
  <c r="J32" i="1"/>
  <c r="I32" i="1"/>
  <c r="J31" i="1"/>
  <c r="I31" i="1"/>
  <c r="J30" i="1"/>
  <c r="I30" i="1"/>
  <c r="J27" i="1" l="1"/>
  <c r="I27" i="1"/>
  <c r="J26" i="1"/>
  <c r="I26" i="1"/>
  <c r="J25" i="1"/>
  <c r="I25" i="1"/>
  <c r="J24" i="1"/>
  <c r="I24" i="1"/>
  <c r="J23" i="1"/>
  <c r="I23" i="1"/>
  <c r="I19" i="1"/>
  <c r="M18" i="1"/>
  <c r="L18" i="1"/>
  <c r="K18" i="1"/>
  <c r="J18" i="1"/>
  <c r="I18" i="1"/>
  <c r="M13" i="1" l="1"/>
  <c r="L13" i="1"/>
  <c r="K13" i="1"/>
  <c r="J13" i="1"/>
  <c r="I13" i="1"/>
  <c r="M12" i="1"/>
  <c r="L12" i="1"/>
  <c r="K12" i="1"/>
  <c r="J12" i="1"/>
  <c r="I12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</calcChain>
</file>

<file path=xl/sharedStrings.xml><?xml version="1.0" encoding="utf-8"?>
<sst xmlns="http://schemas.openxmlformats.org/spreadsheetml/2006/main" count="66" uniqueCount="21">
  <si>
    <t>Insert Average</t>
  </si>
  <si>
    <t>Remove Average</t>
  </si>
  <si>
    <t>Find Average</t>
  </si>
  <si>
    <t>Range Average</t>
  </si>
  <si>
    <t>Sort Average</t>
  </si>
  <si>
    <t>rand-10k</t>
  </si>
  <si>
    <t>rand-20k</t>
  </si>
  <si>
    <t>rand-30k</t>
  </si>
  <si>
    <t>rand-40k</t>
  </si>
  <si>
    <t>rand-50k</t>
  </si>
  <si>
    <t>10k</t>
  </si>
  <si>
    <t>20k</t>
  </si>
  <si>
    <t>30k</t>
  </si>
  <si>
    <t>40k</t>
  </si>
  <si>
    <t>50k</t>
  </si>
  <si>
    <t>HW5</t>
  </si>
  <si>
    <t>HW3</t>
  </si>
  <si>
    <t>HW4</t>
  </si>
  <si>
    <t>HW6</t>
  </si>
  <si>
    <t>HW7</t>
  </si>
  <si>
    <t>HW9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</si>
</sst>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164" fontId="0" fillId="0" borderId="6" xfId="0" applyNumberFormat="1" applyBorder="1"/>
    <xf numFmtId="164" fontId="0" fillId="0" borderId="3" xfId="0" applyNumberFormat="1" applyBorder="1"/>
    <xf numFmtId="164" fontId="0" fillId="0" borderId="7" xfId="0" applyNumberFormat="1" applyBorder="1"/>
    <xf numFmtId="164" fontId="0" fillId="0" borderId="1" xfId="0" applyNumberFormat="1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1" xfId="0" applyBorder="1"/>
    <xf numFmtId="165" fontId="0" fillId="0" borderId="6" xfId="0" applyNumberFormat="1" applyBorder="1"/>
    <xf numFmtId="165" fontId="0" fillId="0" borderId="3" xfId="0" applyNumberFormat="1" applyBorder="1"/>
    <xf numFmtId="165" fontId="0" fillId="0" borderId="7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HW8 BST Run-Time (us) vs Sample Size of Random Data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Sheet1!$A$5</c:f>
              <c:strCache>
                <c:ptCount val="1"/>
                <c:pt idx="0">
                  <c:v>Range 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Sheet1!$B$1:$F$1</c:f>
              <c:strCache>
                <c:ptCount val="5"/>
                <c:pt idx="0">
                  <c:v>rand-10k</c:v>
                </c:pt>
                <c:pt idx="1">
                  <c:v>rand-20k</c:v>
                </c:pt>
                <c:pt idx="2">
                  <c:v>rand-30k</c:v>
                </c:pt>
                <c:pt idx="3">
                  <c:v>rand-40k</c:v>
                </c:pt>
                <c:pt idx="4">
                  <c:v>rand-50k</c:v>
                </c:pt>
              </c:strCache>
            </c:strRef>
          </c:xVal>
          <c:yVal>
            <c:numRef>
              <c:f>Sheet1!$B$5:$F$5</c:f>
              <c:numCache>
                <c:formatCode>0.000</c:formatCode>
                <c:ptCount val="5"/>
                <c:pt idx="0">
                  <c:v>1739</c:v>
                </c:pt>
                <c:pt idx="1">
                  <c:v>3305.5</c:v>
                </c:pt>
                <c:pt idx="2">
                  <c:v>4014.5</c:v>
                </c:pt>
                <c:pt idx="3">
                  <c:v>6305</c:v>
                </c:pt>
                <c:pt idx="4">
                  <c:v>7951.5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0-AF4E-A7A7-5A63ACC56B51}"/>
            </c:ext>
          </c:extLst>
        </c:ser>
        <c:ser>
          <c:idx val="4"/>
          <c:order val="1"/>
          <c:tx>
            <c:strRef>
              <c:f>Sheet1!$A$6</c:f>
              <c:strCache>
                <c:ptCount val="1"/>
                <c:pt idx="0">
                  <c:v>Sort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Sheet1!$B$1:$F$1</c:f>
              <c:strCache>
                <c:ptCount val="5"/>
                <c:pt idx="0">
                  <c:v>rand-10k</c:v>
                </c:pt>
                <c:pt idx="1">
                  <c:v>rand-20k</c:v>
                </c:pt>
                <c:pt idx="2">
                  <c:v>rand-30k</c:v>
                </c:pt>
                <c:pt idx="3">
                  <c:v>rand-40k</c:v>
                </c:pt>
                <c:pt idx="4">
                  <c:v>rand-50k</c:v>
                </c:pt>
              </c:strCache>
            </c:strRef>
          </c:xVal>
          <c:yVal>
            <c:numRef>
              <c:f>Sheet1!$B$6:$F$6</c:f>
              <c:numCache>
                <c:formatCode>0.000</c:formatCode>
                <c:ptCount val="5"/>
                <c:pt idx="0">
                  <c:v>1209</c:v>
                </c:pt>
                <c:pt idx="1">
                  <c:v>2801</c:v>
                </c:pt>
                <c:pt idx="2">
                  <c:v>3043</c:v>
                </c:pt>
                <c:pt idx="3">
                  <c:v>5195</c:v>
                </c:pt>
                <c:pt idx="4">
                  <c:v>6356.5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70-AF4E-A7A7-5A63ACC56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63967"/>
        <c:axId val="660165599"/>
      </c:scatterChart>
      <c:valAx>
        <c:axId val="66016396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 (10,000s)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65599"/>
        <c:crosses val="autoZero"/>
        <c:crossBetween val="midCat"/>
        <c:majorUnit val="1"/>
      </c:valAx>
      <c:valAx>
        <c:axId val="6601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6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HW8 BST </a:t>
            </a:r>
            <a:r>
              <a:rPr lang="en-US" baseline="0"/>
              <a:t>Run-Time (us) vs Sample Size of Random Data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Sheet1!$B$1:$F$1</c:f>
              <c:strCache>
                <c:ptCount val="5"/>
                <c:pt idx="0">
                  <c:v>rand-10k</c:v>
                </c:pt>
                <c:pt idx="1">
                  <c:v>rand-20k</c:v>
                </c:pt>
                <c:pt idx="2">
                  <c:v>rand-30k</c:v>
                </c:pt>
                <c:pt idx="3">
                  <c:v>rand-40k</c:v>
                </c:pt>
                <c:pt idx="4">
                  <c:v>rand-50k</c:v>
                </c:pt>
              </c:strCache>
            </c:strRef>
          </c:xVal>
          <c:yVal>
            <c:numRef>
              <c:f>Sheet1!$B$2:$F$2</c:f>
              <c:numCache>
                <c:formatCode>0.000</c:formatCode>
                <c:ptCount val="5"/>
                <c:pt idx="0">
                  <c:v>0.9345</c:v>
                </c:pt>
                <c:pt idx="1">
                  <c:v>1.1314249999999999</c:v>
                </c:pt>
                <c:pt idx="2">
                  <c:v>0.78310000000000002</c:v>
                </c:pt>
                <c:pt idx="3">
                  <c:v>0.49954999999999999</c:v>
                </c:pt>
                <c:pt idx="4">
                  <c:v>0.34155000000000002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3A-374A-A223-A9E7C0EE3A4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Remove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Sheet1!$B$1:$F$1</c:f>
              <c:strCache>
                <c:ptCount val="5"/>
                <c:pt idx="0">
                  <c:v>rand-10k</c:v>
                </c:pt>
                <c:pt idx="1">
                  <c:v>rand-20k</c:v>
                </c:pt>
                <c:pt idx="2">
                  <c:v>rand-30k</c:v>
                </c:pt>
                <c:pt idx="3">
                  <c:v>rand-40k</c:v>
                </c:pt>
                <c:pt idx="4">
                  <c:v>rand-50k</c:v>
                </c:pt>
              </c:strCache>
            </c:strRef>
          </c:xVal>
          <c:yVal>
            <c:numRef>
              <c:f>Sheet1!$B$3:$F$3</c:f>
              <c:numCache>
                <c:formatCode>0.000</c:formatCode>
                <c:ptCount val="5"/>
                <c:pt idx="0">
                  <c:v>1.5642499999999999</c:v>
                </c:pt>
                <c:pt idx="1">
                  <c:v>1.9089999999999998</c:v>
                </c:pt>
                <c:pt idx="2">
                  <c:v>1.1355</c:v>
                </c:pt>
                <c:pt idx="3">
                  <c:v>0.77749999999999997</c:v>
                </c:pt>
                <c:pt idx="4">
                  <c:v>0.57499999999999996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3A-374A-A223-A9E7C0EE3A4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Find 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Sheet1!$B$1:$F$1</c:f>
              <c:strCache>
                <c:ptCount val="5"/>
                <c:pt idx="0">
                  <c:v>rand-10k</c:v>
                </c:pt>
                <c:pt idx="1">
                  <c:v>rand-20k</c:v>
                </c:pt>
                <c:pt idx="2">
                  <c:v>rand-30k</c:v>
                </c:pt>
                <c:pt idx="3">
                  <c:v>rand-40k</c:v>
                </c:pt>
                <c:pt idx="4">
                  <c:v>rand-50k</c:v>
                </c:pt>
              </c:strCache>
            </c:strRef>
          </c:xVal>
          <c:yVal>
            <c:numRef>
              <c:f>Sheet1!$B$4:$F$4</c:f>
              <c:numCache>
                <c:formatCode>0.000</c:formatCode>
                <c:ptCount val="5"/>
                <c:pt idx="0">
                  <c:v>1.7430000000000001</c:v>
                </c:pt>
                <c:pt idx="1">
                  <c:v>2.3975</c:v>
                </c:pt>
                <c:pt idx="2">
                  <c:v>1.2799999999999998</c:v>
                </c:pt>
                <c:pt idx="3">
                  <c:v>0.85024999999999995</c:v>
                </c:pt>
                <c:pt idx="4">
                  <c:v>0.49725000000000003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3A-374A-A223-A9E7C0EE3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63967"/>
        <c:axId val="660165599"/>
      </c:scatterChart>
      <c:valAx>
        <c:axId val="66016396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65599"/>
        <c:crosses val="autoZero"/>
        <c:crossBetween val="midCat"/>
        <c:majorUnit val="1"/>
      </c:valAx>
      <c:valAx>
        <c:axId val="6601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6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</xdr:row>
      <xdr:rowOff>114300</xdr:rowOff>
    </xdr:from>
    <xdr:to>
      <xdr:col>6</xdr:col>
      <xdr:colOff>774700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B12BF-59B6-BD4B-9BFC-6D968C16A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24</xdr:row>
      <xdr:rowOff>0</xdr:rowOff>
    </xdr:from>
    <xdr:to>
      <xdr:col>6</xdr:col>
      <xdr:colOff>774700</xdr:colOff>
      <xdr:row>41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A66BF-C7B4-B14C-9E84-5771E02A6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AC91-3E6A-9A4E-8E80-AFAB4DB74C9A}">
  <dimension ref="A1:M34"/>
  <sheetViews>
    <sheetView tabSelected="1" view="pageLayout" zoomScaleNormal="100" workbookViewId="0">
      <selection activeCell="A2" sqref="A2"/>
    </sheetView>
  </sheetViews>
  <sheetFormatPr baseColWidth="10" defaultRowHeight="16"/>
  <cols>
    <col min="1" max="1" width="15" bestFit="1" customWidth="1"/>
    <col min="2" max="6" width="11.6640625" bestFit="1" customWidth="1"/>
    <col min="8" max="8" width="15" bestFit="1" customWidth="1"/>
    <col min="9" max="12" width="12.1640625" bestFit="1" customWidth="1"/>
    <col min="13" max="13" width="10.6640625" bestFit="1" customWidth="1"/>
  </cols>
  <sheetData>
    <row r="1" spans="1:13" ht="17" thickBot="1">
      <c r="A1" s="3" t="s">
        <v>20</v>
      </c>
      <c r="B1" s="2" t="s">
        <v>5</v>
      </c>
      <c r="C1" s="1" t="s">
        <v>6</v>
      </c>
      <c r="D1" s="1" t="s">
        <v>7</v>
      </c>
      <c r="E1" s="1" t="s">
        <v>8</v>
      </c>
      <c r="F1" s="1" t="s">
        <v>9</v>
      </c>
      <c r="H1" s="3" t="s">
        <v>16</v>
      </c>
      <c r="I1" s="2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ht="17" thickTop="1">
      <c r="A2" s="4" t="s">
        <v>0</v>
      </c>
      <c r="B2" s="14">
        <v>0.9345</v>
      </c>
      <c r="C2" s="15">
        <f>(1.0312+1.23165)/2</f>
        <v>1.1314249999999999</v>
      </c>
      <c r="D2" s="15">
        <f>(0.794633+0.771567)/2</f>
        <v>0.78310000000000002</v>
      </c>
      <c r="E2" s="15">
        <f>(0.424775+0.574325)/2</f>
        <v>0.49954999999999999</v>
      </c>
      <c r="F2" s="15">
        <f>(0.3708+0.3123)/2</f>
        <v>0.34155000000000002</v>
      </c>
      <c r="H2" s="4" t="s">
        <v>0</v>
      </c>
      <c r="I2" s="10">
        <v>0.13400000000000001</v>
      </c>
      <c r="J2" s="11">
        <v>0.12665000000000001</v>
      </c>
      <c r="K2" s="11">
        <v>9.0466699999999997E-2</v>
      </c>
      <c r="L2" s="11">
        <v>0.1618</v>
      </c>
      <c r="M2" s="11">
        <v>8.5980000000000001E-2</v>
      </c>
    </row>
    <row r="3" spans="1:13">
      <c r="A3" s="5" t="s">
        <v>1</v>
      </c>
      <c r="B3" s="16">
        <f>(1.5975+1.531)/2</f>
        <v>1.5642499999999999</v>
      </c>
      <c r="C3" s="17">
        <f>(1.8735+1.9445)/2</f>
        <v>1.9089999999999998</v>
      </c>
      <c r="D3" s="17">
        <f>(1.0565+1.2145)/2</f>
        <v>1.1355</v>
      </c>
      <c r="E3" s="17">
        <f>(0.7795+0.7755)/2</f>
        <v>0.77749999999999997</v>
      </c>
      <c r="F3" s="17">
        <f>(0.5675+0.5825)/2</f>
        <v>0.57499999999999996</v>
      </c>
      <c r="H3" s="5" t="s">
        <v>1</v>
      </c>
      <c r="I3" s="12">
        <v>305.67200000000003</v>
      </c>
      <c r="J3" s="13">
        <v>639.72500000000002</v>
      </c>
      <c r="K3" s="13">
        <v>1024.75</v>
      </c>
      <c r="L3" s="13">
        <v>1405.223</v>
      </c>
      <c r="M3" s="13">
        <v>1722.26</v>
      </c>
    </row>
    <row r="4" spans="1:13">
      <c r="A4" s="5" t="s">
        <v>2</v>
      </c>
      <c r="B4" s="16">
        <v>1.7430000000000001</v>
      </c>
      <c r="C4" s="17">
        <f>(2.0435+2.7515)/2</f>
        <v>2.3975</v>
      </c>
      <c r="D4" s="17">
        <f>(1.255+1.305)/2</f>
        <v>1.2799999999999998</v>
      </c>
      <c r="E4" s="17">
        <f>(0.877+0.8235)/2</f>
        <v>0.85024999999999995</v>
      </c>
      <c r="F4" s="17">
        <f>(0.4435+0.551)/2</f>
        <v>0.49725000000000003</v>
      </c>
      <c r="H4" s="5" t="s">
        <v>2</v>
      </c>
      <c r="I4" s="12">
        <v>116.166</v>
      </c>
      <c r="J4" s="13">
        <v>226.637</v>
      </c>
      <c r="K4" s="13">
        <v>327.93</v>
      </c>
      <c r="L4" s="13">
        <v>429.94200000000001</v>
      </c>
      <c r="M4" s="13">
        <v>547.59500000000003</v>
      </c>
    </row>
    <row r="5" spans="1:13">
      <c r="A5" s="5" t="s">
        <v>3</v>
      </c>
      <c r="B5" s="16">
        <f>(1763+1715)/2</f>
        <v>1739</v>
      </c>
      <c r="C5" s="17">
        <f>(3200+3411)/2</f>
        <v>3305.5</v>
      </c>
      <c r="D5" s="17">
        <f>(3841+4188)/2</f>
        <v>4014.5</v>
      </c>
      <c r="E5" s="17">
        <f>(6256+6354)/2</f>
        <v>6305</v>
      </c>
      <c r="F5" s="17">
        <f>(7825+8078)/2</f>
        <v>7951.5</v>
      </c>
      <c r="H5" s="5" t="s">
        <v>3</v>
      </c>
      <c r="I5" s="12">
        <v>601</v>
      </c>
      <c r="J5" s="13">
        <v>1859</v>
      </c>
      <c r="K5" s="13">
        <v>2276</v>
      </c>
      <c r="L5" s="13">
        <v>3889</v>
      </c>
      <c r="M5" s="13">
        <v>4470</v>
      </c>
    </row>
    <row r="6" spans="1:13">
      <c r="A6" s="5" t="s">
        <v>4</v>
      </c>
      <c r="B6" s="16">
        <f>(1192+1226)/2</f>
        <v>1209</v>
      </c>
      <c r="C6" s="17">
        <f>(2191+3411)/2</f>
        <v>2801</v>
      </c>
      <c r="D6" s="17">
        <f>(2774+3312)/2</f>
        <v>3043</v>
      </c>
      <c r="E6" s="17">
        <f>(5160+5230)/2</f>
        <v>5195</v>
      </c>
      <c r="F6" s="17">
        <f>(6181+6532)/2</f>
        <v>6356.5</v>
      </c>
      <c r="H6" s="5" t="s">
        <v>4</v>
      </c>
      <c r="I6" s="12">
        <v>2602</v>
      </c>
      <c r="J6" s="13">
        <v>7012</v>
      </c>
      <c r="K6" s="13">
        <v>10705</v>
      </c>
      <c r="L6" s="13">
        <v>15749</v>
      </c>
      <c r="M6" s="13">
        <v>19711</v>
      </c>
    </row>
    <row r="8" spans="1:13" ht="17" thickBot="1">
      <c r="H8" s="3" t="s">
        <v>17</v>
      </c>
      <c r="I8" s="2" t="s">
        <v>10</v>
      </c>
      <c r="J8" s="1" t="s">
        <v>11</v>
      </c>
      <c r="K8" s="1" t="s">
        <v>12</v>
      </c>
      <c r="L8" s="1" t="s">
        <v>13</v>
      </c>
      <c r="M8" s="1" t="s">
        <v>14</v>
      </c>
    </row>
    <row r="9" spans="1:13" ht="17" thickTop="1">
      <c r="H9" s="4" t="s">
        <v>0</v>
      </c>
      <c r="I9" s="10">
        <f>(0.0332+0.1434+0.0249)/3</f>
        <v>6.7166666666666666E-2</v>
      </c>
      <c r="J9" s="11">
        <f>0.03125</f>
        <v>3.125E-2</v>
      </c>
      <c r="K9" s="11">
        <f>(0.0753+0.0273667)/2</f>
        <v>5.133335E-2</v>
      </c>
      <c r="L9" s="11">
        <f>(0.02945+0.0326)/2</f>
        <v>3.1024999999999997E-2</v>
      </c>
      <c r="M9" s="11">
        <f>0.0256</f>
        <v>2.5600000000000001E-2</v>
      </c>
    </row>
    <row r="10" spans="1:13">
      <c r="H10" s="5" t="s">
        <v>1</v>
      </c>
      <c r="I10" s="12">
        <f>(56.5625+56.4655)/2</f>
        <v>56.513999999999996</v>
      </c>
      <c r="J10" s="13">
        <f>120.195</f>
        <v>120.19499999999999</v>
      </c>
      <c r="K10" s="13">
        <f>177.776</f>
        <v>177.77600000000001</v>
      </c>
      <c r="L10" s="13">
        <f>245.416</f>
        <v>245.416</v>
      </c>
      <c r="M10" s="13">
        <f>296.512</f>
        <v>296.512</v>
      </c>
    </row>
    <row r="11" spans="1:13">
      <c r="H11" s="5" t="s">
        <v>2</v>
      </c>
      <c r="I11" s="12">
        <f>(61.522+61.469)/2</f>
        <v>61.4955</v>
      </c>
      <c r="J11" s="13">
        <f>121.471</f>
        <v>121.471</v>
      </c>
      <c r="K11" s="13">
        <f>(177.515+172.253)/2</f>
        <v>174.88399999999999</v>
      </c>
      <c r="L11" s="13">
        <f>223.891</f>
        <v>223.89099999999999</v>
      </c>
      <c r="M11" s="13">
        <v>283.70699999999999</v>
      </c>
    </row>
    <row r="12" spans="1:13">
      <c r="H12" s="5" t="s">
        <v>3</v>
      </c>
      <c r="I12" s="12">
        <f>(752+801+844)/3</f>
        <v>799</v>
      </c>
      <c r="J12" s="13">
        <f>(2020+1965)/2</f>
        <v>1992.5</v>
      </c>
      <c r="K12" s="13">
        <f>(2442+2355)/2</f>
        <v>2398.5</v>
      </c>
      <c r="L12" s="13">
        <f>3900</f>
        <v>3900</v>
      </c>
      <c r="M12" s="13">
        <f>(4091+4160)/2</f>
        <v>4125.5</v>
      </c>
    </row>
    <row r="13" spans="1:13">
      <c r="H13" s="5" t="s">
        <v>4</v>
      </c>
      <c r="I13" s="12">
        <f>(2673+2852+2760)/3</f>
        <v>2761.6666666666665</v>
      </c>
      <c r="J13" s="13">
        <f>(7215+7010)/2</f>
        <v>7112.5</v>
      </c>
      <c r="K13" s="13">
        <f>(11396+10978)/2</f>
        <v>11187</v>
      </c>
      <c r="L13" s="13">
        <f>16043</f>
        <v>16043</v>
      </c>
      <c r="M13" s="13">
        <f>(20127+20948)/2</f>
        <v>20537.5</v>
      </c>
    </row>
    <row r="15" spans="1:13" ht="17" thickBot="1">
      <c r="H15" s="3" t="s">
        <v>15</v>
      </c>
      <c r="I15" s="2" t="s">
        <v>10</v>
      </c>
      <c r="J15" s="1" t="s">
        <v>11</v>
      </c>
      <c r="K15" s="1" t="s">
        <v>12</v>
      </c>
      <c r="L15" s="1" t="s">
        <v>13</v>
      </c>
      <c r="M15" s="1" t="s">
        <v>14</v>
      </c>
    </row>
    <row r="16" spans="1:13" ht="17" thickTop="1">
      <c r="H16" s="4" t="s">
        <v>0</v>
      </c>
      <c r="I16" s="10">
        <v>28.3</v>
      </c>
      <c r="J16" s="11">
        <v>54.866</v>
      </c>
      <c r="K16" s="11">
        <v>84.340199999999996</v>
      </c>
      <c r="L16" s="11">
        <v>106.19199999999999</v>
      </c>
      <c r="M16" s="11">
        <v>136.51400000000001</v>
      </c>
    </row>
    <row r="17" spans="8:13">
      <c r="H17" s="5" t="s">
        <v>1</v>
      </c>
      <c r="I17" s="12">
        <v>46.665999999999997</v>
      </c>
      <c r="J17" s="13">
        <v>97.32</v>
      </c>
      <c r="K17" s="13">
        <v>152.196</v>
      </c>
      <c r="L17" s="13">
        <v>199.834</v>
      </c>
      <c r="M17" s="13">
        <v>260.62900000000002</v>
      </c>
    </row>
    <row r="18" spans="8:13">
      <c r="H18" s="5" t="s">
        <v>2</v>
      </c>
      <c r="I18" s="12">
        <f>(0.003+0.02+0.0315)/3</f>
        <v>1.8166666666666668E-2</v>
      </c>
      <c r="J18" s="13">
        <f>(0.024+0.005+0.024)/3</f>
        <v>1.7666666666666667E-2</v>
      </c>
      <c r="K18" s="13">
        <f>(0.0145+0.0395+0.014)/3</f>
        <v>2.2666666666666668E-2</v>
      </c>
      <c r="L18" s="13">
        <f>(0.0415+0.023+0.0145)/3</f>
        <v>2.6333333333333334E-2</v>
      </c>
      <c r="M18" s="13">
        <f>(0.0075+0.0355+0.0155)/3</f>
        <v>1.95E-2</v>
      </c>
    </row>
    <row r="19" spans="8:13">
      <c r="H19" s="5" t="s">
        <v>3</v>
      </c>
      <c r="I19" s="12">
        <f>(675+669)/2</f>
        <v>672</v>
      </c>
      <c r="J19" s="13">
        <v>2057</v>
      </c>
      <c r="K19" s="13">
        <v>2646</v>
      </c>
      <c r="L19" s="13">
        <v>4233</v>
      </c>
      <c r="M19" s="13">
        <v>4930</v>
      </c>
    </row>
    <row r="20" spans="8:13">
      <c r="H20" s="5" t="s">
        <v>4</v>
      </c>
      <c r="I20" s="12">
        <v>330</v>
      </c>
      <c r="J20" s="13">
        <v>1204</v>
      </c>
      <c r="K20" s="13">
        <v>1590</v>
      </c>
      <c r="L20" s="13">
        <v>2490</v>
      </c>
      <c r="M20" s="13">
        <v>2801.3330000000001</v>
      </c>
    </row>
    <row r="22" spans="8:13" ht="17" thickBot="1">
      <c r="H22" s="3" t="s">
        <v>18</v>
      </c>
      <c r="I22" s="2" t="s">
        <v>10</v>
      </c>
      <c r="J22" s="1" t="s">
        <v>11</v>
      </c>
      <c r="K22" s="1" t="s">
        <v>12</v>
      </c>
      <c r="L22" s="1" t="s">
        <v>13</v>
      </c>
      <c r="M22" s="1" t="s">
        <v>14</v>
      </c>
    </row>
    <row r="23" spans="8:13" ht="17" thickTop="1">
      <c r="H23" s="4" t="s">
        <v>0</v>
      </c>
      <c r="I23" s="6">
        <f>(0.5851+0.6242+0.4831)/3</f>
        <v>0.56413333333333326</v>
      </c>
      <c r="J23" s="7">
        <f>(0.7623+0.8253+0.8175)/3</f>
        <v>0.80169999999999997</v>
      </c>
      <c r="K23" s="7">
        <v>0.45061100000000004</v>
      </c>
      <c r="L23" s="7">
        <v>0.69166666666666676</v>
      </c>
      <c r="M23" s="7">
        <v>0.58162666666666674</v>
      </c>
    </row>
    <row r="24" spans="8:13">
      <c r="H24" s="5" t="s">
        <v>1</v>
      </c>
      <c r="I24" s="8">
        <f>(0.0125+0.0095+0)/3</f>
        <v>7.3333333333333332E-3</v>
      </c>
      <c r="J24" s="9">
        <f>(0.002+0.001+0.0125)/3</f>
        <v>5.1666666666666666E-3</v>
      </c>
      <c r="K24" s="9">
        <v>2.166666666666667E-3</v>
      </c>
      <c r="L24" s="9">
        <v>1.1999999999999999E-3</v>
      </c>
      <c r="M24" s="9">
        <v>2.8333333333333335E-3</v>
      </c>
    </row>
    <row r="25" spans="8:13">
      <c r="H25" s="5" t="s">
        <v>2</v>
      </c>
      <c r="I25" s="8">
        <f>(0.012+0.002+0.0065)/3</f>
        <v>6.8333333333333336E-3</v>
      </c>
      <c r="J25" s="9">
        <f>(0.01+0.0015+0.0125)</f>
        <v>2.4E-2</v>
      </c>
      <c r="K25" s="9">
        <v>5.3333333333333332E-3</v>
      </c>
      <c r="L25" s="9">
        <v>3.966666666666667E-2</v>
      </c>
      <c r="M25" s="9">
        <v>3.166666666666667E-3</v>
      </c>
    </row>
    <row r="26" spans="8:13">
      <c r="H26" s="5" t="s">
        <v>3</v>
      </c>
      <c r="I26" s="8">
        <f>(5098+10375+4644)/3</f>
        <v>6705.666666666667</v>
      </c>
      <c r="J26" s="9">
        <f>(11709+12005+12051)/3</f>
        <v>11921.666666666666</v>
      </c>
      <c r="K26" s="9">
        <v>17128.333333333332</v>
      </c>
      <c r="L26" s="9">
        <v>21655</v>
      </c>
      <c r="M26" s="9">
        <v>26750.666666666668</v>
      </c>
    </row>
    <row r="27" spans="8:13">
      <c r="H27" s="5" t="s">
        <v>4</v>
      </c>
      <c r="I27" s="8">
        <f>(3886+3889+7893)/3</f>
        <v>5222.666666666667</v>
      </c>
      <c r="J27" s="9">
        <f>(9100+9780+9679)/3</f>
        <v>9519.6666666666661</v>
      </c>
      <c r="K27" s="9">
        <v>12560.666666666666</v>
      </c>
      <c r="L27" s="9">
        <v>17164.666666666668</v>
      </c>
      <c r="M27" s="9">
        <v>21567</v>
      </c>
    </row>
    <row r="29" spans="8:13" ht="17" thickBot="1">
      <c r="H29" s="3" t="s">
        <v>19</v>
      </c>
      <c r="I29" s="2" t="s">
        <v>5</v>
      </c>
      <c r="J29" s="1" t="s">
        <v>6</v>
      </c>
      <c r="K29" s="1" t="s">
        <v>7</v>
      </c>
      <c r="L29" s="1" t="s">
        <v>8</v>
      </c>
      <c r="M29" s="1" t="s">
        <v>9</v>
      </c>
    </row>
    <row r="30" spans="8:13" ht="17" thickTop="1">
      <c r="H30" s="4" t="s">
        <v>0</v>
      </c>
      <c r="I30" s="6">
        <f>(0.5851+0.6242+0.4831)/3</f>
        <v>0.56413333333333326</v>
      </c>
      <c r="J30" s="7">
        <f>(0.7623+0.8253+0.8175)/3</f>
        <v>0.80169999999999997</v>
      </c>
      <c r="K30" s="7">
        <v>0.45061100000000004</v>
      </c>
      <c r="L30" s="7">
        <v>0.69166666666666676</v>
      </c>
      <c r="M30" s="7">
        <v>0.58162666666666674</v>
      </c>
    </row>
    <row r="31" spans="8:13">
      <c r="H31" s="5" t="s">
        <v>1</v>
      </c>
      <c r="I31" s="8">
        <f>(0.0125+0.0095+0)/3</f>
        <v>7.3333333333333332E-3</v>
      </c>
      <c r="J31" s="9">
        <f>(0.002+0.001+0.0125)/3</f>
        <v>5.1666666666666666E-3</v>
      </c>
      <c r="K31" s="9">
        <v>2.166666666666667E-3</v>
      </c>
      <c r="L31" s="9">
        <v>1.1999999999999999E-3</v>
      </c>
      <c r="M31" s="9">
        <v>2.8333333333333335E-3</v>
      </c>
    </row>
    <row r="32" spans="8:13">
      <c r="H32" s="5" t="s">
        <v>2</v>
      </c>
      <c r="I32" s="8">
        <f>(0.012+0.002+0.0065)/3</f>
        <v>6.8333333333333336E-3</v>
      </c>
      <c r="J32" s="9">
        <f>(0.01+0.0015+0.0125)</f>
        <v>2.4E-2</v>
      </c>
      <c r="K32" s="9">
        <v>5.3333333333333332E-3</v>
      </c>
      <c r="L32" s="9">
        <v>3.966666666666667E-2</v>
      </c>
      <c r="M32" s="9">
        <v>3.166666666666667E-3</v>
      </c>
    </row>
    <row r="33" spans="8:13">
      <c r="H33" s="5" t="s">
        <v>3</v>
      </c>
      <c r="I33" s="8">
        <f>(5098+10375+4644)/3</f>
        <v>6705.666666666667</v>
      </c>
      <c r="J33" s="9">
        <f>(11709+12005+12051)/3</f>
        <v>11921.666666666666</v>
      </c>
      <c r="K33" s="9">
        <v>17128.333333333332</v>
      </c>
      <c r="L33" s="9">
        <v>21655</v>
      </c>
      <c r="M33" s="9">
        <v>26750.666666666668</v>
      </c>
    </row>
    <row r="34" spans="8:13">
      <c r="H34" s="5" t="s">
        <v>4</v>
      </c>
      <c r="I34" s="8">
        <f>(3886+3889+7893)/3</f>
        <v>5222.666666666667</v>
      </c>
      <c r="J34" s="9">
        <f>(9100+9780+9679)/3</f>
        <v>9519.6666666666661</v>
      </c>
      <c r="K34" s="9">
        <v>12560.666666666666</v>
      </c>
      <c r="L34" s="9">
        <v>17164.666666666668</v>
      </c>
      <c r="M34" s="9">
        <v>21567</v>
      </c>
    </row>
  </sheetData>
  <pageMargins left="0.7" right="0.7" top="0.75" bottom="0.75" header="0.3" footer="0.3"/>
  <pageSetup orientation="portrait" horizontalDpi="0" verticalDpi="0"/>
  <headerFooter>
    <oddHeader xml:space="preserve">&amp;CHW9
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Gustin, Eric C</cp:lastModifiedBy>
  <cp:lastPrinted>2019-10-30T21:09:45Z</cp:lastPrinted>
  <dcterms:created xsi:type="dcterms:W3CDTF">2019-10-24T22:21:52Z</dcterms:created>
  <dcterms:modified xsi:type="dcterms:W3CDTF">2019-11-17T21:04:28Z</dcterms:modified>
</cp:coreProperties>
</file>