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ustin/OneDrive - Gonzaga University/CPSC 223-01/vm-share/CPSC223/ComputerScience223/HW5/"/>
    </mc:Choice>
  </mc:AlternateContent>
  <xr:revisionPtr revIDLastSave="46" documentId="13_ncr:1_{51475296-EAAD-2347-ABB7-A5B0E8B10091}" xr6:coauthVersionLast="45" xr6:coauthVersionMax="45" xr10:uidLastSave="{A0A7BAA0-38ED-D84F-9D1C-3199383C85E0}"/>
  <bookViews>
    <workbookView xWindow="0" yWindow="0" windowWidth="38400" windowHeight="21600" xr2:uid="{48DEC31F-1F93-F14E-890E-943183DD8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7" i="1" l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T23" i="1"/>
  <c r="S23" i="1"/>
  <c r="R23" i="1"/>
  <c r="Q23" i="1"/>
  <c r="Q20" i="1" l="1"/>
  <c r="P20" i="1"/>
  <c r="Q19" i="1"/>
  <c r="P19" i="1"/>
  <c r="Q18" i="1"/>
  <c r="P18" i="1"/>
  <c r="Q17" i="1"/>
  <c r="P17" i="1"/>
  <c r="Q16" i="1"/>
  <c r="P16" i="1"/>
  <c r="T6" i="1" l="1"/>
  <c r="S6" i="1"/>
  <c r="R6" i="1"/>
  <c r="Q6" i="1"/>
  <c r="P6" i="1"/>
  <c r="T5" i="1"/>
  <c r="S5" i="1"/>
  <c r="R5" i="1"/>
  <c r="Q5" i="1"/>
  <c r="P5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  <c r="B6" i="1" l="1"/>
  <c r="F5" i="1" l="1"/>
  <c r="E5" i="1"/>
  <c r="D5" i="1"/>
  <c r="C5" i="1"/>
  <c r="B5" i="1"/>
</calcChain>
</file>

<file path=xl/sharedStrings.xml><?xml version="1.0" encoding="utf-8"?>
<sst xmlns="http://schemas.openxmlformats.org/spreadsheetml/2006/main" count="55" uniqueCount="15">
  <si>
    <t>Insert Average</t>
  </si>
  <si>
    <t>Remove Average</t>
  </si>
  <si>
    <t>Find Average</t>
  </si>
  <si>
    <t>Range Average</t>
  </si>
  <si>
    <t>Sort Average</t>
  </si>
  <si>
    <t>50k</t>
  </si>
  <si>
    <t>40k</t>
  </si>
  <si>
    <t>30k</t>
  </si>
  <si>
    <t>20k</t>
  </si>
  <si>
    <t>10k</t>
  </si>
  <si>
    <t>HW4</t>
  </si>
  <si>
    <t>HW3</t>
  </si>
  <si>
    <t>HW5</t>
  </si>
  <si>
    <t>HW7</t>
  </si>
  <si>
    <t>HW8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</si>
</sst>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Vector Collection Implemention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672</c:v>
                </c:pt>
                <c:pt idx="1">
                  <c:v>2057</c:v>
                </c:pt>
                <c:pt idx="2">
                  <c:v>2646</c:v>
                </c:pt>
                <c:pt idx="3">
                  <c:v>4233</c:v>
                </c:pt>
                <c:pt idx="4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9-6E49-BD8A-054AC4882015}"/>
            </c:ext>
          </c:extLst>
        </c:ser>
        <c:ser>
          <c:idx val="1"/>
          <c:order val="1"/>
          <c:tx>
            <c:v>Range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330</c:v>
                </c:pt>
                <c:pt idx="1">
                  <c:v>1204</c:v>
                </c:pt>
                <c:pt idx="2">
                  <c:v>1590</c:v>
                </c:pt>
                <c:pt idx="3">
                  <c:v>2490</c:v>
                </c:pt>
                <c:pt idx="4">
                  <c:v>2801.3330000000001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9-6E49-BD8A-054AC488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695"/>
        <c:axId val="1953169519"/>
      </c:scatterChart>
      <c:valAx>
        <c:axId val="16351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9519"/>
        <c:crosses val="autoZero"/>
        <c:crossBetween val="midCat"/>
      </c:valAx>
      <c:valAx>
        <c:axId val="19531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Vector Collection Implemention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Find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Sheet1!$B$5:$F$5</c:f>
              <c:numCache>
                <c:formatCode>General</c:formatCode>
                <c:ptCount val="5"/>
                <c:pt idx="0">
                  <c:v>1.8166666666666668E-2</c:v>
                </c:pt>
                <c:pt idx="1">
                  <c:v>1.7666666666666667E-2</c:v>
                </c:pt>
                <c:pt idx="2">
                  <c:v>2.2666666666666668E-2</c:v>
                </c:pt>
                <c:pt idx="3">
                  <c:v>2.6333333333333334E-2</c:v>
                </c:pt>
                <c:pt idx="4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F-394C-BBED-D595043A4BA7}"/>
            </c:ext>
          </c:extLst>
        </c:ser>
        <c:ser>
          <c:idx val="1"/>
          <c:order val="1"/>
          <c:tx>
            <c:v>Remove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Sheet1!$B$4:$F$4</c:f>
              <c:numCache>
                <c:formatCode>General</c:formatCode>
                <c:ptCount val="5"/>
                <c:pt idx="0">
                  <c:v>46.665999999999997</c:v>
                </c:pt>
                <c:pt idx="1">
                  <c:v>97.32</c:v>
                </c:pt>
                <c:pt idx="2">
                  <c:v>152.196</c:v>
                </c:pt>
                <c:pt idx="3">
                  <c:v>199.834</c:v>
                </c:pt>
                <c:pt idx="4">
                  <c:v>260.62900000000002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F-394C-BBED-D595043A4BA7}"/>
            </c:ext>
          </c:extLst>
        </c:ser>
        <c:ser>
          <c:idx val="2"/>
          <c:order val="2"/>
          <c:tx>
            <c:v>Insert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Sheet1!$B$3:$F$3</c:f>
              <c:numCache>
                <c:formatCode>General</c:formatCode>
                <c:ptCount val="5"/>
                <c:pt idx="0">
                  <c:v>28.3</c:v>
                </c:pt>
                <c:pt idx="1">
                  <c:v>54.866</c:v>
                </c:pt>
                <c:pt idx="2">
                  <c:v>84.340199999999996</c:v>
                </c:pt>
                <c:pt idx="3">
                  <c:v>106.19199999999999</c:v>
                </c:pt>
                <c:pt idx="4">
                  <c:v>136.51400000000001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2F-394C-BBED-D595043A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695"/>
        <c:axId val="1953169519"/>
      </c:scatterChart>
      <c:valAx>
        <c:axId val="16351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9519"/>
        <c:crosses val="autoZero"/>
        <c:crossBetween val="midCat"/>
      </c:valAx>
      <c:valAx>
        <c:axId val="19531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HW8, HW7, HW5, HW4, HW3 Insert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Sheet1!$B$3:$F$3</c:f>
              <c:numCache>
                <c:formatCode>General</c:formatCode>
                <c:ptCount val="5"/>
                <c:pt idx="0">
                  <c:v>28.3</c:v>
                </c:pt>
                <c:pt idx="1">
                  <c:v>54.866</c:v>
                </c:pt>
                <c:pt idx="2">
                  <c:v>84.340199999999996</c:v>
                </c:pt>
                <c:pt idx="3">
                  <c:v>106.19199999999999</c:v>
                </c:pt>
                <c:pt idx="4">
                  <c:v>136.51400000000001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5549-915B-4B5987AE534B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Sheet1!$P$2:$T$2</c:f>
              <c:numCache>
                <c:formatCode>General</c:formatCode>
                <c:ptCount val="5"/>
                <c:pt idx="0">
                  <c:v>6.7166666666666666E-2</c:v>
                </c:pt>
                <c:pt idx="1">
                  <c:v>3.125E-2</c:v>
                </c:pt>
                <c:pt idx="2">
                  <c:v>5.133335E-2</c:v>
                </c:pt>
                <c:pt idx="3">
                  <c:v>3.1024999999999997E-2</c:v>
                </c:pt>
                <c:pt idx="4">
                  <c:v>2.5600000000000001E-2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5-5549-915B-4B5987AE534B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Sheet1!$P$9:$T$9</c:f>
              <c:numCache>
                <c:formatCode>General</c:formatCode>
                <c:ptCount val="5"/>
                <c:pt idx="0">
                  <c:v>0.13400000000000001</c:v>
                </c:pt>
                <c:pt idx="1">
                  <c:v>0.12665000000000001</c:v>
                </c:pt>
                <c:pt idx="2">
                  <c:v>9.0466699999999997E-2</c:v>
                </c:pt>
                <c:pt idx="3">
                  <c:v>0.1618</c:v>
                </c:pt>
                <c:pt idx="4">
                  <c:v>8.5980000000000001E-2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5-5549-915B-4B5987AE534B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Sheet1!$P$16:$T$16</c:f>
              <c:numCache>
                <c:formatCode>0.0000</c:formatCode>
                <c:ptCount val="5"/>
                <c:pt idx="0">
                  <c:v>0.56413333333333326</c:v>
                </c:pt>
                <c:pt idx="1">
                  <c:v>0.80169999999999997</c:v>
                </c:pt>
                <c:pt idx="2">
                  <c:v>0.45061100000000004</c:v>
                </c:pt>
                <c:pt idx="3">
                  <c:v>0.69166666666666676</c:v>
                </c:pt>
                <c:pt idx="4">
                  <c:v>0.58162666666666674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9-C947-BB95-EE7B2B64C518}"/>
            </c:ext>
          </c:extLst>
        </c:ser>
        <c:ser>
          <c:idx val="4"/>
          <c:order val="4"/>
          <c:tx>
            <c:v>HW8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Sheet1!$P$23:$T$23</c:f>
              <c:numCache>
                <c:formatCode>0.000</c:formatCode>
                <c:ptCount val="5"/>
                <c:pt idx="0">
                  <c:v>0.9345</c:v>
                </c:pt>
                <c:pt idx="1">
                  <c:v>1.1314249999999999</c:v>
                </c:pt>
                <c:pt idx="2">
                  <c:v>0.78310000000000002</c:v>
                </c:pt>
                <c:pt idx="3">
                  <c:v>0.49954999999999999</c:v>
                </c:pt>
                <c:pt idx="4">
                  <c:v>0.34155000000000002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C-B947-B21A-AA58BC16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HW8, HW7, HW5, HW4, HW3 Remove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Sheet1!$B$4:$F$4</c:f>
              <c:numCache>
                <c:formatCode>General</c:formatCode>
                <c:ptCount val="5"/>
                <c:pt idx="0">
                  <c:v>46.665999999999997</c:v>
                </c:pt>
                <c:pt idx="1">
                  <c:v>97.32</c:v>
                </c:pt>
                <c:pt idx="2">
                  <c:v>152.196</c:v>
                </c:pt>
                <c:pt idx="3">
                  <c:v>199.834</c:v>
                </c:pt>
                <c:pt idx="4">
                  <c:v>260.62900000000002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C446-9C9A-18DE42111662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Sheet1!$P$3:$T$3</c:f>
              <c:numCache>
                <c:formatCode>General</c:formatCode>
                <c:ptCount val="5"/>
                <c:pt idx="0">
                  <c:v>56.513999999999996</c:v>
                </c:pt>
                <c:pt idx="1">
                  <c:v>120.19499999999999</c:v>
                </c:pt>
                <c:pt idx="2">
                  <c:v>177.77600000000001</c:v>
                </c:pt>
                <c:pt idx="3">
                  <c:v>245.416</c:v>
                </c:pt>
                <c:pt idx="4">
                  <c:v>296.512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C446-9C9A-18DE42111662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Sheet1!$P$10:$T$10</c:f>
              <c:numCache>
                <c:formatCode>General</c:formatCode>
                <c:ptCount val="5"/>
                <c:pt idx="0">
                  <c:v>305.67200000000003</c:v>
                </c:pt>
                <c:pt idx="1">
                  <c:v>639.72500000000002</c:v>
                </c:pt>
                <c:pt idx="2">
                  <c:v>1024.75</c:v>
                </c:pt>
                <c:pt idx="3">
                  <c:v>1405.223</c:v>
                </c:pt>
                <c:pt idx="4">
                  <c:v>1722.26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0-C446-9C9A-18DE42111662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Sheet1!$P$17:$T$17</c:f>
              <c:numCache>
                <c:formatCode>0.0000</c:formatCode>
                <c:ptCount val="5"/>
                <c:pt idx="0">
                  <c:v>7.3333333333333332E-3</c:v>
                </c:pt>
                <c:pt idx="1">
                  <c:v>5.1666666666666666E-3</c:v>
                </c:pt>
                <c:pt idx="2">
                  <c:v>2.166666666666667E-3</c:v>
                </c:pt>
                <c:pt idx="3">
                  <c:v>1.1999999999999999E-3</c:v>
                </c:pt>
                <c:pt idx="4">
                  <c:v>2.8333333333333335E-3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4-F74D-AA86-E2404E89465B}"/>
            </c:ext>
          </c:extLst>
        </c:ser>
        <c:ser>
          <c:idx val="4"/>
          <c:order val="4"/>
          <c:tx>
            <c:v>HW8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Sheet1!$P$24:$T$24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1A4B-A4AF-E5C566F4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HW8,</a:t>
            </a:r>
            <a:r>
              <a:rPr lang="en-US" baseline="0"/>
              <a:t> HW7, HW5, HW4, HW3 Find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Sheet1!$B$5:$F$5</c:f>
              <c:numCache>
                <c:formatCode>General</c:formatCode>
                <c:ptCount val="5"/>
                <c:pt idx="0">
                  <c:v>1.8166666666666668E-2</c:v>
                </c:pt>
                <c:pt idx="1">
                  <c:v>1.7666666666666667E-2</c:v>
                </c:pt>
                <c:pt idx="2">
                  <c:v>2.2666666666666668E-2</c:v>
                </c:pt>
                <c:pt idx="3">
                  <c:v>2.6333333333333334E-2</c:v>
                </c:pt>
                <c:pt idx="4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9-6243-B2D0-43715DF67EDC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Sheet1!$P$4:$T$4</c:f>
              <c:numCache>
                <c:formatCode>General</c:formatCode>
                <c:ptCount val="5"/>
                <c:pt idx="0">
                  <c:v>61.4955</c:v>
                </c:pt>
                <c:pt idx="1">
                  <c:v>121.471</c:v>
                </c:pt>
                <c:pt idx="2">
                  <c:v>174.88399999999999</c:v>
                </c:pt>
                <c:pt idx="3">
                  <c:v>223.89099999999999</c:v>
                </c:pt>
                <c:pt idx="4">
                  <c:v>283.70699999999999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9-6243-B2D0-43715DF67EDC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Sheet1!$P$11:$T$11</c:f>
              <c:numCache>
                <c:formatCode>General</c:formatCode>
                <c:ptCount val="5"/>
                <c:pt idx="0">
                  <c:v>116.166</c:v>
                </c:pt>
                <c:pt idx="1">
                  <c:v>226.637</c:v>
                </c:pt>
                <c:pt idx="2">
                  <c:v>327.93</c:v>
                </c:pt>
                <c:pt idx="3">
                  <c:v>429.94200000000001</c:v>
                </c:pt>
                <c:pt idx="4">
                  <c:v>547.59500000000003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9-6243-B2D0-43715DF67EDC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Sheet1!$P$18:$T$18</c:f>
              <c:numCache>
                <c:formatCode>0.0000</c:formatCode>
                <c:ptCount val="5"/>
                <c:pt idx="0">
                  <c:v>6.8333333333333336E-3</c:v>
                </c:pt>
                <c:pt idx="1">
                  <c:v>2.4E-2</c:v>
                </c:pt>
                <c:pt idx="2">
                  <c:v>5.3333333333333332E-3</c:v>
                </c:pt>
                <c:pt idx="3">
                  <c:v>3.966666666666667E-2</c:v>
                </c:pt>
                <c:pt idx="4">
                  <c:v>3.166666666666667E-3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0-3C45-ADE6-15BCDAD48699}"/>
            </c:ext>
          </c:extLst>
        </c:ser>
        <c:ser>
          <c:idx val="4"/>
          <c:order val="4"/>
          <c:tx>
            <c:v>HW8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Sheet1!$P$25:$T$25</c:f>
              <c:numCache>
                <c:formatCode>0.000</c:formatCode>
                <c:ptCount val="5"/>
                <c:pt idx="0">
                  <c:v>1.7430000000000001</c:v>
                </c:pt>
                <c:pt idx="1">
                  <c:v>2.3975</c:v>
                </c:pt>
                <c:pt idx="2">
                  <c:v>1.2799999999999998</c:v>
                </c:pt>
                <c:pt idx="3">
                  <c:v>0.85024999999999995</c:v>
                </c:pt>
                <c:pt idx="4">
                  <c:v>0.49725000000000003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5-A044-BD5D-8B3181B3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HW8,</a:t>
            </a:r>
            <a:r>
              <a:rPr lang="en-US" baseline="0"/>
              <a:t> HW7, HW5, HW4, HW3 Range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Sheet1!$B$6:$F$6</c:f>
              <c:numCache>
                <c:formatCode>General</c:formatCode>
                <c:ptCount val="5"/>
                <c:pt idx="0">
                  <c:v>672</c:v>
                </c:pt>
                <c:pt idx="1">
                  <c:v>2057</c:v>
                </c:pt>
                <c:pt idx="2">
                  <c:v>2646</c:v>
                </c:pt>
                <c:pt idx="3">
                  <c:v>4233</c:v>
                </c:pt>
                <c:pt idx="4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E4A-B84D-E88C14C251B8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Sheet1!$P$5:$T$5</c:f>
              <c:numCache>
                <c:formatCode>General</c:formatCode>
                <c:ptCount val="5"/>
                <c:pt idx="0">
                  <c:v>799</c:v>
                </c:pt>
                <c:pt idx="1">
                  <c:v>1992.5</c:v>
                </c:pt>
                <c:pt idx="2">
                  <c:v>2398.5</c:v>
                </c:pt>
                <c:pt idx="3">
                  <c:v>3900</c:v>
                </c:pt>
                <c:pt idx="4">
                  <c:v>4125.5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E4A-B84D-E88C14C251B8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Sheet1!$P$12:$T$12</c:f>
              <c:numCache>
                <c:formatCode>General</c:formatCode>
                <c:ptCount val="5"/>
                <c:pt idx="0">
                  <c:v>601</c:v>
                </c:pt>
                <c:pt idx="1">
                  <c:v>1859</c:v>
                </c:pt>
                <c:pt idx="2">
                  <c:v>2276</c:v>
                </c:pt>
                <c:pt idx="3">
                  <c:v>3889</c:v>
                </c:pt>
                <c:pt idx="4">
                  <c:v>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E4A-B84D-E88C14C251B8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Sheet1!$P$19:$T$19</c:f>
              <c:numCache>
                <c:formatCode>0.0000</c:formatCode>
                <c:ptCount val="5"/>
                <c:pt idx="0">
                  <c:v>6705.666666666667</c:v>
                </c:pt>
                <c:pt idx="1">
                  <c:v>11921.666666666666</c:v>
                </c:pt>
                <c:pt idx="2">
                  <c:v>17128.333333333332</c:v>
                </c:pt>
                <c:pt idx="3">
                  <c:v>21655</c:v>
                </c:pt>
                <c:pt idx="4">
                  <c:v>26750.666666666668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0748-A378-A61C7A0F8FA0}"/>
            </c:ext>
          </c:extLst>
        </c:ser>
        <c:ser>
          <c:idx val="4"/>
          <c:order val="4"/>
          <c:tx>
            <c:v>HW8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Sheet1!$P$26:$T$26</c:f>
              <c:numCache>
                <c:formatCode>0.000</c:formatCode>
                <c:ptCount val="5"/>
                <c:pt idx="0">
                  <c:v>1739</c:v>
                </c:pt>
                <c:pt idx="1">
                  <c:v>3305.5</c:v>
                </c:pt>
                <c:pt idx="2">
                  <c:v>4014.5</c:v>
                </c:pt>
                <c:pt idx="3">
                  <c:v>6305</c:v>
                </c:pt>
                <c:pt idx="4">
                  <c:v>7951.5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5-7944-B02E-BA5D5B259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&amp;C&amp;"Calibri (Body),Regular"&amp;18Comparisons
&amp;"-,Regular"&amp;12
</c:oddHeader>
    </c:headerFooter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HW8,</a:t>
            </a:r>
            <a:r>
              <a:rPr lang="en-US" baseline="0"/>
              <a:t> HW7, HW5, HW4, HW3 Sort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Sheet1!$B$7:$F$7</c:f>
              <c:numCache>
                <c:formatCode>General</c:formatCode>
                <c:ptCount val="5"/>
                <c:pt idx="0">
                  <c:v>330</c:v>
                </c:pt>
                <c:pt idx="1">
                  <c:v>1204</c:v>
                </c:pt>
                <c:pt idx="2">
                  <c:v>1590</c:v>
                </c:pt>
                <c:pt idx="3">
                  <c:v>2490</c:v>
                </c:pt>
                <c:pt idx="4">
                  <c:v>2801.3330000000001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2-9C49-9FC4-2426B1492E9E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Sheet1!$P$6:$T$6</c:f>
              <c:numCache>
                <c:formatCode>General</c:formatCode>
                <c:ptCount val="5"/>
                <c:pt idx="0">
                  <c:v>2761.6666666666665</c:v>
                </c:pt>
                <c:pt idx="1">
                  <c:v>7112.5</c:v>
                </c:pt>
                <c:pt idx="2">
                  <c:v>11187</c:v>
                </c:pt>
                <c:pt idx="3">
                  <c:v>16043</c:v>
                </c:pt>
                <c:pt idx="4">
                  <c:v>20537.5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2-9C49-9FC4-2426B1492E9E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Sheet1!$P$13:$T$13</c:f>
              <c:numCache>
                <c:formatCode>General</c:formatCode>
                <c:ptCount val="5"/>
                <c:pt idx="0">
                  <c:v>2602</c:v>
                </c:pt>
                <c:pt idx="1">
                  <c:v>7012</c:v>
                </c:pt>
                <c:pt idx="2">
                  <c:v>10705</c:v>
                </c:pt>
                <c:pt idx="3">
                  <c:v>15749</c:v>
                </c:pt>
                <c:pt idx="4">
                  <c:v>19711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2-9C49-9FC4-2426B1492E9E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Sheet1!$P$20:$T$20</c:f>
              <c:numCache>
                <c:formatCode>0.0000</c:formatCode>
                <c:ptCount val="5"/>
                <c:pt idx="0">
                  <c:v>5222.666666666667</c:v>
                </c:pt>
                <c:pt idx="1">
                  <c:v>9519.6666666666661</c:v>
                </c:pt>
                <c:pt idx="2">
                  <c:v>12560.666666666666</c:v>
                </c:pt>
                <c:pt idx="3">
                  <c:v>17164.666666666668</c:v>
                </c:pt>
                <c:pt idx="4">
                  <c:v>21567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F-4B4B-B9D7-D81A8BF8D695}"/>
            </c:ext>
          </c:extLst>
        </c:ser>
        <c:ser>
          <c:idx val="4"/>
          <c:order val="4"/>
          <c:tx>
            <c:v>HW8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Sheet1!$P$27:$T$27</c:f>
              <c:numCache>
                <c:formatCode>0.000</c:formatCode>
                <c:ptCount val="5"/>
                <c:pt idx="0">
                  <c:v>1209</c:v>
                </c:pt>
                <c:pt idx="1">
                  <c:v>2801</c:v>
                </c:pt>
                <c:pt idx="2">
                  <c:v>3043</c:v>
                </c:pt>
                <c:pt idx="3">
                  <c:v>5195</c:v>
                </c:pt>
                <c:pt idx="4">
                  <c:v>6356.5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3-814B-841E-0BCB8853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472820</xdr:colOff>
      <xdr:row>7</xdr:row>
      <xdr:rowOff>176296</xdr:rowOff>
    </xdr:from>
    <xdr:to>
      <xdr:col>5</xdr:col>
      <xdr:colOff>455887</xdr:colOff>
      <xdr:row>21</xdr:row>
      <xdr:rowOff>54092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68CF1-5274-BC49-91ED-88B21658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462898</xdr:colOff>
      <xdr:row>22</xdr:row>
      <xdr:rowOff>142430</xdr:rowOff>
    </xdr:from>
    <xdr:to>
      <xdr:col>5</xdr:col>
      <xdr:colOff>445965</xdr:colOff>
      <xdr:row>36</xdr:row>
      <xdr:rowOff>43964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D87FE-7DB7-194F-BF78-E1052237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822174</xdr:colOff>
      <xdr:row>0</xdr:row>
      <xdr:rowOff>5442</xdr:rowOff>
    </xdr:from>
    <xdr:to>
      <xdr:col>10</xdr:col>
      <xdr:colOff>287868</xdr:colOff>
      <xdr:row>12</xdr:row>
      <xdr:rowOff>203199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2F9FAE-10E4-1A42-BAFD-91918934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224368</xdr:colOff>
      <xdr:row>0</xdr:row>
      <xdr:rowOff>0</xdr:rowOff>
    </xdr:from>
    <xdr:to>
      <xdr:col>14</xdr:col>
      <xdr:colOff>0</xdr:colOff>
      <xdr:row>13</xdr:row>
      <xdr:rowOff>18406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9044E7-2C10-3B40-B829-25D8E3BE9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10</xdr:col>
      <xdr:colOff>290995</xdr:colOff>
      <xdr:row>26</xdr:row>
      <xdr:rowOff>110435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8E3F1-00FB-2748-8DE8-01E743D57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220870</xdr:colOff>
      <xdr:row>13</xdr:row>
      <xdr:rowOff>0</xdr:rowOff>
    </xdr:from>
    <xdr:to>
      <xdr:col>13</xdr:col>
      <xdr:colOff>824763</xdr:colOff>
      <xdr:row>26</xdr:row>
      <xdr:rowOff>110435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00EA63-298A-2A43-A042-603C5289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349710</xdr:colOff>
      <xdr:row>26</xdr:row>
      <xdr:rowOff>128841</xdr:rowOff>
    </xdr:from>
    <xdr:to>
      <xdr:col>12</xdr:col>
      <xdr:colOff>125343</xdr:colOff>
      <xdr:row>40</xdr:row>
      <xdr:rowOff>36812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0A40A-46AB-2044-8227-BB206BC9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5E7-E9CC-4B4E-9EED-292E2684BBF6}">
  <dimension ref="A1:T27"/>
  <sheetViews>
    <sheetView tabSelected="1" view="pageLayout" topLeftCell="E1" zoomScale="86" zoomScaleNormal="100" zoomScalePageLayoutView="86" workbookViewId="0">
      <selection activeCell="N34" sqref="N34"/>
    </sheetView>
  </sheetViews>
  <sheetFormatPr baseColWidth="10" defaultRowHeight="16" x14ac:dyDescent="0.2"/>
  <cols>
    <col min="1" max="1" width="16.6640625" bestFit="1" customWidth="1"/>
    <col min="8" max="8" width="15" customWidth="1"/>
    <col min="15" max="15" width="15" bestFit="1" customWidth="1"/>
    <col min="16" max="16" width="13.6640625" bestFit="1" customWidth="1"/>
    <col min="17" max="17" width="12" bestFit="1" customWidth="1"/>
    <col min="18" max="18" width="12.6640625" bestFit="1" customWidth="1"/>
    <col min="19" max="20" width="12" bestFit="1" customWidth="1"/>
  </cols>
  <sheetData>
    <row r="1" spans="1:20" ht="17" thickBot="1" x14ac:dyDescent="0.25">
      <c r="O1" s="7" t="s">
        <v>10</v>
      </c>
      <c r="P1" s="8" t="s">
        <v>9</v>
      </c>
      <c r="Q1" s="9" t="s">
        <v>8</v>
      </c>
      <c r="R1" s="9" t="s">
        <v>7</v>
      </c>
      <c r="S1" s="9" t="s">
        <v>6</v>
      </c>
      <c r="T1" s="9" t="s">
        <v>5</v>
      </c>
    </row>
    <row r="2" spans="1:20" ht="18" thickTop="1" thickBot="1" x14ac:dyDescent="0.25">
      <c r="A2" s="7" t="s">
        <v>12</v>
      </c>
      <c r="B2" s="8" t="s">
        <v>9</v>
      </c>
      <c r="C2" s="9" t="s">
        <v>8</v>
      </c>
      <c r="D2" s="9" t="s">
        <v>7</v>
      </c>
      <c r="E2" s="9" t="s">
        <v>6</v>
      </c>
      <c r="F2" s="9" t="s">
        <v>5</v>
      </c>
      <c r="O2" s="4" t="s">
        <v>0</v>
      </c>
      <c r="P2" s="5">
        <f>(0.0332+0.1434+0.0249)/3</f>
        <v>6.7166666666666666E-2</v>
      </c>
      <c r="Q2" s="6">
        <f>0.03125</f>
        <v>3.125E-2</v>
      </c>
      <c r="R2" s="6">
        <f>(0.0753+0.0273667)/2</f>
        <v>5.133335E-2</v>
      </c>
      <c r="S2" s="6">
        <f>(0.02945+0.0326)/2</f>
        <v>3.1024999999999997E-2</v>
      </c>
      <c r="T2" s="6">
        <f>0.0256</f>
        <v>2.5600000000000001E-2</v>
      </c>
    </row>
    <row r="3" spans="1:20" ht="17" thickTop="1" x14ac:dyDescent="0.2">
      <c r="A3" s="4" t="s">
        <v>0</v>
      </c>
      <c r="B3" s="5">
        <v>28.3</v>
      </c>
      <c r="C3" s="6">
        <v>54.866</v>
      </c>
      <c r="D3" s="6">
        <v>84.340199999999996</v>
      </c>
      <c r="E3" s="6">
        <v>106.19199999999999</v>
      </c>
      <c r="F3" s="6">
        <v>136.51400000000001</v>
      </c>
      <c r="O3" s="3" t="s">
        <v>1</v>
      </c>
      <c r="P3" s="2">
        <f>(56.5625+56.4655)/2</f>
        <v>56.513999999999996</v>
      </c>
      <c r="Q3" s="1">
        <f>120.195</f>
        <v>120.19499999999999</v>
      </c>
      <c r="R3" s="1">
        <f>177.776</f>
        <v>177.77600000000001</v>
      </c>
      <c r="S3" s="1">
        <f>245.416</f>
        <v>245.416</v>
      </c>
      <c r="T3" s="1">
        <f>296.512</f>
        <v>296.512</v>
      </c>
    </row>
    <row r="4" spans="1:20" x14ac:dyDescent="0.2">
      <c r="A4" s="3" t="s">
        <v>1</v>
      </c>
      <c r="B4" s="2">
        <v>46.665999999999997</v>
      </c>
      <c r="C4" s="1">
        <v>97.32</v>
      </c>
      <c r="D4" s="1">
        <v>152.196</v>
      </c>
      <c r="E4" s="1">
        <v>199.834</v>
      </c>
      <c r="F4" s="1">
        <v>260.62900000000002</v>
      </c>
      <c r="O4" s="3" t="s">
        <v>2</v>
      </c>
      <c r="P4" s="2">
        <f>(61.522+61.469)/2</f>
        <v>61.4955</v>
      </c>
      <c r="Q4" s="1">
        <f>121.471</f>
        <v>121.471</v>
      </c>
      <c r="R4" s="1">
        <f>(177.515+172.253)/2</f>
        <v>174.88399999999999</v>
      </c>
      <c r="S4" s="1">
        <f>223.891</f>
        <v>223.89099999999999</v>
      </c>
      <c r="T4" s="1">
        <v>283.70699999999999</v>
      </c>
    </row>
    <row r="5" spans="1:20" x14ac:dyDescent="0.2">
      <c r="A5" s="3" t="s">
        <v>2</v>
      </c>
      <c r="B5" s="2">
        <f>(0.003+0.02+0.0315)/3</f>
        <v>1.8166666666666668E-2</v>
      </c>
      <c r="C5" s="1">
        <f>(0.024+0.005+0.024)/3</f>
        <v>1.7666666666666667E-2</v>
      </c>
      <c r="D5" s="1">
        <f>(0.0145+0.0395+0.014)/3</f>
        <v>2.2666666666666668E-2</v>
      </c>
      <c r="E5" s="1">
        <f>(0.0415+0.023+0.0145)/3</f>
        <v>2.6333333333333334E-2</v>
      </c>
      <c r="F5" s="1">
        <f>(0.0075+0.0355+0.0155)/3</f>
        <v>1.95E-2</v>
      </c>
      <c r="O5" s="3" t="s">
        <v>3</v>
      </c>
      <c r="P5" s="2">
        <f>(752+801+844)/3</f>
        <v>799</v>
      </c>
      <c r="Q5" s="1">
        <f>(2020+1965)/2</f>
        <v>1992.5</v>
      </c>
      <c r="R5" s="1">
        <f>(2442+2355)/2</f>
        <v>2398.5</v>
      </c>
      <c r="S5" s="1">
        <f>3900</f>
        <v>3900</v>
      </c>
      <c r="T5" s="1">
        <f>(4091+4160)/2</f>
        <v>4125.5</v>
      </c>
    </row>
    <row r="6" spans="1:20" x14ac:dyDescent="0.2">
      <c r="A6" s="3" t="s">
        <v>3</v>
      </c>
      <c r="B6" s="2">
        <f>(675+669)/2</f>
        <v>672</v>
      </c>
      <c r="C6" s="1">
        <v>2057</v>
      </c>
      <c r="D6" s="1">
        <v>2646</v>
      </c>
      <c r="E6" s="1">
        <v>4233</v>
      </c>
      <c r="F6" s="1">
        <v>4930</v>
      </c>
      <c r="O6" s="3" t="s">
        <v>4</v>
      </c>
      <c r="P6" s="2">
        <f>(2673+2852+2760)/3</f>
        <v>2761.6666666666665</v>
      </c>
      <c r="Q6" s="1">
        <f>(7215+7010)/2</f>
        <v>7112.5</v>
      </c>
      <c r="R6" s="1">
        <f>(11396+10978)/2</f>
        <v>11187</v>
      </c>
      <c r="S6" s="1">
        <f>16043</f>
        <v>16043</v>
      </c>
      <c r="T6" s="1">
        <f>(20127+20948)/2</f>
        <v>20537.5</v>
      </c>
    </row>
    <row r="7" spans="1:20" x14ac:dyDescent="0.2">
      <c r="A7" s="3" t="s">
        <v>4</v>
      </c>
      <c r="B7" s="2">
        <v>330</v>
      </c>
      <c r="C7" s="1">
        <v>1204</v>
      </c>
      <c r="D7" s="1">
        <v>1590</v>
      </c>
      <c r="E7" s="1">
        <v>2490</v>
      </c>
      <c r="F7" s="1">
        <v>2801.3330000000001</v>
      </c>
    </row>
    <row r="8" spans="1:20" ht="17" thickBot="1" x14ac:dyDescent="0.25">
      <c r="O8" s="7" t="s">
        <v>11</v>
      </c>
      <c r="P8" s="8" t="s">
        <v>9</v>
      </c>
      <c r="Q8" s="9" t="s">
        <v>8</v>
      </c>
      <c r="R8" s="9" t="s">
        <v>7</v>
      </c>
      <c r="S8" s="9" t="s">
        <v>6</v>
      </c>
      <c r="T8" s="9" t="s">
        <v>5</v>
      </c>
    </row>
    <row r="9" spans="1:20" ht="17" thickTop="1" x14ac:dyDescent="0.2">
      <c r="O9" s="4" t="s">
        <v>0</v>
      </c>
      <c r="P9" s="5">
        <v>0.13400000000000001</v>
      </c>
      <c r="Q9" s="6">
        <v>0.12665000000000001</v>
      </c>
      <c r="R9" s="6">
        <v>9.0466699999999997E-2</v>
      </c>
      <c r="S9" s="6">
        <v>0.1618</v>
      </c>
      <c r="T9" s="6">
        <v>8.5980000000000001E-2</v>
      </c>
    </row>
    <row r="10" spans="1:20" x14ac:dyDescent="0.2">
      <c r="O10" s="3" t="s">
        <v>1</v>
      </c>
      <c r="P10" s="2">
        <v>305.67200000000003</v>
      </c>
      <c r="Q10" s="1">
        <v>639.72500000000002</v>
      </c>
      <c r="R10" s="1">
        <v>1024.75</v>
      </c>
      <c r="S10" s="1">
        <v>1405.223</v>
      </c>
      <c r="T10" s="1">
        <v>1722.26</v>
      </c>
    </row>
    <row r="11" spans="1:20" x14ac:dyDescent="0.2">
      <c r="O11" s="3" t="s">
        <v>2</v>
      </c>
      <c r="P11" s="2">
        <v>116.166</v>
      </c>
      <c r="Q11" s="1">
        <v>226.637</v>
      </c>
      <c r="R11" s="1">
        <v>327.93</v>
      </c>
      <c r="S11" s="1">
        <v>429.94200000000001</v>
      </c>
      <c r="T11" s="1">
        <v>547.59500000000003</v>
      </c>
    </row>
    <row r="12" spans="1:20" x14ac:dyDescent="0.2">
      <c r="O12" s="3" t="s">
        <v>3</v>
      </c>
      <c r="P12" s="2">
        <v>601</v>
      </c>
      <c r="Q12" s="1">
        <v>1859</v>
      </c>
      <c r="R12" s="1">
        <v>2276</v>
      </c>
      <c r="S12" s="1">
        <v>3889</v>
      </c>
      <c r="T12" s="1">
        <v>4470</v>
      </c>
    </row>
    <row r="13" spans="1:20" x14ac:dyDescent="0.2">
      <c r="O13" s="3" t="s">
        <v>4</v>
      </c>
      <c r="P13" s="2">
        <v>2602</v>
      </c>
      <c r="Q13" s="1">
        <v>7012</v>
      </c>
      <c r="R13" s="1">
        <v>10705</v>
      </c>
      <c r="S13" s="1">
        <v>15749</v>
      </c>
      <c r="T13" s="1">
        <v>19711</v>
      </c>
    </row>
    <row r="15" spans="1:20" ht="17" thickBot="1" x14ac:dyDescent="0.25">
      <c r="O15" s="7" t="s">
        <v>13</v>
      </c>
      <c r="P15" s="8" t="s">
        <v>9</v>
      </c>
      <c r="Q15" s="9" t="s">
        <v>8</v>
      </c>
      <c r="R15" s="9" t="s">
        <v>7</v>
      </c>
      <c r="S15" s="9" t="s">
        <v>6</v>
      </c>
      <c r="T15" s="9" t="s">
        <v>5</v>
      </c>
    </row>
    <row r="16" spans="1:20" ht="17" thickTop="1" x14ac:dyDescent="0.2">
      <c r="O16" s="4" t="s">
        <v>0</v>
      </c>
      <c r="P16" s="10">
        <f>(0.5851+0.6242+0.4831)/3</f>
        <v>0.56413333333333326</v>
      </c>
      <c r="Q16" s="11">
        <f>(0.7623+0.8253+0.8175)/3</f>
        <v>0.80169999999999997</v>
      </c>
      <c r="R16" s="11">
        <v>0.45061100000000004</v>
      </c>
      <c r="S16" s="11">
        <v>0.69166666666666676</v>
      </c>
      <c r="T16" s="11">
        <v>0.58162666666666674</v>
      </c>
    </row>
    <row r="17" spans="15:20" x14ac:dyDescent="0.2">
      <c r="O17" s="3" t="s">
        <v>1</v>
      </c>
      <c r="P17" s="12">
        <f>(0.0125+0.0095+0)/3</f>
        <v>7.3333333333333332E-3</v>
      </c>
      <c r="Q17" s="13">
        <f>(0.002+0.001+0.0125)/3</f>
        <v>5.1666666666666666E-3</v>
      </c>
      <c r="R17" s="13">
        <v>2.166666666666667E-3</v>
      </c>
      <c r="S17" s="13">
        <v>1.1999999999999999E-3</v>
      </c>
      <c r="T17" s="13">
        <v>2.8333333333333335E-3</v>
      </c>
    </row>
    <row r="18" spans="15:20" x14ac:dyDescent="0.2">
      <c r="O18" s="3" t="s">
        <v>2</v>
      </c>
      <c r="P18" s="12">
        <f>(0.012+0.002+0.0065)/3</f>
        <v>6.8333333333333336E-3</v>
      </c>
      <c r="Q18" s="13">
        <f>(0.01+0.0015+0.0125)</f>
        <v>2.4E-2</v>
      </c>
      <c r="R18" s="13">
        <v>5.3333333333333332E-3</v>
      </c>
      <c r="S18" s="13">
        <v>3.966666666666667E-2</v>
      </c>
      <c r="T18" s="13">
        <v>3.166666666666667E-3</v>
      </c>
    </row>
    <row r="19" spans="15:20" x14ac:dyDescent="0.2">
      <c r="O19" s="3" t="s">
        <v>3</v>
      </c>
      <c r="P19" s="12">
        <f>(5098+10375+4644)/3</f>
        <v>6705.666666666667</v>
      </c>
      <c r="Q19" s="13">
        <f>(11709+12005+12051)/3</f>
        <v>11921.666666666666</v>
      </c>
      <c r="R19" s="13">
        <v>17128.333333333332</v>
      </c>
      <c r="S19" s="13">
        <v>21655</v>
      </c>
      <c r="T19" s="13">
        <v>26750.666666666668</v>
      </c>
    </row>
    <row r="20" spans="15:20" x14ac:dyDescent="0.2">
      <c r="O20" s="3" t="s">
        <v>4</v>
      </c>
      <c r="P20" s="12">
        <f>(3886+3889+7893)/3</f>
        <v>5222.666666666667</v>
      </c>
      <c r="Q20" s="13">
        <f>(9100+9780+9679)/3</f>
        <v>9519.6666666666661</v>
      </c>
      <c r="R20" s="13">
        <v>12560.666666666666</v>
      </c>
      <c r="S20" s="13">
        <v>17164.666666666668</v>
      </c>
      <c r="T20" s="13">
        <v>21567</v>
      </c>
    </row>
    <row r="22" spans="15:20" ht="17" thickBot="1" x14ac:dyDescent="0.25">
      <c r="O22" s="7" t="s">
        <v>14</v>
      </c>
      <c r="P22" s="8" t="s">
        <v>9</v>
      </c>
      <c r="Q22" s="9" t="s">
        <v>8</v>
      </c>
      <c r="R22" s="9" t="s">
        <v>7</v>
      </c>
      <c r="S22" s="9" t="s">
        <v>6</v>
      </c>
      <c r="T22" s="9" t="s">
        <v>5</v>
      </c>
    </row>
    <row r="23" spans="15:20" ht="17" thickTop="1" x14ac:dyDescent="0.2">
      <c r="O23" s="4" t="s">
        <v>0</v>
      </c>
      <c r="P23" s="14">
        <v>0.9345</v>
      </c>
      <c r="Q23" s="15">
        <f>(1.0312+1.23165)/2</f>
        <v>1.1314249999999999</v>
      </c>
      <c r="R23" s="15">
        <f>(0.794633+0.771567)/2</f>
        <v>0.78310000000000002</v>
      </c>
      <c r="S23" s="15">
        <f>(0.424775+0.574325)/2</f>
        <v>0.49954999999999999</v>
      </c>
      <c r="T23" s="15">
        <f>(0.3708+0.3123)/2</f>
        <v>0.34155000000000002</v>
      </c>
    </row>
    <row r="24" spans="15:20" x14ac:dyDescent="0.2">
      <c r="O24" s="3" t="s">
        <v>1</v>
      </c>
      <c r="P24" s="16">
        <v>0</v>
      </c>
      <c r="Q24" s="17">
        <v>0</v>
      </c>
      <c r="R24" s="17">
        <v>0</v>
      </c>
      <c r="S24" s="17">
        <v>0</v>
      </c>
      <c r="T24" s="17">
        <v>0</v>
      </c>
    </row>
    <row r="25" spans="15:20" x14ac:dyDescent="0.2">
      <c r="O25" s="3" t="s">
        <v>2</v>
      </c>
      <c r="P25" s="16">
        <v>1.7430000000000001</v>
      </c>
      <c r="Q25" s="17">
        <f>(2.0435+2.7515)/2</f>
        <v>2.3975</v>
      </c>
      <c r="R25" s="17">
        <f>(1.255+1.305)/2</f>
        <v>1.2799999999999998</v>
      </c>
      <c r="S25" s="17">
        <f>(0.877+0.8235)/2</f>
        <v>0.85024999999999995</v>
      </c>
      <c r="T25" s="17">
        <f>(0.4435+0.551)/2</f>
        <v>0.49725000000000003</v>
      </c>
    </row>
    <row r="26" spans="15:20" x14ac:dyDescent="0.2">
      <c r="O26" s="3" t="s">
        <v>3</v>
      </c>
      <c r="P26" s="16">
        <f>(1763+1715)/2</f>
        <v>1739</v>
      </c>
      <c r="Q26" s="17">
        <f>(3200+3411)/2</f>
        <v>3305.5</v>
      </c>
      <c r="R26" s="17">
        <f>(3841+4188)/2</f>
        <v>4014.5</v>
      </c>
      <c r="S26" s="17">
        <f>(6256+6354)/2</f>
        <v>6305</v>
      </c>
      <c r="T26" s="17">
        <f>(7825+8078)/2</f>
        <v>7951.5</v>
      </c>
    </row>
    <row r="27" spans="15:20" x14ac:dyDescent="0.2">
      <c r="O27" s="3" t="s">
        <v>4</v>
      </c>
      <c r="P27" s="16">
        <f>(1192+1226)/2</f>
        <v>1209</v>
      </c>
      <c r="Q27" s="17">
        <f>(2191+3411)/2</f>
        <v>2801</v>
      </c>
      <c r="R27" s="17">
        <f>(2774+3312)/2</f>
        <v>3043</v>
      </c>
      <c r="S27" s="17">
        <f>(5160+5230)/2</f>
        <v>5195</v>
      </c>
      <c r="T27" s="17">
        <f>(6181+6532)/2</f>
        <v>6356.5</v>
      </c>
    </row>
  </sheetData>
  <pageMargins left="0.7" right="0.7" top="0.75" bottom="0.75" header="0.3" footer="0.3"/>
  <pageSetup orientation="portrait" horizontalDpi="0" verticalDpi="0"/>
  <headerFooter>
    <oddHeader xml:space="preserve">&amp;C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Gustin, Eric C</cp:lastModifiedBy>
  <cp:lastPrinted>2019-10-30T21:08:25Z</cp:lastPrinted>
  <dcterms:created xsi:type="dcterms:W3CDTF">2019-09-14T19:50:14Z</dcterms:created>
  <dcterms:modified xsi:type="dcterms:W3CDTF">2019-11-12T02:19:33Z</dcterms:modified>
</cp:coreProperties>
</file>