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seisa2.sharepoint.com/sites/Consultorias/Documentos compartidos/Consultorias_2021/01_Prospectos/09_Cepsa/01_Bitacoras/bitacoras2/"/>
    </mc:Choice>
  </mc:AlternateContent>
  <xr:revisionPtr revIDLastSave="2" documentId="8_{D32A4ABA-73A2-4773-9365-80F20B4E5078}" xr6:coauthVersionLast="47" xr6:coauthVersionMax="47" xr10:uidLastSave="{67E5DBEF-EC13-4E41-B476-0BBF0DCE1B0A}"/>
  <bookViews>
    <workbookView xWindow="-120" yWindow="-120" windowWidth="29040" windowHeight="15840" activeTab="1" xr2:uid="{00000000-000D-0000-FFFF-FFFF00000000}"/>
  </bookViews>
  <sheets>
    <sheet name="Salida" sheetId="8" r:id="rId1"/>
    <sheet name="Liquidación" sheetId="4" r:id="rId2"/>
    <sheet name="Matriz_de_consumo" sheetId="2" r:id="rId3"/>
    <sheet name="Datos_Consumos" sheetId="1" r:id="rId4"/>
    <sheet name="Datos_liq" sheetId="5" r:id="rId5"/>
    <sheet name="Gráfico1" sheetId="9" r:id="rId6"/>
  </sheets>
  <definedNames>
    <definedName name="consumo_bit" localSheetId="3" hidden="1">Datos_Consumos!$B$4:$BX$35</definedName>
    <definedName name="reporte_bitacora_frontera" localSheetId="4" hidden="1">Datos_liq!$B$5:$CC$6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6" i="8" l="1" a="1"/>
  <c r="D56" i="8" s="1"/>
  <c r="C56" i="8" a="1"/>
  <c r="C56" i="8" s="1"/>
  <c r="C77" i="2" a="1"/>
  <c r="C77" i="2" s="1"/>
  <c r="C42" i="2" a="1"/>
  <c r="C42" i="2" s="1"/>
  <c r="C7" i="2" a="1"/>
  <c r="C7" i="2" s="1"/>
  <c r="D58" i="8" a="1"/>
  <c r="D58" i="8" s="1"/>
  <c r="D57" i="8" a="1"/>
  <c r="D57" i="8" s="1"/>
  <c r="D55" i="8" a="1"/>
  <c r="D55" i="8" s="1"/>
  <c r="D54" i="8" a="1"/>
  <c r="D54" i="8" s="1"/>
  <c r="D53" i="8" a="1"/>
  <c r="D53" i="8" s="1"/>
  <c r="D52" i="8" a="1"/>
  <c r="D52" i="8" s="1"/>
  <c r="C58" i="8" a="1"/>
  <c r="C58" i="8" s="1"/>
  <c r="C57" i="8" a="1"/>
  <c r="C57" i="8" s="1"/>
  <c r="C55" i="8" a="1"/>
  <c r="C55" i="8" s="1"/>
  <c r="C54" i="8" a="1"/>
  <c r="C54" i="8" s="1"/>
  <c r="C53" i="8" a="1"/>
  <c r="C53" i="8" s="1"/>
  <c r="C52" i="8" a="1"/>
  <c r="C52" i="8" s="1"/>
  <c r="C1" i="1"/>
  <c r="C2" i="5"/>
  <c r="D33" i="8" l="1"/>
  <c r="D34" i="8"/>
  <c r="C2" i="1"/>
  <c r="C1" i="5"/>
  <c r="D38" i="8" l="1" a="1"/>
  <c r="D38" i="8" s="1"/>
  <c r="D50" i="4" a="1"/>
  <c r="D50" i="4" s="1"/>
  <c r="D7" i="4" a="1"/>
  <c r="D7" i="4" s="1"/>
  <c r="D6" i="4" a="1"/>
  <c r="D6" i="4" s="1"/>
  <c r="C7" i="4" a="1"/>
  <c r="C7" i="4" s="1"/>
  <c r="C6" i="4" a="1"/>
  <c r="C6" i="4" s="1"/>
  <c r="T262" i="4" a="1"/>
  <c r="T262" i="4" s="1"/>
  <c r="I262" i="4" a="1"/>
  <c r="I262" i="4" s="1"/>
  <c r="L262" i="4" a="1"/>
  <c r="L262" i="4" s="1"/>
  <c r="H94" i="4" a="1"/>
  <c r="H94" i="4" s="1"/>
  <c r="X94" i="4" a="1"/>
  <c r="X94" i="4" s="1"/>
  <c r="C176" i="4" a="1"/>
  <c r="C176" i="4" s="1"/>
  <c r="C262" i="4" a="1"/>
  <c r="C262" i="4" s="1"/>
  <c r="M262" i="4" a="1"/>
  <c r="M262" i="4" s="1"/>
  <c r="S262" i="4" a="1"/>
  <c r="S262" i="4" s="1"/>
  <c r="H262" i="4" a="1"/>
  <c r="H262" i="4" s="1"/>
  <c r="Z262" i="4" a="1"/>
  <c r="Z262" i="4" s="1"/>
  <c r="E94" i="4" a="1"/>
  <c r="E94" i="4" s="1"/>
  <c r="G94" i="4" a="1"/>
  <c r="G94" i="4" s="1"/>
  <c r="Y94" i="4" a="1"/>
  <c r="Y94" i="4" s="1"/>
  <c r="C135" i="4" a="1"/>
  <c r="C135" i="4" s="1"/>
  <c r="K94" i="4" a="1"/>
  <c r="K94" i="4" s="1"/>
  <c r="T94" i="4" a="1"/>
  <c r="T94" i="4" s="1"/>
  <c r="R262" i="4" a="1"/>
  <c r="R262" i="4" s="1"/>
  <c r="G262" i="4" a="1"/>
  <c r="G262" i="4" s="1"/>
  <c r="F262" i="4" a="1"/>
  <c r="F262" i="4" s="1"/>
  <c r="S94" i="4" a="1"/>
  <c r="S94" i="4" s="1"/>
  <c r="W94" i="4" a="1"/>
  <c r="W94" i="4" s="1"/>
  <c r="V94" i="4" a="1"/>
  <c r="V94" i="4" s="1"/>
  <c r="O262" i="4" a="1"/>
  <c r="O262" i="4" s="1"/>
  <c r="D40" i="8" a="1"/>
  <c r="D40" i="8" s="1"/>
  <c r="X262" i="4" a="1"/>
  <c r="X262" i="4" s="1"/>
  <c r="Q262" i="4" a="1"/>
  <c r="Q262" i="4" s="1"/>
  <c r="W262" i="4" a="1"/>
  <c r="W262" i="4" s="1"/>
  <c r="E262" i="4" a="1"/>
  <c r="E262" i="4" s="1"/>
  <c r="D94" i="4" a="1"/>
  <c r="D94" i="4" s="1"/>
  <c r="R94" i="4" a="1"/>
  <c r="R94" i="4" s="1"/>
  <c r="C219" i="4" a="1"/>
  <c r="C219" i="4" s="1"/>
  <c r="P94" i="4" a="1"/>
  <c r="P94" i="4" s="1"/>
  <c r="J262" i="4" a="1"/>
  <c r="J262" i="4" s="1"/>
  <c r="L94" i="4" a="1"/>
  <c r="L94" i="4" s="1"/>
  <c r="P262" i="4" a="1"/>
  <c r="P262" i="4" s="1"/>
  <c r="V262" i="4" a="1"/>
  <c r="V262" i="4" s="1"/>
  <c r="D262" i="4" a="1"/>
  <c r="D262" i="4" s="1"/>
  <c r="C94" i="4" a="1"/>
  <c r="C94" i="4" s="1"/>
  <c r="Q94" i="4" a="1"/>
  <c r="Q94" i="4" s="1"/>
  <c r="U94" i="4" a="1"/>
  <c r="U94" i="4" s="1"/>
  <c r="D41" i="8" a="1"/>
  <c r="D41" i="8" s="1"/>
  <c r="U262" i="4" a="1"/>
  <c r="U262" i="4" s="1"/>
  <c r="N94" i="4" a="1"/>
  <c r="N94" i="4" s="1"/>
  <c r="I94" i="4" a="1"/>
  <c r="I94" i="4" s="1"/>
  <c r="Y262" i="4" a="1"/>
  <c r="Y262" i="4" s="1"/>
  <c r="K262" i="4" a="1"/>
  <c r="K262" i="4" s="1"/>
  <c r="N262" i="4" a="1"/>
  <c r="N262" i="4" s="1"/>
  <c r="Z94" i="4" a="1"/>
  <c r="Z94" i="4" s="1"/>
  <c r="J94" i="4" a="1"/>
  <c r="J94" i="4" s="1"/>
  <c r="O94" i="4" a="1"/>
  <c r="O94" i="4" s="1"/>
  <c r="M94" i="4" a="1"/>
  <c r="M94" i="4" s="1"/>
  <c r="D39" i="8" a="1"/>
  <c r="D39" i="8" s="1"/>
  <c r="F94" i="4" a="1"/>
  <c r="F94" i="4" s="1"/>
  <c r="D42" i="8" a="1"/>
  <c r="D42" i="8" s="1"/>
  <c r="D24" i="8" a="1"/>
  <c r="D24" i="8" s="1"/>
  <c r="C51" i="4" l="1"/>
  <c r="C53" i="4" l="1"/>
  <c r="C9" i="4"/>
  <c r="B77" i="2" l="1" a="1"/>
  <c r="B77" i="2" s="1"/>
  <c r="B42" i="2" a="1"/>
  <c r="B42" i="2" s="1"/>
  <c r="B7" i="2" a="1"/>
  <c r="B7" i="2" l="1"/>
  <c r="B12" i="4" s="1"/>
  <c r="B56" i="4" s="1"/>
  <c r="B97" i="4" s="1"/>
  <c r="C222" i="4" l="1"/>
  <c r="C12" i="4"/>
  <c r="C265" i="4"/>
  <c r="C179" i="4"/>
  <c r="C138" i="4"/>
  <c r="C97" i="4"/>
  <c r="C56" i="4"/>
  <c r="B138" i="4"/>
  <c r="B179" i="4" s="1"/>
  <c r="B265" i="4" l="1"/>
  <c r="B222" i="4"/>
  <c r="B42" i="4" s="1"/>
  <c r="B86" i="4" s="1"/>
  <c r="B41" i="4" s="1"/>
  <c r="B85" i="4" s="1"/>
  <c r="B40" i="4" s="1"/>
  <c r="B84" i="4" s="1"/>
  <c r="B39" i="4" s="1"/>
  <c r="B83" i="4" s="1"/>
  <c r="B38" i="4" s="1"/>
  <c r="B82" i="4" s="1"/>
  <c r="B37" i="4" s="1"/>
  <c r="B81" i="4" s="1"/>
  <c r="B36" i="4" s="1"/>
  <c r="B80" i="4" s="1"/>
  <c r="B35" i="4" s="1"/>
  <c r="B79" i="4" s="1"/>
  <c r="B34" i="4" s="1"/>
  <c r="B78" i="4" s="1"/>
  <c r="B33" i="4" s="1"/>
  <c r="B77" i="4" s="1"/>
  <c r="B32" i="4" s="1"/>
  <c r="B76" i="4" s="1"/>
  <c r="B31" i="4" s="1"/>
  <c r="B75" i="4" s="1"/>
  <c r="B30" i="4" s="1"/>
  <c r="B74" i="4" s="1"/>
  <c r="B29" i="4" s="1"/>
  <c r="B73" i="4" s="1"/>
  <c r="B28" i="4" s="1"/>
  <c r="B72" i="4" s="1"/>
  <c r="B27" i="4" s="1"/>
  <c r="B71" i="4" s="1"/>
  <c r="B26" i="4" s="1"/>
  <c r="B70" i="4" s="1"/>
  <c r="B25" i="4" s="1"/>
  <c r="B69" i="4" s="1"/>
  <c r="B24" i="4" s="1"/>
  <c r="B68" i="4" s="1"/>
  <c r="B23" i="4" s="1"/>
  <c r="B67" i="4" s="1"/>
  <c r="B22" i="4" s="1"/>
  <c r="B66" i="4" s="1"/>
  <c r="B21" i="4" s="1"/>
  <c r="B65" i="4" s="1"/>
  <c r="B20" i="4" s="1"/>
  <c r="B64" i="4" s="1"/>
  <c r="B19" i="4" s="1"/>
  <c r="B63" i="4" s="1"/>
  <c r="B18" i="4" s="1"/>
  <c r="B62" i="4" s="1"/>
  <c r="B17" i="4" s="1"/>
  <c r="B61" i="4" s="1"/>
  <c r="B16" i="4" s="1"/>
  <c r="B60" i="4" s="1"/>
  <c r="B15" i="4" s="1"/>
  <c r="B59" i="4" s="1"/>
  <c r="B14" i="4" s="1"/>
  <c r="B58" i="4" s="1"/>
  <c r="B13" i="4" s="1"/>
  <c r="B57" i="4" s="1"/>
  <c r="M265" i="4" l="1"/>
  <c r="M179" i="4"/>
  <c r="M222" i="4"/>
  <c r="M138" i="4"/>
  <c r="M97" i="4"/>
  <c r="M12" i="4"/>
  <c r="M56" i="4"/>
  <c r="E225" i="4"/>
  <c r="E268" i="4"/>
  <c r="E141" i="4"/>
  <c r="E182" i="4"/>
  <c r="E100" i="4"/>
  <c r="E59" i="4"/>
  <c r="E15" i="4"/>
  <c r="M228" i="4"/>
  <c r="M144" i="4"/>
  <c r="M185" i="4"/>
  <c r="M271" i="4"/>
  <c r="M103" i="4"/>
  <c r="M62" i="4"/>
  <c r="M18" i="4"/>
  <c r="E231" i="4"/>
  <c r="E147" i="4"/>
  <c r="E274" i="4"/>
  <c r="E106" i="4"/>
  <c r="E65" i="4"/>
  <c r="E188" i="4"/>
  <c r="E21" i="4"/>
  <c r="U233" i="4"/>
  <c r="U276" i="4"/>
  <c r="U190" i="4"/>
  <c r="U149" i="4"/>
  <c r="U23" i="4"/>
  <c r="U67" i="4"/>
  <c r="U108" i="4"/>
  <c r="M236" i="4"/>
  <c r="M279" i="4"/>
  <c r="M152" i="4"/>
  <c r="M193" i="4"/>
  <c r="M111" i="4"/>
  <c r="M70" i="4"/>
  <c r="M26" i="4"/>
  <c r="M240" i="4"/>
  <c r="M197" i="4"/>
  <c r="M283" i="4"/>
  <c r="M115" i="4"/>
  <c r="M74" i="4"/>
  <c r="M30" i="4"/>
  <c r="M156" i="4"/>
  <c r="E286" i="4"/>
  <c r="E243" i="4"/>
  <c r="E159" i="4"/>
  <c r="E200" i="4"/>
  <c r="E118" i="4"/>
  <c r="E77" i="4"/>
  <c r="E33" i="4"/>
  <c r="M289" i="4"/>
  <c r="M246" i="4"/>
  <c r="M162" i="4"/>
  <c r="M203" i="4"/>
  <c r="M121" i="4"/>
  <c r="M80" i="4"/>
  <c r="M36" i="4"/>
  <c r="M293" i="4"/>
  <c r="M250" i="4"/>
  <c r="M207" i="4"/>
  <c r="M166" i="4"/>
  <c r="M125" i="4"/>
  <c r="M84" i="4"/>
  <c r="M40" i="4"/>
  <c r="B106" i="4"/>
  <c r="B147" i="4"/>
  <c r="B188" i="4" s="1"/>
  <c r="B163" i="4"/>
  <c r="B204" i="4" s="1"/>
  <c r="B122" i="4"/>
  <c r="N265" i="4"/>
  <c r="N222" i="4"/>
  <c r="N179" i="4"/>
  <c r="N138" i="4"/>
  <c r="N97" i="4"/>
  <c r="N12" i="4"/>
  <c r="N56" i="4"/>
  <c r="F266" i="4"/>
  <c r="F223" i="4"/>
  <c r="F180" i="4"/>
  <c r="F139" i="4"/>
  <c r="F57" i="4"/>
  <c r="F98" i="4"/>
  <c r="F13" i="4"/>
  <c r="V223" i="4"/>
  <c r="V266" i="4"/>
  <c r="V180" i="4"/>
  <c r="V139" i="4"/>
  <c r="V98" i="4"/>
  <c r="V57" i="4"/>
  <c r="V13" i="4"/>
  <c r="N224" i="4"/>
  <c r="N267" i="4"/>
  <c r="N181" i="4"/>
  <c r="N140" i="4"/>
  <c r="N99" i="4"/>
  <c r="N58" i="4"/>
  <c r="N14" i="4"/>
  <c r="F268" i="4"/>
  <c r="F225" i="4"/>
  <c r="F182" i="4"/>
  <c r="F141" i="4"/>
  <c r="F59" i="4"/>
  <c r="F100" i="4"/>
  <c r="F15" i="4"/>
  <c r="V182" i="4"/>
  <c r="V268" i="4"/>
  <c r="V141" i="4"/>
  <c r="V225" i="4"/>
  <c r="V100" i="4"/>
  <c r="V59" i="4"/>
  <c r="V15" i="4"/>
  <c r="N183" i="4"/>
  <c r="N269" i="4"/>
  <c r="N101" i="4"/>
  <c r="N142" i="4"/>
  <c r="N226" i="4"/>
  <c r="N60" i="4"/>
  <c r="N16" i="4"/>
  <c r="F227" i="4"/>
  <c r="F184" i="4"/>
  <c r="F270" i="4"/>
  <c r="F143" i="4"/>
  <c r="F102" i="4"/>
  <c r="F61" i="4"/>
  <c r="F17" i="4"/>
  <c r="V227" i="4"/>
  <c r="V270" i="4"/>
  <c r="V143" i="4"/>
  <c r="V102" i="4"/>
  <c r="V184" i="4"/>
  <c r="V61" i="4"/>
  <c r="V17" i="4"/>
  <c r="N271" i="4"/>
  <c r="N228" i="4"/>
  <c r="N144" i="4"/>
  <c r="N185" i="4"/>
  <c r="N103" i="4"/>
  <c r="N62" i="4"/>
  <c r="N18" i="4"/>
  <c r="F229" i="4"/>
  <c r="F145" i="4"/>
  <c r="F104" i="4"/>
  <c r="F63" i="4"/>
  <c r="F186" i="4"/>
  <c r="F272" i="4"/>
  <c r="F19" i="4"/>
  <c r="V272" i="4"/>
  <c r="V186" i="4"/>
  <c r="V229" i="4"/>
  <c r="V145" i="4"/>
  <c r="V63" i="4"/>
  <c r="V19" i="4"/>
  <c r="V104" i="4"/>
  <c r="N230" i="4"/>
  <c r="N273" i="4"/>
  <c r="N105" i="4"/>
  <c r="N146" i="4"/>
  <c r="N64" i="4"/>
  <c r="N187" i="4"/>
  <c r="N20" i="4"/>
  <c r="F231" i="4"/>
  <c r="F274" i="4"/>
  <c r="F147" i="4"/>
  <c r="F188" i="4"/>
  <c r="F106" i="4"/>
  <c r="F65" i="4"/>
  <c r="F21" i="4"/>
  <c r="V274" i="4"/>
  <c r="V231" i="4"/>
  <c r="V188" i="4"/>
  <c r="V147" i="4"/>
  <c r="V106" i="4"/>
  <c r="V65" i="4"/>
  <c r="V21" i="4"/>
  <c r="N275" i="4"/>
  <c r="N189" i="4"/>
  <c r="N232" i="4"/>
  <c r="N148" i="4"/>
  <c r="N107" i="4"/>
  <c r="N22" i="4"/>
  <c r="N66" i="4"/>
  <c r="F276" i="4"/>
  <c r="F190" i="4"/>
  <c r="F149" i="4"/>
  <c r="F233" i="4"/>
  <c r="F108" i="4"/>
  <c r="F23" i="4"/>
  <c r="F67" i="4"/>
  <c r="V276" i="4"/>
  <c r="V190" i="4"/>
  <c r="V233" i="4"/>
  <c r="V149" i="4"/>
  <c r="V108" i="4"/>
  <c r="V67" i="4"/>
  <c r="V23" i="4"/>
  <c r="N277" i="4"/>
  <c r="N234" i="4"/>
  <c r="N191" i="4"/>
  <c r="N150" i="4"/>
  <c r="N68" i="4"/>
  <c r="N109" i="4"/>
  <c r="N24" i="4"/>
  <c r="F278" i="4"/>
  <c r="F235" i="4"/>
  <c r="F151" i="4"/>
  <c r="F110" i="4"/>
  <c r="F192" i="4"/>
  <c r="F69" i="4"/>
  <c r="F25" i="4"/>
  <c r="V235" i="4"/>
  <c r="V278" i="4"/>
  <c r="V192" i="4"/>
  <c r="V110" i="4"/>
  <c r="V151" i="4"/>
  <c r="V25" i="4"/>
  <c r="V69" i="4"/>
  <c r="N236" i="4"/>
  <c r="N193" i="4"/>
  <c r="N279" i="4"/>
  <c r="N152" i="4"/>
  <c r="N111" i="4"/>
  <c r="N26" i="4"/>
  <c r="N70" i="4"/>
  <c r="F237" i="4"/>
  <c r="F280" i="4"/>
  <c r="F194" i="4"/>
  <c r="F112" i="4"/>
  <c r="F153" i="4"/>
  <c r="F71" i="4"/>
  <c r="F27" i="4"/>
  <c r="V237" i="4"/>
  <c r="V280" i="4"/>
  <c r="V194" i="4"/>
  <c r="V153" i="4"/>
  <c r="V71" i="4"/>
  <c r="V27" i="4"/>
  <c r="V112" i="4"/>
  <c r="N238" i="4"/>
  <c r="N281" i="4"/>
  <c r="N195" i="4"/>
  <c r="N154" i="4"/>
  <c r="N113" i="4"/>
  <c r="N72" i="4"/>
  <c r="N28" i="4"/>
  <c r="F239" i="4"/>
  <c r="F282" i="4"/>
  <c r="F196" i="4"/>
  <c r="F155" i="4"/>
  <c r="F114" i="4"/>
  <c r="F73" i="4"/>
  <c r="F29" i="4"/>
  <c r="V282" i="4"/>
  <c r="V239" i="4"/>
  <c r="V155" i="4"/>
  <c r="V196" i="4"/>
  <c r="V114" i="4"/>
  <c r="V73" i="4"/>
  <c r="V29" i="4"/>
  <c r="N283" i="4"/>
  <c r="N156" i="4"/>
  <c r="N240" i="4"/>
  <c r="N197" i="4"/>
  <c r="N115" i="4"/>
  <c r="N30" i="4"/>
  <c r="N74" i="4"/>
  <c r="F284" i="4"/>
  <c r="F241" i="4"/>
  <c r="F157" i="4"/>
  <c r="F198" i="4"/>
  <c r="F116" i="4"/>
  <c r="F31" i="4"/>
  <c r="F75" i="4"/>
  <c r="V241" i="4"/>
  <c r="V157" i="4"/>
  <c r="V284" i="4"/>
  <c r="V198" i="4"/>
  <c r="V116" i="4"/>
  <c r="V31" i="4"/>
  <c r="V75" i="4"/>
  <c r="N285" i="4"/>
  <c r="N242" i="4"/>
  <c r="N199" i="4"/>
  <c r="N158" i="4"/>
  <c r="N117" i="4"/>
  <c r="N32" i="4"/>
  <c r="N76" i="4"/>
  <c r="F243" i="4"/>
  <c r="F286" i="4"/>
  <c r="F200" i="4"/>
  <c r="F159" i="4"/>
  <c r="F118" i="4"/>
  <c r="F77" i="4"/>
  <c r="F33" i="4"/>
  <c r="V243" i="4"/>
  <c r="V286" i="4"/>
  <c r="V159" i="4"/>
  <c r="V200" i="4"/>
  <c r="V118" i="4"/>
  <c r="V33" i="4"/>
  <c r="V77" i="4"/>
  <c r="N201" i="4"/>
  <c r="N244" i="4"/>
  <c r="N287" i="4"/>
  <c r="N160" i="4"/>
  <c r="N34" i="4"/>
  <c r="N119" i="4"/>
  <c r="N78" i="4"/>
  <c r="F288" i="4"/>
  <c r="F245" i="4"/>
  <c r="F202" i="4"/>
  <c r="F161" i="4"/>
  <c r="F79" i="4"/>
  <c r="F35" i="4"/>
  <c r="F120" i="4"/>
  <c r="V288" i="4"/>
  <c r="V202" i="4"/>
  <c r="V245" i="4"/>
  <c r="V161" i="4"/>
  <c r="V120" i="4"/>
  <c r="V35" i="4"/>
  <c r="V79" i="4"/>
  <c r="N246" i="4"/>
  <c r="N203" i="4"/>
  <c r="N289" i="4"/>
  <c r="N162" i="4"/>
  <c r="N36" i="4"/>
  <c r="N80" i="4"/>
  <c r="N121" i="4"/>
  <c r="F290" i="4"/>
  <c r="F247" i="4"/>
  <c r="F204" i="4"/>
  <c r="F163" i="4"/>
  <c r="F122" i="4"/>
  <c r="F81" i="4"/>
  <c r="F37" i="4"/>
  <c r="V247" i="4"/>
  <c r="V290" i="4"/>
  <c r="V163" i="4"/>
  <c r="V122" i="4"/>
  <c r="V204" i="4"/>
  <c r="V37" i="4"/>
  <c r="V81" i="4"/>
  <c r="N248" i="4"/>
  <c r="N205" i="4"/>
  <c r="N291" i="4"/>
  <c r="N82" i="4"/>
  <c r="N38" i="4"/>
  <c r="N164" i="4"/>
  <c r="N123" i="4"/>
  <c r="F249" i="4"/>
  <c r="F292" i="4"/>
  <c r="F165" i="4"/>
  <c r="F206" i="4"/>
  <c r="F124" i="4"/>
  <c r="F39" i="4"/>
  <c r="F83" i="4"/>
  <c r="V249" i="4"/>
  <c r="V292" i="4"/>
  <c r="V206" i="4"/>
  <c r="V165" i="4"/>
  <c r="V124" i="4"/>
  <c r="V39" i="4"/>
  <c r="V83" i="4"/>
  <c r="N293" i="4"/>
  <c r="N250" i="4"/>
  <c r="N207" i="4"/>
  <c r="N166" i="4"/>
  <c r="N84" i="4"/>
  <c r="N40" i="4"/>
  <c r="N125" i="4"/>
  <c r="F251" i="4"/>
  <c r="F294" i="4"/>
  <c r="F208" i="4"/>
  <c r="F167" i="4"/>
  <c r="F126" i="4"/>
  <c r="F85" i="4"/>
  <c r="F41" i="4"/>
  <c r="V251" i="4"/>
  <c r="V294" i="4"/>
  <c r="V208" i="4"/>
  <c r="V167" i="4"/>
  <c r="V126" i="4"/>
  <c r="V85" i="4"/>
  <c r="V41" i="4"/>
  <c r="N252" i="4"/>
  <c r="N295" i="4"/>
  <c r="N209" i="4"/>
  <c r="N168" i="4"/>
  <c r="N42" i="4"/>
  <c r="N127" i="4"/>
  <c r="N86" i="4"/>
  <c r="D20" i="8"/>
  <c r="D21" i="8" s="1"/>
  <c r="E270" i="4"/>
  <c r="E184" i="4"/>
  <c r="E143" i="4"/>
  <c r="E227" i="4"/>
  <c r="E102" i="4"/>
  <c r="E61" i="4"/>
  <c r="E17" i="4"/>
  <c r="E237" i="4"/>
  <c r="E280" i="4"/>
  <c r="E194" i="4"/>
  <c r="E153" i="4"/>
  <c r="E27" i="4"/>
  <c r="E112" i="4"/>
  <c r="E71" i="4"/>
  <c r="M248" i="4"/>
  <c r="M291" i="4"/>
  <c r="M164" i="4"/>
  <c r="M123" i="4"/>
  <c r="M82" i="4"/>
  <c r="M205" i="4"/>
  <c r="M38" i="4"/>
  <c r="B107" i="4"/>
  <c r="B148" i="4"/>
  <c r="B189" i="4" s="1"/>
  <c r="B123" i="4"/>
  <c r="B164" i="4"/>
  <c r="B205" i="4" s="1"/>
  <c r="O222" i="4"/>
  <c r="O179" i="4"/>
  <c r="O265" i="4"/>
  <c r="O97" i="4"/>
  <c r="O138" i="4"/>
  <c r="O56" i="4"/>
  <c r="O12" i="4"/>
  <c r="G223" i="4"/>
  <c r="G266" i="4"/>
  <c r="G57" i="4"/>
  <c r="G139" i="4"/>
  <c r="G180" i="4"/>
  <c r="G98" i="4"/>
  <c r="G13" i="4"/>
  <c r="W223" i="4"/>
  <c r="W180" i="4"/>
  <c r="W266" i="4"/>
  <c r="W139" i="4"/>
  <c r="W57" i="4"/>
  <c r="W98" i="4"/>
  <c r="W13" i="4"/>
  <c r="O267" i="4"/>
  <c r="O181" i="4"/>
  <c r="O224" i="4"/>
  <c r="O140" i="4"/>
  <c r="O99" i="4"/>
  <c r="O14" i="4"/>
  <c r="O58" i="4"/>
  <c r="G268" i="4"/>
  <c r="G225" i="4"/>
  <c r="G182" i="4"/>
  <c r="G141" i="4"/>
  <c r="G59" i="4"/>
  <c r="G100" i="4"/>
  <c r="G15" i="4"/>
  <c r="W225" i="4"/>
  <c r="W268" i="4"/>
  <c r="W182" i="4"/>
  <c r="W141" i="4"/>
  <c r="W59" i="4"/>
  <c r="W100" i="4"/>
  <c r="W15" i="4"/>
  <c r="O269" i="4"/>
  <c r="O226" i="4"/>
  <c r="O142" i="4"/>
  <c r="O183" i="4"/>
  <c r="O101" i="4"/>
  <c r="O60" i="4"/>
  <c r="O16" i="4"/>
  <c r="G270" i="4"/>
  <c r="G227" i="4"/>
  <c r="G184" i="4"/>
  <c r="G143" i="4"/>
  <c r="G102" i="4"/>
  <c r="G61" i="4"/>
  <c r="G17" i="4"/>
  <c r="W270" i="4"/>
  <c r="W227" i="4"/>
  <c r="W143" i="4"/>
  <c r="W184" i="4"/>
  <c r="W102" i="4"/>
  <c r="W61" i="4"/>
  <c r="W17" i="4"/>
  <c r="O228" i="4"/>
  <c r="O185" i="4"/>
  <c r="O271" i="4"/>
  <c r="O144" i="4"/>
  <c r="O62" i="4"/>
  <c r="O103" i="4"/>
  <c r="O18" i="4"/>
  <c r="G272" i="4"/>
  <c r="G229" i="4"/>
  <c r="G104" i="4"/>
  <c r="G186" i="4"/>
  <c r="G145" i="4"/>
  <c r="G63" i="4"/>
  <c r="G19" i="4"/>
  <c r="W229" i="4"/>
  <c r="W272" i="4"/>
  <c r="W186" i="4"/>
  <c r="W145" i="4"/>
  <c r="W104" i="4"/>
  <c r="W63" i="4"/>
  <c r="W19" i="4"/>
  <c r="O273" i="4"/>
  <c r="O230" i="4"/>
  <c r="O146" i="4"/>
  <c r="O187" i="4"/>
  <c r="O105" i="4"/>
  <c r="O64" i="4"/>
  <c r="O20" i="4"/>
  <c r="G231" i="4"/>
  <c r="G274" i="4"/>
  <c r="G188" i="4"/>
  <c r="G147" i="4"/>
  <c r="G106" i="4"/>
  <c r="G65" i="4"/>
  <c r="G21" i="4"/>
  <c r="W188" i="4"/>
  <c r="W231" i="4"/>
  <c r="W274" i="4"/>
  <c r="W147" i="4"/>
  <c r="W106" i="4"/>
  <c r="W65" i="4"/>
  <c r="W21" i="4"/>
  <c r="O189" i="4"/>
  <c r="O232" i="4"/>
  <c r="O107" i="4"/>
  <c r="O275" i="4"/>
  <c r="O148" i="4"/>
  <c r="O22" i="4"/>
  <c r="O66" i="4"/>
  <c r="G233" i="4"/>
  <c r="G149" i="4"/>
  <c r="G190" i="4"/>
  <c r="G276" i="4"/>
  <c r="G67" i="4"/>
  <c r="G108" i="4"/>
  <c r="G23" i="4"/>
  <c r="W233" i="4"/>
  <c r="W276" i="4"/>
  <c r="W190" i="4"/>
  <c r="W67" i="4"/>
  <c r="W23" i="4"/>
  <c r="W108" i="4"/>
  <c r="W149" i="4"/>
  <c r="O277" i="4"/>
  <c r="O191" i="4"/>
  <c r="O234" i="4"/>
  <c r="O150" i="4"/>
  <c r="O109" i="4"/>
  <c r="O68" i="4"/>
  <c r="O24" i="4"/>
  <c r="G235" i="4"/>
  <c r="G278" i="4"/>
  <c r="G192" i="4"/>
  <c r="G151" i="4"/>
  <c r="G110" i="4"/>
  <c r="G69" i="4"/>
  <c r="G25" i="4"/>
  <c r="W278" i="4"/>
  <c r="W235" i="4"/>
  <c r="W151" i="4"/>
  <c r="W192" i="4"/>
  <c r="W110" i="4"/>
  <c r="W25" i="4"/>
  <c r="W69" i="4"/>
  <c r="O236" i="4"/>
  <c r="O193" i="4"/>
  <c r="O279" i="4"/>
  <c r="O152" i="4"/>
  <c r="O111" i="4"/>
  <c r="O70" i="4"/>
  <c r="O26" i="4"/>
  <c r="G237" i="4"/>
  <c r="G280" i="4"/>
  <c r="G194" i="4"/>
  <c r="G153" i="4"/>
  <c r="G112" i="4"/>
  <c r="G71" i="4"/>
  <c r="G27" i="4"/>
  <c r="W237" i="4"/>
  <c r="W194" i="4"/>
  <c r="W280" i="4"/>
  <c r="W153" i="4"/>
  <c r="W112" i="4"/>
  <c r="W71" i="4"/>
  <c r="W27" i="4"/>
  <c r="O238" i="4"/>
  <c r="O281" i="4"/>
  <c r="O154" i="4"/>
  <c r="O113" i="4"/>
  <c r="O195" i="4"/>
  <c r="O72" i="4"/>
  <c r="O28" i="4"/>
  <c r="G282" i="4"/>
  <c r="G239" i="4"/>
  <c r="G196" i="4"/>
  <c r="G155" i="4"/>
  <c r="G114" i="4"/>
  <c r="G73" i="4"/>
  <c r="G29" i="4"/>
  <c r="W282" i="4"/>
  <c r="W155" i="4"/>
  <c r="W196" i="4"/>
  <c r="W239" i="4"/>
  <c r="W114" i="4"/>
  <c r="W29" i="4"/>
  <c r="W73" i="4"/>
  <c r="O240" i="4"/>
  <c r="O156" i="4"/>
  <c r="O197" i="4"/>
  <c r="O115" i="4"/>
  <c r="O283" i="4"/>
  <c r="O74" i="4"/>
  <c r="O30" i="4"/>
  <c r="G284" i="4"/>
  <c r="G241" i="4"/>
  <c r="G198" i="4"/>
  <c r="G157" i="4"/>
  <c r="G116" i="4"/>
  <c r="G75" i="4"/>
  <c r="G31" i="4"/>
  <c r="W284" i="4"/>
  <c r="W241" i="4"/>
  <c r="W198" i="4"/>
  <c r="W157" i="4"/>
  <c r="W75" i="4"/>
  <c r="W116" i="4"/>
  <c r="W31" i="4"/>
  <c r="O199" i="4"/>
  <c r="O242" i="4"/>
  <c r="O285" i="4"/>
  <c r="O158" i="4"/>
  <c r="O117" i="4"/>
  <c r="O76" i="4"/>
  <c r="O32" i="4"/>
  <c r="G286" i="4"/>
  <c r="G200" i="4"/>
  <c r="G243" i="4"/>
  <c r="G77" i="4"/>
  <c r="G33" i="4"/>
  <c r="G159" i="4"/>
  <c r="G118" i="4"/>
  <c r="W243" i="4"/>
  <c r="W286" i="4"/>
  <c r="W200" i="4"/>
  <c r="W159" i="4"/>
  <c r="W118" i="4"/>
  <c r="W33" i="4"/>
  <c r="W77" i="4"/>
  <c r="O287" i="4"/>
  <c r="O244" i="4"/>
  <c r="O201" i="4"/>
  <c r="O160" i="4"/>
  <c r="O119" i="4"/>
  <c r="O78" i="4"/>
  <c r="O34" i="4"/>
  <c r="G288" i="4"/>
  <c r="G161" i="4"/>
  <c r="G245" i="4"/>
  <c r="G202" i="4"/>
  <c r="G120" i="4"/>
  <c r="G35" i="4"/>
  <c r="G79" i="4"/>
  <c r="W245" i="4"/>
  <c r="W202" i="4"/>
  <c r="W288" i="4"/>
  <c r="W161" i="4"/>
  <c r="W120" i="4"/>
  <c r="W35" i="4"/>
  <c r="W79" i="4"/>
  <c r="O289" i="4"/>
  <c r="O246" i="4"/>
  <c r="O203" i="4"/>
  <c r="O162" i="4"/>
  <c r="O121" i="4"/>
  <c r="O36" i="4"/>
  <c r="O80" i="4"/>
  <c r="G290" i="4"/>
  <c r="G247" i="4"/>
  <c r="G204" i="4"/>
  <c r="G122" i="4"/>
  <c r="G37" i="4"/>
  <c r="G81" i="4"/>
  <c r="G163" i="4"/>
  <c r="W247" i="4"/>
  <c r="W290" i="4"/>
  <c r="W163" i="4"/>
  <c r="W204" i="4"/>
  <c r="W122" i="4"/>
  <c r="W81" i="4"/>
  <c r="W37" i="4"/>
  <c r="O248" i="4"/>
  <c r="O205" i="4"/>
  <c r="O164" i="4"/>
  <c r="O291" i="4"/>
  <c r="O123" i="4"/>
  <c r="O38" i="4"/>
  <c r="O82" i="4"/>
  <c r="G292" i="4"/>
  <c r="G249" i="4"/>
  <c r="G165" i="4"/>
  <c r="G206" i="4"/>
  <c r="G124" i="4"/>
  <c r="G39" i="4"/>
  <c r="G83" i="4"/>
  <c r="W249" i="4"/>
  <c r="W292" i="4"/>
  <c r="W206" i="4"/>
  <c r="W165" i="4"/>
  <c r="W83" i="4"/>
  <c r="W39" i="4"/>
  <c r="W124" i="4"/>
  <c r="O250" i="4"/>
  <c r="O293" i="4"/>
  <c r="O207" i="4"/>
  <c r="O166" i="4"/>
  <c r="O125" i="4"/>
  <c r="O84" i="4"/>
  <c r="O40" i="4"/>
  <c r="G294" i="4"/>
  <c r="G208" i="4"/>
  <c r="G251" i="4"/>
  <c r="G126" i="4"/>
  <c r="G167" i="4"/>
  <c r="G85" i="4"/>
  <c r="G41" i="4"/>
  <c r="W294" i="4"/>
  <c r="W251" i="4"/>
  <c r="W208" i="4"/>
  <c r="W167" i="4"/>
  <c r="W126" i="4"/>
  <c r="W85" i="4"/>
  <c r="W41" i="4"/>
  <c r="O252" i="4"/>
  <c r="O209" i="4"/>
  <c r="O295" i="4"/>
  <c r="O168" i="4"/>
  <c r="O42" i="4"/>
  <c r="O127" i="4"/>
  <c r="O86" i="4"/>
  <c r="B121" i="4"/>
  <c r="B162" i="4"/>
  <c r="B203" i="4" s="1"/>
  <c r="M273" i="4"/>
  <c r="M187" i="4"/>
  <c r="M146" i="4"/>
  <c r="M105" i="4"/>
  <c r="M230" i="4"/>
  <c r="M64" i="4"/>
  <c r="M20" i="4"/>
  <c r="M238" i="4"/>
  <c r="M195" i="4"/>
  <c r="M281" i="4"/>
  <c r="M113" i="4"/>
  <c r="M154" i="4"/>
  <c r="M28" i="4"/>
  <c r="M72" i="4"/>
  <c r="U288" i="4"/>
  <c r="U245" i="4"/>
  <c r="U202" i="4"/>
  <c r="U161" i="4"/>
  <c r="U120" i="4"/>
  <c r="U35" i="4"/>
  <c r="U79" i="4"/>
  <c r="M252" i="4"/>
  <c r="M295" i="4"/>
  <c r="M209" i="4"/>
  <c r="M168" i="4"/>
  <c r="M127" i="4"/>
  <c r="M86" i="4"/>
  <c r="M42" i="4"/>
  <c r="B149" i="4"/>
  <c r="B190" i="4" s="1"/>
  <c r="B108" i="4"/>
  <c r="B124" i="4"/>
  <c r="B165" i="4"/>
  <c r="B206" i="4" s="1"/>
  <c r="P222" i="4"/>
  <c r="P265" i="4"/>
  <c r="P138" i="4"/>
  <c r="P97" i="4"/>
  <c r="P179" i="4"/>
  <c r="P12" i="4"/>
  <c r="P56" i="4"/>
  <c r="H223" i="4"/>
  <c r="H180" i="4"/>
  <c r="H266" i="4"/>
  <c r="H139" i="4"/>
  <c r="H98" i="4"/>
  <c r="H57" i="4"/>
  <c r="H13" i="4"/>
  <c r="X223" i="4"/>
  <c r="X266" i="4"/>
  <c r="X180" i="4"/>
  <c r="X57" i="4"/>
  <c r="X139" i="4"/>
  <c r="X98" i="4"/>
  <c r="X13" i="4"/>
  <c r="P224" i="4"/>
  <c r="P140" i="4"/>
  <c r="P99" i="4"/>
  <c r="P181" i="4"/>
  <c r="P267" i="4"/>
  <c r="P58" i="4"/>
  <c r="P14" i="4"/>
  <c r="H225" i="4"/>
  <c r="H268" i="4"/>
  <c r="H182" i="4"/>
  <c r="H141" i="4"/>
  <c r="H100" i="4"/>
  <c r="H59" i="4"/>
  <c r="H15" i="4"/>
  <c r="X225" i="4"/>
  <c r="X268" i="4"/>
  <c r="X141" i="4"/>
  <c r="X182" i="4"/>
  <c r="X59" i="4"/>
  <c r="X15" i="4"/>
  <c r="X100" i="4"/>
  <c r="P226" i="4"/>
  <c r="P183" i="4"/>
  <c r="P142" i="4"/>
  <c r="P269" i="4"/>
  <c r="P60" i="4"/>
  <c r="P101" i="4"/>
  <c r="P16" i="4"/>
  <c r="H227" i="4"/>
  <c r="H270" i="4"/>
  <c r="H184" i="4"/>
  <c r="H143" i="4"/>
  <c r="H61" i="4"/>
  <c r="H102" i="4"/>
  <c r="H17" i="4"/>
  <c r="X227" i="4"/>
  <c r="X270" i="4"/>
  <c r="X184" i="4"/>
  <c r="X102" i="4"/>
  <c r="X143" i="4"/>
  <c r="X17" i="4"/>
  <c r="X61" i="4"/>
  <c r="P271" i="4"/>
  <c r="P185" i="4"/>
  <c r="P228" i="4"/>
  <c r="P144" i="4"/>
  <c r="P103" i="4"/>
  <c r="P62" i="4"/>
  <c r="P18" i="4"/>
  <c r="H186" i="4"/>
  <c r="H229" i="4"/>
  <c r="H272" i="4"/>
  <c r="H145" i="4"/>
  <c r="H63" i="4"/>
  <c r="H104" i="4"/>
  <c r="H19" i="4"/>
  <c r="X229" i="4"/>
  <c r="X272" i="4"/>
  <c r="X145" i="4"/>
  <c r="X186" i="4"/>
  <c r="X104" i="4"/>
  <c r="X19" i="4"/>
  <c r="X63" i="4"/>
  <c r="P273" i="4"/>
  <c r="P230" i="4"/>
  <c r="P187" i="4"/>
  <c r="P146" i="4"/>
  <c r="P105" i="4"/>
  <c r="P20" i="4"/>
  <c r="P64" i="4"/>
  <c r="H274" i="4"/>
  <c r="H231" i="4"/>
  <c r="H106" i="4"/>
  <c r="H188" i="4"/>
  <c r="H147" i="4"/>
  <c r="H21" i="4"/>
  <c r="H65" i="4"/>
  <c r="X274" i="4"/>
  <c r="X231" i="4"/>
  <c r="X147" i="4"/>
  <c r="X106" i="4"/>
  <c r="X188" i="4"/>
  <c r="X65" i="4"/>
  <c r="X21" i="4"/>
  <c r="P189" i="4"/>
  <c r="P275" i="4"/>
  <c r="P232" i="4"/>
  <c r="P107" i="4"/>
  <c r="P66" i="4"/>
  <c r="P148" i="4"/>
  <c r="P22" i="4"/>
  <c r="H233" i="4"/>
  <c r="H276" i="4"/>
  <c r="H190" i="4"/>
  <c r="H108" i="4"/>
  <c r="H149" i="4"/>
  <c r="H23" i="4"/>
  <c r="H67" i="4"/>
  <c r="X233" i="4"/>
  <c r="X276" i="4"/>
  <c r="X190" i="4"/>
  <c r="X149" i="4"/>
  <c r="X108" i="4"/>
  <c r="X67" i="4"/>
  <c r="X23" i="4"/>
  <c r="P234" i="4"/>
  <c r="P277" i="4"/>
  <c r="P191" i="4"/>
  <c r="P150" i="4"/>
  <c r="P109" i="4"/>
  <c r="P68" i="4"/>
  <c r="P24" i="4"/>
  <c r="H278" i="4"/>
  <c r="H151" i="4"/>
  <c r="H192" i="4"/>
  <c r="H235" i="4"/>
  <c r="H110" i="4"/>
  <c r="H69" i="4"/>
  <c r="H25" i="4"/>
  <c r="X235" i="4"/>
  <c r="X192" i="4"/>
  <c r="X278" i="4"/>
  <c r="X151" i="4"/>
  <c r="X110" i="4"/>
  <c r="X25" i="4"/>
  <c r="X69" i="4"/>
  <c r="P236" i="4"/>
  <c r="P193" i="4"/>
  <c r="P279" i="4"/>
  <c r="P111" i="4"/>
  <c r="P26" i="4"/>
  <c r="P152" i="4"/>
  <c r="P70" i="4"/>
  <c r="H237" i="4"/>
  <c r="H194" i="4"/>
  <c r="H280" i="4"/>
  <c r="H71" i="4"/>
  <c r="H153" i="4"/>
  <c r="H27" i="4"/>
  <c r="H112" i="4"/>
  <c r="X237" i="4"/>
  <c r="X280" i="4"/>
  <c r="X153" i="4"/>
  <c r="X112" i="4"/>
  <c r="X27" i="4"/>
  <c r="X194" i="4"/>
  <c r="X71" i="4"/>
  <c r="P281" i="4"/>
  <c r="P154" i="4"/>
  <c r="P195" i="4"/>
  <c r="P238" i="4"/>
  <c r="P72" i="4"/>
  <c r="P28" i="4"/>
  <c r="P113" i="4"/>
  <c r="H239" i="4"/>
  <c r="H282" i="4"/>
  <c r="H155" i="4"/>
  <c r="H114" i="4"/>
  <c r="H196" i="4"/>
  <c r="H29" i="4"/>
  <c r="H73" i="4"/>
  <c r="X282" i="4"/>
  <c r="X239" i="4"/>
  <c r="X196" i="4"/>
  <c r="X155" i="4"/>
  <c r="X114" i="4"/>
  <c r="X73" i="4"/>
  <c r="X29" i="4"/>
  <c r="P240" i="4"/>
  <c r="P283" i="4"/>
  <c r="P156" i="4"/>
  <c r="P115" i="4"/>
  <c r="P197" i="4"/>
  <c r="P74" i="4"/>
  <c r="P30" i="4"/>
  <c r="H284" i="4"/>
  <c r="H241" i="4"/>
  <c r="H198" i="4"/>
  <c r="H116" i="4"/>
  <c r="H31" i="4"/>
  <c r="H157" i="4"/>
  <c r="H75" i="4"/>
  <c r="X284" i="4"/>
  <c r="X241" i="4"/>
  <c r="X198" i="4"/>
  <c r="X116" i="4"/>
  <c r="X157" i="4"/>
  <c r="X31" i="4"/>
  <c r="X75" i="4"/>
  <c r="P285" i="4"/>
  <c r="P199" i="4"/>
  <c r="P242" i="4"/>
  <c r="P76" i="4"/>
  <c r="P158" i="4"/>
  <c r="P117" i="4"/>
  <c r="P32" i="4"/>
  <c r="H243" i="4"/>
  <c r="H286" i="4"/>
  <c r="H200" i="4"/>
  <c r="H77" i="4"/>
  <c r="H159" i="4"/>
  <c r="H118" i="4"/>
  <c r="H33" i="4"/>
  <c r="X243" i="4"/>
  <c r="X286" i="4"/>
  <c r="X159" i="4"/>
  <c r="X200" i="4"/>
  <c r="X118" i="4"/>
  <c r="X77" i="4"/>
  <c r="X33" i="4"/>
  <c r="P244" i="4"/>
  <c r="P160" i="4"/>
  <c r="P287" i="4"/>
  <c r="P78" i="4"/>
  <c r="P201" i="4"/>
  <c r="P34" i="4"/>
  <c r="P119" i="4"/>
  <c r="H202" i="4"/>
  <c r="H245" i="4"/>
  <c r="H288" i="4"/>
  <c r="H35" i="4"/>
  <c r="H79" i="4"/>
  <c r="H161" i="4"/>
  <c r="H120" i="4"/>
  <c r="X288" i="4"/>
  <c r="X245" i="4"/>
  <c r="X202" i="4"/>
  <c r="X161" i="4"/>
  <c r="X120" i="4"/>
  <c r="X79" i="4"/>
  <c r="X35" i="4"/>
  <c r="P246" i="4"/>
  <c r="P289" i="4"/>
  <c r="P203" i="4"/>
  <c r="P162" i="4"/>
  <c r="P121" i="4"/>
  <c r="P80" i="4"/>
  <c r="P36" i="4"/>
  <c r="H290" i="4"/>
  <c r="H247" i="4"/>
  <c r="H204" i="4"/>
  <c r="H163" i="4"/>
  <c r="H81" i="4"/>
  <c r="H37" i="4"/>
  <c r="H122" i="4"/>
  <c r="X290" i="4"/>
  <c r="X247" i="4"/>
  <c r="X204" i="4"/>
  <c r="X81" i="4"/>
  <c r="X122" i="4"/>
  <c r="X163" i="4"/>
  <c r="X37" i="4"/>
  <c r="P291" i="4"/>
  <c r="P248" i="4"/>
  <c r="P164" i="4"/>
  <c r="P205" i="4"/>
  <c r="P82" i="4"/>
  <c r="P38" i="4"/>
  <c r="P123" i="4"/>
  <c r="H249" i="4"/>
  <c r="H292" i="4"/>
  <c r="H124" i="4"/>
  <c r="H165" i="4"/>
  <c r="H206" i="4"/>
  <c r="H39" i="4"/>
  <c r="H83" i="4"/>
  <c r="X249" i="4"/>
  <c r="X292" i="4"/>
  <c r="X124" i="4"/>
  <c r="X206" i="4"/>
  <c r="X83" i="4"/>
  <c r="X165" i="4"/>
  <c r="X39" i="4"/>
  <c r="P293" i="4"/>
  <c r="P250" i="4"/>
  <c r="P166" i="4"/>
  <c r="P84" i="4"/>
  <c r="P125" i="4"/>
  <c r="P207" i="4"/>
  <c r="P40" i="4"/>
  <c r="H251" i="4"/>
  <c r="H294" i="4"/>
  <c r="H208" i="4"/>
  <c r="H167" i="4"/>
  <c r="H126" i="4"/>
  <c r="H85" i="4"/>
  <c r="H41" i="4"/>
  <c r="X251" i="4"/>
  <c r="X208" i="4"/>
  <c r="X294" i="4"/>
  <c r="X167" i="4"/>
  <c r="X126" i="4"/>
  <c r="X85" i="4"/>
  <c r="X41" i="4"/>
  <c r="P252" i="4"/>
  <c r="P209" i="4"/>
  <c r="P295" i="4"/>
  <c r="P168" i="4"/>
  <c r="P86" i="4"/>
  <c r="P127" i="4"/>
  <c r="P42" i="4"/>
  <c r="B105" i="4"/>
  <c r="B146" i="4"/>
  <c r="B187" i="4" s="1"/>
  <c r="E223" i="4"/>
  <c r="E266" i="4"/>
  <c r="E180" i="4"/>
  <c r="E98" i="4"/>
  <c r="E13" i="4"/>
  <c r="E139" i="4"/>
  <c r="E57" i="4"/>
  <c r="M140" i="4"/>
  <c r="M224" i="4"/>
  <c r="M181" i="4"/>
  <c r="M267" i="4"/>
  <c r="M99" i="4"/>
  <c r="M58" i="4"/>
  <c r="M14" i="4"/>
  <c r="U225" i="4"/>
  <c r="U268" i="4"/>
  <c r="U141" i="4"/>
  <c r="U182" i="4"/>
  <c r="U100" i="4"/>
  <c r="U59" i="4"/>
  <c r="U15" i="4"/>
  <c r="U227" i="4"/>
  <c r="U270" i="4"/>
  <c r="U184" i="4"/>
  <c r="U143" i="4"/>
  <c r="U61" i="4"/>
  <c r="U17" i="4"/>
  <c r="U102" i="4"/>
  <c r="U272" i="4"/>
  <c r="U229" i="4"/>
  <c r="U186" i="4"/>
  <c r="U63" i="4"/>
  <c r="U104" i="4"/>
  <c r="U145" i="4"/>
  <c r="U19" i="4"/>
  <c r="U274" i="4"/>
  <c r="U188" i="4"/>
  <c r="U231" i="4"/>
  <c r="U147" i="4"/>
  <c r="U65" i="4"/>
  <c r="U106" i="4"/>
  <c r="U21" i="4"/>
  <c r="E233" i="4"/>
  <c r="E276" i="4"/>
  <c r="E190" i="4"/>
  <c r="E149" i="4"/>
  <c r="E108" i="4"/>
  <c r="E67" i="4"/>
  <c r="E23" i="4"/>
  <c r="M234" i="4"/>
  <c r="M191" i="4"/>
  <c r="M277" i="4"/>
  <c r="M150" i="4"/>
  <c r="M109" i="4"/>
  <c r="M24" i="4"/>
  <c r="M68" i="4"/>
  <c r="U235" i="4"/>
  <c r="U192" i="4"/>
  <c r="U151" i="4"/>
  <c r="U110" i="4"/>
  <c r="U69" i="4"/>
  <c r="U25" i="4"/>
  <c r="U278" i="4"/>
  <c r="U237" i="4"/>
  <c r="U280" i="4"/>
  <c r="U194" i="4"/>
  <c r="U153" i="4"/>
  <c r="U112" i="4"/>
  <c r="U27" i="4"/>
  <c r="U71" i="4"/>
  <c r="U239" i="4"/>
  <c r="U196" i="4"/>
  <c r="U282" i="4"/>
  <c r="U114" i="4"/>
  <c r="U155" i="4"/>
  <c r="U29" i="4"/>
  <c r="U73" i="4"/>
  <c r="E284" i="4"/>
  <c r="E198" i="4"/>
  <c r="E157" i="4"/>
  <c r="E241" i="4"/>
  <c r="E116" i="4"/>
  <c r="E75" i="4"/>
  <c r="E31" i="4"/>
  <c r="M285" i="4"/>
  <c r="M242" i="4"/>
  <c r="M199" i="4"/>
  <c r="M158" i="4"/>
  <c r="M117" i="4"/>
  <c r="M76" i="4"/>
  <c r="M32" i="4"/>
  <c r="U286" i="4"/>
  <c r="U243" i="4"/>
  <c r="U159" i="4"/>
  <c r="U118" i="4"/>
  <c r="U77" i="4"/>
  <c r="U33" i="4"/>
  <c r="U200" i="4"/>
  <c r="E288" i="4"/>
  <c r="E245" i="4"/>
  <c r="E202" i="4"/>
  <c r="E120" i="4"/>
  <c r="E35" i="4"/>
  <c r="E79" i="4"/>
  <c r="E161" i="4"/>
  <c r="E204" i="4"/>
  <c r="E247" i="4"/>
  <c r="E290" i="4"/>
  <c r="E163" i="4"/>
  <c r="E37" i="4"/>
  <c r="E122" i="4"/>
  <c r="E81" i="4"/>
  <c r="E249" i="4"/>
  <c r="E292" i="4"/>
  <c r="E165" i="4"/>
  <c r="E124" i="4"/>
  <c r="E206" i="4"/>
  <c r="E83" i="4"/>
  <c r="E39" i="4"/>
  <c r="U292" i="4"/>
  <c r="U249" i="4"/>
  <c r="U165" i="4"/>
  <c r="U124" i="4"/>
  <c r="U83" i="4"/>
  <c r="U39" i="4"/>
  <c r="U206" i="4"/>
  <c r="E251" i="4"/>
  <c r="E208" i="4"/>
  <c r="E167" i="4"/>
  <c r="E126" i="4"/>
  <c r="E41" i="4"/>
  <c r="E294" i="4"/>
  <c r="E85" i="4"/>
  <c r="B150" i="4"/>
  <c r="B191" i="4" s="1"/>
  <c r="B109" i="4"/>
  <c r="B166" i="4"/>
  <c r="B207" i="4" s="1"/>
  <c r="B125" i="4"/>
  <c r="Q265" i="4"/>
  <c r="Q222" i="4"/>
  <c r="Q97" i="4"/>
  <c r="Q179" i="4"/>
  <c r="Q56" i="4"/>
  <c r="Q138" i="4"/>
  <c r="Q12" i="4"/>
  <c r="I266" i="4"/>
  <c r="I223" i="4"/>
  <c r="I180" i="4"/>
  <c r="I57" i="4"/>
  <c r="I98" i="4"/>
  <c r="I139" i="4"/>
  <c r="I13" i="4"/>
  <c r="Y223" i="4"/>
  <c r="Y266" i="4"/>
  <c r="Y139" i="4"/>
  <c r="Y180" i="4"/>
  <c r="Y98" i="4"/>
  <c r="Y57" i="4"/>
  <c r="Y13" i="4"/>
  <c r="Q267" i="4"/>
  <c r="Q224" i="4"/>
  <c r="Q140" i="4"/>
  <c r="Q99" i="4"/>
  <c r="Q181" i="4"/>
  <c r="Q58" i="4"/>
  <c r="Q14" i="4"/>
  <c r="I225" i="4"/>
  <c r="I268" i="4"/>
  <c r="I182" i="4"/>
  <c r="I100" i="4"/>
  <c r="I141" i="4"/>
  <c r="I59" i="4"/>
  <c r="I15" i="4"/>
  <c r="Y225" i="4"/>
  <c r="Y182" i="4"/>
  <c r="Y268" i="4"/>
  <c r="Y141" i="4"/>
  <c r="Y100" i="4"/>
  <c r="Y59" i="4"/>
  <c r="Y15" i="4"/>
  <c r="Q226" i="4"/>
  <c r="Q142" i="4"/>
  <c r="Q183" i="4"/>
  <c r="Q269" i="4"/>
  <c r="Q101" i="4"/>
  <c r="Q16" i="4"/>
  <c r="Q60" i="4"/>
  <c r="I227" i="4"/>
  <c r="I270" i="4"/>
  <c r="I143" i="4"/>
  <c r="I184" i="4"/>
  <c r="I102" i="4"/>
  <c r="I61" i="4"/>
  <c r="I17" i="4"/>
  <c r="Y227" i="4"/>
  <c r="Y270" i="4"/>
  <c r="Y143" i="4"/>
  <c r="Y17" i="4"/>
  <c r="Y184" i="4"/>
  <c r="Y61" i="4"/>
  <c r="Y102" i="4"/>
  <c r="Q228" i="4"/>
  <c r="Q185" i="4"/>
  <c r="Q271" i="4"/>
  <c r="Q144" i="4"/>
  <c r="Q62" i="4"/>
  <c r="Q18" i="4"/>
  <c r="Q103" i="4"/>
  <c r="I186" i="4"/>
  <c r="I229" i="4"/>
  <c r="I272" i="4"/>
  <c r="I145" i="4"/>
  <c r="I104" i="4"/>
  <c r="I63" i="4"/>
  <c r="I19" i="4"/>
  <c r="Y229" i="4"/>
  <c r="Y186" i="4"/>
  <c r="Y272" i="4"/>
  <c r="Y145" i="4"/>
  <c r="Y104" i="4"/>
  <c r="Y63" i="4"/>
  <c r="Y19" i="4"/>
  <c r="Q230" i="4"/>
  <c r="Q273" i="4"/>
  <c r="Q187" i="4"/>
  <c r="Q146" i="4"/>
  <c r="Q105" i="4"/>
  <c r="Q64" i="4"/>
  <c r="Q20" i="4"/>
  <c r="I231" i="4"/>
  <c r="I274" i="4"/>
  <c r="I188" i="4"/>
  <c r="I147" i="4"/>
  <c r="I106" i="4"/>
  <c r="I21" i="4"/>
  <c r="I65" i="4"/>
  <c r="Y231" i="4"/>
  <c r="Y147" i="4"/>
  <c r="Y188" i="4"/>
  <c r="Y274" i="4"/>
  <c r="Y106" i="4"/>
  <c r="Y21" i="4"/>
  <c r="Y65" i="4"/>
  <c r="Q275" i="4"/>
  <c r="Q189" i="4"/>
  <c r="Q66" i="4"/>
  <c r="Q148" i="4"/>
  <c r="Q107" i="4"/>
  <c r="Q232" i="4"/>
  <c r="Q22" i="4"/>
  <c r="I233" i="4"/>
  <c r="I149" i="4"/>
  <c r="I190" i="4"/>
  <c r="I108" i="4"/>
  <c r="I276" i="4"/>
  <c r="I23" i="4"/>
  <c r="I67" i="4"/>
  <c r="Y233" i="4"/>
  <c r="Y276" i="4"/>
  <c r="Y190" i="4"/>
  <c r="Y149" i="4"/>
  <c r="Y108" i="4"/>
  <c r="Y67" i="4"/>
  <c r="Y23" i="4"/>
  <c r="Q277" i="4"/>
  <c r="Q191" i="4"/>
  <c r="Q150" i="4"/>
  <c r="Q234" i="4"/>
  <c r="Q109" i="4"/>
  <c r="Q24" i="4"/>
  <c r="Q68" i="4"/>
  <c r="I235" i="4"/>
  <c r="I278" i="4"/>
  <c r="I192" i="4"/>
  <c r="I151" i="4"/>
  <c r="I110" i="4"/>
  <c r="I69" i="4"/>
  <c r="I25" i="4"/>
  <c r="Y278" i="4"/>
  <c r="Y235" i="4"/>
  <c r="Y110" i="4"/>
  <c r="Y192" i="4"/>
  <c r="Y151" i="4"/>
  <c r="Y25" i="4"/>
  <c r="Y69" i="4"/>
  <c r="Q279" i="4"/>
  <c r="Q236" i="4"/>
  <c r="Q152" i="4"/>
  <c r="Q193" i="4"/>
  <c r="Q111" i="4"/>
  <c r="Q70" i="4"/>
  <c r="Q26" i="4"/>
  <c r="I153" i="4"/>
  <c r="I280" i="4"/>
  <c r="I194" i="4"/>
  <c r="I237" i="4"/>
  <c r="I71" i="4"/>
  <c r="I27" i="4"/>
  <c r="I112" i="4"/>
  <c r="Y237" i="4"/>
  <c r="Y194" i="4"/>
  <c r="Y280" i="4"/>
  <c r="Y153" i="4"/>
  <c r="Y112" i="4"/>
  <c r="Y27" i="4"/>
  <c r="Y71" i="4"/>
  <c r="Q238" i="4"/>
  <c r="Q281" i="4"/>
  <c r="Q195" i="4"/>
  <c r="Q154" i="4"/>
  <c r="Q113" i="4"/>
  <c r="Q72" i="4"/>
  <c r="Q28" i="4"/>
  <c r="I196" i="4"/>
  <c r="I239" i="4"/>
  <c r="I282" i="4"/>
  <c r="I155" i="4"/>
  <c r="I29" i="4"/>
  <c r="I73" i="4"/>
  <c r="I114" i="4"/>
  <c r="Y239" i="4"/>
  <c r="Y282" i="4"/>
  <c r="Y196" i="4"/>
  <c r="Y155" i="4"/>
  <c r="Y73" i="4"/>
  <c r="Y114" i="4"/>
  <c r="Y29" i="4"/>
  <c r="Q197" i="4"/>
  <c r="Q156" i="4"/>
  <c r="Q240" i="4"/>
  <c r="Q283" i="4"/>
  <c r="Q115" i="4"/>
  <c r="Q30" i="4"/>
  <c r="Q74" i="4"/>
  <c r="I241" i="4"/>
  <c r="I284" i="4"/>
  <c r="I198" i="4"/>
  <c r="I116" i="4"/>
  <c r="I75" i="4"/>
  <c r="I31" i="4"/>
  <c r="I157" i="4"/>
  <c r="Y241" i="4"/>
  <c r="Y284" i="4"/>
  <c r="Y116" i="4"/>
  <c r="Y75" i="4"/>
  <c r="Y198" i="4"/>
  <c r="Y157" i="4"/>
  <c r="Y31" i="4"/>
  <c r="Q242" i="4"/>
  <c r="Q199" i="4"/>
  <c r="Q158" i="4"/>
  <c r="Q285" i="4"/>
  <c r="Q32" i="4"/>
  <c r="Q117" i="4"/>
  <c r="Q76" i="4"/>
  <c r="I243" i="4"/>
  <c r="I200" i="4"/>
  <c r="I159" i="4"/>
  <c r="I286" i="4"/>
  <c r="I77" i="4"/>
  <c r="I118" i="4"/>
  <c r="I33" i="4"/>
  <c r="Y286" i="4"/>
  <c r="Y243" i="4"/>
  <c r="Y159" i="4"/>
  <c r="Y118" i="4"/>
  <c r="Y200" i="4"/>
  <c r="Y77" i="4"/>
  <c r="Y33" i="4"/>
  <c r="Q201" i="4"/>
  <c r="Q287" i="4"/>
  <c r="Q78" i="4"/>
  <c r="Q119" i="4"/>
  <c r="Q244" i="4"/>
  <c r="Q160" i="4"/>
  <c r="Q34" i="4"/>
  <c r="I245" i="4"/>
  <c r="I288" i="4"/>
  <c r="I161" i="4"/>
  <c r="I202" i="4"/>
  <c r="I79" i="4"/>
  <c r="I120" i="4"/>
  <c r="I35" i="4"/>
  <c r="Y288" i="4"/>
  <c r="Y245" i="4"/>
  <c r="Y202" i="4"/>
  <c r="Y161" i="4"/>
  <c r="Y120" i="4"/>
  <c r="Y79" i="4"/>
  <c r="Y35" i="4"/>
  <c r="Q246" i="4"/>
  <c r="Q289" i="4"/>
  <c r="Q203" i="4"/>
  <c r="Q162" i="4"/>
  <c r="Q80" i="4"/>
  <c r="Q121" i="4"/>
  <c r="Q36" i="4"/>
  <c r="I290" i="4"/>
  <c r="I204" i="4"/>
  <c r="I247" i="4"/>
  <c r="I163" i="4"/>
  <c r="I81" i="4"/>
  <c r="I122" i="4"/>
  <c r="I37" i="4"/>
  <c r="Y247" i="4"/>
  <c r="Y204" i="4"/>
  <c r="Y290" i="4"/>
  <c r="Y163" i="4"/>
  <c r="Y122" i="4"/>
  <c r="Y81" i="4"/>
  <c r="Y37" i="4"/>
  <c r="Q291" i="4"/>
  <c r="Q248" i="4"/>
  <c r="Q205" i="4"/>
  <c r="Q164" i="4"/>
  <c r="Q123" i="4"/>
  <c r="Q38" i="4"/>
  <c r="Q82" i="4"/>
  <c r="I249" i="4"/>
  <c r="I292" i="4"/>
  <c r="I206" i="4"/>
  <c r="I124" i="4"/>
  <c r="I39" i="4"/>
  <c r="I83" i="4"/>
  <c r="I165" i="4"/>
  <c r="Y249" i="4"/>
  <c r="Y292" i="4"/>
  <c r="Y165" i="4"/>
  <c r="Y83" i="4"/>
  <c r="Y124" i="4"/>
  <c r="Y39" i="4"/>
  <c r="Y206" i="4"/>
  <c r="Q250" i="4"/>
  <c r="Q293" i="4"/>
  <c r="Q207" i="4"/>
  <c r="Q84" i="4"/>
  <c r="Q125" i="4"/>
  <c r="Q40" i="4"/>
  <c r="Q166" i="4"/>
  <c r="I251" i="4"/>
  <c r="I208" i="4"/>
  <c r="I294" i="4"/>
  <c r="I167" i="4"/>
  <c r="I85" i="4"/>
  <c r="I126" i="4"/>
  <c r="I41" i="4"/>
  <c r="Y251" i="4"/>
  <c r="Y294" i="4"/>
  <c r="Y208" i="4"/>
  <c r="Y167" i="4"/>
  <c r="Y85" i="4"/>
  <c r="Y126" i="4"/>
  <c r="Y41" i="4"/>
  <c r="Q252" i="4"/>
  <c r="Q295" i="4"/>
  <c r="Q209" i="4"/>
  <c r="Q168" i="4"/>
  <c r="Q86" i="4"/>
  <c r="Q127" i="4"/>
  <c r="Q42" i="4"/>
  <c r="U266" i="4"/>
  <c r="U223" i="4"/>
  <c r="U180" i="4"/>
  <c r="U13" i="4"/>
  <c r="U139" i="4"/>
  <c r="U57" i="4"/>
  <c r="U98" i="4"/>
  <c r="M269" i="4"/>
  <c r="M226" i="4"/>
  <c r="M183" i="4"/>
  <c r="M142" i="4"/>
  <c r="M101" i="4"/>
  <c r="M60" i="4"/>
  <c r="M16" i="4"/>
  <c r="E229" i="4"/>
  <c r="E272" i="4"/>
  <c r="E186" i="4"/>
  <c r="E104" i="4"/>
  <c r="E145" i="4"/>
  <c r="E63" i="4"/>
  <c r="E19" i="4"/>
  <c r="M275" i="4"/>
  <c r="M232" i="4"/>
  <c r="M148" i="4"/>
  <c r="M189" i="4"/>
  <c r="M107" i="4"/>
  <c r="M66" i="4"/>
  <c r="M22" i="4"/>
  <c r="E235" i="4"/>
  <c r="E192" i="4"/>
  <c r="E69" i="4"/>
  <c r="E110" i="4"/>
  <c r="E278" i="4"/>
  <c r="E151" i="4"/>
  <c r="E25" i="4"/>
  <c r="E239" i="4"/>
  <c r="E196" i="4"/>
  <c r="E155" i="4"/>
  <c r="E114" i="4"/>
  <c r="E282" i="4"/>
  <c r="E29" i="4"/>
  <c r="E73" i="4"/>
  <c r="U284" i="4"/>
  <c r="U241" i="4"/>
  <c r="U157" i="4"/>
  <c r="U198" i="4"/>
  <c r="U75" i="4"/>
  <c r="U31" i="4"/>
  <c r="U116" i="4"/>
  <c r="M244" i="4"/>
  <c r="M160" i="4"/>
  <c r="M287" i="4"/>
  <c r="M201" i="4"/>
  <c r="M78" i="4"/>
  <c r="M119" i="4"/>
  <c r="M34" i="4"/>
  <c r="U290" i="4"/>
  <c r="U204" i="4"/>
  <c r="U247" i="4"/>
  <c r="U163" i="4"/>
  <c r="U122" i="4"/>
  <c r="U37" i="4"/>
  <c r="U81" i="4"/>
  <c r="U251" i="4"/>
  <c r="U294" i="4"/>
  <c r="U167" i="4"/>
  <c r="U208" i="4"/>
  <c r="U126" i="4"/>
  <c r="U85" i="4"/>
  <c r="U41" i="4"/>
  <c r="B110" i="4"/>
  <c r="B151" i="4"/>
  <c r="B192" i="4" s="1"/>
  <c r="B167" i="4"/>
  <c r="B208" i="4" s="1"/>
  <c r="B126" i="4"/>
  <c r="R222" i="4"/>
  <c r="R265" i="4"/>
  <c r="R179" i="4"/>
  <c r="R138" i="4"/>
  <c r="R12" i="4"/>
  <c r="R97" i="4"/>
  <c r="R56" i="4"/>
  <c r="J180" i="4"/>
  <c r="J223" i="4"/>
  <c r="J266" i="4"/>
  <c r="J139" i="4"/>
  <c r="J57" i="4"/>
  <c r="J98" i="4"/>
  <c r="J13" i="4"/>
  <c r="Z266" i="4"/>
  <c r="Z223" i="4"/>
  <c r="Z180" i="4"/>
  <c r="Z98" i="4"/>
  <c r="Z139" i="4"/>
  <c r="Z13" i="4"/>
  <c r="Z57" i="4"/>
  <c r="R224" i="4"/>
  <c r="R181" i="4"/>
  <c r="R267" i="4"/>
  <c r="R140" i="4"/>
  <c r="R99" i="4"/>
  <c r="R58" i="4"/>
  <c r="R14" i="4"/>
  <c r="J225" i="4"/>
  <c r="J268" i="4"/>
  <c r="J141" i="4"/>
  <c r="J182" i="4"/>
  <c r="J100" i="4"/>
  <c r="J59" i="4"/>
  <c r="J15" i="4"/>
  <c r="Z268" i="4"/>
  <c r="Z182" i="4"/>
  <c r="Z141" i="4"/>
  <c r="Z225" i="4"/>
  <c r="Z100" i="4"/>
  <c r="Z59" i="4"/>
  <c r="Z15" i="4"/>
  <c r="R269" i="4"/>
  <c r="R226" i="4"/>
  <c r="R101" i="4"/>
  <c r="R16" i="4"/>
  <c r="R183" i="4"/>
  <c r="R142" i="4"/>
  <c r="R60" i="4"/>
  <c r="J227" i="4"/>
  <c r="J270" i="4"/>
  <c r="J184" i="4"/>
  <c r="J143" i="4"/>
  <c r="J102" i="4"/>
  <c r="J61" i="4"/>
  <c r="J17" i="4"/>
  <c r="Z227" i="4"/>
  <c r="Z184" i="4"/>
  <c r="Z270" i="4"/>
  <c r="Z102" i="4"/>
  <c r="Z143" i="4"/>
  <c r="Z61" i="4"/>
  <c r="Z17" i="4"/>
  <c r="R271" i="4"/>
  <c r="R228" i="4"/>
  <c r="R185" i="4"/>
  <c r="R144" i="4"/>
  <c r="R62" i="4"/>
  <c r="R103" i="4"/>
  <c r="R18" i="4"/>
  <c r="J229" i="4"/>
  <c r="J272" i="4"/>
  <c r="J186" i="4"/>
  <c r="J145" i="4"/>
  <c r="J104" i="4"/>
  <c r="J63" i="4"/>
  <c r="J19" i="4"/>
  <c r="Z229" i="4"/>
  <c r="Z272" i="4"/>
  <c r="Z186" i="4"/>
  <c r="Z104" i="4"/>
  <c r="Z145" i="4"/>
  <c r="Z63" i="4"/>
  <c r="Z19" i="4"/>
  <c r="R230" i="4"/>
  <c r="R146" i="4"/>
  <c r="R105" i="4"/>
  <c r="R273" i="4"/>
  <c r="R187" i="4"/>
  <c r="R64" i="4"/>
  <c r="R20" i="4"/>
  <c r="J188" i="4"/>
  <c r="J147" i="4"/>
  <c r="J274" i="4"/>
  <c r="J231" i="4"/>
  <c r="J106" i="4"/>
  <c r="J65" i="4"/>
  <c r="J21" i="4"/>
  <c r="Z274" i="4"/>
  <c r="Z231" i="4"/>
  <c r="Z188" i="4"/>
  <c r="Z147" i="4"/>
  <c r="Z106" i="4"/>
  <c r="Z65" i="4"/>
  <c r="Z21" i="4"/>
  <c r="R232" i="4"/>
  <c r="R148" i="4"/>
  <c r="R189" i="4"/>
  <c r="R275" i="4"/>
  <c r="R107" i="4"/>
  <c r="R66" i="4"/>
  <c r="R22" i="4"/>
  <c r="J233" i="4"/>
  <c r="J276" i="4"/>
  <c r="J108" i="4"/>
  <c r="J149" i="4"/>
  <c r="J190" i="4"/>
  <c r="J23" i="4"/>
  <c r="J67" i="4"/>
  <c r="Z233" i="4"/>
  <c r="Z276" i="4"/>
  <c r="Z149" i="4"/>
  <c r="Z190" i="4"/>
  <c r="Z108" i="4"/>
  <c r="Z67" i="4"/>
  <c r="Z23" i="4"/>
  <c r="R234" i="4"/>
  <c r="R277" i="4"/>
  <c r="R191" i="4"/>
  <c r="R109" i="4"/>
  <c r="R150" i="4"/>
  <c r="R24" i="4"/>
  <c r="R68" i="4"/>
  <c r="J235" i="4"/>
  <c r="J278" i="4"/>
  <c r="J151" i="4"/>
  <c r="J192" i="4"/>
  <c r="J110" i="4"/>
  <c r="J69" i="4"/>
  <c r="J25" i="4"/>
  <c r="Z235" i="4"/>
  <c r="Z192" i="4"/>
  <c r="Z278" i="4"/>
  <c r="Z110" i="4"/>
  <c r="Z151" i="4"/>
  <c r="Z25" i="4"/>
  <c r="Z69" i="4"/>
  <c r="R236" i="4"/>
  <c r="R279" i="4"/>
  <c r="R193" i="4"/>
  <c r="R152" i="4"/>
  <c r="R26" i="4"/>
  <c r="R111" i="4"/>
  <c r="R70" i="4"/>
  <c r="J237" i="4"/>
  <c r="J194" i="4"/>
  <c r="J153" i="4"/>
  <c r="J280" i="4"/>
  <c r="J112" i="4"/>
  <c r="J27" i="4"/>
  <c r="J71" i="4"/>
  <c r="Z280" i="4"/>
  <c r="Z237" i="4"/>
  <c r="Z194" i="4"/>
  <c r="Z153" i="4"/>
  <c r="Z112" i="4"/>
  <c r="Z27" i="4"/>
  <c r="Z71" i="4"/>
  <c r="R238" i="4"/>
  <c r="R281" i="4"/>
  <c r="R195" i="4"/>
  <c r="R28" i="4"/>
  <c r="R113" i="4"/>
  <c r="R154" i="4"/>
  <c r="R72" i="4"/>
  <c r="J239" i="4"/>
  <c r="J282" i="4"/>
  <c r="J196" i="4"/>
  <c r="J155" i="4"/>
  <c r="J114" i="4"/>
  <c r="J29" i="4"/>
  <c r="J73" i="4"/>
  <c r="Z239" i="4"/>
  <c r="Z196" i="4"/>
  <c r="Z282" i="4"/>
  <c r="Z155" i="4"/>
  <c r="Z114" i="4"/>
  <c r="Z29" i="4"/>
  <c r="Z73" i="4"/>
  <c r="R240" i="4"/>
  <c r="R283" i="4"/>
  <c r="R197" i="4"/>
  <c r="R156" i="4"/>
  <c r="R115" i="4"/>
  <c r="R74" i="4"/>
  <c r="R30" i="4"/>
  <c r="J241" i="4"/>
  <c r="J284" i="4"/>
  <c r="J157" i="4"/>
  <c r="J198" i="4"/>
  <c r="J116" i="4"/>
  <c r="J75" i="4"/>
  <c r="J31" i="4"/>
  <c r="Z241" i="4"/>
  <c r="Z284" i="4"/>
  <c r="Z157" i="4"/>
  <c r="Z116" i="4"/>
  <c r="Z198" i="4"/>
  <c r="Z31" i="4"/>
  <c r="Z75" i="4"/>
  <c r="R242" i="4"/>
  <c r="R285" i="4"/>
  <c r="R199" i="4"/>
  <c r="R158" i="4"/>
  <c r="R117" i="4"/>
  <c r="R32" i="4"/>
  <c r="R76" i="4"/>
  <c r="J243" i="4"/>
  <c r="J286" i="4"/>
  <c r="J200" i="4"/>
  <c r="J118" i="4"/>
  <c r="J159" i="4"/>
  <c r="J77" i="4"/>
  <c r="J33" i="4"/>
  <c r="Z286" i="4"/>
  <c r="Z243" i="4"/>
  <c r="Z200" i="4"/>
  <c r="Z118" i="4"/>
  <c r="Z159" i="4"/>
  <c r="Z77" i="4"/>
  <c r="Z33" i="4"/>
  <c r="R287" i="4"/>
  <c r="R244" i="4"/>
  <c r="R201" i="4"/>
  <c r="R160" i="4"/>
  <c r="R78" i="4"/>
  <c r="R34" i="4"/>
  <c r="R119" i="4"/>
  <c r="J288" i="4"/>
  <c r="J245" i="4"/>
  <c r="J202" i="4"/>
  <c r="J120" i="4"/>
  <c r="J161" i="4"/>
  <c r="J79" i="4"/>
  <c r="J35" i="4"/>
  <c r="Z245" i="4"/>
  <c r="Z288" i="4"/>
  <c r="Z202" i="4"/>
  <c r="Z120" i="4"/>
  <c r="Z161" i="4"/>
  <c r="Z35" i="4"/>
  <c r="Z79" i="4"/>
  <c r="R246" i="4"/>
  <c r="R289" i="4"/>
  <c r="R162" i="4"/>
  <c r="R203" i="4"/>
  <c r="R36" i="4"/>
  <c r="R121" i="4"/>
  <c r="R80" i="4"/>
  <c r="J247" i="4"/>
  <c r="J204" i="4"/>
  <c r="J290" i="4"/>
  <c r="J163" i="4"/>
  <c r="J37" i="4"/>
  <c r="J81" i="4"/>
  <c r="J122" i="4"/>
  <c r="Z204" i="4"/>
  <c r="Z247" i="4"/>
  <c r="Z290" i="4"/>
  <c r="Z122" i="4"/>
  <c r="Z163" i="4"/>
  <c r="Z81" i="4"/>
  <c r="Z37" i="4"/>
  <c r="R291" i="4"/>
  <c r="R248" i="4"/>
  <c r="R205" i="4"/>
  <c r="R164" i="4"/>
  <c r="R123" i="4"/>
  <c r="R38" i="4"/>
  <c r="R82" i="4"/>
  <c r="J249" i="4"/>
  <c r="J292" i="4"/>
  <c r="J206" i="4"/>
  <c r="J124" i="4"/>
  <c r="J83" i="4"/>
  <c r="J165" i="4"/>
  <c r="J39" i="4"/>
  <c r="Z249" i="4"/>
  <c r="Z292" i="4"/>
  <c r="Z206" i="4"/>
  <c r="Z124" i="4"/>
  <c r="Z165" i="4"/>
  <c r="Z83" i="4"/>
  <c r="Z39" i="4"/>
  <c r="R293" i="4"/>
  <c r="R250" i="4"/>
  <c r="R207" i="4"/>
  <c r="R166" i="4"/>
  <c r="R125" i="4"/>
  <c r="R40" i="4"/>
  <c r="R84" i="4"/>
  <c r="J251" i="4"/>
  <c r="J294" i="4"/>
  <c r="J208" i="4"/>
  <c r="J126" i="4"/>
  <c r="J167" i="4"/>
  <c r="J85" i="4"/>
  <c r="J41" i="4"/>
  <c r="Z251" i="4"/>
  <c r="Z294" i="4"/>
  <c r="Z126" i="4"/>
  <c r="Z167" i="4"/>
  <c r="Z208" i="4"/>
  <c r="Z85" i="4"/>
  <c r="Z41" i="4"/>
  <c r="R252" i="4"/>
  <c r="R209" i="4"/>
  <c r="R295" i="4"/>
  <c r="R168" i="4"/>
  <c r="R86" i="4"/>
  <c r="R42" i="4"/>
  <c r="R127" i="4"/>
  <c r="B152" i="4"/>
  <c r="B193" i="4" s="1"/>
  <c r="B111" i="4"/>
  <c r="B168" i="4"/>
  <c r="B209" i="4" s="1"/>
  <c r="B127" i="4"/>
  <c r="C267" i="4"/>
  <c r="C224" i="4"/>
  <c r="C181" i="4"/>
  <c r="C140" i="4"/>
  <c r="C99" i="4"/>
  <c r="C58" i="4"/>
  <c r="C14" i="4"/>
  <c r="S269" i="4"/>
  <c r="S226" i="4"/>
  <c r="S183" i="4"/>
  <c r="S101" i="4"/>
  <c r="S142" i="4"/>
  <c r="S16" i="4"/>
  <c r="S60" i="4"/>
  <c r="C271" i="4"/>
  <c r="C185" i="4"/>
  <c r="C144" i="4"/>
  <c r="C228" i="4"/>
  <c r="C103" i="4"/>
  <c r="C62" i="4"/>
  <c r="C18" i="4"/>
  <c r="S271" i="4"/>
  <c r="S185" i="4"/>
  <c r="S228" i="4"/>
  <c r="S144" i="4"/>
  <c r="S103" i="4"/>
  <c r="S62" i="4"/>
  <c r="S18" i="4"/>
  <c r="K229" i="4"/>
  <c r="K272" i="4"/>
  <c r="K186" i="4"/>
  <c r="K104" i="4"/>
  <c r="K19" i="4"/>
  <c r="K145" i="4"/>
  <c r="K63" i="4"/>
  <c r="C273" i="4"/>
  <c r="C230" i="4"/>
  <c r="C187" i="4"/>
  <c r="C146" i="4"/>
  <c r="C64" i="4"/>
  <c r="C105" i="4"/>
  <c r="C20" i="4"/>
  <c r="S230" i="4"/>
  <c r="S273" i="4"/>
  <c r="S146" i="4"/>
  <c r="S187" i="4"/>
  <c r="S64" i="4"/>
  <c r="S20" i="4"/>
  <c r="S105" i="4"/>
  <c r="K231" i="4"/>
  <c r="K274" i="4"/>
  <c r="K106" i="4"/>
  <c r="K147" i="4"/>
  <c r="K188" i="4"/>
  <c r="K65" i="4"/>
  <c r="K21" i="4"/>
  <c r="C189" i="4"/>
  <c r="C275" i="4"/>
  <c r="C232" i="4"/>
  <c r="C148" i="4"/>
  <c r="C66" i="4"/>
  <c r="C107" i="4"/>
  <c r="C22" i="4"/>
  <c r="S232" i="4"/>
  <c r="S275" i="4"/>
  <c r="S148" i="4"/>
  <c r="S189" i="4"/>
  <c r="S66" i="4"/>
  <c r="S107" i="4"/>
  <c r="S22" i="4"/>
  <c r="K276" i="4"/>
  <c r="K190" i="4"/>
  <c r="K233" i="4"/>
  <c r="K149" i="4"/>
  <c r="K108" i="4"/>
  <c r="K67" i="4"/>
  <c r="K23" i="4"/>
  <c r="C277" i="4"/>
  <c r="C234" i="4"/>
  <c r="C191" i="4"/>
  <c r="C150" i="4"/>
  <c r="C109" i="4"/>
  <c r="C68" i="4"/>
  <c r="C24" i="4"/>
  <c r="S234" i="4"/>
  <c r="S277" i="4"/>
  <c r="S150" i="4"/>
  <c r="S109" i="4"/>
  <c r="S191" i="4"/>
  <c r="S68" i="4"/>
  <c r="S24" i="4"/>
  <c r="K235" i="4"/>
  <c r="K278" i="4"/>
  <c r="K192" i="4"/>
  <c r="K151" i="4"/>
  <c r="K69" i="4"/>
  <c r="K110" i="4"/>
  <c r="K25" i="4"/>
  <c r="C236" i="4"/>
  <c r="C279" i="4"/>
  <c r="C193" i="4"/>
  <c r="C152" i="4"/>
  <c r="C70" i="4"/>
  <c r="C111" i="4"/>
  <c r="C26" i="4"/>
  <c r="S236" i="4"/>
  <c r="S279" i="4"/>
  <c r="S111" i="4"/>
  <c r="S152" i="4"/>
  <c r="S26" i="4"/>
  <c r="S193" i="4"/>
  <c r="S70" i="4"/>
  <c r="K237" i="4"/>
  <c r="K194" i="4"/>
  <c r="K280" i="4"/>
  <c r="K153" i="4"/>
  <c r="K71" i="4"/>
  <c r="K27" i="4"/>
  <c r="K112" i="4"/>
  <c r="C238" i="4"/>
  <c r="C281" i="4"/>
  <c r="C154" i="4"/>
  <c r="C72" i="4"/>
  <c r="C113" i="4"/>
  <c r="C28" i="4"/>
  <c r="C195" i="4"/>
  <c r="S238" i="4"/>
  <c r="S281" i="4"/>
  <c r="S195" i="4"/>
  <c r="S154" i="4"/>
  <c r="S113" i="4"/>
  <c r="S28" i="4"/>
  <c r="S72" i="4"/>
  <c r="K239" i="4"/>
  <c r="K282" i="4"/>
  <c r="K196" i="4"/>
  <c r="K114" i="4"/>
  <c r="K155" i="4"/>
  <c r="K73" i="4"/>
  <c r="K29" i="4"/>
  <c r="C240" i="4"/>
  <c r="C283" i="4"/>
  <c r="C197" i="4"/>
  <c r="C115" i="4"/>
  <c r="C30" i="4"/>
  <c r="C156" i="4"/>
  <c r="C74" i="4"/>
  <c r="S283" i="4"/>
  <c r="S197" i="4"/>
  <c r="S240" i="4"/>
  <c r="S156" i="4"/>
  <c r="S115" i="4"/>
  <c r="S74" i="4"/>
  <c r="S30" i="4"/>
  <c r="K241" i="4"/>
  <c r="K198" i="4"/>
  <c r="K284" i="4"/>
  <c r="K157" i="4"/>
  <c r="K31" i="4"/>
  <c r="K75" i="4"/>
  <c r="K116" i="4"/>
  <c r="C242" i="4"/>
  <c r="C199" i="4"/>
  <c r="C158" i="4"/>
  <c r="C285" i="4"/>
  <c r="C117" i="4"/>
  <c r="C76" i="4"/>
  <c r="C32" i="4"/>
  <c r="S285" i="4"/>
  <c r="S242" i="4"/>
  <c r="S199" i="4"/>
  <c r="S158" i="4"/>
  <c r="S117" i="4"/>
  <c r="S76" i="4"/>
  <c r="S32" i="4"/>
  <c r="C244" i="4"/>
  <c r="C287" i="4"/>
  <c r="C201" i="4"/>
  <c r="C160" i="4"/>
  <c r="C78" i="4"/>
  <c r="C119" i="4"/>
  <c r="C34" i="4"/>
  <c r="S287" i="4"/>
  <c r="S160" i="4"/>
  <c r="S201" i="4"/>
  <c r="S244" i="4"/>
  <c r="S119" i="4"/>
  <c r="S78" i="4"/>
  <c r="S34" i="4"/>
  <c r="K288" i="4"/>
  <c r="K245" i="4"/>
  <c r="K161" i="4"/>
  <c r="K202" i="4"/>
  <c r="K120" i="4"/>
  <c r="K79" i="4"/>
  <c r="K35" i="4"/>
  <c r="C289" i="4"/>
  <c r="C246" i="4"/>
  <c r="C162" i="4"/>
  <c r="C203" i="4"/>
  <c r="C80" i="4"/>
  <c r="C36" i="4"/>
  <c r="C121" i="4"/>
  <c r="S246" i="4"/>
  <c r="S289" i="4"/>
  <c r="S203" i="4"/>
  <c r="S162" i="4"/>
  <c r="S121" i="4"/>
  <c r="S36" i="4"/>
  <c r="S80" i="4"/>
  <c r="K247" i="4"/>
  <c r="K290" i="4"/>
  <c r="K204" i="4"/>
  <c r="K163" i="4"/>
  <c r="K81" i="4"/>
  <c r="K122" i="4"/>
  <c r="K37" i="4"/>
  <c r="C248" i="4"/>
  <c r="C291" i="4"/>
  <c r="C205" i="4"/>
  <c r="C164" i="4"/>
  <c r="C38" i="4"/>
  <c r="C82" i="4"/>
  <c r="C123" i="4"/>
  <c r="K292" i="4"/>
  <c r="K249" i="4"/>
  <c r="K206" i="4"/>
  <c r="K124" i="4"/>
  <c r="K165" i="4"/>
  <c r="K83" i="4"/>
  <c r="K39" i="4"/>
  <c r="C293" i="4"/>
  <c r="C250" i="4"/>
  <c r="C207" i="4"/>
  <c r="C166" i="4"/>
  <c r="C125" i="4"/>
  <c r="C84" i="4"/>
  <c r="C40" i="4"/>
  <c r="S252" i="4"/>
  <c r="S295" i="4"/>
  <c r="S209" i="4"/>
  <c r="S127" i="4"/>
  <c r="S86" i="4"/>
  <c r="S42" i="4"/>
  <c r="S168" i="4"/>
  <c r="S291" i="4"/>
  <c r="S248" i="4"/>
  <c r="S205" i="4"/>
  <c r="S164" i="4"/>
  <c r="S123" i="4"/>
  <c r="S38" i="4"/>
  <c r="S82" i="4"/>
  <c r="B112" i="4"/>
  <c r="B153" i="4"/>
  <c r="B194" i="4" s="1"/>
  <c r="D222" i="4"/>
  <c r="D265" i="4"/>
  <c r="D179" i="4"/>
  <c r="D97" i="4"/>
  <c r="D56" i="4"/>
  <c r="D138" i="4"/>
  <c r="D12" i="4"/>
  <c r="D9" i="8"/>
  <c r="D29" i="8" s="1"/>
  <c r="T222" i="4"/>
  <c r="T265" i="4"/>
  <c r="T138" i="4"/>
  <c r="T179" i="4"/>
  <c r="T97" i="4"/>
  <c r="T12" i="4"/>
  <c r="T56" i="4"/>
  <c r="L180" i="4"/>
  <c r="L223" i="4"/>
  <c r="L266" i="4"/>
  <c r="L57" i="4"/>
  <c r="L139" i="4"/>
  <c r="L98" i="4"/>
  <c r="L13" i="4"/>
  <c r="D267" i="4"/>
  <c r="D181" i="4"/>
  <c r="D224" i="4"/>
  <c r="D58" i="4"/>
  <c r="D140" i="4"/>
  <c r="D99" i="4"/>
  <c r="D14" i="4"/>
  <c r="T267" i="4"/>
  <c r="T224" i="4"/>
  <c r="T181" i="4"/>
  <c r="T58" i="4"/>
  <c r="T140" i="4"/>
  <c r="T14" i="4"/>
  <c r="T99" i="4"/>
  <c r="L268" i="4"/>
  <c r="L225" i="4"/>
  <c r="L59" i="4"/>
  <c r="L100" i="4"/>
  <c r="L182" i="4"/>
  <c r="L141" i="4"/>
  <c r="L15" i="4"/>
  <c r="D269" i="4"/>
  <c r="D226" i="4"/>
  <c r="D142" i="4"/>
  <c r="D183" i="4"/>
  <c r="D101" i="4"/>
  <c r="D60" i="4"/>
  <c r="D16" i="4"/>
  <c r="T183" i="4"/>
  <c r="T226" i="4"/>
  <c r="T269" i="4"/>
  <c r="T142" i="4"/>
  <c r="T101" i="4"/>
  <c r="T60" i="4"/>
  <c r="T16" i="4"/>
  <c r="L227" i="4"/>
  <c r="L270" i="4"/>
  <c r="L184" i="4"/>
  <c r="L17" i="4"/>
  <c r="L102" i="4"/>
  <c r="L143" i="4"/>
  <c r="L61" i="4"/>
  <c r="D271" i="4"/>
  <c r="D228" i="4"/>
  <c r="D185" i="4"/>
  <c r="D103" i="4"/>
  <c r="D144" i="4"/>
  <c r="D18" i="4"/>
  <c r="D62" i="4"/>
  <c r="T228" i="4"/>
  <c r="T185" i="4"/>
  <c r="T62" i="4"/>
  <c r="T271" i="4"/>
  <c r="T144" i="4"/>
  <c r="T103" i="4"/>
  <c r="T18" i="4"/>
  <c r="L229" i="4"/>
  <c r="L272" i="4"/>
  <c r="L186" i="4"/>
  <c r="L63" i="4"/>
  <c r="L145" i="4"/>
  <c r="L104" i="4"/>
  <c r="L19" i="4"/>
  <c r="D230" i="4"/>
  <c r="D273" i="4"/>
  <c r="D187" i="4"/>
  <c r="D64" i="4"/>
  <c r="D105" i="4"/>
  <c r="D146" i="4"/>
  <c r="D20" i="4"/>
  <c r="T230" i="4"/>
  <c r="T273" i="4"/>
  <c r="T187" i="4"/>
  <c r="T146" i="4"/>
  <c r="T105" i="4"/>
  <c r="T64" i="4"/>
  <c r="T20" i="4"/>
  <c r="L231" i="4"/>
  <c r="L188" i="4"/>
  <c r="L274" i="4"/>
  <c r="L106" i="4"/>
  <c r="L65" i="4"/>
  <c r="L147" i="4"/>
  <c r="L21" i="4"/>
  <c r="D232" i="4"/>
  <c r="D189" i="4"/>
  <c r="D275" i="4"/>
  <c r="D107" i="4"/>
  <c r="D148" i="4"/>
  <c r="D66" i="4"/>
  <c r="D22" i="4"/>
  <c r="T275" i="4"/>
  <c r="T189" i="4"/>
  <c r="T232" i="4"/>
  <c r="T148" i="4"/>
  <c r="T107" i="4"/>
  <c r="T66" i="4"/>
  <c r="T22" i="4"/>
  <c r="L233" i="4"/>
  <c r="L276" i="4"/>
  <c r="L190" i="4"/>
  <c r="L108" i="4"/>
  <c r="L149" i="4"/>
  <c r="L23" i="4"/>
  <c r="L67" i="4"/>
  <c r="D234" i="4"/>
  <c r="D150" i="4"/>
  <c r="D277" i="4"/>
  <c r="D109" i="4"/>
  <c r="D191" i="4"/>
  <c r="D68" i="4"/>
  <c r="D24" i="4"/>
  <c r="T234" i="4"/>
  <c r="T277" i="4"/>
  <c r="T191" i="4"/>
  <c r="T68" i="4"/>
  <c r="T109" i="4"/>
  <c r="T150" i="4"/>
  <c r="T24" i="4"/>
  <c r="L235" i="4"/>
  <c r="L278" i="4"/>
  <c r="L151" i="4"/>
  <c r="L192" i="4"/>
  <c r="L69" i="4"/>
  <c r="L25" i="4"/>
  <c r="L110" i="4"/>
  <c r="D236" i="4"/>
  <c r="D279" i="4"/>
  <c r="D193" i="4"/>
  <c r="D111" i="4"/>
  <c r="D152" i="4"/>
  <c r="D70" i="4"/>
  <c r="D26" i="4"/>
  <c r="T279" i="4"/>
  <c r="T236" i="4"/>
  <c r="T193" i="4"/>
  <c r="T152" i="4"/>
  <c r="T70" i="4"/>
  <c r="T111" i="4"/>
  <c r="T26" i="4"/>
  <c r="L237" i="4"/>
  <c r="L280" i="4"/>
  <c r="L194" i="4"/>
  <c r="L71" i="4"/>
  <c r="L112" i="4"/>
  <c r="L27" i="4"/>
  <c r="L153" i="4"/>
  <c r="D238" i="4"/>
  <c r="D281" i="4"/>
  <c r="D195" i="4"/>
  <c r="D154" i="4"/>
  <c r="D113" i="4"/>
  <c r="D72" i="4"/>
  <c r="D28" i="4"/>
  <c r="T238" i="4"/>
  <c r="T281" i="4"/>
  <c r="T195" i="4"/>
  <c r="T154" i="4"/>
  <c r="T113" i="4"/>
  <c r="T72" i="4"/>
  <c r="T28" i="4"/>
  <c r="L239" i="4"/>
  <c r="L282" i="4"/>
  <c r="L196" i="4"/>
  <c r="L155" i="4"/>
  <c r="L29" i="4"/>
  <c r="L114" i="4"/>
  <c r="L73" i="4"/>
  <c r="D240" i="4"/>
  <c r="D283" i="4"/>
  <c r="D197" i="4"/>
  <c r="D156" i="4"/>
  <c r="D115" i="4"/>
  <c r="D74" i="4"/>
  <c r="D30" i="4"/>
  <c r="T240" i="4"/>
  <c r="T283" i="4"/>
  <c r="T197" i="4"/>
  <c r="T156" i="4"/>
  <c r="T115" i="4"/>
  <c r="T74" i="4"/>
  <c r="T30" i="4"/>
  <c r="L241" i="4"/>
  <c r="L198" i="4"/>
  <c r="L284" i="4"/>
  <c r="L157" i="4"/>
  <c r="L75" i="4"/>
  <c r="L116" i="4"/>
  <c r="L31" i="4"/>
  <c r="D285" i="4"/>
  <c r="D242" i="4"/>
  <c r="D199" i="4"/>
  <c r="D158" i="4"/>
  <c r="D117" i="4"/>
  <c r="D32" i="4"/>
  <c r="D76" i="4"/>
  <c r="T242" i="4"/>
  <c r="T285" i="4"/>
  <c r="T199" i="4"/>
  <c r="T158" i="4"/>
  <c r="T117" i="4"/>
  <c r="T32" i="4"/>
  <c r="T76" i="4"/>
  <c r="L243" i="4"/>
  <c r="L286" i="4"/>
  <c r="L159" i="4"/>
  <c r="L200" i="4"/>
  <c r="L118" i="4"/>
  <c r="L33" i="4"/>
  <c r="L77" i="4"/>
  <c r="D244" i="4"/>
  <c r="D287" i="4"/>
  <c r="D201" i="4"/>
  <c r="D160" i="4"/>
  <c r="D78" i="4"/>
  <c r="D119" i="4"/>
  <c r="D34" i="4"/>
  <c r="T287" i="4"/>
  <c r="T244" i="4"/>
  <c r="T201" i="4"/>
  <c r="T119" i="4"/>
  <c r="T160" i="4"/>
  <c r="T34" i="4"/>
  <c r="T78" i="4"/>
  <c r="L202" i="4"/>
  <c r="L245" i="4"/>
  <c r="L288" i="4"/>
  <c r="L161" i="4"/>
  <c r="L120" i="4"/>
  <c r="L79" i="4"/>
  <c r="L35" i="4"/>
  <c r="D289" i="4"/>
  <c r="D203" i="4"/>
  <c r="D162" i="4"/>
  <c r="D246" i="4"/>
  <c r="D121" i="4"/>
  <c r="D36" i="4"/>
  <c r="D80" i="4"/>
  <c r="T246" i="4"/>
  <c r="T289" i="4"/>
  <c r="T203" i="4"/>
  <c r="T162" i="4"/>
  <c r="T80" i="4"/>
  <c r="T36" i="4"/>
  <c r="T121" i="4"/>
  <c r="L247" i="4"/>
  <c r="L290" i="4"/>
  <c r="L37" i="4"/>
  <c r="L122" i="4"/>
  <c r="L163" i="4"/>
  <c r="L204" i="4"/>
  <c r="L81" i="4"/>
  <c r="D291" i="4"/>
  <c r="D248" i="4"/>
  <c r="D164" i="4"/>
  <c r="D205" i="4"/>
  <c r="D123" i="4"/>
  <c r="D82" i="4"/>
  <c r="D38" i="4"/>
  <c r="T248" i="4"/>
  <c r="T291" i="4"/>
  <c r="T164" i="4"/>
  <c r="T205" i="4"/>
  <c r="T123" i="4"/>
  <c r="T82" i="4"/>
  <c r="T38" i="4"/>
  <c r="L292" i="4"/>
  <c r="L249" i="4"/>
  <c r="L206" i="4"/>
  <c r="L165" i="4"/>
  <c r="L124" i="4"/>
  <c r="L83" i="4"/>
  <c r="L39" i="4"/>
  <c r="D250" i="4"/>
  <c r="D207" i="4"/>
  <c r="D293" i="4"/>
  <c r="D166" i="4"/>
  <c r="D125" i="4"/>
  <c r="D84" i="4"/>
  <c r="D40" i="4"/>
  <c r="T250" i="4"/>
  <c r="T293" i="4"/>
  <c r="T207" i="4"/>
  <c r="T166" i="4"/>
  <c r="T125" i="4"/>
  <c r="T84" i="4"/>
  <c r="T40" i="4"/>
  <c r="L251" i="4"/>
  <c r="L294" i="4"/>
  <c r="L208" i="4"/>
  <c r="L167" i="4"/>
  <c r="L126" i="4"/>
  <c r="L41" i="4"/>
  <c r="L85" i="4"/>
  <c r="D252" i="4"/>
  <c r="D209" i="4"/>
  <c r="D295" i="4"/>
  <c r="D168" i="4"/>
  <c r="D86" i="4"/>
  <c r="D127" i="4"/>
  <c r="D42" i="4"/>
  <c r="T295" i="4"/>
  <c r="T252" i="4"/>
  <c r="T209" i="4"/>
  <c r="T127" i="4"/>
  <c r="T168" i="4"/>
  <c r="T86" i="4"/>
  <c r="T42" i="4"/>
  <c r="K286" i="4"/>
  <c r="K200" i="4"/>
  <c r="K243" i="4"/>
  <c r="K159" i="4"/>
  <c r="K118" i="4"/>
  <c r="K33" i="4"/>
  <c r="K77" i="4"/>
  <c r="B113" i="4"/>
  <c r="B154" i="4"/>
  <c r="B195" i="4" s="1"/>
  <c r="E265" i="4"/>
  <c r="E222" i="4"/>
  <c r="E179" i="4"/>
  <c r="E97" i="4"/>
  <c r="E138" i="4"/>
  <c r="E12" i="4"/>
  <c r="E56" i="4"/>
  <c r="U265" i="4"/>
  <c r="U222" i="4"/>
  <c r="U179" i="4"/>
  <c r="U138" i="4"/>
  <c r="U97" i="4"/>
  <c r="U12" i="4"/>
  <c r="U56" i="4"/>
  <c r="M223" i="4"/>
  <c r="M266" i="4"/>
  <c r="M180" i="4"/>
  <c r="M139" i="4"/>
  <c r="M13" i="4"/>
  <c r="M57" i="4"/>
  <c r="M98" i="4"/>
  <c r="E224" i="4"/>
  <c r="E267" i="4"/>
  <c r="E140" i="4"/>
  <c r="E99" i="4"/>
  <c r="E181" i="4"/>
  <c r="E58" i="4"/>
  <c r="E14" i="4"/>
  <c r="U224" i="4"/>
  <c r="U267" i="4"/>
  <c r="U140" i="4"/>
  <c r="U181" i="4"/>
  <c r="U99" i="4"/>
  <c r="U58" i="4"/>
  <c r="U14" i="4"/>
  <c r="M225" i="4"/>
  <c r="M268" i="4"/>
  <c r="M182" i="4"/>
  <c r="M141" i="4"/>
  <c r="M100" i="4"/>
  <c r="M15" i="4"/>
  <c r="M59" i="4"/>
  <c r="E183" i="4"/>
  <c r="E226" i="4"/>
  <c r="E269" i="4"/>
  <c r="E142" i="4"/>
  <c r="E101" i="4"/>
  <c r="E60" i="4"/>
  <c r="E16" i="4"/>
  <c r="U269" i="4"/>
  <c r="U226" i="4"/>
  <c r="U183" i="4"/>
  <c r="U142" i="4"/>
  <c r="U101" i="4"/>
  <c r="U60" i="4"/>
  <c r="U16" i="4"/>
  <c r="M227" i="4"/>
  <c r="M184" i="4"/>
  <c r="M270" i="4"/>
  <c r="M143" i="4"/>
  <c r="M61" i="4"/>
  <c r="M102" i="4"/>
  <c r="M17" i="4"/>
  <c r="E228" i="4"/>
  <c r="E271" i="4"/>
  <c r="E144" i="4"/>
  <c r="E103" i="4"/>
  <c r="E185" i="4"/>
  <c r="E62" i="4"/>
  <c r="E18" i="4"/>
  <c r="U228" i="4"/>
  <c r="U271" i="4"/>
  <c r="U185" i="4"/>
  <c r="U103" i="4"/>
  <c r="U144" i="4"/>
  <c r="U62" i="4"/>
  <c r="U18" i="4"/>
  <c r="M229" i="4"/>
  <c r="M272" i="4"/>
  <c r="M186" i="4"/>
  <c r="M145" i="4"/>
  <c r="M104" i="4"/>
  <c r="M63" i="4"/>
  <c r="M19" i="4"/>
  <c r="E230" i="4"/>
  <c r="E187" i="4"/>
  <c r="E273" i="4"/>
  <c r="E146" i="4"/>
  <c r="E64" i="4"/>
  <c r="E20" i="4"/>
  <c r="E105" i="4"/>
  <c r="U273" i="4"/>
  <c r="U230" i="4"/>
  <c r="U146" i="4"/>
  <c r="U105" i="4"/>
  <c r="U187" i="4"/>
  <c r="U64" i="4"/>
  <c r="U20" i="4"/>
  <c r="M231" i="4"/>
  <c r="M188" i="4"/>
  <c r="M147" i="4"/>
  <c r="M274" i="4"/>
  <c r="M106" i="4"/>
  <c r="M65" i="4"/>
  <c r="M21" i="4"/>
  <c r="E232" i="4"/>
  <c r="E275" i="4"/>
  <c r="E189" i="4"/>
  <c r="E148" i="4"/>
  <c r="E107" i="4"/>
  <c r="E66" i="4"/>
  <c r="E22" i="4"/>
  <c r="U232" i="4"/>
  <c r="U148" i="4"/>
  <c r="U275" i="4"/>
  <c r="U189" i="4"/>
  <c r="U66" i="4"/>
  <c r="U107" i="4"/>
  <c r="U22" i="4"/>
  <c r="M233" i="4"/>
  <c r="M276" i="4"/>
  <c r="M190" i="4"/>
  <c r="M149" i="4"/>
  <c r="M108" i="4"/>
  <c r="M23" i="4"/>
  <c r="M67" i="4"/>
  <c r="E234" i="4"/>
  <c r="E277" i="4"/>
  <c r="E191" i="4"/>
  <c r="E150" i="4"/>
  <c r="E68" i="4"/>
  <c r="E109" i="4"/>
  <c r="E24" i="4"/>
  <c r="U234" i="4"/>
  <c r="U191" i="4"/>
  <c r="U277" i="4"/>
  <c r="U150" i="4"/>
  <c r="U24" i="4"/>
  <c r="U68" i="4"/>
  <c r="U109" i="4"/>
  <c r="M278" i="4"/>
  <c r="M192" i="4"/>
  <c r="M235" i="4"/>
  <c r="M151" i="4"/>
  <c r="M69" i="4"/>
  <c r="M110" i="4"/>
  <c r="M25" i="4"/>
  <c r="E152" i="4"/>
  <c r="E236" i="4"/>
  <c r="E279" i="4"/>
  <c r="E193" i="4"/>
  <c r="E70" i="4"/>
  <c r="E111" i="4"/>
  <c r="E26" i="4"/>
  <c r="U236" i="4"/>
  <c r="U193" i="4"/>
  <c r="U111" i="4"/>
  <c r="U152" i="4"/>
  <c r="U279" i="4"/>
  <c r="U70" i="4"/>
  <c r="U26" i="4"/>
  <c r="M194" i="4"/>
  <c r="M237" i="4"/>
  <c r="M280" i="4"/>
  <c r="M153" i="4"/>
  <c r="M112" i="4"/>
  <c r="M27" i="4"/>
  <c r="M71" i="4"/>
  <c r="E238" i="4"/>
  <c r="E195" i="4"/>
  <c r="E281" i="4"/>
  <c r="E154" i="4"/>
  <c r="E113" i="4"/>
  <c r="E72" i="4"/>
  <c r="E28" i="4"/>
  <c r="U281" i="4"/>
  <c r="U195" i="4"/>
  <c r="U154" i="4"/>
  <c r="U113" i="4"/>
  <c r="U238" i="4"/>
  <c r="U28" i="4"/>
  <c r="U72" i="4"/>
  <c r="M239" i="4"/>
  <c r="M282" i="4"/>
  <c r="M196" i="4"/>
  <c r="M155" i="4"/>
  <c r="M114" i="4"/>
  <c r="M29" i="4"/>
  <c r="M73" i="4"/>
  <c r="E283" i="4"/>
  <c r="E240" i="4"/>
  <c r="E156" i="4"/>
  <c r="E197" i="4"/>
  <c r="E115" i="4"/>
  <c r="E74" i="4"/>
  <c r="E30" i="4"/>
  <c r="U240" i="4"/>
  <c r="U197" i="4"/>
  <c r="U283" i="4"/>
  <c r="U156" i="4"/>
  <c r="U115" i="4"/>
  <c r="U74" i="4"/>
  <c r="U30" i="4"/>
  <c r="M284" i="4"/>
  <c r="M241" i="4"/>
  <c r="M157" i="4"/>
  <c r="M116" i="4"/>
  <c r="M198" i="4"/>
  <c r="M75" i="4"/>
  <c r="M31" i="4"/>
  <c r="E285" i="4"/>
  <c r="E242" i="4"/>
  <c r="E199" i="4"/>
  <c r="E117" i="4"/>
  <c r="E158" i="4"/>
  <c r="E76" i="4"/>
  <c r="E32" i="4"/>
  <c r="U199" i="4"/>
  <c r="U285" i="4"/>
  <c r="U242" i="4"/>
  <c r="U158" i="4"/>
  <c r="U117" i="4"/>
  <c r="U32" i="4"/>
  <c r="U76" i="4"/>
  <c r="M243" i="4"/>
  <c r="M200" i="4"/>
  <c r="M159" i="4"/>
  <c r="M286" i="4"/>
  <c r="M118" i="4"/>
  <c r="M77" i="4"/>
  <c r="M33" i="4"/>
  <c r="E244" i="4"/>
  <c r="E287" i="4"/>
  <c r="E160" i="4"/>
  <c r="E201" i="4"/>
  <c r="E119" i="4"/>
  <c r="E34" i="4"/>
  <c r="E78" i="4"/>
  <c r="U244" i="4"/>
  <c r="U287" i="4"/>
  <c r="U201" i="4"/>
  <c r="U160" i="4"/>
  <c r="U78" i="4"/>
  <c r="U119" i="4"/>
  <c r="U34" i="4"/>
  <c r="M245" i="4"/>
  <c r="M288" i="4"/>
  <c r="M202" i="4"/>
  <c r="M161" i="4"/>
  <c r="M120" i="4"/>
  <c r="M79" i="4"/>
  <c r="M35" i="4"/>
  <c r="E246" i="4"/>
  <c r="E289" i="4"/>
  <c r="E162" i="4"/>
  <c r="E121" i="4"/>
  <c r="E203" i="4"/>
  <c r="E36" i="4"/>
  <c r="E80" i="4"/>
  <c r="U246" i="4"/>
  <c r="U162" i="4"/>
  <c r="U203" i="4"/>
  <c r="U289" i="4"/>
  <c r="U121" i="4"/>
  <c r="U80" i="4"/>
  <c r="U36" i="4"/>
  <c r="M247" i="4"/>
  <c r="M290" i="4"/>
  <c r="M163" i="4"/>
  <c r="M204" i="4"/>
  <c r="M37" i="4"/>
  <c r="M122" i="4"/>
  <c r="M81" i="4"/>
  <c r="E248" i="4"/>
  <c r="E205" i="4"/>
  <c r="E164" i="4"/>
  <c r="E291" i="4"/>
  <c r="E123" i="4"/>
  <c r="E38" i="4"/>
  <c r="E82" i="4"/>
  <c r="U248" i="4"/>
  <c r="U291" i="4"/>
  <c r="U164" i="4"/>
  <c r="U205" i="4"/>
  <c r="U123" i="4"/>
  <c r="U82" i="4"/>
  <c r="U38" i="4"/>
  <c r="M249" i="4"/>
  <c r="M206" i="4"/>
  <c r="M124" i="4"/>
  <c r="M292" i="4"/>
  <c r="M83" i="4"/>
  <c r="M39" i="4"/>
  <c r="M165" i="4"/>
  <c r="E250" i="4"/>
  <c r="E293" i="4"/>
  <c r="E166" i="4"/>
  <c r="E207" i="4"/>
  <c r="E125" i="4"/>
  <c r="E84" i="4"/>
  <c r="E40" i="4"/>
  <c r="U250" i="4"/>
  <c r="U293" i="4"/>
  <c r="U207" i="4"/>
  <c r="U166" i="4"/>
  <c r="U125" i="4"/>
  <c r="U84" i="4"/>
  <c r="U40" i="4"/>
  <c r="M251" i="4"/>
  <c r="M208" i="4"/>
  <c r="M294" i="4"/>
  <c r="M167" i="4"/>
  <c r="M41" i="4"/>
  <c r="M126" i="4"/>
  <c r="M85" i="4"/>
  <c r="E295" i="4"/>
  <c r="E252" i="4"/>
  <c r="E209" i="4"/>
  <c r="E168" i="4"/>
  <c r="E127" i="4"/>
  <c r="E86" i="4"/>
  <c r="E42" i="4"/>
  <c r="U252" i="4"/>
  <c r="U295" i="4"/>
  <c r="U209" i="4"/>
  <c r="U168" i="4"/>
  <c r="U127" i="4"/>
  <c r="U86" i="4"/>
  <c r="U42" i="4"/>
  <c r="C269" i="4"/>
  <c r="C226" i="4"/>
  <c r="C183" i="4"/>
  <c r="C142" i="4"/>
  <c r="C60" i="4"/>
  <c r="C101" i="4"/>
  <c r="C16" i="4"/>
  <c r="B139" i="4"/>
  <c r="B180" i="4" s="1"/>
  <c r="B98" i="4"/>
  <c r="B155" i="4"/>
  <c r="B196" i="4" s="1"/>
  <c r="B114" i="4"/>
  <c r="F222" i="4"/>
  <c r="F265" i="4"/>
  <c r="F179" i="4"/>
  <c r="F138" i="4"/>
  <c r="F97" i="4"/>
  <c r="F12" i="4"/>
  <c r="F56" i="4"/>
  <c r="V265" i="4"/>
  <c r="V222" i="4"/>
  <c r="V179" i="4"/>
  <c r="V138" i="4"/>
  <c r="V97" i="4"/>
  <c r="V56" i="4"/>
  <c r="V12" i="4"/>
  <c r="N266" i="4"/>
  <c r="N180" i="4"/>
  <c r="N223" i="4"/>
  <c r="N139" i="4"/>
  <c r="N57" i="4"/>
  <c r="N98" i="4"/>
  <c r="N13" i="4"/>
  <c r="F224" i="4"/>
  <c r="F267" i="4"/>
  <c r="F181" i="4"/>
  <c r="F99" i="4"/>
  <c r="F140" i="4"/>
  <c r="F14" i="4"/>
  <c r="F58" i="4"/>
  <c r="V224" i="4"/>
  <c r="V267" i="4"/>
  <c r="V181" i="4"/>
  <c r="V140" i="4"/>
  <c r="V14" i="4"/>
  <c r="V99" i="4"/>
  <c r="V58" i="4"/>
  <c r="N225" i="4"/>
  <c r="N268" i="4"/>
  <c r="N141" i="4"/>
  <c r="N182" i="4"/>
  <c r="N100" i="4"/>
  <c r="N59" i="4"/>
  <c r="N15" i="4"/>
  <c r="F226" i="4"/>
  <c r="F269" i="4"/>
  <c r="F142" i="4"/>
  <c r="F183" i="4"/>
  <c r="F101" i="4"/>
  <c r="F60" i="4"/>
  <c r="F16" i="4"/>
  <c r="V226" i="4"/>
  <c r="V183" i="4"/>
  <c r="V269" i="4"/>
  <c r="V142" i="4"/>
  <c r="V101" i="4"/>
  <c r="V60" i="4"/>
  <c r="V16" i="4"/>
  <c r="N227" i="4"/>
  <c r="N143" i="4"/>
  <c r="N102" i="4"/>
  <c r="N184" i="4"/>
  <c r="N270" i="4"/>
  <c r="N61" i="4"/>
  <c r="N17" i="4"/>
  <c r="F228" i="4"/>
  <c r="F185" i="4"/>
  <c r="F271" i="4"/>
  <c r="F144" i="4"/>
  <c r="F103" i="4"/>
  <c r="F62" i="4"/>
  <c r="F18" i="4"/>
  <c r="V228" i="4"/>
  <c r="V271" i="4"/>
  <c r="V144" i="4"/>
  <c r="V185" i="4"/>
  <c r="V103" i="4"/>
  <c r="V62" i="4"/>
  <c r="V18" i="4"/>
  <c r="N229" i="4"/>
  <c r="N272" i="4"/>
  <c r="N186" i="4"/>
  <c r="N145" i="4"/>
  <c r="N63" i="4"/>
  <c r="N19" i="4"/>
  <c r="N104" i="4"/>
  <c r="F230" i="4"/>
  <c r="F187" i="4"/>
  <c r="F273" i="4"/>
  <c r="F105" i="4"/>
  <c r="F146" i="4"/>
  <c r="F64" i="4"/>
  <c r="F20" i="4"/>
  <c r="V273" i="4"/>
  <c r="V230" i="4"/>
  <c r="V146" i="4"/>
  <c r="V187" i="4"/>
  <c r="V105" i="4"/>
  <c r="V64" i="4"/>
  <c r="V20" i="4"/>
  <c r="N231" i="4"/>
  <c r="N274" i="4"/>
  <c r="N147" i="4"/>
  <c r="N188" i="4"/>
  <c r="N106" i="4"/>
  <c r="N65" i="4"/>
  <c r="N21" i="4"/>
  <c r="F232" i="4"/>
  <c r="F189" i="4"/>
  <c r="F275" i="4"/>
  <c r="F148" i="4"/>
  <c r="F22" i="4"/>
  <c r="F66" i="4"/>
  <c r="F107" i="4"/>
  <c r="V232" i="4"/>
  <c r="V275" i="4"/>
  <c r="V189" i="4"/>
  <c r="V148" i="4"/>
  <c r="V22" i="4"/>
  <c r="V107" i="4"/>
  <c r="V66" i="4"/>
  <c r="N276" i="4"/>
  <c r="N233" i="4"/>
  <c r="N190" i="4"/>
  <c r="N108" i="4"/>
  <c r="N149" i="4"/>
  <c r="N23" i="4"/>
  <c r="N67" i="4"/>
  <c r="F277" i="4"/>
  <c r="F234" i="4"/>
  <c r="F191" i="4"/>
  <c r="F150" i="4"/>
  <c r="F68" i="4"/>
  <c r="F109" i="4"/>
  <c r="F24" i="4"/>
  <c r="V277" i="4"/>
  <c r="V191" i="4"/>
  <c r="V234" i="4"/>
  <c r="V150" i="4"/>
  <c r="V68" i="4"/>
  <c r="V109" i="4"/>
  <c r="V24" i="4"/>
  <c r="N278" i="4"/>
  <c r="N235" i="4"/>
  <c r="N110" i="4"/>
  <c r="N69" i="4"/>
  <c r="N192" i="4"/>
  <c r="N25" i="4"/>
  <c r="N151" i="4"/>
  <c r="F236" i="4"/>
  <c r="F279" i="4"/>
  <c r="F193" i="4"/>
  <c r="F152" i="4"/>
  <c r="F70" i="4"/>
  <c r="F111" i="4"/>
  <c r="F26" i="4"/>
  <c r="V236" i="4"/>
  <c r="V279" i="4"/>
  <c r="V193" i="4"/>
  <c r="V152" i="4"/>
  <c r="V111" i="4"/>
  <c r="V26" i="4"/>
  <c r="V70" i="4"/>
  <c r="N237" i="4"/>
  <c r="N153" i="4"/>
  <c r="N280" i="4"/>
  <c r="N112" i="4"/>
  <c r="N194" i="4"/>
  <c r="N71" i="4"/>
  <c r="N27" i="4"/>
  <c r="F238" i="4"/>
  <c r="F195" i="4"/>
  <c r="F154" i="4"/>
  <c r="F281" i="4"/>
  <c r="F113" i="4"/>
  <c r="F72" i="4"/>
  <c r="F28" i="4"/>
  <c r="V281" i="4"/>
  <c r="V238" i="4"/>
  <c r="V195" i="4"/>
  <c r="V154" i="4"/>
  <c r="V113" i="4"/>
  <c r="V72" i="4"/>
  <c r="V28" i="4"/>
  <c r="N239" i="4"/>
  <c r="N282" i="4"/>
  <c r="N155" i="4"/>
  <c r="N196" i="4"/>
  <c r="N114" i="4"/>
  <c r="N73" i="4"/>
  <c r="N29" i="4"/>
  <c r="F240" i="4"/>
  <c r="F197" i="4"/>
  <c r="F115" i="4"/>
  <c r="F283" i="4"/>
  <c r="F156" i="4"/>
  <c r="F74" i="4"/>
  <c r="F30" i="4"/>
  <c r="V240" i="4"/>
  <c r="V283" i="4"/>
  <c r="V197" i="4"/>
  <c r="V30" i="4"/>
  <c r="V115" i="4"/>
  <c r="V156" i="4"/>
  <c r="V74" i="4"/>
  <c r="N198" i="4"/>
  <c r="N157" i="4"/>
  <c r="N284" i="4"/>
  <c r="N241" i="4"/>
  <c r="N31" i="4"/>
  <c r="N116" i="4"/>
  <c r="N75" i="4"/>
  <c r="F242" i="4"/>
  <c r="F199" i="4"/>
  <c r="F158" i="4"/>
  <c r="F285" i="4"/>
  <c r="F117" i="4"/>
  <c r="F76" i="4"/>
  <c r="F32" i="4"/>
  <c r="V285" i="4"/>
  <c r="V199" i="4"/>
  <c r="V242" i="4"/>
  <c r="V158" i="4"/>
  <c r="V117" i="4"/>
  <c r="V76" i="4"/>
  <c r="V32" i="4"/>
  <c r="N243" i="4"/>
  <c r="N286" i="4"/>
  <c r="N159" i="4"/>
  <c r="N200" i="4"/>
  <c r="N118" i="4"/>
  <c r="N33" i="4"/>
  <c r="N77" i="4"/>
  <c r="F244" i="4"/>
  <c r="F287" i="4"/>
  <c r="F201" i="4"/>
  <c r="F160" i="4"/>
  <c r="F119" i="4"/>
  <c r="F34" i="4"/>
  <c r="F78" i="4"/>
  <c r="V201" i="4"/>
  <c r="V244" i="4"/>
  <c r="V287" i="4"/>
  <c r="V160" i="4"/>
  <c r="V34" i="4"/>
  <c r="V119" i="4"/>
  <c r="V78" i="4"/>
  <c r="N288" i="4"/>
  <c r="N202" i="4"/>
  <c r="N161" i="4"/>
  <c r="N120" i="4"/>
  <c r="N245" i="4"/>
  <c r="N79" i="4"/>
  <c r="N35" i="4"/>
  <c r="F289" i="4"/>
  <c r="F203" i="4"/>
  <c r="F246" i="4"/>
  <c r="F162" i="4"/>
  <c r="F121" i="4"/>
  <c r="F80" i="4"/>
  <c r="F36" i="4"/>
  <c r="V246" i="4"/>
  <c r="V203" i="4"/>
  <c r="V162" i="4"/>
  <c r="V121" i="4"/>
  <c r="V289" i="4"/>
  <c r="V36" i="4"/>
  <c r="V80" i="4"/>
  <c r="N163" i="4"/>
  <c r="N290" i="4"/>
  <c r="N247" i="4"/>
  <c r="N204" i="4"/>
  <c r="N122" i="4"/>
  <c r="N37" i="4"/>
  <c r="N81" i="4"/>
  <c r="F291" i="4"/>
  <c r="F205" i="4"/>
  <c r="F248" i="4"/>
  <c r="F123" i="4"/>
  <c r="F38" i="4"/>
  <c r="F82" i="4"/>
  <c r="F164" i="4"/>
  <c r="V248" i="4"/>
  <c r="V291" i="4"/>
  <c r="V205" i="4"/>
  <c r="V164" i="4"/>
  <c r="V38" i="4"/>
  <c r="V123" i="4"/>
  <c r="V82" i="4"/>
  <c r="N249" i="4"/>
  <c r="N206" i="4"/>
  <c r="N165" i="4"/>
  <c r="N292" i="4"/>
  <c r="N124" i="4"/>
  <c r="N39" i="4"/>
  <c r="N83" i="4"/>
  <c r="F293" i="4"/>
  <c r="F207" i="4"/>
  <c r="F250" i="4"/>
  <c r="F166" i="4"/>
  <c r="F84" i="4"/>
  <c r="F125" i="4"/>
  <c r="F40" i="4"/>
  <c r="V250" i="4"/>
  <c r="V293" i="4"/>
  <c r="V166" i="4"/>
  <c r="V125" i="4"/>
  <c r="V84" i="4"/>
  <c r="V207" i="4"/>
  <c r="V40" i="4"/>
  <c r="N251" i="4"/>
  <c r="N294" i="4"/>
  <c r="N208" i="4"/>
  <c r="N167" i="4"/>
  <c r="N126" i="4"/>
  <c r="N85" i="4"/>
  <c r="N41" i="4"/>
  <c r="F252" i="4"/>
  <c r="F295" i="4"/>
  <c r="F168" i="4"/>
  <c r="F127" i="4"/>
  <c r="F86" i="4"/>
  <c r="F42" i="4"/>
  <c r="F209" i="4"/>
  <c r="V252" i="4"/>
  <c r="V295" i="4"/>
  <c r="V168" i="4"/>
  <c r="V209" i="4"/>
  <c r="V42" i="4"/>
  <c r="V127" i="4"/>
  <c r="V86" i="4"/>
  <c r="K223" i="4"/>
  <c r="K266" i="4"/>
  <c r="K139" i="4"/>
  <c r="K98" i="4"/>
  <c r="K180" i="4"/>
  <c r="K57" i="4"/>
  <c r="K13" i="4"/>
  <c r="S250" i="4"/>
  <c r="S293" i="4"/>
  <c r="S207" i="4"/>
  <c r="S166" i="4"/>
  <c r="S40" i="4"/>
  <c r="S84" i="4"/>
  <c r="S125" i="4"/>
  <c r="B140" i="4"/>
  <c r="B181" i="4" s="1"/>
  <c r="B99" i="4"/>
  <c r="B156" i="4"/>
  <c r="B197" i="4" s="1"/>
  <c r="B115" i="4"/>
  <c r="G222" i="4"/>
  <c r="G97" i="4"/>
  <c r="G179" i="4"/>
  <c r="G138" i="4"/>
  <c r="G12" i="4"/>
  <c r="G265" i="4"/>
  <c r="G56" i="4"/>
  <c r="W222" i="4"/>
  <c r="W265" i="4"/>
  <c r="W179" i="4"/>
  <c r="W97" i="4"/>
  <c r="W56" i="4"/>
  <c r="W138" i="4"/>
  <c r="W12" i="4"/>
  <c r="O266" i="4"/>
  <c r="O223" i="4"/>
  <c r="O139" i="4"/>
  <c r="O98" i="4"/>
  <c r="O57" i="4"/>
  <c r="O13" i="4"/>
  <c r="O180" i="4"/>
  <c r="G267" i="4"/>
  <c r="G140" i="4"/>
  <c r="G224" i="4"/>
  <c r="G181" i="4"/>
  <c r="G14" i="4"/>
  <c r="G99" i="4"/>
  <c r="G58" i="4"/>
  <c r="W224" i="4"/>
  <c r="W181" i="4"/>
  <c r="W99" i="4"/>
  <c r="W140" i="4"/>
  <c r="W267" i="4"/>
  <c r="W14" i="4"/>
  <c r="W58" i="4"/>
  <c r="O225" i="4"/>
  <c r="O182" i="4"/>
  <c r="O141" i="4"/>
  <c r="O268" i="4"/>
  <c r="O59" i="4"/>
  <c r="O15" i="4"/>
  <c r="O100" i="4"/>
  <c r="G226" i="4"/>
  <c r="G183" i="4"/>
  <c r="G269" i="4"/>
  <c r="G142" i="4"/>
  <c r="G101" i="4"/>
  <c r="G60" i="4"/>
  <c r="G16" i="4"/>
  <c r="W226" i="4"/>
  <c r="W269" i="4"/>
  <c r="W183" i="4"/>
  <c r="W142" i="4"/>
  <c r="W101" i="4"/>
  <c r="W60" i="4"/>
  <c r="W16" i="4"/>
  <c r="O227" i="4"/>
  <c r="O270" i="4"/>
  <c r="O143" i="4"/>
  <c r="O184" i="4"/>
  <c r="O102" i="4"/>
  <c r="O61" i="4"/>
  <c r="O17" i="4"/>
  <c r="G228" i="4"/>
  <c r="G271" i="4"/>
  <c r="G185" i="4"/>
  <c r="G144" i="4"/>
  <c r="G103" i="4"/>
  <c r="G62" i="4"/>
  <c r="G18" i="4"/>
  <c r="W228" i="4"/>
  <c r="W185" i="4"/>
  <c r="W271" i="4"/>
  <c r="W144" i="4"/>
  <c r="W62" i="4"/>
  <c r="W103" i="4"/>
  <c r="W18" i="4"/>
  <c r="O229" i="4"/>
  <c r="O272" i="4"/>
  <c r="O186" i="4"/>
  <c r="O145" i="4"/>
  <c r="O104" i="4"/>
  <c r="O63" i="4"/>
  <c r="O19" i="4"/>
  <c r="G230" i="4"/>
  <c r="G273" i="4"/>
  <c r="G187" i="4"/>
  <c r="G146" i="4"/>
  <c r="G105" i="4"/>
  <c r="G20" i="4"/>
  <c r="G64" i="4"/>
  <c r="W230" i="4"/>
  <c r="W273" i="4"/>
  <c r="W146" i="4"/>
  <c r="W187" i="4"/>
  <c r="W105" i="4"/>
  <c r="W20" i="4"/>
  <c r="W64" i="4"/>
  <c r="O231" i="4"/>
  <c r="O188" i="4"/>
  <c r="O274" i="4"/>
  <c r="O106" i="4"/>
  <c r="O147" i="4"/>
  <c r="O21" i="4"/>
  <c r="O65" i="4"/>
  <c r="G232" i="4"/>
  <c r="G275" i="4"/>
  <c r="G189" i="4"/>
  <c r="G107" i="4"/>
  <c r="G148" i="4"/>
  <c r="G22" i="4"/>
  <c r="G66" i="4"/>
  <c r="W275" i="4"/>
  <c r="W189" i="4"/>
  <c r="W232" i="4"/>
  <c r="W148" i="4"/>
  <c r="W107" i="4"/>
  <c r="W22" i="4"/>
  <c r="W66" i="4"/>
  <c r="O276" i="4"/>
  <c r="O149" i="4"/>
  <c r="O233" i="4"/>
  <c r="O190" i="4"/>
  <c r="O67" i="4"/>
  <c r="O23" i="4"/>
  <c r="O108" i="4"/>
  <c r="G234" i="4"/>
  <c r="G277" i="4"/>
  <c r="G191" i="4"/>
  <c r="G150" i="4"/>
  <c r="G109" i="4"/>
  <c r="G68" i="4"/>
  <c r="G24" i="4"/>
  <c r="W277" i="4"/>
  <c r="W191" i="4"/>
  <c r="W150" i="4"/>
  <c r="W234" i="4"/>
  <c r="W68" i="4"/>
  <c r="W109" i="4"/>
  <c r="W24" i="4"/>
  <c r="O192" i="4"/>
  <c r="O278" i="4"/>
  <c r="O235" i="4"/>
  <c r="O151" i="4"/>
  <c r="O25" i="4"/>
  <c r="O110" i="4"/>
  <c r="O69" i="4"/>
  <c r="G236" i="4"/>
  <c r="G193" i="4"/>
  <c r="G279" i="4"/>
  <c r="G152" i="4"/>
  <c r="G111" i="4"/>
  <c r="G26" i="4"/>
  <c r="G70" i="4"/>
  <c r="W279" i="4"/>
  <c r="W193" i="4"/>
  <c r="W236" i="4"/>
  <c r="W70" i="4"/>
  <c r="W152" i="4"/>
  <c r="W26" i="4"/>
  <c r="W111" i="4"/>
  <c r="O237" i="4"/>
  <c r="O280" i="4"/>
  <c r="O194" i="4"/>
  <c r="O153" i="4"/>
  <c r="O71" i="4"/>
  <c r="O112" i="4"/>
  <c r="O27" i="4"/>
  <c r="G281" i="4"/>
  <c r="G154" i="4"/>
  <c r="G238" i="4"/>
  <c r="G195" i="4"/>
  <c r="G113" i="4"/>
  <c r="G72" i="4"/>
  <c r="G28" i="4"/>
  <c r="W238" i="4"/>
  <c r="W154" i="4"/>
  <c r="W281" i="4"/>
  <c r="W195" i="4"/>
  <c r="W113" i="4"/>
  <c r="W28" i="4"/>
  <c r="W72" i="4"/>
  <c r="O282" i="4"/>
  <c r="O239" i="4"/>
  <c r="O155" i="4"/>
  <c r="O114" i="4"/>
  <c r="O73" i="4"/>
  <c r="O196" i="4"/>
  <c r="O29" i="4"/>
  <c r="G283" i="4"/>
  <c r="G156" i="4"/>
  <c r="G240" i="4"/>
  <c r="G197" i="4"/>
  <c r="G115" i="4"/>
  <c r="G74" i="4"/>
  <c r="G30" i="4"/>
  <c r="W240" i="4"/>
  <c r="W283" i="4"/>
  <c r="W197" i="4"/>
  <c r="W115" i="4"/>
  <c r="W156" i="4"/>
  <c r="W74" i="4"/>
  <c r="W30" i="4"/>
  <c r="O284" i="4"/>
  <c r="O241" i="4"/>
  <c r="O116" i="4"/>
  <c r="O198" i="4"/>
  <c r="O157" i="4"/>
  <c r="O31" i="4"/>
  <c r="O75" i="4"/>
  <c r="G242" i="4"/>
  <c r="G199" i="4"/>
  <c r="G158" i="4"/>
  <c r="G285" i="4"/>
  <c r="G117" i="4"/>
  <c r="G32" i="4"/>
  <c r="G76" i="4"/>
  <c r="W242" i="4"/>
  <c r="W285" i="4"/>
  <c r="W199" i="4"/>
  <c r="W158" i="4"/>
  <c r="W76" i="4"/>
  <c r="W117" i="4"/>
  <c r="W32" i="4"/>
  <c r="O286" i="4"/>
  <c r="O243" i="4"/>
  <c r="O200" i="4"/>
  <c r="O118" i="4"/>
  <c r="O159" i="4"/>
  <c r="O77" i="4"/>
  <c r="O33" i="4"/>
  <c r="G244" i="4"/>
  <c r="G287" i="4"/>
  <c r="G201" i="4"/>
  <c r="G160" i="4"/>
  <c r="G119" i="4"/>
  <c r="G78" i="4"/>
  <c r="G34" i="4"/>
  <c r="W244" i="4"/>
  <c r="W201" i="4"/>
  <c r="W287" i="4"/>
  <c r="W160" i="4"/>
  <c r="W34" i="4"/>
  <c r="W119" i="4"/>
  <c r="W78" i="4"/>
  <c r="O288" i="4"/>
  <c r="O245" i="4"/>
  <c r="O202" i="4"/>
  <c r="O161" i="4"/>
  <c r="O120" i="4"/>
  <c r="O35" i="4"/>
  <c r="O79" i="4"/>
  <c r="G246" i="4"/>
  <c r="G289" i="4"/>
  <c r="G203" i="4"/>
  <c r="G162" i="4"/>
  <c r="G121" i="4"/>
  <c r="G80" i="4"/>
  <c r="G36" i="4"/>
  <c r="W289" i="4"/>
  <c r="W246" i="4"/>
  <c r="W162" i="4"/>
  <c r="W203" i="4"/>
  <c r="W121" i="4"/>
  <c r="W80" i="4"/>
  <c r="W36" i="4"/>
  <c r="O247" i="4"/>
  <c r="O204" i="4"/>
  <c r="O290" i="4"/>
  <c r="O163" i="4"/>
  <c r="O122" i="4"/>
  <c r="O81" i="4"/>
  <c r="O37" i="4"/>
  <c r="G291" i="4"/>
  <c r="G248" i="4"/>
  <c r="G164" i="4"/>
  <c r="G123" i="4"/>
  <c r="G205" i="4"/>
  <c r="G38" i="4"/>
  <c r="G82" i="4"/>
  <c r="W248" i="4"/>
  <c r="W291" i="4"/>
  <c r="W164" i="4"/>
  <c r="W205" i="4"/>
  <c r="W123" i="4"/>
  <c r="W38" i="4"/>
  <c r="W82" i="4"/>
  <c r="O249" i="4"/>
  <c r="O292" i="4"/>
  <c r="O206" i="4"/>
  <c r="O165" i="4"/>
  <c r="O39" i="4"/>
  <c r="O83" i="4"/>
  <c r="O124" i="4"/>
  <c r="G293" i="4"/>
  <c r="G250" i="4"/>
  <c r="G207" i="4"/>
  <c r="G166" i="4"/>
  <c r="G125" i="4"/>
  <c r="G84" i="4"/>
  <c r="G40" i="4"/>
  <c r="W250" i="4"/>
  <c r="W293" i="4"/>
  <c r="W166" i="4"/>
  <c r="W207" i="4"/>
  <c r="W125" i="4"/>
  <c r="W84" i="4"/>
  <c r="W40" i="4"/>
  <c r="O251" i="4"/>
  <c r="O294" i="4"/>
  <c r="O208" i="4"/>
  <c r="O126" i="4"/>
  <c r="O167" i="4"/>
  <c r="O41" i="4"/>
  <c r="O85" i="4"/>
  <c r="G252" i="4"/>
  <c r="G209" i="4"/>
  <c r="G295" i="4"/>
  <c r="G168" i="4"/>
  <c r="G127" i="4"/>
  <c r="G42" i="4"/>
  <c r="G86" i="4"/>
  <c r="W252" i="4"/>
  <c r="W168" i="4"/>
  <c r="W295" i="4"/>
  <c r="W209" i="4"/>
  <c r="W127" i="4"/>
  <c r="W86" i="4"/>
  <c r="W42" i="4"/>
  <c r="K225" i="4"/>
  <c r="K182" i="4"/>
  <c r="K268" i="4"/>
  <c r="K141" i="4"/>
  <c r="K59" i="4"/>
  <c r="K15" i="4"/>
  <c r="K100" i="4"/>
  <c r="B141" i="4"/>
  <c r="B182" i="4" s="1"/>
  <c r="B100" i="4"/>
  <c r="B157" i="4"/>
  <c r="B198" i="4" s="1"/>
  <c r="B116" i="4"/>
  <c r="H265" i="4"/>
  <c r="H179" i="4"/>
  <c r="H222" i="4"/>
  <c r="H138" i="4"/>
  <c r="H97" i="4"/>
  <c r="H12" i="4"/>
  <c r="H56" i="4"/>
  <c r="X222" i="4"/>
  <c r="X265" i="4"/>
  <c r="X138" i="4"/>
  <c r="X179" i="4"/>
  <c r="X97" i="4"/>
  <c r="X12" i="4"/>
  <c r="X56" i="4"/>
  <c r="P223" i="4"/>
  <c r="P266" i="4"/>
  <c r="P98" i="4"/>
  <c r="P180" i="4"/>
  <c r="P139" i="4"/>
  <c r="P57" i="4"/>
  <c r="P13" i="4"/>
  <c r="H224" i="4"/>
  <c r="H140" i="4"/>
  <c r="H181" i="4"/>
  <c r="H267" i="4"/>
  <c r="H58" i="4"/>
  <c r="H99" i="4"/>
  <c r="H14" i="4"/>
  <c r="X224" i="4"/>
  <c r="X267" i="4"/>
  <c r="X140" i="4"/>
  <c r="X181" i="4"/>
  <c r="X99" i="4"/>
  <c r="X14" i="4"/>
  <c r="X58" i="4"/>
  <c r="P225" i="4"/>
  <c r="P268" i="4"/>
  <c r="P182" i="4"/>
  <c r="P141" i="4"/>
  <c r="P100" i="4"/>
  <c r="P59" i="4"/>
  <c r="P15" i="4"/>
  <c r="H183" i="4"/>
  <c r="H226" i="4"/>
  <c r="H142" i="4"/>
  <c r="H269" i="4"/>
  <c r="H60" i="4"/>
  <c r="H101" i="4"/>
  <c r="H16" i="4"/>
  <c r="X226" i="4"/>
  <c r="X269" i="4"/>
  <c r="X142" i="4"/>
  <c r="X183" i="4"/>
  <c r="X101" i="4"/>
  <c r="X60" i="4"/>
  <c r="X16" i="4"/>
  <c r="P184" i="4"/>
  <c r="P143" i="4"/>
  <c r="P227" i="4"/>
  <c r="P102" i="4"/>
  <c r="P270" i="4"/>
  <c r="P61" i="4"/>
  <c r="P17" i="4"/>
  <c r="H228" i="4"/>
  <c r="H271" i="4"/>
  <c r="H185" i="4"/>
  <c r="H144" i="4"/>
  <c r="H103" i="4"/>
  <c r="H62" i="4"/>
  <c r="H18" i="4"/>
  <c r="X228" i="4"/>
  <c r="X271" i="4"/>
  <c r="X185" i="4"/>
  <c r="X103" i="4"/>
  <c r="X144" i="4"/>
  <c r="X62" i="4"/>
  <c r="X18" i="4"/>
  <c r="P229" i="4"/>
  <c r="P145" i="4"/>
  <c r="P272" i="4"/>
  <c r="P104" i="4"/>
  <c r="P186" i="4"/>
  <c r="P19" i="4"/>
  <c r="P63" i="4"/>
  <c r="H230" i="4"/>
  <c r="H273" i="4"/>
  <c r="H187" i="4"/>
  <c r="H146" i="4"/>
  <c r="H105" i="4"/>
  <c r="H20" i="4"/>
  <c r="H64" i="4"/>
  <c r="X273" i="4"/>
  <c r="X230" i="4"/>
  <c r="X187" i="4"/>
  <c r="X146" i="4"/>
  <c r="X105" i="4"/>
  <c r="X64" i="4"/>
  <c r="X20" i="4"/>
  <c r="P231" i="4"/>
  <c r="P274" i="4"/>
  <c r="P147" i="4"/>
  <c r="P106" i="4"/>
  <c r="P65" i="4"/>
  <c r="P21" i="4"/>
  <c r="P188" i="4"/>
  <c r="H275" i="4"/>
  <c r="H232" i="4"/>
  <c r="H189" i="4"/>
  <c r="H107" i="4"/>
  <c r="H148" i="4"/>
  <c r="H66" i="4"/>
  <c r="H22" i="4"/>
  <c r="X232" i="4"/>
  <c r="X275" i="4"/>
  <c r="X189" i="4"/>
  <c r="X148" i="4"/>
  <c r="X107" i="4"/>
  <c r="X22" i="4"/>
  <c r="X66" i="4"/>
  <c r="P233" i="4"/>
  <c r="P276" i="4"/>
  <c r="P190" i="4"/>
  <c r="P108" i="4"/>
  <c r="P23" i="4"/>
  <c r="P149" i="4"/>
  <c r="P67" i="4"/>
  <c r="H234" i="4"/>
  <c r="H277" i="4"/>
  <c r="H191" i="4"/>
  <c r="H109" i="4"/>
  <c r="H150" i="4"/>
  <c r="H68" i="4"/>
  <c r="H24" i="4"/>
  <c r="X234" i="4"/>
  <c r="X277" i="4"/>
  <c r="X150" i="4"/>
  <c r="X191" i="4"/>
  <c r="X109" i="4"/>
  <c r="X68" i="4"/>
  <c r="X24" i="4"/>
  <c r="P235" i="4"/>
  <c r="P278" i="4"/>
  <c r="P151" i="4"/>
  <c r="P192" i="4"/>
  <c r="P110" i="4"/>
  <c r="P25" i="4"/>
  <c r="P69" i="4"/>
  <c r="H236" i="4"/>
  <c r="H279" i="4"/>
  <c r="H152" i="4"/>
  <c r="H193" i="4"/>
  <c r="H70" i="4"/>
  <c r="H26" i="4"/>
  <c r="H111" i="4"/>
  <c r="X236" i="4"/>
  <c r="X279" i="4"/>
  <c r="X152" i="4"/>
  <c r="X193" i="4"/>
  <c r="X111" i="4"/>
  <c r="X70" i="4"/>
  <c r="X26" i="4"/>
  <c r="P280" i="4"/>
  <c r="P194" i="4"/>
  <c r="P237" i="4"/>
  <c r="P112" i="4"/>
  <c r="P27" i="4"/>
  <c r="P153" i="4"/>
  <c r="P71" i="4"/>
  <c r="H238" i="4"/>
  <c r="H154" i="4"/>
  <c r="H281" i="4"/>
  <c r="H195" i="4"/>
  <c r="H113" i="4"/>
  <c r="H72" i="4"/>
  <c r="H28" i="4"/>
  <c r="X281" i="4"/>
  <c r="X238" i="4"/>
  <c r="X195" i="4"/>
  <c r="X154" i="4"/>
  <c r="X113" i="4"/>
  <c r="X28" i="4"/>
  <c r="X72" i="4"/>
  <c r="P282" i="4"/>
  <c r="P196" i="4"/>
  <c r="P239" i="4"/>
  <c r="P114" i="4"/>
  <c r="P155" i="4"/>
  <c r="P73" i="4"/>
  <c r="P29" i="4"/>
  <c r="H283" i="4"/>
  <c r="H156" i="4"/>
  <c r="H240" i="4"/>
  <c r="H197" i="4"/>
  <c r="H115" i="4"/>
  <c r="H30" i="4"/>
  <c r="H74" i="4"/>
  <c r="X283" i="4"/>
  <c r="X240" i="4"/>
  <c r="X197" i="4"/>
  <c r="X156" i="4"/>
  <c r="X74" i="4"/>
  <c r="X115" i="4"/>
  <c r="X30" i="4"/>
  <c r="P241" i="4"/>
  <c r="P284" i="4"/>
  <c r="P198" i="4"/>
  <c r="P116" i="4"/>
  <c r="P157" i="4"/>
  <c r="P31" i="4"/>
  <c r="P75" i="4"/>
  <c r="H285" i="4"/>
  <c r="H242" i="4"/>
  <c r="H199" i="4"/>
  <c r="H158" i="4"/>
  <c r="H117" i="4"/>
  <c r="H76" i="4"/>
  <c r="H32" i="4"/>
  <c r="X242" i="4"/>
  <c r="X285" i="4"/>
  <c r="X158" i="4"/>
  <c r="X76" i="4"/>
  <c r="X199" i="4"/>
  <c r="X117" i="4"/>
  <c r="X32" i="4"/>
  <c r="P243" i="4"/>
  <c r="P286" i="4"/>
  <c r="P200" i="4"/>
  <c r="P159" i="4"/>
  <c r="P118" i="4"/>
  <c r="P77" i="4"/>
  <c r="P33" i="4"/>
  <c r="H287" i="4"/>
  <c r="H244" i="4"/>
  <c r="H201" i="4"/>
  <c r="H160" i="4"/>
  <c r="H34" i="4"/>
  <c r="H78" i="4"/>
  <c r="H119" i="4"/>
  <c r="X244" i="4"/>
  <c r="X287" i="4"/>
  <c r="X201" i="4"/>
  <c r="X160" i="4"/>
  <c r="X78" i="4"/>
  <c r="X34" i="4"/>
  <c r="X119" i="4"/>
  <c r="P245" i="4"/>
  <c r="P288" i="4"/>
  <c r="P202" i="4"/>
  <c r="P120" i="4"/>
  <c r="P161" i="4"/>
  <c r="P79" i="4"/>
  <c r="P35" i="4"/>
  <c r="H246" i="4"/>
  <c r="H289" i="4"/>
  <c r="H203" i="4"/>
  <c r="H162" i="4"/>
  <c r="H121" i="4"/>
  <c r="H36" i="4"/>
  <c r="H80" i="4"/>
  <c r="X246" i="4"/>
  <c r="X289" i="4"/>
  <c r="X203" i="4"/>
  <c r="X162" i="4"/>
  <c r="X121" i="4"/>
  <c r="X80" i="4"/>
  <c r="X36" i="4"/>
  <c r="P247" i="4"/>
  <c r="P290" i="4"/>
  <c r="P204" i="4"/>
  <c r="P163" i="4"/>
  <c r="P81" i="4"/>
  <c r="P37" i="4"/>
  <c r="P122" i="4"/>
  <c r="H291" i="4"/>
  <c r="H248" i="4"/>
  <c r="H205" i="4"/>
  <c r="H82" i="4"/>
  <c r="H164" i="4"/>
  <c r="H123" i="4"/>
  <c r="H38" i="4"/>
  <c r="X248" i="4"/>
  <c r="X205" i="4"/>
  <c r="X164" i="4"/>
  <c r="X291" i="4"/>
  <c r="X38" i="4"/>
  <c r="X82" i="4"/>
  <c r="X123" i="4"/>
  <c r="P292" i="4"/>
  <c r="P249" i="4"/>
  <c r="P206" i="4"/>
  <c r="P124" i="4"/>
  <c r="P165" i="4"/>
  <c r="P39" i="4"/>
  <c r="P83" i="4"/>
  <c r="H293" i="4"/>
  <c r="H250" i="4"/>
  <c r="H207" i="4"/>
  <c r="H84" i="4"/>
  <c r="H166" i="4"/>
  <c r="H125" i="4"/>
  <c r="H40" i="4"/>
  <c r="X293" i="4"/>
  <c r="X250" i="4"/>
  <c r="X207" i="4"/>
  <c r="X166" i="4"/>
  <c r="X125" i="4"/>
  <c r="X84" i="4"/>
  <c r="X40" i="4"/>
  <c r="P251" i="4"/>
  <c r="P208" i="4"/>
  <c r="P294" i="4"/>
  <c r="P167" i="4"/>
  <c r="P126" i="4"/>
  <c r="P85" i="4"/>
  <c r="P41" i="4"/>
  <c r="H252" i="4"/>
  <c r="H295" i="4"/>
  <c r="H209" i="4"/>
  <c r="H168" i="4"/>
  <c r="H127" i="4"/>
  <c r="H86" i="4"/>
  <c r="H42" i="4"/>
  <c r="X252" i="4"/>
  <c r="X295" i="4"/>
  <c r="X168" i="4"/>
  <c r="X209" i="4"/>
  <c r="X127" i="4"/>
  <c r="X86" i="4"/>
  <c r="X42" i="4"/>
  <c r="S222" i="4"/>
  <c r="S265" i="4"/>
  <c r="S138" i="4"/>
  <c r="S97" i="4"/>
  <c r="S179" i="4"/>
  <c r="S12" i="4"/>
  <c r="S56" i="4"/>
  <c r="C295" i="4"/>
  <c r="C252" i="4"/>
  <c r="C209" i="4"/>
  <c r="C127" i="4"/>
  <c r="C168" i="4"/>
  <c r="C42" i="4"/>
  <c r="C86" i="4"/>
  <c r="B101" i="4"/>
  <c r="B142" i="4"/>
  <c r="B183" i="4" s="1"/>
  <c r="B158" i="4"/>
  <c r="B199" i="4" s="1"/>
  <c r="B117" i="4"/>
  <c r="I265" i="4"/>
  <c r="I179" i="4"/>
  <c r="I222" i="4"/>
  <c r="I97" i="4"/>
  <c r="I56" i="4"/>
  <c r="I138" i="4"/>
  <c r="I12" i="4"/>
  <c r="Y222" i="4"/>
  <c r="Y179" i="4"/>
  <c r="Y265" i="4"/>
  <c r="Y138" i="4"/>
  <c r="Y56" i="4"/>
  <c r="Y97" i="4"/>
  <c r="Y12" i="4"/>
  <c r="Q223" i="4"/>
  <c r="Q266" i="4"/>
  <c r="Q180" i="4"/>
  <c r="Q98" i="4"/>
  <c r="Q57" i="4"/>
  <c r="Q139" i="4"/>
  <c r="Q13" i="4"/>
  <c r="I224" i="4"/>
  <c r="I267" i="4"/>
  <c r="I181" i="4"/>
  <c r="I99" i="4"/>
  <c r="I58" i="4"/>
  <c r="I140" i="4"/>
  <c r="I14" i="4"/>
  <c r="Y224" i="4"/>
  <c r="Y267" i="4"/>
  <c r="Y140" i="4"/>
  <c r="Y181" i="4"/>
  <c r="Y58" i="4"/>
  <c r="Y99" i="4"/>
  <c r="Y14" i="4"/>
  <c r="Q268" i="4"/>
  <c r="Q225" i="4"/>
  <c r="Q141" i="4"/>
  <c r="Q182" i="4"/>
  <c r="Q100" i="4"/>
  <c r="Q59" i="4"/>
  <c r="Q15" i="4"/>
  <c r="I226" i="4"/>
  <c r="I142" i="4"/>
  <c r="I269" i="4"/>
  <c r="I101" i="4"/>
  <c r="I183" i="4"/>
  <c r="I60" i="4"/>
  <c r="I16" i="4"/>
  <c r="Y226" i="4"/>
  <c r="Y183" i="4"/>
  <c r="Y269" i="4"/>
  <c r="Y101" i="4"/>
  <c r="Y142" i="4"/>
  <c r="Y60" i="4"/>
  <c r="Y16" i="4"/>
  <c r="Q227" i="4"/>
  <c r="Q270" i="4"/>
  <c r="Q184" i="4"/>
  <c r="Q143" i="4"/>
  <c r="Q102" i="4"/>
  <c r="Q17" i="4"/>
  <c r="Q61" i="4"/>
  <c r="I228" i="4"/>
  <c r="I271" i="4"/>
  <c r="I185" i="4"/>
  <c r="I103" i="4"/>
  <c r="I62" i="4"/>
  <c r="I144" i="4"/>
  <c r="I18" i="4"/>
  <c r="Y228" i="4"/>
  <c r="Y271" i="4"/>
  <c r="Y185" i="4"/>
  <c r="Y144" i="4"/>
  <c r="Y62" i="4"/>
  <c r="Y103" i="4"/>
  <c r="Y18" i="4"/>
  <c r="Q229" i="4"/>
  <c r="Q186" i="4"/>
  <c r="Q272" i="4"/>
  <c r="Q145" i="4"/>
  <c r="Q104" i="4"/>
  <c r="Q63" i="4"/>
  <c r="Q19" i="4"/>
  <c r="I230" i="4"/>
  <c r="I187" i="4"/>
  <c r="I273" i="4"/>
  <c r="I146" i="4"/>
  <c r="I105" i="4"/>
  <c r="I64" i="4"/>
  <c r="I20" i="4"/>
  <c r="Y230" i="4"/>
  <c r="Y273" i="4"/>
  <c r="Y187" i="4"/>
  <c r="Y146" i="4"/>
  <c r="Y105" i="4"/>
  <c r="Y20" i="4"/>
  <c r="Y64" i="4"/>
  <c r="Q147" i="4"/>
  <c r="Q231" i="4"/>
  <c r="Q188" i="4"/>
  <c r="Q274" i="4"/>
  <c r="Q106" i="4"/>
  <c r="Q21" i="4"/>
  <c r="Q65" i="4"/>
  <c r="I275" i="4"/>
  <c r="I189" i="4"/>
  <c r="I232" i="4"/>
  <c r="I148" i="4"/>
  <c r="I107" i="4"/>
  <c r="I22" i="4"/>
  <c r="I66" i="4"/>
  <c r="Y275" i="4"/>
  <c r="Y232" i="4"/>
  <c r="Y189" i="4"/>
  <c r="Y107" i="4"/>
  <c r="Y148" i="4"/>
  <c r="Y66" i="4"/>
  <c r="Y22" i="4"/>
  <c r="Q233" i="4"/>
  <c r="Q276" i="4"/>
  <c r="Q190" i="4"/>
  <c r="Q149" i="4"/>
  <c r="Q108" i="4"/>
  <c r="Q23" i="4"/>
  <c r="Q67" i="4"/>
  <c r="I277" i="4"/>
  <c r="I234" i="4"/>
  <c r="I191" i="4"/>
  <c r="I150" i="4"/>
  <c r="I109" i="4"/>
  <c r="I68" i="4"/>
  <c r="I24" i="4"/>
  <c r="Y277" i="4"/>
  <c r="Y234" i="4"/>
  <c r="Y191" i="4"/>
  <c r="Y150" i="4"/>
  <c r="Y109" i="4"/>
  <c r="Y68" i="4"/>
  <c r="Y24" i="4"/>
  <c r="Q278" i="4"/>
  <c r="Q235" i="4"/>
  <c r="Q151" i="4"/>
  <c r="Q192" i="4"/>
  <c r="Q110" i="4"/>
  <c r="Q69" i="4"/>
  <c r="Q25" i="4"/>
  <c r="I279" i="4"/>
  <c r="I236" i="4"/>
  <c r="I193" i="4"/>
  <c r="I111" i="4"/>
  <c r="I152" i="4"/>
  <c r="I70" i="4"/>
  <c r="I26" i="4"/>
  <c r="Y236" i="4"/>
  <c r="Y193" i="4"/>
  <c r="Y152" i="4"/>
  <c r="Y279" i="4"/>
  <c r="Y111" i="4"/>
  <c r="Y70" i="4"/>
  <c r="Y26" i="4"/>
  <c r="Q280" i="4"/>
  <c r="Q237" i="4"/>
  <c r="Q194" i="4"/>
  <c r="Q153" i="4"/>
  <c r="Q71" i="4"/>
  <c r="Q27" i="4"/>
  <c r="Q112" i="4"/>
  <c r="I238" i="4"/>
  <c r="I281" i="4"/>
  <c r="I154" i="4"/>
  <c r="I195" i="4"/>
  <c r="I113" i="4"/>
  <c r="I28" i="4"/>
  <c r="I72" i="4"/>
  <c r="Y238" i="4"/>
  <c r="Y195" i="4"/>
  <c r="Y281" i="4"/>
  <c r="Y154" i="4"/>
  <c r="Y113" i="4"/>
  <c r="Y28" i="4"/>
  <c r="Y72" i="4"/>
  <c r="Q239" i="4"/>
  <c r="Q282" i="4"/>
  <c r="Q196" i="4"/>
  <c r="Q155" i="4"/>
  <c r="Q114" i="4"/>
  <c r="Q29" i="4"/>
  <c r="Q73" i="4"/>
  <c r="I240" i="4"/>
  <c r="I156" i="4"/>
  <c r="I197" i="4"/>
  <c r="I283" i="4"/>
  <c r="I30" i="4"/>
  <c r="I74" i="4"/>
  <c r="I115" i="4"/>
  <c r="Y283" i="4"/>
  <c r="Y240" i="4"/>
  <c r="Y197" i="4"/>
  <c r="Y156" i="4"/>
  <c r="Y115" i="4"/>
  <c r="Y30" i="4"/>
  <c r="Y74" i="4"/>
  <c r="Q241" i="4"/>
  <c r="Q284" i="4"/>
  <c r="Q116" i="4"/>
  <c r="Q198" i="4"/>
  <c r="Q75" i="4"/>
  <c r="Q31" i="4"/>
  <c r="Q157" i="4"/>
  <c r="I242" i="4"/>
  <c r="I199" i="4"/>
  <c r="I285" i="4"/>
  <c r="I117" i="4"/>
  <c r="I158" i="4"/>
  <c r="I76" i="4"/>
  <c r="I32" i="4"/>
  <c r="Y242" i="4"/>
  <c r="Y199" i="4"/>
  <c r="Y285" i="4"/>
  <c r="Y158" i="4"/>
  <c r="Y117" i="4"/>
  <c r="Y76" i="4"/>
  <c r="Y32" i="4"/>
  <c r="Q243" i="4"/>
  <c r="Q286" i="4"/>
  <c r="Q159" i="4"/>
  <c r="Q118" i="4"/>
  <c r="Q200" i="4"/>
  <c r="Q77" i="4"/>
  <c r="Q33" i="4"/>
  <c r="I287" i="4"/>
  <c r="I244" i="4"/>
  <c r="I201" i="4"/>
  <c r="I160" i="4"/>
  <c r="I34" i="4"/>
  <c r="I78" i="4"/>
  <c r="I119" i="4"/>
  <c r="Y244" i="4"/>
  <c r="Y201" i="4"/>
  <c r="Y287" i="4"/>
  <c r="Y78" i="4"/>
  <c r="Y119" i="4"/>
  <c r="Y34" i="4"/>
  <c r="Y160" i="4"/>
  <c r="Q245" i="4"/>
  <c r="Q288" i="4"/>
  <c r="Q202" i="4"/>
  <c r="Q161" i="4"/>
  <c r="Q120" i="4"/>
  <c r="Q79" i="4"/>
  <c r="Q35" i="4"/>
  <c r="I246" i="4"/>
  <c r="I289" i="4"/>
  <c r="I203" i="4"/>
  <c r="I162" i="4"/>
  <c r="I121" i="4"/>
  <c r="I80" i="4"/>
  <c r="I36" i="4"/>
  <c r="Y246" i="4"/>
  <c r="Y203" i="4"/>
  <c r="Y289" i="4"/>
  <c r="Y80" i="4"/>
  <c r="Y162" i="4"/>
  <c r="Y121" i="4"/>
  <c r="Y36" i="4"/>
  <c r="Q247" i="4"/>
  <c r="Q290" i="4"/>
  <c r="Q204" i="4"/>
  <c r="Q163" i="4"/>
  <c r="Q81" i="4"/>
  <c r="Q122" i="4"/>
  <c r="Q37" i="4"/>
  <c r="I248" i="4"/>
  <c r="I291" i="4"/>
  <c r="I205" i="4"/>
  <c r="I164" i="4"/>
  <c r="I123" i="4"/>
  <c r="I82" i="4"/>
  <c r="I38" i="4"/>
  <c r="Y291" i="4"/>
  <c r="Y248" i="4"/>
  <c r="Y205" i="4"/>
  <c r="Y123" i="4"/>
  <c r="Y164" i="4"/>
  <c r="Y38" i="4"/>
  <c r="Y82" i="4"/>
  <c r="Q249" i="4"/>
  <c r="Q292" i="4"/>
  <c r="Q165" i="4"/>
  <c r="Q206" i="4"/>
  <c r="Q124" i="4"/>
  <c r="Q83" i="4"/>
  <c r="Q39" i="4"/>
  <c r="I250" i="4"/>
  <c r="I207" i="4"/>
  <c r="I293" i="4"/>
  <c r="I166" i="4"/>
  <c r="I84" i="4"/>
  <c r="I125" i="4"/>
  <c r="I40" i="4"/>
  <c r="Y293" i="4"/>
  <c r="Y207" i="4"/>
  <c r="Y250" i="4"/>
  <c r="Y166" i="4"/>
  <c r="Y125" i="4"/>
  <c r="Y84" i="4"/>
  <c r="Y40" i="4"/>
  <c r="Q251" i="4"/>
  <c r="Q294" i="4"/>
  <c r="Q208" i="4"/>
  <c r="Q167" i="4"/>
  <c r="Q85" i="4"/>
  <c r="Q126" i="4"/>
  <c r="Q41" i="4"/>
  <c r="I252" i="4"/>
  <c r="I295" i="4"/>
  <c r="I209" i="4"/>
  <c r="I168" i="4"/>
  <c r="I86" i="4"/>
  <c r="I127" i="4"/>
  <c r="I42" i="4"/>
  <c r="Y252" i="4"/>
  <c r="Y295" i="4"/>
  <c r="Y209" i="4"/>
  <c r="Y168" i="4"/>
  <c r="Y127" i="4"/>
  <c r="Y86" i="4"/>
  <c r="Y42" i="4"/>
  <c r="S267" i="4"/>
  <c r="S224" i="4"/>
  <c r="S181" i="4"/>
  <c r="S99" i="4"/>
  <c r="S140" i="4"/>
  <c r="S14" i="4"/>
  <c r="S58" i="4"/>
  <c r="K251" i="4"/>
  <c r="K208" i="4"/>
  <c r="K294" i="4"/>
  <c r="K167" i="4"/>
  <c r="K126" i="4"/>
  <c r="K85" i="4"/>
  <c r="K41" i="4"/>
  <c r="B102" i="4"/>
  <c r="B143" i="4"/>
  <c r="B184" i="4" s="1"/>
  <c r="B159" i="4"/>
  <c r="B200" i="4" s="1"/>
  <c r="B118" i="4"/>
  <c r="J265" i="4"/>
  <c r="J222" i="4"/>
  <c r="J179" i="4"/>
  <c r="J138" i="4"/>
  <c r="J97" i="4"/>
  <c r="J12" i="4"/>
  <c r="J56" i="4"/>
  <c r="Z222" i="4"/>
  <c r="Z179" i="4"/>
  <c r="Z265" i="4"/>
  <c r="Z97" i="4"/>
  <c r="Z138" i="4"/>
  <c r="Z56" i="4"/>
  <c r="Z12" i="4"/>
  <c r="R223" i="4"/>
  <c r="R266" i="4"/>
  <c r="R180" i="4"/>
  <c r="R139" i="4"/>
  <c r="R98" i="4"/>
  <c r="R57" i="4"/>
  <c r="R13" i="4"/>
  <c r="J224" i="4"/>
  <c r="J267" i="4"/>
  <c r="J140" i="4"/>
  <c r="J99" i="4"/>
  <c r="J14" i="4"/>
  <c r="J58" i="4"/>
  <c r="J181" i="4"/>
  <c r="Z267" i="4"/>
  <c r="Z224" i="4"/>
  <c r="Z181" i="4"/>
  <c r="Z140" i="4"/>
  <c r="Z58" i="4"/>
  <c r="Z99" i="4"/>
  <c r="Z14" i="4"/>
  <c r="R268" i="4"/>
  <c r="R225" i="4"/>
  <c r="R141" i="4"/>
  <c r="R182" i="4"/>
  <c r="R100" i="4"/>
  <c r="R59" i="4"/>
  <c r="R15" i="4"/>
  <c r="J226" i="4"/>
  <c r="J269" i="4"/>
  <c r="J183" i="4"/>
  <c r="J101" i="4"/>
  <c r="J142" i="4"/>
  <c r="J60" i="4"/>
  <c r="J16" i="4"/>
  <c r="Z269" i="4"/>
  <c r="Z226" i="4"/>
  <c r="Z183" i="4"/>
  <c r="Z101" i="4"/>
  <c r="Z142" i="4"/>
  <c r="Z16" i="4"/>
  <c r="Z60" i="4"/>
  <c r="R270" i="4"/>
  <c r="R227" i="4"/>
  <c r="R102" i="4"/>
  <c r="R184" i="4"/>
  <c r="R61" i="4"/>
  <c r="R17" i="4"/>
  <c r="R143" i="4"/>
  <c r="J271" i="4"/>
  <c r="J228" i="4"/>
  <c r="J144" i="4"/>
  <c r="J185" i="4"/>
  <c r="J62" i="4"/>
  <c r="J18" i="4"/>
  <c r="J103" i="4"/>
  <c r="Z185" i="4"/>
  <c r="Z228" i="4"/>
  <c r="Z271" i="4"/>
  <c r="Z144" i="4"/>
  <c r="Z62" i="4"/>
  <c r="Z103" i="4"/>
  <c r="Z18" i="4"/>
  <c r="R272" i="4"/>
  <c r="R229" i="4"/>
  <c r="R186" i="4"/>
  <c r="R145" i="4"/>
  <c r="R104" i="4"/>
  <c r="R63" i="4"/>
  <c r="R19" i="4"/>
  <c r="J230" i="4"/>
  <c r="J273" i="4"/>
  <c r="J187" i="4"/>
  <c r="J105" i="4"/>
  <c r="J64" i="4"/>
  <c r="J146" i="4"/>
  <c r="J20" i="4"/>
  <c r="Z230" i="4"/>
  <c r="Z187" i="4"/>
  <c r="Z146" i="4"/>
  <c r="Z273" i="4"/>
  <c r="Z105" i="4"/>
  <c r="Z64" i="4"/>
  <c r="Z20" i="4"/>
  <c r="R188" i="4"/>
  <c r="R274" i="4"/>
  <c r="R231" i="4"/>
  <c r="R147" i="4"/>
  <c r="R106" i="4"/>
  <c r="R65" i="4"/>
  <c r="R21" i="4"/>
  <c r="J232" i="4"/>
  <c r="J275" i="4"/>
  <c r="J189" i="4"/>
  <c r="J148" i="4"/>
  <c r="J107" i="4"/>
  <c r="J66" i="4"/>
  <c r="J22" i="4"/>
  <c r="Z232" i="4"/>
  <c r="Z275" i="4"/>
  <c r="Z148" i="4"/>
  <c r="Z107" i="4"/>
  <c r="Z66" i="4"/>
  <c r="Z189" i="4"/>
  <c r="Z22" i="4"/>
  <c r="R233" i="4"/>
  <c r="R190" i="4"/>
  <c r="R276" i="4"/>
  <c r="R108" i="4"/>
  <c r="R149" i="4"/>
  <c r="R67" i="4"/>
  <c r="R23" i="4"/>
  <c r="J234" i="4"/>
  <c r="J191" i="4"/>
  <c r="J150" i="4"/>
  <c r="J109" i="4"/>
  <c r="J277" i="4"/>
  <c r="J68" i="4"/>
  <c r="J24" i="4"/>
  <c r="Z234" i="4"/>
  <c r="Z191" i="4"/>
  <c r="Z277" i="4"/>
  <c r="Z150" i="4"/>
  <c r="Z24" i="4"/>
  <c r="Z68" i="4"/>
  <c r="Z109" i="4"/>
  <c r="R192" i="4"/>
  <c r="R235" i="4"/>
  <c r="R278" i="4"/>
  <c r="R69" i="4"/>
  <c r="R151" i="4"/>
  <c r="R25" i="4"/>
  <c r="R110" i="4"/>
  <c r="J236" i="4"/>
  <c r="J193" i="4"/>
  <c r="J279" i="4"/>
  <c r="J152" i="4"/>
  <c r="J111" i="4"/>
  <c r="J26" i="4"/>
  <c r="J70" i="4"/>
  <c r="Z236" i="4"/>
  <c r="Z279" i="4"/>
  <c r="Z152" i="4"/>
  <c r="Z193" i="4"/>
  <c r="Z26" i="4"/>
  <c r="Z111" i="4"/>
  <c r="Z70" i="4"/>
  <c r="R237" i="4"/>
  <c r="R194" i="4"/>
  <c r="R280" i="4"/>
  <c r="R153" i="4"/>
  <c r="R71" i="4"/>
  <c r="R27" i="4"/>
  <c r="R112" i="4"/>
  <c r="J238" i="4"/>
  <c r="J281" i="4"/>
  <c r="J195" i="4"/>
  <c r="J28" i="4"/>
  <c r="J154" i="4"/>
  <c r="J72" i="4"/>
  <c r="J113" i="4"/>
  <c r="Z238" i="4"/>
  <c r="Z281" i="4"/>
  <c r="Z195" i="4"/>
  <c r="Z28" i="4"/>
  <c r="Z113" i="4"/>
  <c r="Z154" i="4"/>
  <c r="Z72" i="4"/>
  <c r="R239" i="4"/>
  <c r="R282" i="4"/>
  <c r="R196" i="4"/>
  <c r="R155" i="4"/>
  <c r="R73" i="4"/>
  <c r="R114" i="4"/>
  <c r="R29" i="4"/>
  <c r="J283" i="4"/>
  <c r="J240" i="4"/>
  <c r="J197" i="4"/>
  <c r="J156" i="4"/>
  <c r="J115" i="4"/>
  <c r="J74" i="4"/>
  <c r="J30" i="4"/>
  <c r="Z240" i="4"/>
  <c r="Z283" i="4"/>
  <c r="Z197" i="4"/>
  <c r="Z156" i="4"/>
  <c r="Z74" i="4"/>
  <c r="Z30" i="4"/>
  <c r="Z115" i="4"/>
  <c r="R241" i="4"/>
  <c r="R284" i="4"/>
  <c r="R198" i="4"/>
  <c r="R116" i="4"/>
  <c r="R157" i="4"/>
  <c r="R31" i="4"/>
  <c r="R75" i="4"/>
  <c r="J242" i="4"/>
  <c r="J285" i="4"/>
  <c r="J199" i="4"/>
  <c r="J158" i="4"/>
  <c r="J32" i="4"/>
  <c r="J117" i="4"/>
  <c r="J76" i="4"/>
  <c r="Z242" i="4"/>
  <c r="Z285" i="4"/>
  <c r="Z199" i="4"/>
  <c r="Z158" i="4"/>
  <c r="Z32" i="4"/>
  <c r="Z76" i="4"/>
  <c r="Z117" i="4"/>
  <c r="R243" i="4"/>
  <c r="R286" i="4"/>
  <c r="R200" i="4"/>
  <c r="R118" i="4"/>
  <c r="R77" i="4"/>
  <c r="R33" i="4"/>
  <c r="R159" i="4"/>
  <c r="J244" i="4"/>
  <c r="J287" i="4"/>
  <c r="J201" i="4"/>
  <c r="J160" i="4"/>
  <c r="J78" i="4"/>
  <c r="J34" i="4"/>
  <c r="J119" i="4"/>
  <c r="Z244" i="4"/>
  <c r="Z201" i="4"/>
  <c r="Z287" i="4"/>
  <c r="Z160" i="4"/>
  <c r="Z119" i="4"/>
  <c r="Z78" i="4"/>
  <c r="Z34" i="4"/>
  <c r="R245" i="4"/>
  <c r="R288" i="4"/>
  <c r="R202" i="4"/>
  <c r="R120" i="4"/>
  <c r="R79" i="4"/>
  <c r="R161" i="4"/>
  <c r="R35" i="4"/>
  <c r="J246" i="4"/>
  <c r="J289" i="4"/>
  <c r="J162" i="4"/>
  <c r="J121" i="4"/>
  <c r="J203" i="4"/>
  <c r="J80" i="4"/>
  <c r="J36" i="4"/>
  <c r="Z289" i="4"/>
  <c r="Z246" i="4"/>
  <c r="Z203" i="4"/>
  <c r="Z162" i="4"/>
  <c r="Z36" i="4"/>
  <c r="Z121" i="4"/>
  <c r="Z80" i="4"/>
  <c r="R247" i="4"/>
  <c r="R204" i="4"/>
  <c r="R290" i="4"/>
  <c r="R163" i="4"/>
  <c r="R122" i="4"/>
  <c r="R37" i="4"/>
  <c r="R81" i="4"/>
  <c r="J291" i="4"/>
  <c r="J164" i="4"/>
  <c r="J205" i="4"/>
  <c r="J248" i="4"/>
  <c r="J123" i="4"/>
  <c r="J38" i="4"/>
  <c r="J82" i="4"/>
  <c r="Z291" i="4"/>
  <c r="Z248" i="4"/>
  <c r="Z205" i="4"/>
  <c r="Z164" i="4"/>
  <c r="Z123" i="4"/>
  <c r="Z82" i="4"/>
  <c r="Z38" i="4"/>
  <c r="R249" i="4"/>
  <c r="R292" i="4"/>
  <c r="R206" i="4"/>
  <c r="R124" i="4"/>
  <c r="R165" i="4"/>
  <c r="R39" i="4"/>
  <c r="R83" i="4"/>
  <c r="J250" i="4"/>
  <c r="J293" i="4"/>
  <c r="J166" i="4"/>
  <c r="J125" i="4"/>
  <c r="J40" i="4"/>
  <c r="J207" i="4"/>
  <c r="J84" i="4"/>
  <c r="Z293" i="4"/>
  <c r="Z207" i="4"/>
  <c r="Z250" i="4"/>
  <c r="Z166" i="4"/>
  <c r="Z125" i="4"/>
  <c r="Z40" i="4"/>
  <c r="Z84" i="4"/>
  <c r="R251" i="4"/>
  <c r="R126" i="4"/>
  <c r="R294" i="4"/>
  <c r="R167" i="4"/>
  <c r="R208" i="4"/>
  <c r="R85" i="4"/>
  <c r="R41" i="4"/>
  <c r="J295" i="4"/>
  <c r="J252" i="4"/>
  <c r="J209" i="4"/>
  <c r="J168" i="4"/>
  <c r="J127" i="4"/>
  <c r="J42" i="4"/>
  <c r="J86" i="4"/>
  <c r="Z252" i="4"/>
  <c r="Z209" i="4"/>
  <c r="Z295" i="4"/>
  <c r="Z168" i="4"/>
  <c r="Z86" i="4"/>
  <c r="Z42" i="4"/>
  <c r="Z127" i="4"/>
  <c r="K227" i="4"/>
  <c r="K143" i="4"/>
  <c r="K270" i="4"/>
  <c r="K184" i="4"/>
  <c r="K102" i="4"/>
  <c r="K61" i="4"/>
  <c r="K17" i="4"/>
  <c r="B103" i="4"/>
  <c r="B144" i="4"/>
  <c r="B185" i="4" s="1"/>
  <c r="B160" i="4"/>
  <c r="B201" i="4" s="1"/>
  <c r="B119" i="4"/>
  <c r="K265" i="4"/>
  <c r="K222" i="4"/>
  <c r="K179" i="4"/>
  <c r="K97" i="4"/>
  <c r="K12" i="4"/>
  <c r="K138" i="4"/>
  <c r="K56" i="4"/>
  <c r="C266" i="4"/>
  <c r="C223" i="4"/>
  <c r="C180" i="4"/>
  <c r="C98" i="4"/>
  <c r="C139" i="4"/>
  <c r="C57" i="4"/>
  <c r="C13" i="4"/>
  <c r="S223" i="4"/>
  <c r="S266" i="4"/>
  <c r="S180" i="4"/>
  <c r="S98" i="4"/>
  <c r="S139" i="4"/>
  <c r="S57" i="4"/>
  <c r="S13" i="4"/>
  <c r="K267" i="4"/>
  <c r="K181" i="4"/>
  <c r="K99" i="4"/>
  <c r="K140" i="4"/>
  <c r="K224" i="4"/>
  <c r="K14" i="4"/>
  <c r="K58" i="4"/>
  <c r="C225" i="4"/>
  <c r="C268" i="4"/>
  <c r="C182" i="4"/>
  <c r="C141" i="4"/>
  <c r="C100" i="4"/>
  <c r="C59" i="4"/>
  <c r="C15" i="4"/>
  <c r="S225" i="4"/>
  <c r="S182" i="4"/>
  <c r="S268" i="4"/>
  <c r="S100" i="4"/>
  <c r="S141" i="4"/>
  <c r="S59" i="4"/>
  <c r="S15" i="4"/>
  <c r="K226" i="4"/>
  <c r="K269" i="4"/>
  <c r="K101" i="4"/>
  <c r="K183" i="4"/>
  <c r="K142" i="4"/>
  <c r="K16" i="4"/>
  <c r="K60" i="4"/>
  <c r="C227" i="4"/>
  <c r="C270" i="4"/>
  <c r="C143" i="4"/>
  <c r="C184" i="4"/>
  <c r="C17" i="4"/>
  <c r="C61" i="4"/>
  <c r="C102" i="4"/>
  <c r="S270" i="4"/>
  <c r="S227" i="4"/>
  <c r="S143" i="4"/>
  <c r="S102" i="4"/>
  <c r="S184" i="4"/>
  <c r="S61" i="4"/>
  <c r="S17" i="4"/>
  <c r="K271" i="4"/>
  <c r="K228" i="4"/>
  <c r="K144" i="4"/>
  <c r="K103" i="4"/>
  <c r="K185" i="4"/>
  <c r="K18" i="4"/>
  <c r="K62" i="4"/>
  <c r="C229" i="4"/>
  <c r="C272" i="4"/>
  <c r="C186" i="4"/>
  <c r="C63" i="4"/>
  <c r="C104" i="4"/>
  <c r="C19" i="4"/>
  <c r="C145" i="4"/>
  <c r="S229" i="4"/>
  <c r="S186" i="4"/>
  <c r="S272" i="4"/>
  <c r="S104" i="4"/>
  <c r="S145" i="4"/>
  <c r="S19" i="4"/>
  <c r="S63" i="4"/>
  <c r="K230" i="4"/>
  <c r="K187" i="4"/>
  <c r="K273" i="4"/>
  <c r="K146" i="4"/>
  <c r="K105" i="4"/>
  <c r="K64" i="4"/>
  <c r="K20" i="4"/>
  <c r="C231" i="4"/>
  <c r="C274" i="4"/>
  <c r="C188" i="4"/>
  <c r="C147" i="4"/>
  <c r="C106" i="4"/>
  <c r="C65" i="4"/>
  <c r="C21" i="4"/>
  <c r="S274" i="4"/>
  <c r="S231" i="4"/>
  <c r="S106" i="4"/>
  <c r="S188" i="4"/>
  <c r="S21" i="4"/>
  <c r="S65" i="4"/>
  <c r="S147" i="4"/>
  <c r="K275" i="4"/>
  <c r="K232" i="4"/>
  <c r="K148" i="4"/>
  <c r="K189" i="4"/>
  <c r="K107" i="4"/>
  <c r="K66" i="4"/>
  <c r="K22" i="4"/>
  <c r="C233" i="4"/>
  <c r="C276" i="4"/>
  <c r="C190" i="4"/>
  <c r="C149" i="4"/>
  <c r="C67" i="4"/>
  <c r="C108" i="4"/>
  <c r="C23" i="4"/>
  <c r="S233" i="4"/>
  <c r="S276" i="4"/>
  <c r="S190" i="4"/>
  <c r="S108" i="4"/>
  <c r="S149" i="4"/>
  <c r="S67" i="4"/>
  <c r="S23" i="4"/>
  <c r="K234" i="4"/>
  <c r="K277" i="4"/>
  <c r="K191" i="4"/>
  <c r="K150" i="4"/>
  <c r="K109" i="4"/>
  <c r="K68" i="4"/>
  <c r="K24" i="4"/>
  <c r="C235" i="4"/>
  <c r="C278" i="4"/>
  <c r="C192" i="4"/>
  <c r="C151" i="4"/>
  <c r="C110" i="4"/>
  <c r="C25" i="4"/>
  <c r="C69" i="4"/>
  <c r="S278" i="4"/>
  <c r="S235" i="4"/>
  <c r="S110" i="4"/>
  <c r="S192" i="4"/>
  <c r="S151" i="4"/>
  <c r="S69" i="4"/>
  <c r="S25" i="4"/>
  <c r="K236" i="4"/>
  <c r="K279" i="4"/>
  <c r="K193" i="4"/>
  <c r="K111" i="4"/>
  <c r="K152" i="4"/>
  <c r="K26" i="4"/>
  <c r="K70" i="4"/>
  <c r="C237" i="4"/>
  <c r="C280" i="4"/>
  <c r="C153" i="4"/>
  <c r="C194" i="4"/>
  <c r="C112" i="4"/>
  <c r="C27" i="4"/>
  <c r="C71" i="4"/>
  <c r="S194" i="4"/>
  <c r="S280" i="4"/>
  <c r="S237" i="4"/>
  <c r="S153" i="4"/>
  <c r="S112" i="4"/>
  <c r="S71" i="4"/>
  <c r="S27" i="4"/>
  <c r="K238" i="4"/>
  <c r="K195" i="4"/>
  <c r="K113" i="4"/>
  <c r="K154" i="4"/>
  <c r="K281" i="4"/>
  <c r="K28" i="4"/>
  <c r="K72" i="4"/>
  <c r="C282" i="4"/>
  <c r="C239" i="4"/>
  <c r="C155" i="4"/>
  <c r="C196" i="4"/>
  <c r="C114" i="4"/>
  <c r="C73" i="4"/>
  <c r="C29" i="4"/>
  <c r="S239" i="4"/>
  <c r="S282" i="4"/>
  <c r="S196" i="4"/>
  <c r="S114" i="4"/>
  <c r="S155" i="4"/>
  <c r="S73" i="4"/>
  <c r="S29" i="4"/>
  <c r="K197" i="4"/>
  <c r="K240" i="4"/>
  <c r="K156" i="4"/>
  <c r="K283" i="4"/>
  <c r="K115" i="4"/>
  <c r="K30" i="4"/>
  <c r="K74" i="4"/>
  <c r="C284" i="4"/>
  <c r="C241" i="4"/>
  <c r="C198" i="4"/>
  <c r="C157" i="4"/>
  <c r="C116" i="4"/>
  <c r="C75" i="4"/>
  <c r="C31" i="4"/>
  <c r="S284" i="4"/>
  <c r="S198" i="4"/>
  <c r="S157" i="4"/>
  <c r="S241" i="4"/>
  <c r="S116" i="4"/>
  <c r="S75" i="4"/>
  <c r="S31" i="4"/>
  <c r="K285" i="4"/>
  <c r="K199" i="4"/>
  <c r="K158" i="4"/>
  <c r="K242" i="4"/>
  <c r="K76" i="4"/>
  <c r="K32" i="4"/>
  <c r="K117" i="4"/>
  <c r="C243" i="4"/>
  <c r="C286" i="4"/>
  <c r="C159" i="4"/>
  <c r="C200" i="4"/>
  <c r="C33" i="4"/>
  <c r="C118" i="4"/>
  <c r="C77" i="4"/>
  <c r="S286" i="4"/>
  <c r="S243" i="4"/>
  <c r="S159" i="4"/>
  <c r="S200" i="4"/>
  <c r="S118" i="4"/>
  <c r="S77" i="4"/>
  <c r="S33" i="4"/>
  <c r="K287" i="4"/>
  <c r="K244" i="4"/>
  <c r="K201" i="4"/>
  <c r="K119" i="4"/>
  <c r="K160" i="4"/>
  <c r="K78" i="4"/>
  <c r="K34" i="4"/>
  <c r="C245" i="4"/>
  <c r="C288" i="4"/>
  <c r="C202" i="4"/>
  <c r="C161" i="4"/>
  <c r="C120" i="4"/>
  <c r="C79" i="4"/>
  <c r="C35" i="4"/>
  <c r="S245" i="4"/>
  <c r="S288" i="4"/>
  <c r="S202" i="4"/>
  <c r="S161" i="4"/>
  <c r="S120" i="4"/>
  <c r="S79" i="4"/>
  <c r="S35" i="4"/>
  <c r="K246" i="4"/>
  <c r="K289" i="4"/>
  <c r="K203" i="4"/>
  <c r="K121" i="4"/>
  <c r="K162" i="4"/>
  <c r="K80" i="4"/>
  <c r="K36" i="4"/>
  <c r="C247" i="4"/>
  <c r="C290" i="4"/>
  <c r="C163" i="4"/>
  <c r="C81" i="4"/>
  <c r="C122" i="4"/>
  <c r="C204" i="4"/>
  <c r="C37" i="4"/>
  <c r="S290" i="4"/>
  <c r="S204" i="4"/>
  <c r="S247" i="4"/>
  <c r="S122" i="4"/>
  <c r="S81" i="4"/>
  <c r="S37" i="4"/>
  <c r="S163" i="4"/>
  <c r="K248" i="4"/>
  <c r="K205" i="4"/>
  <c r="K291" i="4"/>
  <c r="K123" i="4"/>
  <c r="K164" i="4"/>
  <c r="K38" i="4"/>
  <c r="K82" i="4"/>
  <c r="C292" i="4"/>
  <c r="C249" i="4"/>
  <c r="C206" i="4"/>
  <c r="C165" i="4"/>
  <c r="C124" i="4"/>
  <c r="C39" i="4"/>
  <c r="C83" i="4"/>
  <c r="S249" i="4"/>
  <c r="S206" i="4"/>
  <c r="S292" i="4"/>
  <c r="S124" i="4"/>
  <c r="S165" i="4"/>
  <c r="S83" i="4"/>
  <c r="S39" i="4"/>
  <c r="K293" i="4"/>
  <c r="K250" i="4"/>
  <c r="K207" i="4"/>
  <c r="K84" i="4"/>
  <c r="K125" i="4"/>
  <c r="K166" i="4"/>
  <c r="K40" i="4"/>
  <c r="C294" i="4"/>
  <c r="C251" i="4"/>
  <c r="C208" i="4"/>
  <c r="C41" i="4"/>
  <c r="C85" i="4"/>
  <c r="C126" i="4"/>
  <c r="C167" i="4"/>
  <c r="S251" i="4"/>
  <c r="S208" i="4"/>
  <c r="S294" i="4"/>
  <c r="S167" i="4"/>
  <c r="S126" i="4"/>
  <c r="S85" i="4"/>
  <c r="S41" i="4"/>
  <c r="K252" i="4"/>
  <c r="K295" i="4"/>
  <c r="K209" i="4"/>
  <c r="K168" i="4"/>
  <c r="K86" i="4"/>
  <c r="K127" i="4"/>
  <c r="K42" i="4"/>
  <c r="B145" i="4"/>
  <c r="B186" i="4" s="1"/>
  <c r="B104" i="4"/>
  <c r="B120" i="4"/>
  <c r="B161" i="4"/>
  <c r="B202" i="4" s="1"/>
  <c r="L179" i="4"/>
  <c r="L265" i="4"/>
  <c r="L222" i="4"/>
  <c r="L138" i="4"/>
  <c r="L97" i="4"/>
  <c r="L12" i="4"/>
  <c r="L56" i="4"/>
  <c r="D266" i="4"/>
  <c r="D223" i="4"/>
  <c r="D180" i="4"/>
  <c r="D57" i="4"/>
  <c r="D98" i="4"/>
  <c r="D139" i="4"/>
  <c r="D13" i="4"/>
  <c r="T266" i="4"/>
  <c r="T180" i="4"/>
  <c r="T223" i="4"/>
  <c r="T57" i="4"/>
  <c r="T139" i="4"/>
  <c r="T98" i="4"/>
  <c r="T13" i="4"/>
  <c r="L224" i="4"/>
  <c r="L267" i="4"/>
  <c r="L181" i="4"/>
  <c r="L58" i="4"/>
  <c r="L99" i="4"/>
  <c r="L14" i="4"/>
  <c r="L140" i="4"/>
  <c r="D225" i="4"/>
  <c r="D268" i="4"/>
  <c r="D141" i="4"/>
  <c r="D100" i="4"/>
  <c r="D182" i="4"/>
  <c r="D59" i="4"/>
  <c r="D15" i="4"/>
  <c r="T225" i="4"/>
  <c r="T268" i="4"/>
  <c r="T182" i="4"/>
  <c r="T59" i="4"/>
  <c r="T100" i="4"/>
  <c r="T15" i="4"/>
  <c r="T141" i="4"/>
  <c r="L226" i="4"/>
  <c r="L269" i="4"/>
  <c r="L183" i="4"/>
  <c r="L101" i="4"/>
  <c r="L142" i="4"/>
  <c r="L60" i="4"/>
  <c r="L16" i="4"/>
  <c r="D270" i="4"/>
  <c r="D227" i="4"/>
  <c r="D184" i="4"/>
  <c r="D102" i="4"/>
  <c r="D61" i="4"/>
  <c r="D143" i="4"/>
  <c r="D17" i="4"/>
  <c r="T270" i="4"/>
  <c r="T227" i="4"/>
  <c r="T184" i="4"/>
  <c r="T143" i="4"/>
  <c r="T102" i="4"/>
  <c r="T17" i="4"/>
  <c r="T61" i="4"/>
  <c r="L228" i="4"/>
  <c r="L271" i="4"/>
  <c r="L185" i="4"/>
  <c r="L103" i="4"/>
  <c r="L144" i="4"/>
  <c r="L18" i="4"/>
  <c r="L62" i="4"/>
  <c r="D229" i="4"/>
  <c r="D272" i="4"/>
  <c r="D186" i="4"/>
  <c r="D145" i="4"/>
  <c r="D63" i="4"/>
  <c r="D104" i="4"/>
  <c r="D19" i="4"/>
  <c r="T229" i="4"/>
  <c r="T272" i="4"/>
  <c r="T186" i="4"/>
  <c r="T145" i="4"/>
  <c r="T63" i="4"/>
  <c r="T104" i="4"/>
  <c r="T19" i="4"/>
  <c r="L230" i="4"/>
  <c r="L273" i="4"/>
  <c r="L187" i="4"/>
  <c r="L146" i="4"/>
  <c r="L105" i="4"/>
  <c r="L20" i="4"/>
  <c r="L64" i="4"/>
  <c r="D231" i="4"/>
  <c r="D274" i="4"/>
  <c r="D106" i="4"/>
  <c r="D147" i="4"/>
  <c r="D188" i="4"/>
  <c r="D65" i="4"/>
  <c r="D21" i="4"/>
  <c r="T231" i="4"/>
  <c r="T274" i="4"/>
  <c r="T188" i="4"/>
  <c r="T106" i="4"/>
  <c r="T65" i="4"/>
  <c r="T147" i="4"/>
  <c r="T21" i="4"/>
  <c r="L232" i="4"/>
  <c r="L189" i="4"/>
  <c r="L275" i="4"/>
  <c r="L148" i="4"/>
  <c r="L107" i="4"/>
  <c r="L66" i="4"/>
  <c r="L22" i="4"/>
  <c r="D233" i="4"/>
  <c r="D276" i="4"/>
  <c r="D108" i="4"/>
  <c r="D190" i="4"/>
  <c r="D23" i="4"/>
  <c r="D149" i="4"/>
  <c r="D67" i="4"/>
  <c r="T276" i="4"/>
  <c r="T190" i="4"/>
  <c r="T233" i="4"/>
  <c r="T108" i="4"/>
  <c r="T67" i="4"/>
  <c r="T149" i="4"/>
  <c r="T23" i="4"/>
  <c r="L277" i="4"/>
  <c r="L234" i="4"/>
  <c r="L191" i="4"/>
  <c r="L150" i="4"/>
  <c r="L24" i="4"/>
  <c r="L68" i="4"/>
  <c r="L109" i="4"/>
  <c r="D235" i="4"/>
  <c r="D278" i="4"/>
  <c r="D151" i="4"/>
  <c r="D192" i="4"/>
  <c r="D69" i="4"/>
  <c r="D110" i="4"/>
  <c r="D25" i="4"/>
  <c r="T235" i="4"/>
  <c r="T278" i="4"/>
  <c r="T192" i="4"/>
  <c r="T110" i="4"/>
  <c r="T151" i="4"/>
  <c r="T25" i="4"/>
  <c r="T69" i="4"/>
  <c r="L279" i="4"/>
  <c r="L152" i="4"/>
  <c r="L111" i="4"/>
  <c r="L193" i="4"/>
  <c r="L236" i="4"/>
  <c r="L70" i="4"/>
  <c r="L26" i="4"/>
  <c r="D280" i="4"/>
  <c r="D237" i="4"/>
  <c r="D194" i="4"/>
  <c r="D153" i="4"/>
  <c r="D71" i="4"/>
  <c r="D112" i="4"/>
  <c r="D27" i="4"/>
  <c r="T280" i="4"/>
  <c r="T194" i="4"/>
  <c r="T237" i="4"/>
  <c r="T153" i="4"/>
  <c r="T71" i="4"/>
  <c r="T112" i="4"/>
  <c r="T27" i="4"/>
  <c r="L238" i="4"/>
  <c r="L281" i="4"/>
  <c r="L195" i="4"/>
  <c r="L154" i="4"/>
  <c r="L113" i="4"/>
  <c r="L72" i="4"/>
  <c r="L28" i="4"/>
  <c r="D239" i="4"/>
  <c r="D196" i="4"/>
  <c r="D282" i="4"/>
  <c r="D155" i="4"/>
  <c r="D73" i="4"/>
  <c r="D114" i="4"/>
  <c r="D29" i="4"/>
  <c r="T282" i="4"/>
  <c r="T239" i="4"/>
  <c r="T196" i="4"/>
  <c r="T155" i="4"/>
  <c r="T73" i="4"/>
  <c r="T29" i="4"/>
  <c r="T114" i="4"/>
  <c r="L283" i="4"/>
  <c r="L240" i="4"/>
  <c r="L197" i="4"/>
  <c r="L115" i="4"/>
  <c r="L156" i="4"/>
  <c r="L74" i="4"/>
  <c r="L30" i="4"/>
  <c r="D241" i="4"/>
  <c r="D284" i="4"/>
  <c r="D198" i="4"/>
  <c r="D157" i="4"/>
  <c r="D31" i="4"/>
  <c r="D75" i="4"/>
  <c r="D116" i="4"/>
  <c r="T241" i="4"/>
  <c r="T284" i="4"/>
  <c r="T198" i="4"/>
  <c r="T157" i="4"/>
  <c r="T116" i="4"/>
  <c r="T31" i="4"/>
  <c r="T75" i="4"/>
  <c r="L242" i="4"/>
  <c r="L199" i="4"/>
  <c r="L285" i="4"/>
  <c r="L158" i="4"/>
  <c r="L32" i="4"/>
  <c r="L76" i="4"/>
  <c r="L117" i="4"/>
  <c r="D286" i="4"/>
  <c r="D243" i="4"/>
  <c r="D200" i="4"/>
  <c r="D159" i="4"/>
  <c r="D118" i="4"/>
  <c r="D77" i="4"/>
  <c r="D33" i="4"/>
  <c r="T286" i="4"/>
  <c r="T243" i="4"/>
  <c r="T200" i="4"/>
  <c r="T118" i="4"/>
  <c r="T33" i="4"/>
  <c r="T77" i="4"/>
  <c r="T159" i="4"/>
  <c r="L244" i="4"/>
  <c r="L287" i="4"/>
  <c r="L201" i="4"/>
  <c r="L119" i="4"/>
  <c r="L34" i="4"/>
  <c r="L78" i="4"/>
  <c r="L160" i="4"/>
  <c r="D288" i="4"/>
  <c r="D245" i="4"/>
  <c r="D161" i="4"/>
  <c r="D202" i="4"/>
  <c r="D120" i="4"/>
  <c r="D79" i="4"/>
  <c r="D35" i="4"/>
  <c r="T288" i="4"/>
  <c r="T245" i="4"/>
  <c r="T120" i="4"/>
  <c r="T202" i="4"/>
  <c r="T161" i="4"/>
  <c r="T35" i="4"/>
  <c r="T79" i="4"/>
  <c r="L246" i="4"/>
  <c r="L289" i="4"/>
  <c r="L162" i="4"/>
  <c r="L203" i="4"/>
  <c r="L80" i="4"/>
  <c r="L36" i="4"/>
  <c r="L121" i="4"/>
  <c r="D247" i="4"/>
  <c r="D204" i="4"/>
  <c r="D163" i="4"/>
  <c r="D290" i="4"/>
  <c r="D122" i="4"/>
  <c r="D37" i="4"/>
  <c r="D81" i="4"/>
  <c r="T247" i="4"/>
  <c r="T290" i="4"/>
  <c r="T204" i="4"/>
  <c r="T163" i="4"/>
  <c r="T37" i="4"/>
  <c r="T122" i="4"/>
  <c r="T81" i="4"/>
  <c r="L291" i="4"/>
  <c r="L248" i="4"/>
  <c r="L164" i="4"/>
  <c r="L205" i="4"/>
  <c r="L123" i="4"/>
  <c r="L82" i="4"/>
  <c r="L38" i="4"/>
  <c r="D249" i="4"/>
  <c r="D292" i="4"/>
  <c r="D206" i="4"/>
  <c r="D165" i="4"/>
  <c r="D124" i="4"/>
  <c r="D39" i="4"/>
  <c r="D83" i="4"/>
  <c r="T249" i="4"/>
  <c r="T292" i="4"/>
  <c r="T124" i="4"/>
  <c r="T206" i="4"/>
  <c r="T83" i="4"/>
  <c r="T39" i="4"/>
  <c r="T165" i="4"/>
  <c r="L207" i="4"/>
  <c r="L293" i="4"/>
  <c r="L250" i="4"/>
  <c r="L166" i="4"/>
  <c r="L125" i="4"/>
  <c r="L84" i="4"/>
  <c r="L40" i="4"/>
  <c r="D294" i="4"/>
  <c r="D208" i="4"/>
  <c r="D251" i="4"/>
  <c r="D167" i="4"/>
  <c r="D126" i="4"/>
  <c r="D85" i="4"/>
  <c r="D41" i="4"/>
  <c r="T294" i="4"/>
  <c r="T208" i="4"/>
  <c r="T167" i="4"/>
  <c r="T251" i="4"/>
  <c r="T126" i="4"/>
  <c r="T85" i="4"/>
  <c r="T41" i="4"/>
  <c r="L252" i="4"/>
  <c r="L209" i="4"/>
  <c r="L295" i="4"/>
  <c r="L127" i="4"/>
  <c r="L168" i="4"/>
  <c r="L86" i="4"/>
  <c r="L42" i="4"/>
  <c r="C44" i="4" l="1"/>
  <c r="D12" i="8" s="1"/>
  <c r="E12" i="8" s="1"/>
  <c r="B230" i="4"/>
  <c r="B273" i="4"/>
  <c r="B245" i="4"/>
  <c r="B288" i="4"/>
  <c r="B239" i="4"/>
  <c r="B282" i="4"/>
  <c r="C170" i="4"/>
  <c r="D15" i="8" s="1"/>
  <c r="E15" i="8" s="1"/>
  <c r="B241" i="4"/>
  <c r="B284" i="4"/>
  <c r="C88" i="4"/>
  <c r="D13" i="8" s="1"/>
  <c r="E13" i="8" s="1"/>
  <c r="B266" i="4"/>
  <c r="B223" i="4"/>
  <c r="C129" i="4"/>
  <c r="D14" i="8" s="1"/>
  <c r="E14" i="8" s="1"/>
  <c r="B229" i="4"/>
  <c r="B272" i="4"/>
  <c r="B225" i="4"/>
  <c r="B268" i="4"/>
  <c r="B238" i="4"/>
  <c r="B281" i="4"/>
  <c r="C211" i="4"/>
  <c r="D16" i="8" s="1"/>
  <c r="E16" i="8" s="1"/>
  <c r="B249" i="4"/>
  <c r="B292" i="4"/>
  <c r="B246" i="4"/>
  <c r="B289" i="4"/>
  <c r="C297" i="4"/>
  <c r="D18" i="8" s="1"/>
  <c r="E18" i="8" s="1"/>
  <c r="B247" i="4"/>
  <c r="B290" i="4"/>
  <c r="B240" i="4"/>
  <c r="B283" i="4"/>
  <c r="C254" i="4"/>
  <c r="D17" i="8" s="1"/>
  <c r="E17" i="8" s="1"/>
  <c r="B252" i="4"/>
  <c r="B295" i="4"/>
  <c r="B231" i="4"/>
  <c r="B274" i="4"/>
  <c r="B242" i="4"/>
  <c r="B285" i="4"/>
  <c r="B237" i="4"/>
  <c r="B280" i="4"/>
  <c r="B233" i="4"/>
  <c r="B276" i="4"/>
  <c r="B244" i="4"/>
  <c r="B287" i="4"/>
  <c r="B226" i="4"/>
  <c r="B269" i="4"/>
  <c r="B224" i="4"/>
  <c r="B267" i="4"/>
  <c r="B236" i="4"/>
  <c r="B279" i="4"/>
  <c r="B250" i="4"/>
  <c r="B293" i="4"/>
  <c r="B248" i="4"/>
  <c r="B291" i="4"/>
  <c r="B228" i="4"/>
  <c r="B271" i="4"/>
  <c r="B234" i="4"/>
  <c r="B277" i="4"/>
  <c r="B232" i="4"/>
  <c r="B275" i="4"/>
  <c r="B243" i="4"/>
  <c r="B286" i="4"/>
  <c r="B251" i="4"/>
  <c r="B294" i="4"/>
  <c r="B227" i="4"/>
  <c r="B270" i="4"/>
  <c r="B235" i="4"/>
  <c r="B278" i="4"/>
  <c r="D23" i="8" l="1"/>
  <c r="D46" i="8" s="1"/>
  <c r="E19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sumo_bitacora" type="1" refreshedVersion="7" background="1" saveData="1">
    <dbPr connection="DSN=ODBC_ECTC_app;DATABASE=webapp_serverless_esinc;SERVER=liquidacionxm.ccealdyo93sp.sa-east-1.rds.amazonaws.com;PORT=5433;UID=ectc_read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D6=-101;XaOpt=1" command="select _x000d__x000a_*_x000d__x000a__x000d__x000a__x000d__x000a__x000d__x000a_from ectc.consumos where fechaoperacion &gt;=?::DATE and fechaoperacion &lt;= (date_trunc('MONTH', ?::DATE) + interval '1 MONTH' - interval '1 DAY')::DATE  and frontera = ?"/>
    <parameters count="3">
      <parameter name="Parámetro1" parameterType="cell" refreshOnChange="1" cell="Datos_Consumos!$C$1"/>
      <parameter name="Parámetro2" parameterType="cell" refreshOnChange="1" cell="Datos_Consumos!$C$1"/>
      <parameter name="Parámetro3" parameterType="cell" refreshOnChange="1" cell="Datos_Consumos!$C$2"/>
    </parameters>
  </connection>
  <connection id="2" xr16:uid="{00000000-0015-0000-FFFF-FFFF01000000}" name="reporte_bitacora_frontera" type="1" refreshedVersion="7" background="1" saveData="1">
    <dbPr connection="DSN=ODBC_ECTC_app;DATABASE=webapp_serverless_esinc;SERVER=liquidacionxm.ccealdyo93sp.sa-east-1.rds.amazonaws.com;PORT=5433;UID=ectc_read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D6=-101;XaOpt=1" command="select_x000d__x000a__x0009_t3.ipp_actual,_x000d__x000a__x0009_t4.ipp_base,_x000d__x000a__x0009_t2.p_pc, t2.p_pb, t2.f_qc as f_pc, 1-t2.f_qc as f_pb,_x000d__x000a_t2.tmax_redo, t2.tmed_redo, t2.tmin_redo, t2.pmax_redo, t2.pmed_redo, t2.pmin_redo,_x000d__x000a__x0009_t1.*_x000d__x000a_from _x000d__x000a__x0009_app_ectc.reporte_liquidacion t1,_x000d__x000a__x0009_app_ectc.resultado_liquidacion t2,_x000d__x000a__x0009_(select valor as ipp_actual from public.trsm where codigo = 'IPDP' and fechaoperacion=?::date and version ilike 'txr') t3,_x000d__x000a__x0009_(select valor as ipp_base from public.trsm where codigo = 'IPDP' and fechaoperacion='2018-08-01'::date and version ilike 'txr') t4_x000d__x000a_WHERE _x000d__x000a__x0009_t1.fechafacturacion = ?::DATE _x000d__x000a__x0009_and t1.version = 'final'_x000d__x000a_and t1.frontera=?_x000d__x000a__x0009_and t1.factura_id=t2.id"/>
    <parameters count="3">
      <parameter name="Parámetro1" parameterType="cell" refreshOnChange="1" cell="Datos_liq!$C$1"/>
      <parameter name="Parameter2" parameterType="cell" refreshOnChange="1" cell="Datos_liq!$C$1"/>
      <parameter name="Parameter3" parameterType="cell" refreshOnChange="1" cell="Datos_liq!$C$2"/>
    </parameters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<sst xmlns="http://schemas.openxmlformats.org/spreadsheetml/2006/main" count="576" uniqueCount="255">
  <si>
    <t>Fecha</t>
  </si>
  <si>
    <t>Frontera</t>
  </si>
  <si>
    <t>frontera</t>
  </si>
  <si>
    <t>fechaoperacion</t>
  </si>
  <si>
    <t>ah1</t>
  </si>
  <si>
    <t>ah2</t>
  </si>
  <si>
    <t>ah3</t>
  </si>
  <si>
    <t>ah4</t>
  </si>
  <si>
    <t>ah5</t>
  </si>
  <si>
    <t>ah6</t>
  </si>
  <si>
    <t>ah7</t>
  </si>
  <si>
    <t>ah8</t>
  </si>
  <si>
    <t>ah9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</si>
  <si>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</si>
  <si>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</si>
  <si>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</si>
  <si>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</si>
  <si>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</si>
  <si>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</si>
  <si>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</si>
  <si>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</si>
  <si>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</si>
  <si>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</si>
  <si>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</si>
  <si>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ah21</t>
  </si>
  <si>
    <t>ah22</t>
  </si>
  <si>
    <t>ah23</t>
  </si>
  <si>
    <t>ah24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</si>
  <si>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</si>
  <si>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</si>
  <si>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</si>
  <si>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</si>
  <si>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</si>
  <si>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</si>
  <si>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</si>
  <si>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</si>
  <si>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</si>
  <si>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</si>
  <si>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</si>
  <si>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</si>
  <si>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</si>
  <si>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</si>
  <si>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</si>
  <si>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</si>
  <si>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</si>
  <si>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</si>
  <si>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</si>
  <si>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</si>
  <si>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rh21</t>
  </si>
  <si>
    <t>rh22</t>
  </si>
  <si>
    <t>rh23</t>
  </si>
  <si>
    <t>rh24</t>
  </si>
  <si>
    <t>tipo</t>
  </si>
  <si>
    <t>P</t>
  </si>
  <si>
    <t>Matriz de Activa kWh</t>
  </si>
  <si>
    <t xml:space="preserve">h1 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</si>
  <si>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</si>
  <si>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</si>
  <si>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</si>
  <si>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</si>
  <si>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</si>
  <si>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</si>
  <si>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</si>
  <si>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</si>
  <si>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</si>
  <si>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</si>
  <si>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</si>
  <si>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</si>
  <si>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</si>
  <si>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</si>
  <si>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</si>
  <si>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</si>
  <si>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</si>
  <si>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</si>
  <si>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</si>
  <si>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</si>
  <si>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</si>
  <si>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</si>
  <si>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</si>
  <si>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Matriz de reactiva kVar</t>
  </si>
  <si>
    <t>Penalización Matriz de reactiva kVar</t>
  </si>
  <si>
    <t>Precio bolsa</t>
  </si>
  <si>
    <t>Precio Contrato</t>
  </si>
  <si>
    <t>Precio Base</t>
  </si>
  <si>
    <t>Precio Actual</t>
  </si>
  <si>
    <t>Cargo STR (Dato XM)</t>
  </si>
  <si>
    <t>Pérdidas</t>
  </si>
  <si>
    <t>Fecha Facturacion</t>
  </si>
  <si>
    <t>Consumo</t>
  </si>
  <si>
    <t>Generación</t>
  </si>
  <si>
    <t>Comercialización</t>
  </si>
  <si>
    <t>Transmisión</t>
  </si>
  <si>
    <t>OCV</t>
  </si>
  <si>
    <t>Restricciones</t>
  </si>
  <si>
    <t>Penalización</t>
  </si>
  <si>
    <t>Valor Penalización</t>
  </si>
  <si>
    <t>Contribución</t>
  </si>
  <si>
    <t>Nota Débito</t>
  </si>
  <si>
    <t>Nota Crébito</t>
  </si>
  <si>
    <t>Alumbrado Públlico</t>
  </si>
  <si>
    <t>Retefuente</t>
  </si>
  <si>
    <t>ReteICA</t>
  </si>
  <si>
    <t>Tasa Bomberil</t>
  </si>
  <si>
    <t>Recobros</t>
  </si>
  <si>
    <t>COP$/kWh</t>
  </si>
  <si>
    <t>%</t>
  </si>
  <si>
    <t>Precio Portafolio</t>
  </si>
  <si>
    <t>h1</t>
  </si>
  <si>
    <t>Total</t>
  </si>
  <si>
    <t>IPP</t>
  </si>
  <si>
    <t>Precio C</t>
  </si>
  <si>
    <t>STN COP$/kWh (dato XM)</t>
  </si>
  <si>
    <t>fechafacturacion</t>
  </si>
  <si>
    <t>p_pb</t>
  </si>
  <si>
    <t>p_pc</t>
  </si>
  <si>
    <t>f_pb</t>
  </si>
  <si>
    <t>f_pc</t>
  </si>
  <si>
    <t>ipp_base</t>
  </si>
  <si>
    <t>ipp_actual</t>
  </si>
  <si>
    <t>q_reactiva_pen</t>
  </si>
  <si>
    <t>v_gm</t>
  </si>
  <si>
    <t>v_rm</t>
  </si>
  <si>
    <t>v_cm</t>
  </si>
  <si>
    <t>v_dm</t>
  </si>
  <si>
    <t>v_om</t>
  </si>
  <si>
    <t>v_ppond</t>
  </si>
  <si>
    <t>v_tpond</t>
  </si>
  <si>
    <t>v_activa</t>
  </si>
  <si>
    <t>v_reactiva_pen</t>
  </si>
  <si>
    <t>v_gm_ajuste</t>
  </si>
  <si>
    <t>v_rm_ajuste</t>
  </si>
  <si>
    <t>v_cm_ajuste</t>
  </si>
  <si>
    <t>v_dm_ajuste</t>
  </si>
  <si>
    <t>v_om_ajuste</t>
  </si>
  <si>
    <t>v_ppond_ajuste</t>
  </si>
  <si>
    <t>v_tpond_ajuste</t>
  </si>
  <si>
    <t>v_activa_ajuste</t>
  </si>
  <si>
    <t>v_reactiva_pen_ajuste</t>
  </si>
  <si>
    <t>v_contribucion</t>
  </si>
  <si>
    <t>v_sobretasa</t>
  </si>
  <si>
    <t>v_iapb</t>
  </si>
  <si>
    <t>v_rrnt</t>
  </si>
  <si>
    <t>v_rfntica</t>
  </si>
  <si>
    <t>v_rrntbmb</t>
  </si>
  <si>
    <t>v_otros_total</t>
  </si>
  <si>
    <t>Pérdidas COP$/kWh</t>
  </si>
  <si>
    <t>Facturación</t>
  </si>
  <si>
    <t>SIC</t>
  </si>
  <si>
    <t>Liquidación Factura</t>
  </si>
  <si>
    <t>kWh</t>
  </si>
  <si>
    <t>Concepto</t>
  </si>
  <si>
    <t>Unidad</t>
  </si>
  <si>
    <t>Valor COP$</t>
  </si>
  <si>
    <t>COP$</t>
  </si>
  <si>
    <t>kVAR</t>
  </si>
  <si>
    <t>Subtotal</t>
  </si>
  <si>
    <t>Sobretasa</t>
  </si>
  <si>
    <t>Cargo</t>
  </si>
  <si>
    <t>Valor</t>
  </si>
  <si>
    <t>Ajustes</t>
  </si>
  <si>
    <t>Otros Cargos</t>
  </si>
  <si>
    <t>Total Factura</t>
  </si>
  <si>
    <t>Detalle Ajustes</t>
  </si>
  <si>
    <t>Débito</t>
  </si>
  <si>
    <t>Crédito</t>
  </si>
  <si>
    <t>GENERACION</t>
  </si>
  <si>
    <t>TRANSMISION_NACIONAL</t>
  </si>
  <si>
    <t>DISTRIBUCION_LOCAL</t>
  </si>
  <si>
    <t>COMERCIALIZACION</t>
  </si>
  <si>
    <t>RESTRICCIONES</t>
  </si>
  <si>
    <t>Pérdidas STN y Gen</t>
  </si>
  <si>
    <t>PERDIDAS</t>
  </si>
  <si>
    <t>Distribución (STR y SDL)</t>
  </si>
  <si>
    <t>Cargo de Distribución (STR y SDL)</t>
  </si>
  <si>
    <t>Version</t>
  </si>
  <si>
    <t>version</t>
  </si>
  <si>
    <t>factura_id</t>
  </si>
  <si>
    <t>factura_dian</t>
  </si>
  <si>
    <t>cliente_nombre</t>
  </si>
  <si>
    <t>municipio_id</t>
  </si>
  <si>
    <t>municipio_nombre</t>
  </si>
  <si>
    <t>departamento_nombre</t>
  </si>
  <si>
    <t>operador_sigla</t>
  </si>
  <si>
    <t>nivel_tension</t>
  </si>
  <si>
    <t>q_activa</t>
  </si>
  <si>
    <t>q_inductiva</t>
  </si>
  <si>
    <t>q_inductiva_pen</t>
  </si>
  <si>
    <t>q_capacitiva</t>
  </si>
  <si>
    <t>gm_redo</t>
  </si>
  <si>
    <t>rm_redo</t>
  </si>
  <si>
    <t>cm_redo</t>
  </si>
  <si>
    <t>dm_redo</t>
  </si>
  <si>
    <t>om_redo</t>
  </si>
  <si>
    <t>ppond_redo</t>
  </si>
  <si>
    <t>tpond_redo</t>
  </si>
  <si>
    <t>v_consumo_energia</t>
  </si>
  <si>
    <t>v_consumo_energia_ajuste</t>
  </si>
  <si>
    <t>v_gm_ajustado</t>
  </si>
  <si>
    <t>v_rm_ajustado</t>
  </si>
  <si>
    <t>v_cm_ajustado</t>
  </si>
  <si>
    <t>v_dm_ajustado</t>
  </si>
  <si>
    <t>v_om_ajustado</t>
  </si>
  <si>
    <t>v_ppond_ajustado</t>
  </si>
  <si>
    <t>v_tpond_ajustado</t>
  </si>
  <si>
    <t>v_activa_ajustado</t>
  </si>
  <si>
    <t>v_reactiva_pen_ajustado</t>
  </si>
  <si>
    <t>v_consumo_energia_ajustado</t>
  </si>
  <si>
    <t>v_adcn</t>
  </si>
  <si>
    <t>v_iap_ajuste</t>
  </si>
  <si>
    <t>v_arnt</t>
  </si>
  <si>
    <t>v_afntica</t>
  </si>
  <si>
    <t>v_neto_factura</t>
  </si>
  <si>
    <t>tmax_redo</t>
  </si>
  <si>
    <t>tmed_redo</t>
  </si>
  <si>
    <t>tmin_redo</t>
  </si>
  <si>
    <t>pmax_redo</t>
  </si>
  <si>
    <t>pmed_redo</t>
  </si>
  <si>
    <t>pmin_redo</t>
  </si>
  <si>
    <t>OTROS COBRO REGULADOS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</si>
  <si>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</si>
  <si>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</si>
  <si>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</si>
  <si>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</si>
  <si>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</si>
  <si>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</si>
  <si>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</si>
  <si>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</si>
  <si>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</si>
  <si>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</si>
  <si>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</si>
  <si>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</si>
  <si>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</si>
  <si>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</si>
  <si>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</si>
  <si>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</si>
  <si>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</si>
  <si>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</si>
  <si>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</si>
  <si>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</si>
  <si>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</si>
  <si>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</si>
  <si>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</si>
  <si>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</si>
  <si>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v_compensacion</t>
  </si>
  <si>
    <t>v_arntbmb</t>
  </si>
  <si>
    <t>tipo_factura</t>
  </si>
  <si>
    <t>final</t>
  </si>
  <si>
    <t>Factura</t>
  </si>
  <si>
    <t>Frt11545</t>
  </si>
  <si>
    <t>ECOPETROL S.A. - CAMPO CARACARA</t>
  </si>
  <si>
    <t>50568</t>
  </si>
  <si>
    <t>PUERTO GAITAN</t>
  </si>
  <si>
    <t>META</t>
  </si>
  <si>
    <t>ELECTROMETA</t>
  </si>
  <si>
    <t>99001370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</si>
</sst>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164" formatCode="_(* #,##0.00_);_(* \(#,##0.00\);_(* &quot;-&quot;??_);_(@_)"/>
    <numFmt numFmtId="165" formatCode="0.0000"/>
    <numFmt numFmtId="166" formatCode="0.0000000"/>
    <numFmt numFmtId="167" formatCode="0.000000"/>
    <numFmt numFmtId="168" formatCode="0.000000000000000000000"/>
    <numFmt numFmtId="169" formatCode="0.0000000000000000000"/>
    <numFmt numFmtId="170" formatCode="0.000"/>
    <numFmt numFmtId="171" formatCode="_-* #,##0.00000000_-;\-* #,##0.00000000_-;_-* &quot;-&quot;_-;_-@_-"/>
    <numFmt numFmtId="172" formatCode="_-* #,##0.0000_-;\-* #,##0.0000_-;_-* &quot;-&quot;_-;_-@_-"/>
    <numFmt numFmtId="173" formatCode="_-* #,##0_-;\-* #,##0_-;_-* &quot;-&quot;??_-;_-@_-"/>
    <numFmt numFmtId="174" formatCode="#,##0.0000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10"/>
      <color theme="0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41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81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2" borderId="1" xfId="0" applyFont="1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2" fillId="2" borderId="2" xfId="0" applyFont="1" applyFill="1" applyBorder="1"/>
    <xf numFmtId="14" fontId="0" fillId="2" borderId="2" xfId="0" applyNumberForma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7" fillId="0" borderId="3" xfId="0" applyFont="1" applyBorder="1" applyAlignment="1">
      <alignment horizontal="left" vertical="center"/>
    </xf>
    <xf numFmtId="2" fontId="8" fillId="3" borderId="3" xfId="0" applyNumberFormat="1" applyFont="1" applyFill="1" applyBorder="1" applyAlignment="1">
      <alignment horizontal="right" vertical="center"/>
    </xf>
    <xf numFmtId="10" fontId="8" fillId="3" borderId="3" xfId="0" applyNumberFormat="1" applyFont="1" applyFill="1" applyBorder="1" applyAlignment="1">
      <alignment horizontal="righ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165" fontId="2" fillId="0" borderId="3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right"/>
    </xf>
    <xf numFmtId="0" fontId="1" fillId="0" borderId="0" xfId="0" applyFont="1"/>
    <xf numFmtId="2" fontId="1" fillId="0" borderId="0" xfId="0" applyNumberFormat="1" applyFont="1"/>
    <xf numFmtId="166" fontId="1" fillId="0" borderId="0" xfId="0" applyNumberFormat="1" applyFont="1"/>
    <xf numFmtId="0" fontId="2" fillId="0" borderId="3" xfId="0" applyFont="1" applyBorder="1" applyAlignment="1">
      <alignment horizontal="left"/>
    </xf>
    <xf numFmtId="167" fontId="2" fillId="0" borderId="3" xfId="0" applyNumberFormat="1" applyFont="1" applyBorder="1"/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/>
    <xf numFmtId="3" fontId="2" fillId="0" borderId="3" xfId="0" applyNumberFormat="1" applyFont="1" applyBorder="1"/>
    <xf numFmtId="165" fontId="2" fillId="0" borderId="3" xfId="0" applyNumberFormat="1" applyFont="1" applyBorder="1"/>
    <xf numFmtId="168" fontId="1" fillId="0" borderId="0" xfId="0" applyNumberFormat="1" applyFont="1"/>
    <xf numFmtId="169" fontId="1" fillId="0" borderId="0" xfId="0" applyNumberFormat="1" applyFont="1"/>
    <xf numFmtId="3" fontId="1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2" fontId="2" fillId="0" borderId="3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170" fontId="2" fillId="0" borderId="0" xfId="0" applyNumberFormat="1" applyFont="1" applyAlignment="1">
      <alignment vertical="center"/>
    </xf>
    <xf numFmtId="170" fontId="1" fillId="0" borderId="0" xfId="0" applyNumberFormat="1" applyFont="1"/>
    <xf numFmtId="41" fontId="1" fillId="0" borderId="0" xfId="1" applyFont="1"/>
    <xf numFmtId="171" fontId="1" fillId="0" borderId="0" xfId="1" applyNumberFormat="1" applyFont="1"/>
    <xf numFmtId="172" fontId="1" fillId="0" borderId="0" xfId="1" applyNumberFormat="1" applyFont="1"/>
    <xf numFmtId="173" fontId="1" fillId="0" borderId="0" xfId="0" applyNumberFormat="1" applyFont="1"/>
    <xf numFmtId="174" fontId="1" fillId="0" borderId="0" xfId="0" applyNumberFormat="1" applyFont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right" wrapText="1"/>
    </xf>
    <xf numFmtId="0" fontId="10" fillId="0" borderId="0" xfId="0" applyFont="1" applyAlignment="1">
      <alignment wrapText="1"/>
    </xf>
    <xf numFmtId="0" fontId="6" fillId="0" borderId="0" xfId="0" applyFont="1"/>
    <xf numFmtId="14" fontId="2" fillId="0" borderId="3" xfId="0" applyNumberFormat="1" applyFont="1" applyBorder="1" applyAlignment="1">
      <alignment horizontal="left"/>
    </xf>
    <xf numFmtId="0" fontId="5" fillId="0" borderId="0" xfId="0" applyFont="1"/>
    <xf numFmtId="0" fontId="2" fillId="0" borderId="0" xfId="0" applyFont="1"/>
    <xf numFmtId="165" fontId="1" fillId="0" borderId="0" xfId="0" applyNumberFormat="1" applyFont="1"/>
    <xf numFmtId="0" fontId="5" fillId="0" borderId="0" xfId="0" applyFont="1" applyAlignment="1">
      <alignment horizontal="center"/>
    </xf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1" xfId="0" applyFont="1" applyBorder="1"/>
    <xf numFmtId="3" fontId="11" fillId="0" borderId="0" xfId="0" applyNumberFormat="1" applyFont="1"/>
    <xf numFmtId="0" fontId="11" fillId="0" borderId="4" xfId="0" applyFont="1" applyBorder="1"/>
    <xf numFmtId="0" fontId="11" fillId="0" borderId="4" xfId="0" applyFont="1" applyBorder="1" applyAlignment="1">
      <alignment horizontal="center"/>
    </xf>
    <xf numFmtId="3" fontId="11" fillId="0" borderId="4" xfId="0" applyNumberFormat="1" applyFont="1" applyBorder="1"/>
    <xf numFmtId="0" fontId="12" fillId="0" borderId="2" xfId="0" applyFont="1" applyBorder="1"/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3" fontId="11" fillId="0" borderId="2" xfId="0" applyNumberFormat="1" applyFont="1" applyBorder="1"/>
    <xf numFmtId="3" fontId="12" fillId="0" borderId="2" xfId="0" applyNumberFormat="1" applyFont="1" applyBorder="1"/>
    <xf numFmtId="3" fontId="11" fillId="0" borderId="2" xfId="0" applyNumberFormat="1" applyFont="1" applyFill="1" applyBorder="1"/>
    <xf numFmtId="0" fontId="0" fillId="0" borderId="0" xfId="0" applyBorder="1"/>
    <xf numFmtId="14" fontId="0" fillId="0" borderId="0" xfId="0" applyNumberFormat="1" applyBorder="1"/>
    <xf numFmtId="0" fontId="10" fillId="0" borderId="0" xfId="0" applyFont="1"/>
    <xf numFmtId="0" fontId="0" fillId="0" borderId="2" xfId="0" applyBorder="1"/>
    <xf numFmtId="14" fontId="1" fillId="0" borderId="3" xfId="0" applyNumberFormat="1" applyFont="1" applyBorder="1" applyAlignment="1">
      <alignment horizontal="left"/>
    </xf>
    <xf numFmtId="3" fontId="0" fillId="0" borderId="0" xfId="0" applyNumberFormat="1"/>
    <xf numFmtId="164" fontId="0" fillId="0" borderId="0" xfId="2" applyFont="1"/>
    <xf numFmtId="2" fontId="0" fillId="0" borderId="0" xfId="0" applyNumberFormat="1"/>
    <xf numFmtId="14" fontId="11" fillId="0" borderId="3" xfId="0" applyNumberFormat="1" applyFont="1" applyBorder="1" applyAlignment="1">
      <alignment horizontal="center"/>
    </xf>
    <xf numFmtId="0" fontId="11" fillId="3" borderId="3" xfId="0" applyFont="1" applyFill="1" applyBorder="1" applyAlignment="1">
      <alignment horizontal="center"/>
    </xf>
  </cellXfs>
  <cellStyles count="3">
    <cellStyle name="Comma [0] 2" xfId="1" xr:uid="{00000000-0005-0000-0000-000001000000}"/>
    <cellStyle name="Millares" xfId="2" builtinId="3"/>
    <cellStyle name="Normal" xfId="0" builtinId="0"/>
  </cellStyles>
  <dxfs count="2">
    <dxf>
      <numFmt numFmtId="175" formatCode="yyyy/mm/dd"/>
    </dxf>
    <dxf>
      <numFmt numFmtId="17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Demanda de energía por hora en el bloque Caracara, en primeros 3 días de ago-21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Matriz_de_consumo!$B$7</c:f>
              <c:strCache>
                <c:ptCount val="1"/>
                <c:pt idx="0">
                  <c:v>1/08/2021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Matriz_de_consumo!$C$7:$Z$7</c:f>
              <c:numCache>
                <c:formatCode>General</c:formatCode>
                <c:ptCount val="24"/>
                <c:pt idx="0">
                  <c:v>15600</c:v>
                </c:pt>
                <c:pt idx="1">
                  <c:v>16360</c:v>
                </c:pt>
                <c:pt idx="2">
                  <c:v>16520</c:v>
                </c:pt>
                <c:pt idx="3">
                  <c:v>16040</c:v>
                </c:pt>
                <c:pt idx="4">
                  <c:v>15720</c:v>
                </c:pt>
                <c:pt idx="5">
                  <c:v>15640</c:v>
                </c:pt>
                <c:pt idx="6">
                  <c:v>15600</c:v>
                </c:pt>
                <c:pt idx="7">
                  <c:v>16280</c:v>
                </c:pt>
                <c:pt idx="8">
                  <c:v>16840</c:v>
                </c:pt>
                <c:pt idx="9">
                  <c:v>15920</c:v>
                </c:pt>
                <c:pt idx="10">
                  <c:v>15640</c:v>
                </c:pt>
                <c:pt idx="11">
                  <c:v>16080</c:v>
                </c:pt>
                <c:pt idx="12">
                  <c:v>15720</c:v>
                </c:pt>
                <c:pt idx="13">
                  <c:v>16160</c:v>
                </c:pt>
                <c:pt idx="14">
                  <c:v>15960</c:v>
                </c:pt>
                <c:pt idx="15">
                  <c:v>16560</c:v>
                </c:pt>
                <c:pt idx="16">
                  <c:v>15840</c:v>
                </c:pt>
                <c:pt idx="17">
                  <c:v>15800</c:v>
                </c:pt>
                <c:pt idx="18">
                  <c:v>15520</c:v>
                </c:pt>
                <c:pt idx="19">
                  <c:v>15920</c:v>
                </c:pt>
                <c:pt idx="20">
                  <c:v>16200</c:v>
                </c:pt>
                <c:pt idx="21">
                  <c:v>15880</c:v>
                </c:pt>
                <c:pt idx="22">
                  <c:v>15320</c:v>
                </c:pt>
                <c:pt idx="23">
                  <c:v>15560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E9-4146-81C6-E1C315F24A3D}"/>
            </c:ext>
          </c:extLst>
        </c:ser>
        <c:ser>
          <c:idx val="1"/>
          <c:order val="1"/>
          <c:tx>
            <c:strRef>
              <c:f>Matriz_de_consumo!$B$8</c:f>
              <c:strCache>
                <c:ptCount val="1"/>
                <c:pt idx="0">
                  <c:v>2/08/2021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Matriz_de_consumo!$C$8:$Z$8</c:f>
              <c:numCache>
                <c:formatCode>General</c:formatCode>
                <c:ptCount val="24"/>
                <c:pt idx="0">
                  <c:v>15840</c:v>
                </c:pt>
                <c:pt idx="1">
                  <c:v>15760</c:v>
                </c:pt>
                <c:pt idx="2">
                  <c:v>15640</c:v>
                </c:pt>
                <c:pt idx="3">
                  <c:v>16600</c:v>
                </c:pt>
                <c:pt idx="4">
                  <c:v>16040</c:v>
                </c:pt>
                <c:pt idx="5">
                  <c:v>16080</c:v>
                </c:pt>
                <c:pt idx="6">
                  <c:v>16240</c:v>
                </c:pt>
                <c:pt idx="7">
                  <c:v>15520</c:v>
                </c:pt>
                <c:pt idx="8">
                  <c:v>15280</c:v>
                </c:pt>
                <c:pt idx="9">
                  <c:v>16160</c:v>
                </c:pt>
                <c:pt idx="10">
                  <c:v>16480</c:v>
                </c:pt>
                <c:pt idx="11">
                  <c:v>16000</c:v>
                </c:pt>
                <c:pt idx="12">
                  <c:v>16720</c:v>
                </c:pt>
                <c:pt idx="13">
                  <c:v>15960</c:v>
                </c:pt>
                <c:pt idx="14">
                  <c:v>15520</c:v>
                </c:pt>
                <c:pt idx="15">
                  <c:v>16200</c:v>
                </c:pt>
                <c:pt idx="16">
                  <c:v>16320</c:v>
                </c:pt>
                <c:pt idx="17">
                  <c:v>15960</c:v>
                </c:pt>
                <c:pt idx="18">
                  <c:v>15840</c:v>
                </c:pt>
                <c:pt idx="19">
                  <c:v>15600</c:v>
                </c:pt>
                <c:pt idx="20">
                  <c:v>15520</c:v>
                </c:pt>
                <c:pt idx="21">
                  <c:v>15040</c:v>
                </c:pt>
                <c:pt idx="22">
                  <c:v>15960</c:v>
                </c:pt>
                <c:pt idx="23">
                  <c:v>15920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E9-4146-81C6-E1C315F24A3D}"/>
            </c:ext>
          </c:extLst>
        </c:ser>
        <c:ser>
          <c:idx val="2"/>
          <c:order val="2"/>
          <c:tx>
            <c:strRef>
              <c:f>Matriz_de_consumo!$B$9</c:f>
              <c:strCache>
                <c:ptCount val="1"/>
                <c:pt idx="0">
                  <c:v>3/08/2021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8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Matriz_de_consumo!$C$9:$Z$9</c:f>
              <c:numCache>
                <c:formatCode>General</c:formatCode>
                <c:ptCount val="24"/>
                <c:pt idx="0">
                  <c:v>16360</c:v>
                </c:pt>
                <c:pt idx="1">
                  <c:v>15880</c:v>
                </c:pt>
                <c:pt idx="2">
                  <c:v>15280</c:v>
                </c:pt>
                <c:pt idx="3">
                  <c:v>15280</c:v>
                </c:pt>
                <c:pt idx="4">
                  <c:v>15720</c:v>
                </c:pt>
                <c:pt idx="5">
                  <c:v>16880</c:v>
                </c:pt>
                <c:pt idx="6">
                  <c:v>16520</c:v>
                </c:pt>
                <c:pt idx="7">
                  <c:v>15880</c:v>
                </c:pt>
                <c:pt idx="8">
                  <c:v>15600</c:v>
                </c:pt>
                <c:pt idx="9">
                  <c:v>15760</c:v>
                </c:pt>
                <c:pt idx="10">
                  <c:v>16280</c:v>
                </c:pt>
                <c:pt idx="11">
                  <c:v>15880</c:v>
                </c:pt>
                <c:pt idx="12">
                  <c:v>16280</c:v>
                </c:pt>
                <c:pt idx="13">
                  <c:v>16200</c:v>
                </c:pt>
                <c:pt idx="14">
                  <c:v>15880</c:v>
                </c:pt>
                <c:pt idx="15">
                  <c:v>15200</c:v>
                </c:pt>
                <c:pt idx="16">
                  <c:v>15400</c:v>
                </c:pt>
                <c:pt idx="17">
                  <c:v>15840</c:v>
                </c:pt>
                <c:pt idx="18">
                  <c:v>16160</c:v>
                </c:pt>
                <c:pt idx="19">
                  <c:v>16000</c:v>
                </c:pt>
                <c:pt idx="20">
                  <c:v>15960</c:v>
                </c:pt>
                <c:pt idx="21">
                  <c:v>16240</c:v>
                </c:pt>
                <c:pt idx="22">
                  <c:v>15680</c:v>
                </c:pt>
                <c:pt idx="23">
                  <c:v>15280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E9-4146-81C6-E1C315F24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191711"/>
        <c:axId val="767192127"/>
      </c:lineChart>
      <c:catAx>
        <c:axId val="76719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Hora del día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67192127"/>
        <c:crosses val="autoZero"/>
        <c:auto val="1"/>
        <c:lblAlgn val="ctr"/>
        <c:lblOffset val="100"/>
        <c:noMultiLvlLbl val="0"/>
      </c:catAx>
      <c:valAx>
        <c:axId val="76719212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kWh/hora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67191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22872DF-8867-4885-B10F-EE0BCE9E98D4}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BEA4D5F-DFAA-4F3B-B2A6-E517F36E39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mo_bit" connectionId="1" xr16:uid="{00000000-0016-0000-0300-000000000000}" autoFormatId="16" applyNumberFormats="0" applyBorderFormats="0" applyFontFormats="0" applyPatternFormats="0" applyAlignmentFormats="0" applyWidthHeightFormats="0">
  <queryTableRefresh nextId="77">
    <queryTableFields count="75">
      <queryTableField id="1" name="frontera" tableColumnId="1"/>
      <queryTableField id="2" name="fechaoperacion" tableColumnId="2"/>
      <queryTableField id="3" name="ah1" tableColumnId="3"/>
      <queryTableField id="4" name="ah2" tableColumnId="4"/>
      <queryTableField id="5" name="ah3" tableColumnId="5"/>
      <queryTableField id="6" name="ah4" tableColumnId="6"/>
      <queryTableField id="7" name="ah5" tableColumnId="7"/>
      <queryTableField id="8" name="ah6" tableColumnId="8"/>
      <queryTableField id="9" name="ah7" tableColumnId="9"/>
      <queryTableField id="10" name="ah8" tableColumnId="10"/>
      <queryTableField id="11" name="ah9" tableColumnId="11"/>
      <queryTableField id="12" name="ah10" tableColumnId="12"/>
      <queryTableField id="13" name="ah11" tableColumnId="13"/>
      <queryTableField id="14" name="ah12" tableColumnId="14"/>
      <queryTableField id="15" name="ah13" tableColumnId="15"/>
      <queryTableField id="16" name="ah14" tableColumnId="16"/>
      <queryTableField id="17" name="ah15" tableColumnId="17"/>
      <queryTableField id="18" name="ah16" tableColumnId="18"/>
      <queryTableField id="19" name="ah17" tableColumnId="19"/>
      <queryTableField id="20" name="ah18" tableColumnId="20"/>
      <queryTableField id="21" name="ah19" tableColumnId="21"/>
      <queryTableField id="22" name="ah20" tableColumnId="22"/>
      <queryTableField id="23" name="ah21" tableColumnId="23"/>
      <queryTableField id="24" name="ah22" tableColumnId="24"/>
      <queryTableField id="25" name="ah23" tableColumnId="25"/>
      <queryTableField id="26" name="ah24" tableColumnId="26"/>
      <queryTableField id="27" name="rh1" tableColumnId="27"/>
      <queryTableField id="28" name="rh2" tableColumnId="28"/>
      <queryTableField id="29" name="rh3" tableColumnId="29"/>
      <queryTableField id="30" name="rh4" tableColumnId="30"/>
      <queryTableField id="31" name="rh5" tableColumnId="31"/>
      <queryTableField id="32" name="rh6" tableColumnId="32"/>
      <queryTableField id="33" name="rh7" tableColumnId="33"/>
      <queryTableField id="34" name="rh8" tableColumnId="34"/>
      <queryTableField id="35" name="rh9" tableColumnId="35"/>
      <queryTableField id="36" name="rh10" tableColumnId="36"/>
      <queryTableField id="37" name="rh11" tableColumnId="37"/>
      <queryTableField id="38" name="rh12" tableColumnId="38"/>
      <queryTableField id="39" name="rh13" tableColumnId="39"/>
      <queryTableField id="40" name="rh14" tableColumnId="40"/>
      <queryTableField id="41" name="rh15" tableColumnId="41"/>
      <queryTableField id="42" name="rh16" tableColumnId="42"/>
      <queryTableField id="43" name="rh17" tableColumnId="43"/>
      <queryTableField id="44" name="rh18" tableColumnId="44"/>
      <queryTableField id="45" name="rh19" tableColumnId="45"/>
      <queryTableField id="46" name="rh20" tableColumnId="46"/>
      <queryTableField id="47" name="rh21" tableColumnId="47"/>
      <queryTableField id="48" name="rh22" tableColumnId="48"/>
      <queryTableField id="49" name="rh23" tableColumnId="49"/>
      <queryTableField id="50" name="rh24" tableColumnId="50"/>
      <queryTableField id="52" name="ch1" tableColumnId="52"/>
      <queryTableField id="53" name="ch2" tableColumnId="53"/>
      <queryTableField id="54" name="ch3" tableColumnId="54"/>
      <queryTableField id="55" name="ch4" tableColumnId="55"/>
      <queryTableField id="56" name="ch5" tableColumnId="56"/>
      <queryTableField id="57" name="ch6" tableColumnId="57"/>
      <queryTableField id="58" name="ch7" tableColumnId="58"/>
      <queryTableField id="59" name="ch8" tableColumnId="59"/>
      <queryTableField id="60" name="ch9" tableColumnId="60"/>
      <queryTableField id="61" name="ch10" tableColumnId="61"/>
      <queryTableField id="62" name="ch11" tableColumnId="62"/>
      <queryTableField id="63" name="ch12" tableColumnId="63"/>
      <queryTableField id="64" name="ch13" tableColumnId="64"/>
      <queryTableField id="65" name="ch14" tableColumnId="65"/>
      <queryTableField id="66" name="ch15" tableColumnId="66"/>
      <queryTableField id="67" name="ch16" tableColumnId="67"/>
      <queryTableField id="68" name="ch17" tableColumnId="68"/>
      <queryTableField id="69" name="ch18" tableColumnId="69"/>
      <queryTableField id="70" name="ch19" tableColumnId="70"/>
      <queryTableField id="71" name="ch20" tableColumnId="71"/>
      <queryTableField id="72" name="ch21" tableColumnId="72"/>
      <queryTableField id="73" name="ch22" tableColumnId="73"/>
      <queryTableField id="74" name="ch23" tableColumnId="74"/>
      <queryTableField id="75" name="ch24" tableColumnId="75"/>
      <queryTableField id="76" name="tipo" tableColumnId="7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e_bitacora_frontera" connectionId="2" xr16:uid="{00000000-0016-0000-0400-000001000000}" autoFormatId="16" applyNumberFormats="0" applyBorderFormats="0" applyFontFormats="0" applyPatternFormats="0" applyAlignmentFormats="0" applyWidthHeightFormats="0">
  <queryTableRefresh nextId="95">
    <queryTableFields count="80">
      <queryTableField id="1" name="frontera" tableColumnId="1"/>
      <queryTableField id="2" name="fechafacturacion" tableColumnId="2"/>
      <queryTableField id="3" name="p_pb" tableColumnId="3"/>
      <queryTableField id="4" name="p_pc" tableColumnId="4"/>
      <queryTableField id="5" name="f_pb" tableColumnId="5"/>
      <queryTableField id="6" name="f_pc" tableColumnId="6"/>
      <queryTableField id="8" name="ipp_base" tableColumnId="8"/>
      <queryTableField id="9" name="ipp_actual" tableColumnId="9"/>
      <queryTableField id="12" name="q_reactiva_pen" tableColumnId="12"/>
      <queryTableField id="24" name="v_gm" tableColumnId="24"/>
      <queryTableField id="25" name="v_rm" tableColumnId="25"/>
      <queryTableField id="26" name="v_cm" tableColumnId="26"/>
      <queryTableField id="27" name="v_dm" tableColumnId="27"/>
      <queryTableField id="28" name="v_om" tableColumnId="28"/>
      <queryTableField id="29" name="v_ppond" tableColumnId="29"/>
      <queryTableField id="30" name="v_tpond" tableColumnId="30"/>
      <queryTableField id="31" name="v_activa" tableColumnId="31"/>
      <queryTableField id="32" name="v_reactiva_pen" tableColumnId="32"/>
      <queryTableField id="33" name="v_gm_ajuste" tableColumnId="33"/>
      <queryTableField id="34" name="v_rm_ajuste" tableColumnId="34"/>
      <queryTableField id="35" name="v_cm_ajuste" tableColumnId="35"/>
      <queryTableField id="36" name="v_dm_ajuste" tableColumnId="36"/>
      <queryTableField id="37" name="v_om_ajuste" tableColumnId="37"/>
      <queryTableField id="38" name="v_ppond_ajuste" tableColumnId="38"/>
      <queryTableField id="39" name="v_tpond_ajuste" tableColumnId="39"/>
      <queryTableField id="40" name="v_activa_ajuste" tableColumnId="40"/>
      <queryTableField id="41" name="v_reactiva_pen_ajuste" tableColumnId="41"/>
      <queryTableField id="42" name="v_contribucion" tableColumnId="42"/>
      <queryTableField id="43" name="v_sobretasa" tableColumnId="43"/>
      <queryTableField id="44" name="v_iapb" tableColumnId="44"/>
      <queryTableField id="45" name="v_rrnt" tableColumnId="45"/>
      <queryTableField id="46" name="v_rfntica" tableColumnId="46"/>
      <queryTableField id="47" name="v_rrntbmb" tableColumnId="47"/>
      <queryTableField id="48" name="v_otros_total" tableColumnId="48"/>
      <queryTableField id="49" name="version" tableColumnId="7"/>
      <queryTableField id="50" name="factura_id" tableColumnId="10"/>
      <queryTableField id="51" name="factura_dian" tableColumnId="11"/>
      <queryTableField id="52" name="cliente_nombre" tableColumnId="13"/>
      <queryTableField id="53" name="municipio_id" tableColumnId="14"/>
      <queryTableField id="54" name="municipio_nombre" tableColumnId="15"/>
      <queryTableField id="55" name="departamento_nombre" tableColumnId="16"/>
      <queryTableField id="56" name="operador_sigla" tableColumnId="17"/>
      <queryTableField id="57" name="nivel_tension" tableColumnId="18"/>
      <queryTableField id="58" name="q_activa" tableColumnId="19"/>
      <queryTableField id="59" name="q_inductiva" tableColumnId="20"/>
      <queryTableField id="60" name="q_inductiva_pen" tableColumnId="21"/>
      <queryTableField id="61" name="q_capacitiva" tableColumnId="22"/>
      <queryTableField id="62" name="gm_redo" tableColumnId="23"/>
      <queryTableField id="63" name="rm_redo" tableColumnId="49"/>
      <queryTableField id="64" name="cm_redo" tableColumnId="50"/>
      <queryTableField id="65" name="dm_redo" tableColumnId="51"/>
      <queryTableField id="66" name="om_redo" tableColumnId="52"/>
      <queryTableField id="67" name="ppond_redo" tableColumnId="53"/>
      <queryTableField id="68" name="tpond_redo" tableColumnId="54"/>
      <queryTableField id="69" name="v_consumo_energia" tableColumnId="55"/>
      <queryTableField id="70" name="v_consumo_energia_ajuste" tableColumnId="56"/>
      <queryTableField id="71" name="v_gm_ajustado" tableColumnId="57"/>
      <queryTableField id="72" name="v_rm_ajustado" tableColumnId="58"/>
      <queryTableField id="73" name="v_cm_ajustado" tableColumnId="59"/>
      <queryTableField id="74" name="v_dm_ajustado" tableColumnId="60"/>
      <queryTableField id="75" name="v_om_ajustado" tableColumnId="61"/>
      <queryTableField id="76" name="v_ppond_ajustado" tableColumnId="62"/>
      <queryTableField id="77" name="v_tpond_ajustado" tableColumnId="63"/>
      <queryTableField id="78" name="v_activa_ajustado" tableColumnId="64"/>
      <queryTableField id="79" name="v_reactiva_pen_ajustado" tableColumnId="65"/>
      <queryTableField id="80" name="v_consumo_energia_ajustado" tableColumnId="66"/>
      <queryTableField id="81" name="v_adcn" tableColumnId="67"/>
      <queryTableField id="82" name="v_iap_ajuste" tableColumnId="68"/>
      <queryTableField id="83" name="v_arnt" tableColumnId="69"/>
      <queryTableField id="84" name="v_afntica" tableColumnId="70"/>
      <queryTableField id="85" name="v_neto_factura" tableColumnId="71"/>
      <queryTableField id="86" name="tmax_redo" tableColumnId="72"/>
      <queryTableField id="87" name="tmed_redo" tableColumnId="73"/>
      <queryTableField id="88" name="tmin_redo" tableColumnId="74"/>
      <queryTableField id="89" name="pmax_redo" tableColumnId="75"/>
      <queryTableField id="90" name="pmed_redo" tableColumnId="76"/>
      <queryTableField id="91" name="pmin_redo" tableColumnId="77"/>
      <queryTableField id="92" name="v_compensacion" tableColumnId="78"/>
      <queryTableField id="93" name="v_arntbmb" tableColumnId="79"/>
      <queryTableField id="94" name="tipo_factura" tableColumnId="8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consumo_bit" displayName="Tabla_consumo_bit" ref="B4:BX35" tableType="queryTable" totalsRowShown="0">
  <autoFilter ref="B4:BX35" xr:uid="{00000000-0009-0000-0100-000001000000}"/>
  <tableColumns count="75">
    <tableColumn id="1" xr3:uid="{00000000-0010-0000-0000-000001000000}" uniqueName="1" name="frontera" queryTableFieldId="1"/>
    <tableColumn id="2" xr3:uid="{00000000-0010-0000-0000-000002000000}" uniqueName="2" name="fechaoperacion" queryTableFieldId="2" dataDxfId="1"/>
    <tableColumn id="3" xr3:uid="{00000000-0010-0000-0000-000003000000}" uniqueName="3" name="ah1" queryTableFieldId="3"/>
    <tableColumn id="4" xr3:uid="{00000000-0010-0000-0000-000004000000}" uniqueName="4" name="ah2" queryTableFieldId="4"/>
    <tableColumn id="5" xr3:uid="{00000000-0010-0000-0000-000005000000}" uniqueName="5" name="ah3" queryTableFieldId="5"/>
    <tableColumn id="6" xr3:uid="{00000000-0010-0000-0000-000006000000}" uniqueName="6" name="ah4" queryTableFieldId="6"/>
    <tableColumn id="7" xr3:uid="{00000000-0010-0000-0000-000007000000}" uniqueName="7" name="ah5" queryTableFieldId="7"/>
    <tableColumn id="8" xr3:uid="{00000000-0010-0000-0000-000008000000}" uniqueName="8" name="ah6" queryTableFieldId="8"/>
    <tableColumn id="9" xr3:uid="{00000000-0010-0000-0000-000009000000}" uniqueName="9" name="ah7" queryTableFieldId="9"/>
    <tableColumn id="10" xr3:uid="{00000000-0010-0000-0000-00000A000000}" uniqueName="10" name="ah8" queryTableFieldId="10"/>
    <tableColumn id="11" xr3:uid="{00000000-0010-0000-0000-00000B000000}" uniqueName="11" name="ah9" queryTableFieldId="11"/>
    <tableColumn id="12" xr3:uid="{00000000-0010-0000-0000-00000C000000}" uniqueName="12" name="ah10" queryTableFieldId="12"/>
    <tableColumn id="13" xr3:uid="{00000000-0010-0000-0000-00000D000000}" uniqueName="13" name="ah11" queryTableFieldId="13"/>
    <tableColumn id="14" xr3:uid="{00000000-0010-0000-0000-00000E000000}" uniqueName="14" name="ah12" queryTableFieldId="14"/>
    <tableColumn id="15" xr3:uid="{00000000-0010-0000-0000-00000F000000}" uniqueName="15" name="ah13" queryTableFieldId="15"/>
    <tableColumn id="16" xr3:uid="{00000000-0010-0000-0000-000010000000}" uniqueName="16" name="ah14" queryTableFieldId="16"/>
    <tableColumn id="17" xr3:uid="{00000000-0010-0000-0000-000011000000}" uniqueName="17" name="ah15" queryTableFieldId="17"/>
    <tableColumn id="18" xr3:uid="{00000000-0010-0000-0000-000012000000}" uniqueName="18" name="ah16" queryTableFieldId="18"/>
    <tableColumn id="19" xr3:uid="{00000000-0010-0000-0000-000013000000}" uniqueName="19" name="ah17" queryTableFieldId="19"/>
    <tableColumn id="20" xr3:uid="{00000000-0010-0000-0000-000014000000}" uniqueName="20" name="ah18" queryTableFieldId="20"/>
    <tableColumn id="21" xr3:uid="{00000000-0010-0000-0000-000015000000}" uniqueName="21" name="ah19" queryTableFieldId="21"/>
    <tableColumn id="22" xr3:uid="{00000000-0010-0000-0000-000016000000}" uniqueName="22" name="ah20" queryTableFieldId="22"/>
    <tableColumn id="23" xr3:uid="{00000000-0010-0000-0000-000017000000}" uniqueName="23" name="ah21" queryTableFieldId="23"/>
    <tableColumn id="24" xr3:uid="{00000000-0010-0000-0000-000018000000}" uniqueName="24" name="ah22" queryTableFieldId="24"/>
    <tableColumn id="25" xr3:uid="{00000000-0010-0000-0000-000019000000}" uniqueName="25" name="ah23" queryTableFieldId="25"/>
    <tableColumn id="26" xr3:uid="{00000000-0010-0000-0000-00001A000000}" uniqueName="26" name="ah24" queryTableFieldId="26"/>
    <tableColumn id="27" xr3:uid="{00000000-0010-0000-0000-00001B000000}" uniqueName="27" name="rh1" queryTableFieldId="27"/>
    <tableColumn id="28" xr3:uid="{00000000-0010-0000-0000-00001C000000}" uniqueName="28" name="rh2" queryTableFieldId="28"/>
    <tableColumn id="29" xr3:uid="{00000000-0010-0000-0000-00001D000000}" uniqueName="29" name="rh3" queryTableFieldId="29"/>
    <tableColumn id="30" xr3:uid="{00000000-0010-0000-0000-00001E000000}" uniqueName="30" name="rh4" queryTableFieldId="30"/>
    <tableColumn id="31" xr3:uid="{00000000-0010-0000-0000-00001F000000}" uniqueName="31" name="rh5" queryTableFieldId="31"/>
    <tableColumn id="32" xr3:uid="{00000000-0010-0000-0000-000020000000}" uniqueName="32" name="rh6" queryTableFieldId="32"/>
    <tableColumn id="33" xr3:uid="{00000000-0010-0000-0000-000021000000}" uniqueName="33" name="rh7" queryTableFieldId="33"/>
    <tableColumn id="34" xr3:uid="{00000000-0010-0000-0000-000022000000}" uniqueName="34" name="rh8" queryTableFieldId="34"/>
    <tableColumn id="35" xr3:uid="{00000000-0010-0000-0000-000023000000}" uniqueName="35" name="rh9" queryTableFieldId="35"/>
    <tableColumn id="36" xr3:uid="{00000000-0010-0000-0000-000024000000}" uniqueName="36" name="rh10" queryTableFieldId="36"/>
    <tableColumn id="37" xr3:uid="{00000000-0010-0000-0000-000025000000}" uniqueName="37" name="rh11" queryTableFieldId="37"/>
    <tableColumn id="38" xr3:uid="{00000000-0010-0000-0000-000026000000}" uniqueName="38" name="rh12" queryTableFieldId="38"/>
    <tableColumn id="39" xr3:uid="{00000000-0010-0000-0000-000027000000}" uniqueName="39" name="rh13" queryTableFieldId="39"/>
    <tableColumn id="40" xr3:uid="{00000000-0010-0000-0000-000028000000}" uniqueName="40" name="rh14" queryTableFieldId="40"/>
    <tableColumn id="41" xr3:uid="{00000000-0010-0000-0000-000029000000}" uniqueName="41" name="rh15" queryTableFieldId="41"/>
    <tableColumn id="42" xr3:uid="{00000000-0010-0000-0000-00002A000000}" uniqueName="42" name="rh16" queryTableFieldId="42"/>
    <tableColumn id="43" xr3:uid="{00000000-0010-0000-0000-00002B000000}" uniqueName="43" name="rh17" queryTableFieldId="43"/>
    <tableColumn id="44" xr3:uid="{00000000-0010-0000-0000-00002C000000}" uniqueName="44" name="rh18" queryTableFieldId="44"/>
    <tableColumn id="45" xr3:uid="{00000000-0010-0000-0000-00002D000000}" uniqueName="45" name="rh19" queryTableFieldId="45"/>
    <tableColumn id="46" xr3:uid="{00000000-0010-0000-0000-00002E000000}" uniqueName="46" name="rh20" queryTableFieldId="46"/>
    <tableColumn id="47" xr3:uid="{00000000-0010-0000-0000-00002F000000}" uniqueName="47" name="rh21" queryTableFieldId="47"/>
    <tableColumn id="48" xr3:uid="{00000000-0010-0000-0000-000030000000}" uniqueName="48" name="rh22" queryTableFieldId="48"/>
    <tableColumn id="49" xr3:uid="{00000000-0010-0000-0000-000031000000}" uniqueName="49" name="rh23" queryTableFieldId="49"/>
    <tableColumn id="50" xr3:uid="{00000000-0010-0000-0000-000032000000}" uniqueName="50" name="rh24" queryTableFieldId="50"/>
    <tableColumn id="52" xr3:uid="{00000000-0010-0000-0000-000034000000}" uniqueName="52" name="ch1" queryTableFieldId="52"/>
    <tableColumn id="53" xr3:uid="{00000000-0010-0000-0000-000035000000}" uniqueName="53" name="ch2" queryTableFieldId="53"/>
    <tableColumn id="54" xr3:uid="{00000000-0010-0000-0000-000036000000}" uniqueName="54" name="ch3" queryTableFieldId="54"/>
    <tableColumn id="55" xr3:uid="{00000000-0010-0000-0000-000037000000}" uniqueName="55" name="ch4" queryTableFieldId="55"/>
    <tableColumn id="56" xr3:uid="{00000000-0010-0000-0000-000038000000}" uniqueName="56" name="ch5" queryTableFieldId="56"/>
    <tableColumn id="57" xr3:uid="{00000000-0010-0000-0000-000039000000}" uniqueName="57" name="ch6" queryTableFieldId="57"/>
    <tableColumn id="58" xr3:uid="{00000000-0010-0000-0000-00003A000000}" uniqueName="58" name="ch7" queryTableFieldId="58"/>
    <tableColumn id="59" xr3:uid="{00000000-0010-0000-0000-00003B000000}" uniqueName="59" name="ch8" queryTableFieldId="59"/>
    <tableColumn id="60" xr3:uid="{00000000-0010-0000-0000-00003C000000}" uniqueName="60" name="ch9" queryTableFieldId="60"/>
    <tableColumn id="61" xr3:uid="{00000000-0010-0000-0000-00003D000000}" uniqueName="61" name="ch10" queryTableFieldId="61"/>
    <tableColumn id="62" xr3:uid="{00000000-0010-0000-0000-00003E000000}" uniqueName="62" name="ch11" queryTableFieldId="62"/>
    <tableColumn id="63" xr3:uid="{00000000-0010-0000-0000-00003F000000}" uniqueName="63" name="ch12" queryTableFieldId="63"/>
    <tableColumn id="64" xr3:uid="{00000000-0010-0000-0000-000040000000}" uniqueName="64" name="ch13" queryTableFieldId="64"/>
    <tableColumn id="65" xr3:uid="{00000000-0010-0000-0000-000041000000}" uniqueName="65" name="ch14" queryTableFieldId="65"/>
    <tableColumn id="66" xr3:uid="{00000000-0010-0000-0000-000042000000}" uniqueName="66" name="ch15" queryTableFieldId="66"/>
    <tableColumn id="67" xr3:uid="{00000000-0010-0000-0000-000043000000}" uniqueName="67" name="ch16" queryTableFieldId="67"/>
    <tableColumn id="68" xr3:uid="{00000000-0010-0000-0000-000044000000}" uniqueName="68" name="ch17" queryTableFieldId="68"/>
    <tableColumn id="69" xr3:uid="{00000000-0010-0000-0000-000045000000}" uniqueName="69" name="ch18" queryTableFieldId="69"/>
    <tableColumn id="70" xr3:uid="{00000000-0010-0000-0000-000046000000}" uniqueName="70" name="ch19" queryTableFieldId="70"/>
    <tableColumn id="71" xr3:uid="{00000000-0010-0000-0000-000047000000}" uniqueName="71" name="ch20" queryTableFieldId="71"/>
    <tableColumn id="72" xr3:uid="{00000000-0010-0000-0000-000048000000}" uniqueName="72" name="ch21" queryTableFieldId="72"/>
    <tableColumn id="73" xr3:uid="{00000000-0010-0000-0000-000049000000}" uniqueName="73" name="ch22" queryTableFieldId="73"/>
    <tableColumn id="74" xr3:uid="{00000000-0010-0000-0000-00004A000000}" uniqueName="74" name="ch23" queryTableFieldId="74"/>
    <tableColumn id="75" xr3:uid="{00000000-0010-0000-0000-00004B000000}" uniqueName="75" name="ch24" queryTableFieldId="75"/>
    <tableColumn id="76" xr3:uid="{00000000-0010-0000-0000-00004C000000}" uniqueName="76" name="tipo" queryTableField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_reporte_bitacora_frontera" displayName="Tabla_reporte_bitacora_frontera" ref="B5:CC6" tableType="queryTable" totalsRowShown="0">
  <autoFilter ref="B5:CC6" xr:uid="{00000000-0009-0000-0100-000002000000}"/>
  <sortState xmlns:xlrd2="http://schemas.microsoft.com/office/spreadsheetml/2017/richdata2" ref="B6:CC6">
    <sortCondition ref="B5:B6"/>
  </sortState>
  <tableColumns count="80">
    <tableColumn id="1" xr3:uid="{00000000-0010-0000-0100-000001000000}" uniqueName="1" name="frontera" queryTableFieldId="1"/>
    <tableColumn id="2" xr3:uid="{00000000-0010-0000-0100-000002000000}" uniqueName="2" name="fechafacturacion" queryTableFieldId="2" dataDxfId="0"/>
    <tableColumn id="3" xr3:uid="{00000000-0010-0000-0100-000003000000}" uniqueName="3" name="p_pb" queryTableFieldId="3"/>
    <tableColumn id="4" xr3:uid="{00000000-0010-0000-0100-000004000000}" uniqueName="4" name="p_pc" queryTableFieldId="4"/>
    <tableColumn id="5" xr3:uid="{00000000-0010-0000-0100-000005000000}" uniqueName="5" name="f_pb" queryTableFieldId="5"/>
    <tableColumn id="6" xr3:uid="{00000000-0010-0000-0100-000006000000}" uniqueName="6" name="f_pc" queryTableFieldId="6"/>
    <tableColumn id="8" xr3:uid="{00000000-0010-0000-0100-000008000000}" uniqueName="8" name="ipp_base" queryTableFieldId="8"/>
    <tableColumn id="9" xr3:uid="{00000000-0010-0000-0100-000009000000}" uniqueName="9" name="ipp_actual" queryTableFieldId="9"/>
    <tableColumn id="12" xr3:uid="{00000000-0010-0000-0100-00000C000000}" uniqueName="12" name="q_reactiva_pen" queryTableFieldId="12"/>
    <tableColumn id="24" xr3:uid="{00000000-0010-0000-0100-000018000000}" uniqueName="24" name="v_gm" queryTableFieldId="24"/>
    <tableColumn id="25" xr3:uid="{00000000-0010-0000-0100-000019000000}" uniqueName="25" name="v_rm" queryTableFieldId="25"/>
    <tableColumn id="26" xr3:uid="{00000000-0010-0000-0100-00001A000000}" uniqueName="26" name="v_cm" queryTableFieldId="26"/>
    <tableColumn id="27" xr3:uid="{00000000-0010-0000-0100-00001B000000}" uniqueName="27" name="v_dm" queryTableFieldId="27"/>
    <tableColumn id="28" xr3:uid="{00000000-0010-0000-0100-00001C000000}" uniqueName="28" name="v_om" queryTableFieldId="28"/>
    <tableColumn id="29" xr3:uid="{00000000-0010-0000-0100-00001D000000}" uniqueName="29" name="v_ppond" queryTableFieldId="29"/>
    <tableColumn id="30" xr3:uid="{00000000-0010-0000-0100-00001E000000}" uniqueName="30" name="v_tpond" queryTableFieldId="30"/>
    <tableColumn id="31" xr3:uid="{00000000-0010-0000-0100-00001F000000}" uniqueName="31" name="v_activa" queryTableFieldId="31"/>
    <tableColumn id="32" xr3:uid="{00000000-0010-0000-0100-000020000000}" uniqueName="32" name="v_reactiva_pen" queryTableFieldId="32"/>
    <tableColumn id="33" xr3:uid="{00000000-0010-0000-0100-000021000000}" uniqueName="33" name="v_gm_ajuste" queryTableFieldId="33"/>
    <tableColumn id="34" xr3:uid="{00000000-0010-0000-0100-000022000000}" uniqueName="34" name="v_rm_ajuste" queryTableFieldId="34"/>
    <tableColumn id="35" xr3:uid="{00000000-0010-0000-0100-000023000000}" uniqueName="35" name="v_cm_ajuste" queryTableFieldId="35"/>
    <tableColumn id="36" xr3:uid="{00000000-0010-0000-0100-000024000000}" uniqueName="36" name="v_dm_ajuste" queryTableFieldId="36"/>
    <tableColumn id="37" xr3:uid="{00000000-0010-0000-0100-000025000000}" uniqueName="37" name="v_om_ajuste" queryTableFieldId="37"/>
    <tableColumn id="38" xr3:uid="{00000000-0010-0000-0100-000026000000}" uniqueName="38" name="v_ppond_ajuste" queryTableFieldId="38"/>
    <tableColumn id="39" xr3:uid="{00000000-0010-0000-0100-000027000000}" uniqueName="39" name="v_tpond_ajuste" queryTableFieldId="39"/>
    <tableColumn id="40" xr3:uid="{00000000-0010-0000-0100-000028000000}" uniqueName="40" name="v_activa_ajuste" queryTableFieldId="40"/>
    <tableColumn id="41" xr3:uid="{00000000-0010-0000-0100-000029000000}" uniqueName="41" name="v_reactiva_pen_ajuste" queryTableFieldId="41"/>
    <tableColumn id="42" xr3:uid="{00000000-0010-0000-0100-00002A000000}" uniqueName="42" name="v_contribucion" queryTableFieldId="42"/>
    <tableColumn id="43" xr3:uid="{00000000-0010-0000-0100-00002B000000}" uniqueName="43" name="v_sobretasa" queryTableFieldId="43"/>
    <tableColumn id="44" xr3:uid="{00000000-0010-0000-0100-00002C000000}" uniqueName="44" name="v_iapb" queryTableFieldId="44"/>
    <tableColumn id="45" xr3:uid="{00000000-0010-0000-0100-00002D000000}" uniqueName="45" name="v_rrnt" queryTableFieldId="45"/>
    <tableColumn id="46" xr3:uid="{00000000-0010-0000-0100-00002E000000}" uniqueName="46" name="v_rfntica" queryTableFieldId="46"/>
    <tableColumn id="47" xr3:uid="{00000000-0010-0000-0100-00002F000000}" uniqueName="47" name="v_rrntbmb" queryTableFieldId="47"/>
    <tableColumn id="48" xr3:uid="{00000000-0010-0000-0100-000030000000}" uniqueName="48" name="v_otros_total" queryTableFieldId="48"/>
    <tableColumn id="7" xr3:uid="{00000000-0010-0000-0100-000007000000}" uniqueName="7" name="version" queryTableFieldId="49"/>
    <tableColumn id="10" xr3:uid="{00000000-0010-0000-0100-00000A000000}" uniqueName="10" name="factura_id" queryTableFieldId="50"/>
    <tableColumn id="11" xr3:uid="{00000000-0010-0000-0100-00000B000000}" uniqueName="11" name="factura_dian" queryTableFieldId="51"/>
    <tableColumn id="13" xr3:uid="{00000000-0010-0000-0100-00000D000000}" uniqueName="13" name="cliente_nombre" queryTableFieldId="52"/>
    <tableColumn id="14" xr3:uid="{00000000-0010-0000-0100-00000E000000}" uniqueName="14" name="municipio_id" queryTableFieldId="53"/>
    <tableColumn id="15" xr3:uid="{00000000-0010-0000-0100-00000F000000}" uniqueName="15" name="municipio_nombre" queryTableFieldId="54"/>
    <tableColumn id="16" xr3:uid="{00000000-0010-0000-0100-000010000000}" uniqueName="16" name="departamento_nombre" queryTableFieldId="55"/>
    <tableColumn id="17" xr3:uid="{00000000-0010-0000-0100-000011000000}" uniqueName="17" name="operador_sigla" queryTableFieldId="56"/>
    <tableColumn id="18" xr3:uid="{00000000-0010-0000-0100-000012000000}" uniqueName="18" name="nivel_tension" queryTableFieldId="57"/>
    <tableColumn id="19" xr3:uid="{00000000-0010-0000-0100-000013000000}" uniqueName="19" name="q_activa" queryTableFieldId="58"/>
    <tableColumn id="20" xr3:uid="{00000000-0010-0000-0100-000014000000}" uniqueName="20" name="q_inductiva" queryTableFieldId="59"/>
    <tableColumn id="21" xr3:uid="{00000000-0010-0000-0100-000015000000}" uniqueName="21" name="q_inductiva_pen" queryTableFieldId="60"/>
    <tableColumn id="22" xr3:uid="{00000000-0010-0000-0100-000016000000}" uniqueName="22" name="q_capacitiva" queryTableFieldId="61"/>
    <tableColumn id="23" xr3:uid="{00000000-0010-0000-0100-000017000000}" uniqueName="23" name="gm_redo" queryTableFieldId="62"/>
    <tableColumn id="49" xr3:uid="{00000000-0010-0000-0100-000031000000}" uniqueName="49" name="rm_redo" queryTableFieldId="63"/>
    <tableColumn id="50" xr3:uid="{00000000-0010-0000-0100-000032000000}" uniqueName="50" name="cm_redo" queryTableFieldId="64"/>
    <tableColumn id="51" xr3:uid="{00000000-0010-0000-0100-000033000000}" uniqueName="51" name="dm_redo" queryTableFieldId="65"/>
    <tableColumn id="52" xr3:uid="{00000000-0010-0000-0100-000034000000}" uniqueName="52" name="om_redo" queryTableFieldId="66"/>
    <tableColumn id="53" xr3:uid="{00000000-0010-0000-0100-000035000000}" uniqueName="53" name="ppond_redo" queryTableFieldId="67"/>
    <tableColumn id="54" xr3:uid="{00000000-0010-0000-0100-000036000000}" uniqueName="54" name="tpond_redo" queryTableFieldId="68"/>
    <tableColumn id="55" xr3:uid="{00000000-0010-0000-0100-000037000000}" uniqueName="55" name="v_consumo_energia" queryTableFieldId="69"/>
    <tableColumn id="56" xr3:uid="{00000000-0010-0000-0100-000038000000}" uniqueName="56" name="v_consumo_energia_ajuste" queryTableFieldId="70"/>
    <tableColumn id="57" xr3:uid="{00000000-0010-0000-0100-000039000000}" uniqueName="57" name="v_gm_ajustado" queryTableFieldId="71"/>
    <tableColumn id="58" xr3:uid="{00000000-0010-0000-0100-00003A000000}" uniqueName="58" name="v_rm_ajustado" queryTableFieldId="72"/>
    <tableColumn id="59" xr3:uid="{00000000-0010-0000-0100-00003B000000}" uniqueName="59" name="v_cm_ajustado" queryTableFieldId="73"/>
    <tableColumn id="60" xr3:uid="{00000000-0010-0000-0100-00003C000000}" uniqueName="60" name="v_dm_ajustado" queryTableFieldId="74"/>
    <tableColumn id="61" xr3:uid="{00000000-0010-0000-0100-00003D000000}" uniqueName="61" name="v_om_ajustado" queryTableFieldId="75"/>
    <tableColumn id="62" xr3:uid="{00000000-0010-0000-0100-00003E000000}" uniqueName="62" name="v_ppond_ajustado" queryTableFieldId="76"/>
    <tableColumn id="63" xr3:uid="{00000000-0010-0000-0100-00003F000000}" uniqueName="63" name="v_tpond_ajustado" queryTableFieldId="77"/>
    <tableColumn id="64" xr3:uid="{00000000-0010-0000-0100-000040000000}" uniqueName="64" name="v_activa_ajustado" queryTableFieldId="78"/>
    <tableColumn id="65" xr3:uid="{00000000-0010-0000-0100-000041000000}" uniqueName="65" name="v_reactiva_pen_ajustado" queryTableFieldId="79"/>
    <tableColumn id="66" xr3:uid="{00000000-0010-0000-0100-000042000000}" uniqueName="66" name="v_consumo_energia_ajustado" queryTableFieldId="80"/>
    <tableColumn id="67" xr3:uid="{00000000-0010-0000-0100-000043000000}" uniqueName="67" name="v_adcn" queryTableFieldId="81"/>
    <tableColumn id="68" xr3:uid="{00000000-0010-0000-0100-000044000000}" uniqueName="68" name="v_iap_ajuste" queryTableFieldId="82"/>
    <tableColumn id="69" xr3:uid="{00000000-0010-0000-0100-000045000000}" uniqueName="69" name="v_arnt" queryTableFieldId="83"/>
    <tableColumn id="70" xr3:uid="{00000000-0010-0000-0100-000046000000}" uniqueName="70" name="v_afntica" queryTableFieldId="84"/>
    <tableColumn id="71" xr3:uid="{00000000-0010-0000-0100-000047000000}" uniqueName="71" name="v_neto_factura" queryTableFieldId="85"/>
    <tableColumn id="72" xr3:uid="{00000000-0010-0000-0100-000048000000}" uniqueName="72" name="tmax_redo" queryTableFieldId="86"/>
    <tableColumn id="73" xr3:uid="{00000000-0010-0000-0100-000049000000}" uniqueName="73" name="tmed_redo" queryTableFieldId="87"/>
    <tableColumn id="74" xr3:uid="{00000000-0010-0000-0100-00004A000000}" uniqueName="74" name="tmin_redo" queryTableFieldId="88"/>
    <tableColumn id="75" xr3:uid="{00000000-0010-0000-0100-00004B000000}" uniqueName="75" name="pmax_redo" queryTableFieldId="89"/>
    <tableColumn id="76" xr3:uid="{00000000-0010-0000-0100-00004C000000}" uniqueName="76" name="pmed_redo" queryTableFieldId="90"/>
    <tableColumn id="77" xr3:uid="{00000000-0010-0000-0100-00004D000000}" uniqueName="77" name="pmin_redo" queryTableFieldId="91"/>
    <tableColumn id="78" xr3:uid="{00000000-0010-0000-0100-00004E000000}" uniqueName="78" name="v_compensacion" queryTableFieldId="92"/>
    <tableColumn id="79" xr3:uid="{00000000-0010-0000-0100-00004F000000}" uniqueName="79" name="v_arntbmb" queryTableFieldId="93"/>
    <tableColumn id="80" xr3:uid="{00000000-0010-0000-0100-000050000000}" uniqueName="80" name="tipo_factura" queryTableFieldId="9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58"/>
  <sheetViews>
    <sheetView zoomScaleNormal="100" workbookViewId="0">
      <selection activeCell="D9" sqref="D9"/>
    </sheetView>
  </sheetViews>
  <sheetFormatPr baseColWidth="10" defaultColWidth="11.42578125" defaultRowHeight="15" x14ac:dyDescent="0.25"/>
  <cols>
    <col min="2" max="2" width="30.28515625" bestFit="1" customWidth="1"/>
    <col min="4" max="4" width="17.28515625" bestFit="1" customWidth="1"/>
    <col min="5" max="5" width="16.28515625" bestFit="1" customWidth="1"/>
    <col min="6" max="6" width="12.7109375" bestFit="1" customWidth="1"/>
  </cols>
  <sheetData>
    <row r="4" spans="2:5" x14ac:dyDescent="0.25">
      <c r="B4" s="54" t="s">
        <v>146</v>
      </c>
      <c r="C4" s="79">
        <v>44409</v>
      </c>
      <c r="D4" s="79"/>
    </row>
    <row r="5" spans="2:5" x14ac:dyDescent="0.25">
      <c r="B5" s="55" t="s">
        <v>147</v>
      </c>
      <c r="C5" s="80" t="s">
        <v>248</v>
      </c>
      <c r="D5" s="80"/>
    </row>
    <row r="6" spans="2:5" x14ac:dyDescent="0.25">
      <c r="B6" s="56"/>
      <c r="C6" s="56"/>
      <c r="D6" s="56"/>
    </row>
    <row r="7" spans="2:5" x14ac:dyDescent="0.25">
      <c r="B7" s="58" t="s">
        <v>148</v>
      </c>
      <c r="C7" s="56"/>
      <c r="D7" s="57"/>
    </row>
    <row r="8" spans="2:5" x14ac:dyDescent="0.25">
      <c r="B8" s="57"/>
      <c r="C8" s="56"/>
      <c r="D8" s="57"/>
    </row>
    <row r="9" spans="2:5" x14ac:dyDescent="0.25">
      <c r="B9" s="66" t="s">
        <v>88</v>
      </c>
      <c r="C9" s="67" t="s">
        <v>149</v>
      </c>
      <c r="D9" s="68">
        <f>SUM(Matriz_de_consumo!C7:Z37)</f>
        <v>11728560</v>
      </c>
    </row>
    <row r="10" spans="2:5" x14ac:dyDescent="0.25">
      <c r="B10" s="57"/>
      <c r="C10" s="56"/>
      <c r="D10" s="57"/>
    </row>
    <row r="11" spans="2:5" x14ac:dyDescent="0.25">
      <c r="B11" s="63" t="s">
        <v>150</v>
      </c>
      <c r="C11" s="64" t="s">
        <v>151</v>
      </c>
      <c r="D11" s="65" t="s">
        <v>152</v>
      </c>
    </row>
    <row r="12" spans="2:5" x14ac:dyDescent="0.25">
      <c r="B12" s="66" t="s">
        <v>89</v>
      </c>
      <c r="C12" s="67" t="s">
        <v>153</v>
      </c>
      <c r="D12" s="68">
        <f>Liquidación!$C$44</f>
        <v>2410570936.8000021</v>
      </c>
      <c r="E12" s="78">
        <f>D12/$D$9</f>
        <v>205.53000000000017</v>
      </c>
    </row>
    <row r="13" spans="2:5" x14ac:dyDescent="0.25">
      <c r="B13" s="66" t="s">
        <v>90</v>
      </c>
      <c r="C13" s="67" t="s">
        <v>153</v>
      </c>
      <c r="D13" s="68">
        <f>Liquidación!$C$88</f>
        <v>92655624</v>
      </c>
      <c r="E13" s="78">
        <f t="shared" ref="E13:E18" si="0">D13/$D$9</f>
        <v>7.9</v>
      </c>
    </row>
    <row r="14" spans="2:5" x14ac:dyDescent="0.25">
      <c r="B14" s="66" t="s">
        <v>91</v>
      </c>
      <c r="C14" s="67" t="s">
        <v>153</v>
      </c>
      <c r="D14" s="68">
        <f>Liquidación!$C$129</f>
        <v>464275857.60000026</v>
      </c>
      <c r="E14" s="78">
        <f t="shared" si="0"/>
        <v>39.585069062186683</v>
      </c>
    </row>
    <row r="15" spans="2:5" x14ac:dyDescent="0.25">
      <c r="B15" s="66" t="s">
        <v>172</v>
      </c>
      <c r="C15" s="67" t="s">
        <v>153</v>
      </c>
      <c r="D15" s="68">
        <f>Liquidación!$C$170</f>
        <v>311393268</v>
      </c>
      <c r="E15" s="78">
        <f t="shared" si="0"/>
        <v>26.55</v>
      </c>
    </row>
    <row r="16" spans="2:5" x14ac:dyDescent="0.25">
      <c r="B16" s="66" t="s">
        <v>93</v>
      </c>
      <c r="C16" s="67" t="s">
        <v>153</v>
      </c>
      <c r="D16" s="68">
        <f>Liquidación!C211</f>
        <v>367807641.60000008</v>
      </c>
      <c r="E16" s="78">
        <f t="shared" si="0"/>
        <v>31.360000000000007</v>
      </c>
    </row>
    <row r="17" spans="2:5" x14ac:dyDescent="0.25">
      <c r="B17" s="66" t="s">
        <v>92</v>
      </c>
      <c r="C17" s="67" t="s">
        <v>153</v>
      </c>
      <c r="D17" s="68">
        <f>+Liquidación!C254</f>
        <v>11845845.600000005</v>
      </c>
      <c r="E17" s="78">
        <f t="shared" si="0"/>
        <v>1.0100000000000005</v>
      </c>
    </row>
    <row r="18" spans="2:5" x14ac:dyDescent="0.25">
      <c r="B18" s="66" t="s">
        <v>170</v>
      </c>
      <c r="C18" s="67" t="s">
        <v>153</v>
      </c>
      <c r="D18" s="68">
        <f>Liquidación!$C$297</f>
        <v>62626928.400000028</v>
      </c>
      <c r="E18" s="78">
        <f t="shared" si="0"/>
        <v>5.3396945916634291</v>
      </c>
    </row>
    <row r="19" spans="2:5" x14ac:dyDescent="0.25">
      <c r="B19" s="60"/>
      <c r="C19" s="61"/>
      <c r="D19" s="62"/>
      <c r="E19" s="78">
        <f>SUM(E12:E18)</f>
        <v>317.2747636538503</v>
      </c>
    </row>
    <row r="20" spans="2:5" x14ac:dyDescent="0.25">
      <c r="B20" s="66" t="s">
        <v>94</v>
      </c>
      <c r="C20" s="67" t="s">
        <v>154</v>
      </c>
      <c r="D20" s="68">
        <f>+ROUND(SUM(Matriz_de_consumo!C77:Z107),0)</f>
        <v>120</v>
      </c>
    </row>
    <row r="21" spans="2:5" x14ac:dyDescent="0.25">
      <c r="B21" s="66" t="s">
        <v>95</v>
      </c>
      <c r="C21" s="67" t="s">
        <v>153</v>
      </c>
      <c r="D21" s="68">
        <f>+ROUND(D20*Liquidación!$C$135,0)</f>
        <v>3186</v>
      </c>
    </row>
    <row r="22" spans="2:5" x14ac:dyDescent="0.25">
      <c r="B22" s="57"/>
      <c r="C22" s="56"/>
      <c r="D22" s="57"/>
    </row>
    <row r="23" spans="2:5" x14ac:dyDescent="0.25">
      <c r="B23" s="63" t="s">
        <v>155</v>
      </c>
      <c r="C23" s="64" t="s">
        <v>153</v>
      </c>
      <c r="D23" s="69">
        <f>+SUM(D12:D18)+D21</f>
        <v>3721179288.0000024</v>
      </c>
    </row>
    <row r="24" spans="2:5" x14ac:dyDescent="0.25">
      <c r="B24" s="66" t="s">
        <v>96</v>
      </c>
      <c r="C24" s="67" t="s">
        <v>153</v>
      </c>
      <c r="D24" s="68" cm="1">
        <f t="array" ref="D24">INDEX(Tabla_reporte_bitacora_frontera[v_contribucion],MATCH(Datos_Consumos!$C$2,Tabla_reporte_bitacora_frontera[frontera],0),0)</f>
        <v>0</v>
      </c>
    </row>
    <row r="25" spans="2:5" x14ac:dyDescent="0.25">
      <c r="B25" s="57"/>
      <c r="C25" s="56"/>
      <c r="D25" s="57"/>
    </row>
    <row r="26" spans="2:5" x14ac:dyDescent="0.25">
      <c r="B26" s="58" t="s">
        <v>156</v>
      </c>
      <c r="C26" s="56"/>
      <c r="D26" s="57"/>
    </row>
    <row r="27" spans="2:5" x14ac:dyDescent="0.25">
      <c r="B27" s="57"/>
      <c r="C27" s="56"/>
      <c r="D27" s="57"/>
    </row>
    <row r="28" spans="2:5" x14ac:dyDescent="0.25">
      <c r="B28" s="66" t="s">
        <v>157</v>
      </c>
      <c r="C28" s="67" t="s">
        <v>104</v>
      </c>
      <c r="D28" s="66">
        <v>0</v>
      </c>
    </row>
    <row r="29" spans="2:5" x14ac:dyDescent="0.25">
      <c r="B29" s="66" t="s">
        <v>158</v>
      </c>
      <c r="C29" s="67" t="s">
        <v>153</v>
      </c>
      <c r="D29" s="68">
        <f>+D9*D28</f>
        <v>0</v>
      </c>
    </row>
    <row r="30" spans="2:5" x14ac:dyDescent="0.25">
      <c r="B30" s="57"/>
      <c r="C30" s="56"/>
      <c r="D30" s="57"/>
    </row>
    <row r="31" spans="2:5" x14ac:dyDescent="0.25">
      <c r="B31" s="58" t="s">
        <v>159</v>
      </c>
      <c r="C31" s="56"/>
      <c r="D31" s="57"/>
    </row>
    <row r="32" spans="2:5" x14ac:dyDescent="0.25">
      <c r="B32" s="57"/>
      <c r="C32" s="56"/>
      <c r="D32" s="57"/>
    </row>
    <row r="33" spans="2:8" x14ac:dyDescent="0.25">
      <c r="B33" s="66" t="s">
        <v>97</v>
      </c>
      <c r="C33" s="67" t="s">
        <v>153</v>
      </c>
      <c r="D33" s="68">
        <f>+SUM(C52:C58)</f>
        <v>858035</v>
      </c>
    </row>
    <row r="34" spans="2:8" x14ac:dyDescent="0.25">
      <c r="B34" s="66" t="s">
        <v>98</v>
      </c>
      <c r="C34" s="67" t="s">
        <v>153</v>
      </c>
      <c r="D34" s="68">
        <f>+SUM(D52:D58)</f>
        <v>167817</v>
      </c>
    </row>
    <row r="35" spans="2:8" x14ac:dyDescent="0.25">
      <c r="B35" s="57"/>
      <c r="C35" s="56"/>
      <c r="D35" s="57"/>
    </row>
    <row r="36" spans="2:8" x14ac:dyDescent="0.25">
      <c r="B36" s="58" t="s">
        <v>160</v>
      </c>
      <c r="C36" s="56"/>
      <c r="D36" s="57"/>
    </row>
    <row r="37" spans="2:8" x14ac:dyDescent="0.25">
      <c r="B37" s="57"/>
      <c r="C37" s="56"/>
      <c r="D37" s="57"/>
    </row>
    <row r="38" spans="2:8" x14ac:dyDescent="0.25">
      <c r="B38" s="66" t="s">
        <v>99</v>
      </c>
      <c r="C38" s="67" t="s">
        <v>153</v>
      </c>
      <c r="D38" s="68" cm="1">
        <f t="array" ref="D38">INDEX(Tabla_reporte_bitacora_frontera[v_iapb],MATCH(Datos_Consumos!$C$2,Tabla_reporte_bitacora_frontera[frontera],0),0)+INDEX(Tabla_reporte_bitacora_frontera[v_iap_ajuste],MATCH(Datos_Consumos!$C$2,Tabla_reporte_bitacora_frontera[frontera],0),0)</f>
        <v>0</v>
      </c>
    </row>
    <row r="39" spans="2:8" x14ac:dyDescent="0.25">
      <c r="B39" s="66" t="s">
        <v>100</v>
      </c>
      <c r="C39" s="67" t="s">
        <v>153</v>
      </c>
      <c r="D39" s="68" cm="1">
        <f t="array" ref="D39">-INDEX(Tabla_reporte_bitacora_frontera[v_rrnt],MATCH(Datos_Consumos!$C$2,Tabla_reporte_bitacora_frontera[frontera],0),0)</f>
        <v>-3707936</v>
      </c>
    </row>
    <row r="40" spans="2:8" x14ac:dyDescent="0.25">
      <c r="B40" s="66" t="s">
        <v>101</v>
      </c>
      <c r="C40" s="67" t="s">
        <v>153</v>
      </c>
      <c r="D40" s="68" cm="1">
        <f t="array" ref="D40">-INDEX(Tabla_reporte_bitacora_frontera[v_rfntica],MATCH(Datos_Consumos!$C$2,Tabla_reporte_bitacora_frontera[frontera],0),0)</f>
        <v>0</v>
      </c>
    </row>
    <row r="41" spans="2:8" x14ac:dyDescent="0.25">
      <c r="B41" s="66" t="s">
        <v>102</v>
      </c>
      <c r="C41" s="67" t="s">
        <v>153</v>
      </c>
      <c r="D41" s="68" cm="1">
        <f t="array" ref="D41">-INDEX(Tabla_reporte_bitacora_frontera[v_rrntbmb],MATCH(Datos_Consumos!$C$2,Tabla_reporte_bitacora_frontera[frontera],0),0)</f>
        <v>0</v>
      </c>
    </row>
    <row r="42" spans="2:8" x14ac:dyDescent="0.25">
      <c r="B42" s="66" t="s">
        <v>103</v>
      </c>
      <c r="C42" s="67" t="s">
        <v>153</v>
      </c>
      <c r="D42" s="68" cm="1">
        <f t="array" ref="D42">INDEX(Tabla_reporte_bitacora_frontera[v_otros_total],MATCH(Datos_Consumos!$C$2,Tabla_reporte_bitacora_frontera[frontera],0),0)</f>
        <v>0</v>
      </c>
    </row>
    <row r="43" spans="2:8" x14ac:dyDescent="0.25">
      <c r="B43" s="57"/>
      <c r="C43" s="56"/>
      <c r="D43" s="57"/>
    </row>
    <row r="44" spans="2:8" x14ac:dyDescent="0.25">
      <c r="B44" s="58" t="s">
        <v>161</v>
      </c>
      <c r="C44" s="56"/>
      <c r="D44" s="57"/>
    </row>
    <row r="45" spans="2:8" x14ac:dyDescent="0.25">
      <c r="B45" s="57"/>
      <c r="C45" s="56"/>
      <c r="D45" s="57"/>
    </row>
    <row r="46" spans="2:8" x14ac:dyDescent="0.25">
      <c r="B46" s="63" t="s">
        <v>108</v>
      </c>
      <c r="C46" s="64" t="s">
        <v>153</v>
      </c>
      <c r="D46" s="68">
        <f>+SUM(D23,D24,D29,D33,-D34,D38:D42)</f>
        <v>3718161570.0000024</v>
      </c>
      <c r="E46" s="77"/>
      <c r="F46" s="76"/>
      <c r="H46" s="76"/>
    </row>
    <row r="47" spans="2:8" x14ac:dyDescent="0.25">
      <c r="B47" s="57"/>
      <c r="C47" s="56"/>
      <c r="D47" s="57"/>
    </row>
    <row r="48" spans="2:8" x14ac:dyDescent="0.25">
      <c r="B48" s="57"/>
      <c r="C48" s="56"/>
      <c r="D48" s="57"/>
    </row>
    <row r="49" spans="2:4" x14ac:dyDescent="0.25">
      <c r="B49" s="58" t="s">
        <v>162</v>
      </c>
      <c r="C49" s="56"/>
      <c r="D49" s="59"/>
    </row>
    <row r="50" spans="2:4" x14ac:dyDescent="0.25">
      <c r="B50" s="57"/>
      <c r="C50" s="57"/>
      <c r="D50" s="57"/>
    </row>
    <row r="51" spans="2:4" x14ac:dyDescent="0.25">
      <c r="B51" s="63" t="s">
        <v>150</v>
      </c>
      <c r="C51" s="65" t="s">
        <v>163</v>
      </c>
      <c r="D51" s="65" t="s">
        <v>164</v>
      </c>
    </row>
    <row r="52" spans="2:4" x14ac:dyDescent="0.25">
      <c r="B52" s="74" t="s">
        <v>169</v>
      </c>
      <c r="C52" s="70" cm="1">
        <f t="array" ref="C52">IF(INDEX(Tabla_reporte_bitacora_frontera[v_rm_ajuste],MATCH($C$5,Tabla_reporte_bitacora_frontera[frontera],0),0)&gt;0,INDEX(Tabla_reporte_bitacora_frontera[v_rm_ajuste],MATCH($C$5,Tabla_reporte_bitacora_frontera[frontera],0),0),0)</f>
        <v>770625</v>
      </c>
      <c r="D52" s="70" cm="1">
        <f t="array" ref="D52">IF(INDEX(Tabla_reporte_bitacora_frontera[v_rm_ajuste],MATCH($C$5,Tabla_reporte_bitacora_frontera[frontera],0),0)&lt;0,-INDEX(Tabla_reporte_bitacora_frontera[v_rm_ajuste],MATCH($C$5,Tabla_reporte_bitacora_frontera[frontera],0),0),0)</f>
        <v>0</v>
      </c>
    </row>
    <row r="53" spans="2:4" x14ac:dyDescent="0.25">
      <c r="B53" s="74" t="s">
        <v>165</v>
      </c>
      <c r="C53" s="70" cm="1">
        <f t="array" ref="C53">IF(INDEX(Tabla_reporte_bitacora_frontera[v_gm_ajuste],MATCH($C$5,Tabla_reporte_bitacora_frontera[frontera],0),0)&gt;0,INDEX(Tabla_reporte_bitacora_frontera[v_gm_ajuste],MATCH($C$5,Tabla_reporte_bitacora_frontera[frontera],0),0),0)</f>
        <v>0</v>
      </c>
      <c r="D53" s="70" cm="1">
        <f t="array" ref="D53">IF(INDEX(Tabla_reporte_bitacora_frontera[v_gm_ajuste],MATCH($C$5,Tabla_reporte_bitacora_frontera[frontera],0),0)&lt;0,-INDEX(Tabla_reporte_bitacora_frontera[v_gm_ajuste],MATCH($C$5,Tabla_reporte_bitacora_frontera[frontera],0),0),0)</f>
        <v>59569</v>
      </c>
    </row>
    <row r="54" spans="2:4" x14ac:dyDescent="0.25">
      <c r="B54" s="74" t="s">
        <v>171</v>
      </c>
      <c r="C54" s="68" cm="1">
        <f t="array" ref="C54">IF(INDEX(Tabla_reporte_bitacora_frontera[v_ppond_ajuste],MATCH($C$5,Tabla_reporte_bitacora_frontera[frontera],0),0)&gt;0,INDEX(Tabla_reporte_bitacora_frontera[v_ppond_ajuste],MATCH($C$5,Tabla_reporte_bitacora_frontera[frontera],0),0),0)</f>
        <v>11444</v>
      </c>
      <c r="D54" s="68" cm="1">
        <f t="array" ref="D54">IF(INDEX(Tabla_reporte_bitacora_frontera[v_ppond_ajuste],MATCH($C$5,Tabla_reporte_bitacora_frontera[frontera],0),0)&lt;0,-INDEX(Tabla_reporte_bitacora_frontera[v_ppond_ajuste],MATCH($C$5,Tabla_reporte_bitacora_frontera[frontera],0),0),0)</f>
        <v>0</v>
      </c>
    </row>
    <row r="55" spans="2:4" x14ac:dyDescent="0.25">
      <c r="B55" s="74" t="s">
        <v>166</v>
      </c>
      <c r="C55" s="68" cm="1">
        <f t="array" ref="C55">IF(INDEX(Tabla_reporte_bitacora_frontera[v_tpond_ajuste],MATCH($C$5,Tabla_reporte_bitacora_frontera[frontera],0),0)&gt;0,INDEX(Tabla_reporte_bitacora_frontera[v_tpond_ajuste],MATCH($C$5,Tabla_reporte_bitacora_frontera[frontera],0),0),0)</f>
        <v>33182</v>
      </c>
      <c r="D55" s="68" cm="1">
        <f t="array" ref="D55">IF(INDEX(Tabla_reporte_bitacora_frontera[v_tpond_ajuste],MATCH($C$5,Tabla_reporte_bitacora_frontera[frontera],0),0)&lt;0,-INDEX(Tabla_reporte_bitacora_frontera[v_tpond_ajuste],MATCH($C$5,Tabla_reporte_bitacora_frontera[frontera],0),0),0)</f>
        <v>0</v>
      </c>
    </row>
    <row r="56" spans="2:4" x14ac:dyDescent="0.25">
      <c r="B56" s="74" t="s">
        <v>167</v>
      </c>
      <c r="C56" s="68" cm="1">
        <f t="array" ref="C56">IF(INDEX(Tabla_reporte_bitacora_frontera[v_dm_ajuste],MATCH($C$5,Tabla_reporte_bitacora_frontera[frontera],0),0)&gt;0,INDEX(Tabla_reporte_bitacora_frontera[v_dm_ajuste],MATCH($C$5,Tabla_reporte_bitacora_frontera[frontera],0),0),0)+IF(INDEX(Tabla_reporte_bitacora_frontera[v_reactiva_pen_ajuste],MATCH($C$5,Tabla_reporte_bitacora_frontera[frontera],0),0)&gt;0,INDEX(Tabla_reporte_bitacora_frontera[v_reactiva_pen_ajuste],MATCH($C$5,Tabla_reporte_bitacora_frontera[frontera],0),0),0)</f>
        <v>0</v>
      </c>
      <c r="D56" s="68" cm="1">
        <f t="array" ref="D56">IF(INDEX(Tabla_reporte_bitacora_frontera[v_dm_ajuste],MATCH($C$5,Tabla_reporte_bitacora_frontera[frontera],0),0)&lt;0,-INDEX(Tabla_reporte_bitacora_frontera[v_dm_ajuste],MATCH($C$5,Tabla_reporte_bitacora_frontera[frontera],0),0),0)+IF(INDEX(Tabla_reporte_bitacora_frontera[v_reactiva_pen_ajuste],MATCH($C$5,Tabla_reporte_bitacora_frontera[frontera],0),0)&lt;0,-INDEX(Tabla_reporte_bitacora_frontera[v_reactiva_pen_ajuste],MATCH($C$5,Tabla_reporte_bitacora_frontera[frontera],0),0),0)</f>
        <v>49541</v>
      </c>
    </row>
    <row r="57" spans="2:4" x14ac:dyDescent="0.25">
      <c r="B57" s="74" t="s">
        <v>168</v>
      </c>
      <c r="C57" s="68" cm="1">
        <f t="array" ref="C57">IF(INDEX(Tabla_reporte_bitacora_frontera[v_cm_ajuste],MATCH($C$5,Tabla_reporte_bitacora_frontera[frontera],0),0)&gt;0,INDEX(Tabla_reporte_bitacora_frontera[v_cm_ajuste],MATCH($C$5,Tabla_reporte_bitacora_frontera[frontera],0),0),0)</f>
        <v>42784</v>
      </c>
      <c r="D57" s="68" cm="1">
        <f t="array" ref="D57">IF(INDEX(Tabla_reporte_bitacora_frontera[v_cm_ajuste],MATCH($C$5,Tabla_reporte_bitacora_frontera[frontera],0),0)&lt;0,-INDEX(Tabla_reporte_bitacora_frontera[v_cm_ajuste],MATCH($C$5,Tabla_reporte_bitacora_frontera[frontera],0),0),0)</f>
        <v>0</v>
      </c>
    </row>
    <row r="58" spans="2:4" x14ac:dyDescent="0.25">
      <c r="B58" s="74" t="s">
        <v>218</v>
      </c>
      <c r="C58" s="70" cm="1">
        <f t="array" ref="C58">IF(INDEX(Tabla_reporte_bitacora_frontera[v_om_ajuste],MATCH($C$5,Tabla_reporte_bitacora_frontera[frontera],0),0)&gt;0,INDEX(Tabla_reporte_bitacora_frontera[v_om_ajuste],MATCH($C$5,Tabla_reporte_bitacora_frontera[frontera],0),0),0)</f>
        <v>0</v>
      </c>
      <c r="D58" s="70" cm="1">
        <f t="array" ref="D58">IF(INDEX(Tabla_reporte_bitacora_frontera[v_om_ajuste],MATCH($C$5,Tabla_reporte_bitacora_frontera[frontera],0),0)&lt;0,-INDEX(Tabla_reporte_bitacora_frontera[v_om_ajuste],MATCH($C$5,Tabla_reporte_bitacora_frontera[frontera],0),0),0)</f>
        <v>58707</v>
      </c>
    </row>
  </sheetData>
  <mergeCells count="2">
    <mergeCell ref="C4:D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AX297"/>
  <sheetViews>
    <sheetView showGridLines="0" tabSelected="1" topLeftCell="E241" zoomScale="80" zoomScaleNormal="80" workbookViewId="0">
      <selection activeCell="C262" sqref="C262:Z262"/>
    </sheetView>
  </sheetViews>
  <sheetFormatPr baseColWidth="10" defaultColWidth="11.5703125" defaultRowHeight="12.75" x14ac:dyDescent="0.2"/>
  <cols>
    <col min="1" max="1" width="11.5703125" style="22"/>
    <col min="2" max="2" width="27.28515625" style="20" customWidth="1"/>
    <col min="3" max="3" width="25.85546875" style="22" bestFit="1" customWidth="1"/>
    <col min="4" max="4" width="17.85546875" style="22" bestFit="1" customWidth="1"/>
    <col min="5" max="5" width="16.5703125" style="22" bestFit="1" customWidth="1"/>
    <col min="6" max="6" width="19.7109375" style="22" bestFit="1" customWidth="1"/>
    <col min="7" max="7" width="17.28515625" style="22" bestFit="1" customWidth="1"/>
    <col min="8" max="25" width="14.5703125" style="22" bestFit="1" customWidth="1"/>
    <col min="26" max="26" width="15.140625" style="22" bestFit="1" customWidth="1"/>
    <col min="27" max="27" width="11.5703125" style="22"/>
    <col min="28" max="28" width="13.85546875" style="22" bestFit="1" customWidth="1"/>
    <col min="29" max="16384" width="11.5703125" style="22"/>
  </cols>
  <sheetData>
    <row r="3" spans="2:26" s="19" customFormat="1" x14ac:dyDescent="0.2">
      <c r="B3" s="18" t="s">
        <v>89</v>
      </c>
    </row>
    <row r="5" spans="2:26" x14ac:dyDescent="0.2">
      <c r="C5" s="21" t="s">
        <v>104</v>
      </c>
      <c r="D5" s="21" t="s">
        <v>105</v>
      </c>
    </row>
    <row r="6" spans="2:26" x14ac:dyDescent="0.2">
      <c r="B6" s="12" t="s">
        <v>81</v>
      </c>
      <c r="C6" s="13" cm="1">
        <f t="array" ref="C6">INDEX(Tabla_reporte_bitacora_frontera[p_pb],MATCH(Datos_Consumos!$C$2,Tabla_reporte_bitacora_frontera[frontera],0),0)</f>
        <v>93.632223999999994</v>
      </c>
      <c r="D6" s="14" cm="1">
        <f t="array" ref="D6">INDEX(Tabla_reporte_bitacora_frontera[f_pb],MATCH(Datos_Consumos!$C$2,Tabla_reporte_bitacora_frontera[frontera],0),0)</f>
        <v>0.22322600000000004</v>
      </c>
      <c r="F6" s="23"/>
      <c r="G6" s="23"/>
    </row>
    <row r="7" spans="2:26" x14ac:dyDescent="0.2">
      <c r="B7" s="12" t="s">
        <v>82</v>
      </c>
      <c r="C7" s="13" cm="1">
        <f t="array" ref="C7">INDEX(Tabla_reporte_bitacora_frontera[p_pc],MATCH(Datos_Consumos!$C$2,Tabla_reporte_bitacora_frontera[frontera],0),0)</f>
        <v>237.68150700000001</v>
      </c>
      <c r="D7" s="14" cm="1">
        <f t="array" ref="D7">INDEX(Tabla_reporte_bitacora_frontera[f_pc],MATCH(Datos_Consumos!$C$2,Tabla_reporte_bitacora_frontera[frontera],0),0)</f>
        <v>0.77677399999999996</v>
      </c>
      <c r="F7" s="24"/>
      <c r="G7" s="23"/>
    </row>
    <row r="9" spans="2:26" x14ac:dyDescent="0.2">
      <c r="B9" s="25" t="s">
        <v>106</v>
      </c>
      <c r="C9" s="26">
        <f>+ROUND(C6*D6+C7*D7,2)</f>
        <v>205.53</v>
      </c>
    </row>
    <row r="11" spans="2:26" x14ac:dyDescent="0.2">
      <c r="B11" s="27"/>
      <c r="C11" s="21" t="s">
        <v>107</v>
      </c>
      <c r="D11" s="21" t="s">
        <v>56</v>
      </c>
      <c r="E11" s="21" t="s">
        <v>57</v>
      </c>
      <c r="F11" s="21" t="s">
        <v>58</v>
      </c>
      <c r="G11" s="21" t="s">
        <v>59</v>
      </c>
      <c r="H11" s="21" t="s">
        <v>60</v>
      </c>
      <c r="I11" s="21" t="s">
        <v>61</v>
      </c>
      <c r="J11" s="21" t="s">
        <v>62</v>
      </c>
      <c r="K11" s="21" t="s">
        <v>63</v>
      </c>
      <c r="L11" s="21" t="s">
        <v>64</v>
      </c>
      <c r="M11" s="21" t="s">
        <v>65</v>
      </c>
      <c r="N11" s="21" t="s">
        <v>66</v>
      </c>
      <c r="O11" s="21" t="s">
        <v>67</v>
      </c>
      <c r="P11" s="21" t="s">
        <v>68</v>
      </c>
      <c r="Q11" s="21" t="s">
        <v>69</v>
      </c>
      <c r="R11" s="21" t="s">
        <v>70</v>
      </c>
      <c r="S11" s="21" t="s">
        <v>71</v>
      </c>
      <c r="T11" s="21" t="s">
        <v>72</v>
      </c>
      <c r="U11" s="21" t="s">
        <v>73</v>
      </c>
      <c r="V11" s="21" t="s">
        <v>74</v>
      </c>
      <c r="W11" s="21" t="s">
        <v>75</v>
      </c>
      <c r="X11" s="21" t="s">
        <v>76</v>
      </c>
      <c r="Y11" s="21" t="s">
        <v>77</v>
      </c>
      <c r="Z11" s="21" t="s">
        <v>78</v>
      </c>
    </row>
    <row r="12" spans="2:26" x14ac:dyDescent="0.2">
      <c r="B12" s="75">
        <f>+Matriz_de_consumo!B7</f>
        <v>44409</v>
      </c>
      <c r="C12" s="28">
        <f>+$C$9*Matriz_de_consumo!C7</f>
        <v>3206268</v>
      </c>
      <c r="D12" s="28">
        <f>+$C$9*Matriz_de_consumo!D7</f>
        <v>3362470.8</v>
      </c>
      <c r="E12" s="28">
        <f>+$C$9*Matriz_de_consumo!E7</f>
        <v>3395355.6</v>
      </c>
      <c r="F12" s="28">
        <f>+$C$9*Matriz_de_consumo!F7</f>
        <v>3296701.2</v>
      </c>
      <c r="G12" s="28">
        <f>+$C$9*Matriz_de_consumo!G7</f>
        <v>3230931.6</v>
      </c>
      <c r="H12" s="28">
        <f>+$C$9*Matriz_de_consumo!H7</f>
        <v>3214489.2</v>
      </c>
      <c r="I12" s="28">
        <f>+$C$9*Matriz_de_consumo!I7</f>
        <v>3206268</v>
      </c>
      <c r="J12" s="28">
        <f>+$C$9*Matriz_de_consumo!J7</f>
        <v>3346028.4</v>
      </c>
      <c r="K12" s="28">
        <f>+$C$9*Matriz_de_consumo!K7</f>
        <v>3461125.2</v>
      </c>
      <c r="L12" s="28">
        <f>+$C$9*Matriz_de_consumo!L7</f>
        <v>3272037.6</v>
      </c>
      <c r="M12" s="28">
        <f>+$C$9*Matriz_de_consumo!M7</f>
        <v>3214489.2</v>
      </c>
      <c r="N12" s="28">
        <f>+$C$9*Matriz_de_consumo!N7</f>
        <v>3304922.4</v>
      </c>
      <c r="O12" s="28">
        <f>+$C$9*Matriz_de_consumo!O7</f>
        <v>3230931.6</v>
      </c>
      <c r="P12" s="28">
        <f>+$C$9*Matriz_de_consumo!P7</f>
        <v>3321364.8</v>
      </c>
      <c r="Q12" s="28">
        <f>+$C$9*Matriz_de_consumo!Q7</f>
        <v>3280258.8</v>
      </c>
      <c r="R12" s="28">
        <f>+$C$9*Matriz_de_consumo!R7</f>
        <v>3403576.8</v>
      </c>
      <c r="S12" s="28">
        <f>+$C$9*Matriz_de_consumo!S7</f>
        <v>3255595.2</v>
      </c>
      <c r="T12" s="28">
        <f>+$C$9*Matriz_de_consumo!T7</f>
        <v>3247374</v>
      </c>
      <c r="U12" s="28">
        <f>+$C$9*Matriz_de_consumo!U7</f>
        <v>3189825.6</v>
      </c>
      <c r="V12" s="28">
        <f>+$C$9*Matriz_de_consumo!V7</f>
        <v>3272037.6</v>
      </c>
      <c r="W12" s="28">
        <f>+$C$9*Matriz_de_consumo!W7</f>
        <v>3329586</v>
      </c>
      <c r="X12" s="28">
        <f>+$C$9*Matriz_de_consumo!X7</f>
        <v>3263816.4</v>
      </c>
      <c r="Y12" s="28">
        <f>+$C$9*Matriz_de_consumo!Y7</f>
        <v>3148719.6</v>
      </c>
      <c r="Z12" s="28">
        <f>+$C$9*Matriz_de_consumo!Z7</f>
        <v>3198046.8</v>
      </c>
    </row>
    <row r="13" spans="2:26" x14ac:dyDescent="0.2">
      <c r="B13" s="75">
        <f>+Matriz_de_consumo!B8</f>
        <v>44410</v>
      </c>
      <c r="C13" s="28">
        <f>+$C$9*Matriz_de_consumo!C8</f>
        <v>3255595.2</v>
      </c>
      <c r="D13" s="28">
        <f>+$C$9*Matriz_de_consumo!D8</f>
        <v>3239152.8</v>
      </c>
      <c r="E13" s="28">
        <f>+$C$9*Matriz_de_consumo!E8</f>
        <v>3214489.2</v>
      </c>
      <c r="F13" s="28">
        <f>+$C$9*Matriz_de_consumo!F8</f>
        <v>3411798</v>
      </c>
      <c r="G13" s="28">
        <f>+$C$9*Matriz_de_consumo!G8</f>
        <v>3296701.2</v>
      </c>
      <c r="H13" s="28">
        <f>+$C$9*Matriz_de_consumo!H8</f>
        <v>3304922.4</v>
      </c>
      <c r="I13" s="28">
        <f>+$C$9*Matriz_de_consumo!I8</f>
        <v>3337807.2</v>
      </c>
      <c r="J13" s="28">
        <f>+$C$9*Matriz_de_consumo!J8</f>
        <v>3189825.6</v>
      </c>
      <c r="K13" s="28">
        <f>+$C$9*Matriz_de_consumo!K8</f>
        <v>3140498.4</v>
      </c>
      <c r="L13" s="28">
        <f>+$C$9*Matriz_de_consumo!L8</f>
        <v>3321364.8</v>
      </c>
      <c r="M13" s="28">
        <f>+$C$9*Matriz_de_consumo!M8</f>
        <v>3387134.4</v>
      </c>
      <c r="N13" s="28">
        <f>+$C$9*Matriz_de_consumo!N8</f>
        <v>3288480</v>
      </c>
      <c r="O13" s="28">
        <f>+$C$9*Matriz_de_consumo!O8</f>
        <v>3436461.6</v>
      </c>
      <c r="P13" s="28">
        <f>+$C$9*Matriz_de_consumo!P8</f>
        <v>3280258.8</v>
      </c>
      <c r="Q13" s="28">
        <f>+$C$9*Matriz_de_consumo!Q8</f>
        <v>3189825.6</v>
      </c>
      <c r="R13" s="28">
        <f>+$C$9*Matriz_de_consumo!R8</f>
        <v>3329586</v>
      </c>
      <c r="S13" s="28">
        <f>+$C$9*Matriz_de_consumo!S8</f>
        <v>3354249.6</v>
      </c>
      <c r="T13" s="28">
        <f>+$C$9*Matriz_de_consumo!T8</f>
        <v>3280258.8</v>
      </c>
      <c r="U13" s="28">
        <f>+$C$9*Matriz_de_consumo!U8</f>
        <v>3255595.2</v>
      </c>
      <c r="V13" s="28">
        <f>+$C$9*Matriz_de_consumo!V8</f>
        <v>3206268</v>
      </c>
      <c r="W13" s="28">
        <f>+$C$9*Matriz_de_consumo!W8</f>
        <v>3189825.6</v>
      </c>
      <c r="X13" s="28">
        <f>+$C$9*Matriz_de_consumo!X8</f>
        <v>3091171.2</v>
      </c>
      <c r="Y13" s="28">
        <f>+$C$9*Matriz_de_consumo!Y8</f>
        <v>3280258.8</v>
      </c>
      <c r="Z13" s="28">
        <f>+$C$9*Matriz_de_consumo!Z8</f>
        <v>3272037.6</v>
      </c>
    </row>
    <row r="14" spans="2:26" x14ac:dyDescent="0.2">
      <c r="B14" s="75">
        <f>+Matriz_de_consumo!B9</f>
        <v>44411</v>
      </c>
      <c r="C14" s="28">
        <f>+$C$9*Matriz_de_consumo!C9</f>
        <v>3362470.8</v>
      </c>
      <c r="D14" s="28">
        <f>+$C$9*Matriz_de_consumo!D9</f>
        <v>3263816.4</v>
      </c>
      <c r="E14" s="28">
        <f>+$C$9*Matriz_de_consumo!E9</f>
        <v>3140498.4</v>
      </c>
      <c r="F14" s="28">
        <f>+$C$9*Matriz_de_consumo!F9</f>
        <v>3140498.4</v>
      </c>
      <c r="G14" s="28">
        <f>+$C$9*Matriz_de_consumo!G9</f>
        <v>3230931.6</v>
      </c>
      <c r="H14" s="28">
        <f>+$C$9*Matriz_de_consumo!H9</f>
        <v>3469346.4</v>
      </c>
      <c r="I14" s="28">
        <f>+$C$9*Matriz_de_consumo!I9</f>
        <v>3395355.6</v>
      </c>
      <c r="J14" s="28">
        <f>+$C$9*Matriz_de_consumo!J9</f>
        <v>3263816.4</v>
      </c>
      <c r="K14" s="28">
        <f>+$C$9*Matriz_de_consumo!K9</f>
        <v>3206268</v>
      </c>
      <c r="L14" s="28">
        <f>+$C$9*Matriz_de_consumo!L9</f>
        <v>3239152.8</v>
      </c>
      <c r="M14" s="28">
        <f>+$C$9*Matriz_de_consumo!M9</f>
        <v>3346028.4</v>
      </c>
      <c r="N14" s="28">
        <f>+$C$9*Matriz_de_consumo!N9</f>
        <v>3263816.4</v>
      </c>
      <c r="O14" s="28">
        <f>+$C$9*Matriz_de_consumo!O9</f>
        <v>3346028.4</v>
      </c>
      <c r="P14" s="28">
        <f>+$C$9*Matriz_de_consumo!P9</f>
        <v>3329586</v>
      </c>
      <c r="Q14" s="28">
        <f>+$C$9*Matriz_de_consumo!Q9</f>
        <v>3263816.4</v>
      </c>
      <c r="R14" s="28">
        <f>+$C$9*Matriz_de_consumo!R9</f>
        <v>3124056</v>
      </c>
      <c r="S14" s="28">
        <f>+$C$9*Matriz_de_consumo!S9</f>
        <v>3165162</v>
      </c>
      <c r="T14" s="28">
        <f>+$C$9*Matriz_de_consumo!T9</f>
        <v>3255595.2</v>
      </c>
      <c r="U14" s="28">
        <f>+$C$9*Matriz_de_consumo!U9</f>
        <v>3321364.8</v>
      </c>
      <c r="V14" s="28">
        <f>+$C$9*Matriz_de_consumo!V9</f>
        <v>3288480</v>
      </c>
      <c r="W14" s="28">
        <f>+$C$9*Matriz_de_consumo!W9</f>
        <v>3280258.8</v>
      </c>
      <c r="X14" s="28">
        <f>+$C$9*Matriz_de_consumo!X9</f>
        <v>3337807.2</v>
      </c>
      <c r="Y14" s="28">
        <f>+$C$9*Matriz_de_consumo!Y9</f>
        <v>3222710.4</v>
      </c>
      <c r="Z14" s="28">
        <f>+$C$9*Matriz_de_consumo!Z9</f>
        <v>3140498.4</v>
      </c>
    </row>
    <row r="15" spans="2:26" x14ac:dyDescent="0.2">
      <c r="B15" s="75">
        <f>+Matriz_de_consumo!B10</f>
        <v>44412</v>
      </c>
      <c r="C15" s="28">
        <f>+$C$9*Matriz_de_consumo!C10</f>
        <v>3222710.4</v>
      </c>
      <c r="D15" s="28">
        <f>+$C$9*Matriz_de_consumo!D10</f>
        <v>3272037.6</v>
      </c>
      <c r="E15" s="28">
        <f>+$C$9*Matriz_de_consumo!E10</f>
        <v>3337807.2</v>
      </c>
      <c r="F15" s="28">
        <f>+$C$9*Matriz_de_consumo!F10</f>
        <v>3181604.4</v>
      </c>
      <c r="G15" s="28">
        <f>+$C$9*Matriz_de_consumo!G10</f>
        <v>3091171.2</v>
      </c>
      <c r="H15" s="28">
        <f>+$C$9*Matriz_de_consumo!H10</f>
        <v>3296701.2</v>
      </c>
      <c r="I15" s="28">
        <f>+$C$9*Matriz_de_consumo!I10</f>
        <v>3370692</v>
      </c>
      <c r="J15" s="28">
        <f>+$C$9*Matriz_de_consumo!J10</f>
        <v>3444682.8</v>
      </c>
      <c r="K15" s="28">
        <f>+$C$9*Matriz_de_consumo!K10</f>
        <v>3304922.4</v>
      </c>
      <c r="L15" s="28">
        <f>+$C$9*Matriz_de_consumo!L10</f>
        <v>3444682.8</v>
      </c>
      <c r="M15" s="28">
        <f>+$C$9*Matriz_de_consumo!M10</f>
        <v>3313143.6</v>
      </c>
      <c r="N15" s="28">
        <f>+$C$9*Matriz_de_consumo!N10</f>
        <v>3140498.4</v>
      </c>
      <c r="O15" s="28">
        <f>+$C$9*Matriz_de_consumo!O10</f>
        <v>3230931.6</v>
      </c>
      <c r="P15" s="28">
        <f>+$C$9*Matriz_de_consumo!P10</f>
        <v>3263816.4</v>
      </c>
      <c r="Q15" s="28">
        <f>+$C$9*Matriz_de_consumo!Q10</f>
        <v>3239152.8</v>
      </c>
      <c r="R15" s="28">
        <f>+$C$9*Matriz_de_consumo!R10</f>
        <v>3198046.8</v>
      </c>
      <c r="S15" s="28">
        <f>+$C$9*Matriz_de_consumo!S10</f>
        <v>3280258.8</v>
      </c>
      <c r="T15" s="28">
        <f>+$C$9*Matriz_de_consumo!T10</f>
        <v>3313143.6</v>
      </c>
      <c r="U15" s="28">
        <f>+$C$9*Matriz_de_consumo!U10</f>
        <v>3313143.6</v>
      </c>
      <c r="V15" s="28">
        <f>+$C$9*Matriz_de_consumo!V10</f>
        <v>3288480</v>
      </c>
      <c r="W15" s="28">
        <f>+$C$9*Matriz_de_consumo!W10</f>
        <v>3370692</v>
      </c>
      <c r="X15" s="28">
        <f>+$C$9*Matriz_de_consumo!X10</f>
        <v>3247374</v>
      </c>
      <c r="Y15" s="28">
        <f>+$C$9*Matriz_de_consumo!Y10</f>
        <v>3148719.6</v>
      </c>
      <c r="Z15" s="28">
        <f>+$C$9*Matriz_de_consumo!Z10</f>
        <v>3296701.2</v>
      </c>
    </row>
    <row r="16" spans="2:26" x14ac:dyDescent="0.2">
      <c r="B16" s="75">
        <f>+Matriz_de_consumo!B11</f>
        <v>44413</v>
      </c>
      <c r="C16" s="28">
        <f>+$C$9*Matriz_de_consumo!C11</f>
        <v>3222710.4</v>
      </c>
      <c r="D16" s="28">
        <f>+$C$9*Matriz_de_consumo!D11</f>
        <v>3321364.8</v>
      </c>
      <c r="E16" s="28">
        <f>+$C$9*Matriz_de_consumo!E11</f>
        <v>3247374</v>
      </c>
      <c r="F16" s="28">
        <f>+$C$9*Matriz_de_consumo!F11</f>
        <v>3082950</v>
      </c>
      <c r="G16" s="28">
        <f>+$C$9*Matriz_de_consumo!G11</f>
        <v>3255595.2</v>
      </c>
      <c r="H16" s="28">
        <f>+$C$9*Matriz_de_consumo!H11</f>
        <v>3411798</v>
      </c>
      <c r="I16" s="28">
        <f>+$C$9*Matriz_de_consumo!I11</f>
        <v>3494010</v>
      </c>
      <c r="J16" s="28">
        <f>+$C$9*Matriz_de_consumo!J11</f>
        <v>3378913.2</v>
      </c>
      <c r="K16" s="28">
        <f>+$C$9*Matriz_de_consumo!K11</f>
        <v>3214489.2</v>
      </c>
      <c r="L16" s="28">
        <f>+$C$9*Matriz_de_consumo!L11</f>
        <v>3378913.2</v>
      </c>
      <c r="M16" s="28">
        <f>+$C$9*Matriz_de_consumo!M11</f>
        <v>3280258.8</v>
      </c>
      <c r="N16" s="28">
        <f>+$C$9*Matriz_de_consumo!N11</f>
        <v>3107613.6</v>
      </c>
      <c r="O16" s="28">
        <f>+$C$9*Matriz_de_consumo!O11</f>
        <v>3230931.6</v>
      </c>
      <c r="P16" s="28">
        <f>+$C$9*Matriz_de_consumo!P11</f>
        <v>3370692</v>
      </c>
      <c r="Q16" s="28">
        <f>+$C$9*Matriz_de_consumo!Q11</f>
        <v>3370692</v>
      </c>
      <c r="R16" s="28">
        <f>+$C$9*Matriz_de_consumo!R11</f>
        <v>3329586</v>
      </c>
      <c r="S16" s="28">
        <f>+$C$9*Matriz_de_consumo!S11</f>
        <v>3132277.2</v>
      </c>
      <c r="T16" s="28">
        <f>+$C$9*Matriz_de_consumo!T11</f>
        <v>3272037.6</v>
      </c>
      <c r="U16" s="28">
        <f>+$C$9*Matriz_de_consumo!U11</f>
        <v>3321364.8</v>
      </c>
      <c r="V16" s="28">
        <f>+$C$9*Matriz_de_consumo!V11</f>
        <v>3403576.8</v>
      </c>
      <c r="W16" s="28">
        <f>+$C$9*Matriz_de_consumo!W11</f>
        <v>3255595.2</v>
      </c>
      <c r="X16" s="28">
        <f>+$C$9*Matriz_de_consumo!X11</f>
        <v>3313143.6</v>
      </c>
      <c r="Y16" s="28">
        <f>+$C$9*Matriz_de_consumo!Y11</f>
        <v>3337807.2</v>
      </c>
      <c r="Z16" s="28">
        <f>+$C$9*Matriz_de_consumo!Z11</f>
        <v>3214489.2</v>
      </c>
    </row>
    <row r="17" spans="2:26" x14ac:dyDescent="0.2">
      <c r="B17" s="75">
        <f>+Matriz_de_consumo!B12</f>
        <v>44414</v>
      </c>
      <c r="C17" s="28">
        <f>+$C$9*Matriz_de_consumo!C12</f>
        <v>3222710.4</v>
      </c>
      <c r="D17" s="28">
        <f>+$C$9*Matriz_de_consumo!D12</f>
        <v>3230931.6</v>
      </c>
      <c r="E17" s="28">
        <f>+$C$9*Matriz_de_consumo!E12</f>
        <v>3272037.6</v>
      </c>
      <c r="F17" s="28">
        <f>+$C$9*Matriz_de_consumo!F12</f>
        <v>3329586</v>
      </c>
      <c r="G17" s="28">
        <f>+$C$9*Matriz_de_consumo!G12</f>
        <v>3148719.6</v>
      </c>
      <c r="H17" s="28">
        <f>+$C$9*Matriz_de_consumo!H12</f>
        <v>3230931.6</v>
      </c>
      <c r="I17" s="28">
        <f>+$C$9*Matriz_de_consumo!I12</f>
        <v>3313143.6</v>
      </c>
      <c r="J17" s="28">
        <f>+$C$9*Matriz_de_consumo!J12</f>
        <v>3313143.6</v>
      </c>
      <c r="K17" s="28">
        <f>+$C$9*Matriz_de_consumo!K12</f>
        <v>3378913.2</v>
      </c>
      <c r="L17" s="28">
        <f>+$C$9*Matriz_de_consumo!L12</f>
        <v>3337807.2</v>
      </c>
      <c r="M17" s="28">
        <f>+$C$9*Matriz_de_consumo!M12</f>
        <v>3321364.8</v>
      </c>
      <c r="N17" s="28">
        <f>+$C$9*Matriz_de_consumo!N12</f>
        <v>3395355.6</v>
      </c>
      <c r="O17" s="28">
        <f>+$C$9*Matriz_de_consumo!O12</f>
        <v>3189825.6</v>
      </c>
      <c r="P17" s="28">
        <f>+$C$9*Matriz_de_consumo!P12</f>
        <v>3189825.6</v>
      </c>
      <c r="Q17" s="28">
        <f>+$C$9*Matriz_de_consumo!Q12</f>
        <v>3477567.6</v>
      </c>
      <c r="R17" s="28">
        <f>+$C$9*Matriz_de_consumo!R12</f>
        <v>3461125.2</v>
      </c>
      <c r="S17" s="28">
        <f>+$C$9*Matriz_de_consumo!S12</f>
        <v>3296701.2</v>
      </c>
      <c r="T17" s="28">
        <f>+$C$9*Matriz_de_consumo!T12</f>
        <v>3214489.2</v>
      </c>
      <c r="U17" s="28">
        <f>+$C$9*Matriz_de_consumo!U12</f>
        <v>3189825.6</v>
      </c>
      <c r="V17" s="28">
        <f>+$C$9*Matriz_de_consumo!V12</f>
        <v>3198046.8</v>
      </c>
      <c r="W17" s="28">
        <f>+$C$9*Matriz_de_consumo!W12</f>
        <v>3321364.8</v>
      </c>
      <c r="X17" s="28">
        <f>+$C$9*Matriz_de_consumo!X12</f>
        <v>3387134.4</v>
      </c>
      <c r="Y17" s="28">
        <f>+$C$9*Matriz_de_consumo!Y12</f>
        <v>3329586</v>
      </c>
      <c r="Z17" s="28">
        <f>+$C$9*Matriz_de_consumo!Z12</f>
        <v>3247374</v>
      </c>
    </row>
    <row r="18" spans="2:26" x14ac:dyDescent="0.2">
      <c r="B18" s="75">
        <f>+Matriz_de_consumo!B13</f>
        <v>44415</v>
      </c>
      <c r="C18" s="28">
        <f>+$C$9*Matriz_de_consumo!C13</f>
        <v>3239152.8</v>
      </c>
      <c r="D18" s="28">
        <f>+$C$9*Matriz_de_consumo!D13</f>
        <v>3041844</v>
      </c>
      <c r="E18" s="28">
        <f>+$C$9*Matriz_de_consumo!E13</f>
        <v>3214489.2</v>
      </c>
      <c r="F18" s="28">
        <f>+$C$9*Matriz_de_consumo!F13</f>
        <v>3411798</v>
      </c>
      <c r="G18" s="28">
        <f>+$C$9*Matriz_de_consumo!G13</f>
        <v>3321364.8</v>
      </c>
      <c r="H18" s="28">
        <f>+$C$9*Matriz_de_consumo!H13</f>
        <v>3304922.4</v>
      </c>
      <c r="I18" s="28">
        <f>+$C$9*Matriz_de_consumo!I13</f>
        <v>3362470.8</v>
      </c>
      <c r="J18" s="28">
        <f>+$C$9*Matriz_de_consumo!J13</f>
        <v>3280258.8</v>
      </c>
      <c r="K18" s="28">
        <f>+$C$9*Matriz_de_consumo!K13</f>
        <v>3247374</v>
      </c>
      <c r="L18" s="28">
        <f>+$C$9*Matriz_de_consumo!L13</f>
        <v>3321364.8</v>
      </c>
      <c r="M18" s="28">
        <f>+$C$9*Matriz_de_consumo!M13</f>
        <v>3354249.6</v>
      </c>
      <c r="N18" s="28">
        <f>+$C$9*Matriz_de_consumo!N13</f>
        <v>3378913.2</v>
      </c>
      <c r="O18" s="28">
        <f>+$C$9*Matriz_de_consumo!O13</f>
        <v>3272037.6</v>
      </c>
      <c r="P18" s="28">
        <f>+$C$9*Matriz_de_consumo!P13</f>
        <v>3313143.6</v>
      </c>
      <c r="Q18" s="28">
        <f>+$C$9*Matriz_de_consumo!Q13</f>
        <v>3198046.8</v>
      </c>
      <c r="R18" s="28">
        <f>+$C$9*Matriz_de_consumo!R13</f>
        <v>3222710.4</v>
      </c>
      <c r="S18" s="28">
        <f>+$C$9*Matriz_de_consumo!S13</f>
        <v>3288480</v>
      </c>
      <c r="T18" s="28">
        <f>+$C$9*Matriz_de_consumo!T13</f>
        <v>3230931.6</v>
      </c>
      <c r="U18" s="28">
        <f>+$C$9*Matriz_de_consumo!U13</f>
        <v>3362470.8</v>
      </c>
      <c r="V18" s="28">
        <f>+$C$9*Matriz_de_consumo!V13</f>
        <v>3280258.8</v>
      </c>
      <c r="W18" s="28">
        <f>+$C$9*Matriz_de_consumo!W13</f>
        <v>3255595.2</v>
      </c>
      <c r="X18" s="28">
        <f>+$C$9*Matriz_de_consumo!X13</f>
        <v>3198046.8</v>
      </c>
      <c r="Y18" s="28">
        <f>+$C$9*Matriz_de_consumo!Y13</f>
        <v>3239152.8</v>
      </c>
      <c r="Z18" s="28">
        <f>+$C$9*Matriz_de_consumo!Z13</f>
        <v>3337807.2</v>
      </c>
    </row>
    <row r="19" spans="2:26" x14ac:dyDescent="0.2">
      <c r="B19" s="75">
        <f>+Matriz_de_consumo!B14</f>
        <v>44416</v>
      </c>
      <c r="C19" s="28">
        <f>+$C$9*Matriz_de_consumo!C14</f>
        <v>3313143.6</v>
      </c>
      <c r="D19" s="28">
        <f>+$C$9*Matriz_de_consumo!D14</f>
        <v>3206268</v>
      </c>
      <c r="E19" s="28">
        <f>+$C$9*Matriz_de_consumo!E14</f>
        <v>3230931.6</v>
      </c>
      <c r="F19" s="28">
        <f>+$C$9*Matriz_de_consumo!F14</f>
        <v>3099392.4</v>
      </c>
      <c r="G19" s="28">
        <f>+$C$9*Matriz_de_consumo!G14</f>
        <v>3239152.8</v>
      </c>
      <c r="H19" s="28">
        <f>+$C$9*Matriz_de_consumo!H14</f>
        <v>3502231.2</v>
      </c>
      <c r="I19" s="28">
        <f>+$C$9*Matriz_de_consumo!I14</f>
        <v>3370692</v>
      </c>
      <c r="J19" s="28">
        <f>+$C$9*Matriz_de_consumo!J14</f>
        <v>3337807.2</v>
      </c>
      <c r="K19" s="28">
        <f>+$C$9*Matriz_de_consumo!K14</f>
        <v>3354249.6</v>
      </c>
      <c r="L19" s="28">
        <f>+$C$9*Matriz_de_consumo!L14</f>
        <v>3198046.8</v>
      </c>
      <c r="M19" s="28">
        <f>+$C$9*Matriz_de_consumo!M14</f>
        <v>3280258.8</v>
      </c>
      <c r="N19" s="28">
        <f>+$C$9*Matriz_de_consumo!N14</f>
        <v>3411798</v>
      </c>
      <c r="O19" s="28">
        <f>+$C$9*Matriz_de_consumo!O14</f>
        <v>3354249.6</v>
      </c>
      <c r="P19" s="28">
        <f>+$C$9*Matriz_de_consumo!P14</f>
        <v>3263816.4</v>
      </c>
      <c r="Q19" s="28">
        <f>+$C$9*Matriz_de_consumo!Q14</f>
        <v>3189825.6</v>
      </c>
      <c r="R19" s="28">
        <f>+$C$9*Matriz_de_consumo!R14</f>
        <v>3255595.2</v>
      </c>
      <c r="S19" s="28">
        <f>+$C$9*Matriz_de_consumo!S14</f>
        <v>3247374</v>
      </c>
      <c r="T19" s="28">
        <f>+$C$9*Matriz_de_consumo!T14</f>
        <v>3304922.4</v>
      </c>
      <c r="U19" s="28">
        <f>+$C$9*Matriz_de_consumo!U14</f>
        <v>3247374</v>
      </c>
      <c r="V19" s="28">
        <f>+$C$9*Matriz_de_consumo!V14</f>
        <v>3378913.2</v>
      </c>
      <c r="W19" s="28">
        <f>+$C$9*Matriz_de_consumo!W14</f>
        <v>3272037.6</v>
      </c>
      <c r="X19" s="28">
        <f>+$C$9*Matriz_de_consumo!X14</f>
        <v>3296701.2</v>
      </c>
      <c r="Y19" s="28">
        <f>+$C$9*Matriz_de_consumo!Y14</f>
        <v>3247374</v>
      </c>
      <c r="Z19" s="28">
        <f>+$C$9*Matriz_de_consumo!Z14</f>
        <v>3066507.6</v>
      </c>
    </row>
    <row r="20" spans="2:26" x14ac:dyDescent="0.2">
      <c r="B20" s="75">
        <f>+Matriz_de_consumo!B15</f>
        <v>44417</v>
      </c>
      <c r="C20" s="28">
        <f>+$C$9*Matriz_de_consumo!C15</f>
        <v>3288480</v>
      </c>
      <c r="D20" s="28">
        <f>+$C$9*Matriz_de_consumo!D15</f>
        <v>3321364.8</v>
      </c>
      <c r="E20" s="28">
        <f>+$C$9*Matriz_de_consumo!E15</f>
        <v>3329586</v>
      </c>
      <c r="F20" s="28">
        <f>+$C$9*Matriz_de_consumo!F15</f>
        <v>3222710.4</v>
      </c>
      <c r="G20" s="28">
        <f>+$C$9*Matriz_de_consumo!G15</f>
        <v>3321364.8</v>
      </c>
      <c r="H20" s="28">
        <f>+$C$9*Matriz_de_consumo!H15</f>
        <v>3230931.6</v>
      </c>
      <c r="I20" s="28">
        <f>+$C$9*Matriz_de_consumo!I15</f>
        <v>3313143.6</v>
      </c>
      <c r="J20" s="28">
        <f>+$C$9*Matriz_de_consumo!J15</f>
        <v>3337807.2</v>
      </c>
      <c r="K20" s="28">
        <f>+$C$9*Matriz_de_consumo!K15</f>
        <v>3362470.8</v>
      </c>
      <c r="L20" s="28">
        <f>+$C$9*Matriz_de_consumo!L15</f>
        <v>3313143.6</v>
      </c>
      <c r="M20" s="28">
        <f>+$C$9*Matriz_de_consumo!M15</f>
        <v>3337807.2</v>
      </c>
      <c r="N20" s="28">
        <f>+$C$9*Matriz_de_consumo!N15</f>
        <v>3132277.2</v>
      </c>
      <c r="O20" s="28">
        <f>+$C$9*Matriz_de_consumo!O15</f>
        <v>3230931.6</v>
      </c>
      <c r="P20" s="28">
        <f>+$C$9*Matriz_de_consumo!P15</f>
        <v>3329586</v>
      </c>
      <c r="Q20" s="28">
        <f>+$C$9*Matriz_de_consumo!Q15</f>
        <v>3337807.2</v>
      </c>
      <c r="R20" s="28">
        <f>+$C$9*Matriz_de_consumo!R15</f>
        <v>3296701.2</v>
      </c>
      <c r="S20" s="28">
        <f>+$C$9*Matriz_de_consumo!S15</f>
        <v>3280258.8</v>
      </c>
      <c r="T20" s="28">
        <f>+$C$9*Matriz_de_consumo!T15</f>
        <v>3206268</v>
      </c>
      <c r="U20" s="28">
        <f>+$C$9*Matriz_de_consumo!U15</f>
        <v>3173383.2</v>
      </c>
      <c r="V20" s="28">
        <f>+$C$9*Matriz_de_consumo!V15</f>
        <v>3247374</v>
      </c>
      <c r="W20" s="28">
        <f>+$C$9*Matriz_de_consumo!W15</f>
        <v>3387134.4</v>
      </c>
      <c r="X20" s="28">
        <f>+$C$9*Matriz_de_consumo!X15</f>
        <v>3329586</v>
      </c>
      <c r="Y20" s="28">
        <f>+$C$9*Matriz_de_consumo!Y15</f>
        <v>3173383.2</v>
      </c>
      <c r="Z20" s="28">
        <f>+$C$9*Matriz_de_consumo!Z15</f>
        <v>3165162</v>
      </c>
    </row>
    <row r="21" spans="2:26" x14ac:dyDescent="0.2">
      <c r="B21" s="75">
        <f>+Matriz_de_consumo!B16</f>
        <v>44418</v>
      </c>
      <c r="C21" s="28">
        <f>+$C$9*Matriz_de_consumo!C16</f>
        <v>3198046.8</v>
      </c>
      <c r="D21" s="28">
        <f>+$C$9*Matriz_de_consumo!D16</f>
        <v>3198046.8</v>
      </c>
      <c r="E21" s="28">
        <f>+$C$9*Matriz_de_consumo!E16</f>
        <v>3354249.6</v>
      </c>
      <c r="F21" s="28">
        <f>+$C$9*Matriz_de_consumo!F16</f>
        <v>3313143.6</v>
      </c>
      <c r="G21" s="28">
        <f>+$C$9*Matriz_de_consumo!G16</f>
        <v>3272037.6</v>
      </c>
      <c r="H21" s="28">
        <f>+$C$9*Matriz_de_consumo!H16</f>
        <v>3354249.6</v>
      </c>
      <c r="I21" s="28">
        <f>+$C$9*Matriz_de_consumo!I16</f>
        <v>3288480</v>
      </c>
      <c r="J21" s="28">
        <f>+$C$9*Matriz_de_consumo!J16</f>
        <v>3239152.8</v>
      </c>
      <c r="K21" s="28">
        <f>+$C$9*Matriz_de_consumo!K16</f>
        <v>3255595.2</v>
      </c>
      <c r="L21" s="28">
        <f>+$C$9*Matriz_de_consumo!L16</f>
        <v>3444682.8</v>
      </c>
      <c r="M21" s="28">
        <f>+$C$9*Matriz_de_consumo!M16</f>
        <v>3354249.6</v>
      </c>
      <c r="N21" s="28">
        <f>+$C$9*Matriz_de_consumo!N16</f>
        <v>3206268</v>
      </c>
      <c r="O21" s="28">
        <f>+$C$9*Matriz_de_consumo!O16</f>
        <v>3329586</v>
      </c>
      <c r="P21" s="28">
        <f>+$C$9*Matriz_de_consumo!P16</f>
        <v>3247374</v>
      </c>
      <c r="Q21" s="28">
        <f>+$C$9*Matriz_de_consumo!Q16</f>
        <v>3206268</v>
      </c>
      <c r="R21" s="28">
        <f>+$C$9*Matriz_de_consumo!R16</f>
        <v>3255595.2</v>
      </c>
      <c r="S21" s="28">
        <f>+$C$9*Matriz_de_consumo!S16</f>
        <v>3247374</v>
      </c>
      <c r="T21" s="28">
        <f>+$C$9*Matriz_de_consumo!T16</f>
        <v>3304922.4</v>
      </c>
      <c r="U21" s="28">
        <f>+$C$9*Matriz_de_consumo!U16</f>
        <v>3296701.2</v>
      </c>
      <c r="V21" s="28">
        <f>+$C$9*Matriz_de_consumo!V16</f>
        <v>3214489.2</v>
      </c>
      <c r="W21" s="28">
        <f>+$C$9*Matriz_de_consumo!W16</f>
        <v>3074728.8</v>
      </c>
      <c r="X21" s="28">
        <f>+$C$9*Matriz_de_consumo!X16</f>
        <v>3173383.2</v>
      </c>
      <c r="Y21" s="28">
        <f>+$C$9*Matriz_de_consumo!Y16</f>
        <v>3346028.4</v>
      </c>
      <c r="Z21" s="28">
        <f>+$C$9*Matriz_de_consumo!Z16</f>
        <v>3313143.6</v>
      </c>
    </row>
    <row r="22" spans="2:26" x14ac:dyDescent="0.2">
      <c r="B22" s="75">
        <f>+Matriz_de_consumo!B17</f>
        <v>44419</v>
      </c>
      <c r="C22" s="28">
        <f>+$C$9*Matriz_de_consumo!C17</f>
        <v>3214489.2</v>
      </c>
      <c r="D22" s="28">
        <f>+$C$9*Matriz_de_consumo!D17</f>
        <v>3181604.4</v>
      </c>
      <c r="E22" s="28">
        <f>+$C$9*Matriz_de_consumo!E17</f>
        <v>3140498.4</v>
      </c>
      <c r="F22" s="28">
        <f>+$C$9*Matriz_de_consumo!F17</f>
        <v>3132277.2</v>
      </c>
      <c r="G22" s="28">
        <f>+$C$9*Matriz_de_consumo!G17</f>
        <v>3370692</v>
      </c>
      <c r="H22" s="28">
        <f>+$C$9*Matriz_de_consumo!H17</f>
        <v>3395355.6</v>
      </c>
      <c r="I22" s="28">
        <f>+$C$9*Matriz_de_consumo!I17</f>
        <v>3354249.6</v>
      </c>
      <c r="J22" s="28">
        <f>+$C$9*Matriz_de_consumo!J17</f>
        <v>3239152.8</v>
      </c>
      <c r="K22" s="28">
        <f>+$C$9*Matriz_de_consumo!K17</f>
        <v>3247374</v>
      </c>
      <c r="L22" s="28">
        <f>+$C$9*Matriz_de_consumo!L17</f>
        <v>3222710.4</v>
      </c>
      <c r="M22" s="28">
        <f>+$C$9*Matriz_de_consumo!M17</f>
        <v>3296701.2</v>
      </c>
      <c r="N22" s="28">
        <f>+$C$9*Matriz_de_consumo!N17</f>
        <v>3387134.4</v>
      </c>
      <c r="O22" s="28">
        <f>+$C$9*Matriz_de_consumo!O17</f>
        <v>3329586</v>
      </c>
      <c r="P22" s="28">
        <f>+$C$9*Matriz_de_consumo!P17</f>
        <v>3230931.6</v>
      </c>
      <c r="Q22" s="28">
        <f>+$C$9*Matriz_de_consumo!Q17</f>
        <v>3378913.2</v>
      </c>
      <c r="R22" s="28">
        <f>+$C$9*Matriz_de_consumo!R17</f>
        <v>3280258.8</v>
      </c>
      <c r="S22" s="28">
        <f>+$C$9*Matriz_de_consumo!S17</f>
        <v>3156940.7999999998</v>
      </c>
      <c r="T22" s="28">
        <f>+$C$9*Matriz_de_consumo!T17</f>
        <v>3354249.6</v>
      </c>
      <c r="U22" s="28">
        <f>+$C$9*Matriz_de_consumo!U17</f>
        <v>3362470.8</v>
      </c>
      <c r="V22" s="28">
        <f>+$C$9*Matriz_de_consumo!V17</f>
        <v>3321364.8</v>
      </c>
      <c r="W22" s="28">
        <f>+$C$9*Matriz_de_consumo!W17</f>
        <v>3156940.7999999998</v>
      </c>
      <c r="X22" s="28">
        <f>+$C$9*Matriz_de_consumo!X17</f>
        <v>3214489.2</v>
      </c>
      <c r="Y22" s="28">
        <f>+$C$9*Matriz_de_consumo!Y17</f>
        <v>3198046.8</v>
      </c>
      <c r="Z22" s="28">
        <f>+$C$9*Matriz_de_consumo!Z17</f>
        <v>3263816.4</v>
      </c>
    </row>
    <row r="23" spans="2:26" x14ac:dyDescent="0.2">
      <c r="B23" s="75">
        <f>+Matriz_de_consumo!B18</f>
        <v>44420</v>
      </c>
      <c r="C23" s="28">
        <f>+$C$9*Matriz_de_consumo!C18</f>
        <v>3304922.4</v>
      </c>
      <c r="D23" s="28">
        <f>+$C$9*Matriz_de_consumo!D18</f>
        <v>3189825.6</v>
      </c>
      <c r="E23" s="28">
        <f>+$C$9*Matriz_de_consumo!E18</f>
        <v>3230931.6</v>
      </c>
      <c r="F23" s="28">
        <f>+$C$9*Matriz_de_consumo!F18</f>
        <v>3321364.8</v>
      </c>
      <c r="G23" s="28">
        <f>+$C$9*Matriz_de_consumo!G18</f>
        <v>3239152.8</v>
      </c>
      <c r="H23" s="28">
        <f>+$C$9*Matriz_de_consumo!H18</f>
        <v>3288480</v>
      </c>
      <c r="I23" s="28">
        <f>+$C$9*Matriz_de_consumo!I18</f>
        <v>3403576.8</v>
      </c>
      <c r="J23" s="28">
        <f>+$C$9*Matriz_de_consumo!J18</f>
        <v>3354249.6</v>
      </c>
      <c r="K23" s="28">
        <f>+$C$9*Matriz_de_consumo!K18</f>
        <v>3337807.2</v>
      </c>
      <c r="L23" s="28">
        <f>+$C$9*Matriz_de_consumo!L18</f>
        <v>3304922.4</v>
      </c>
      <c r="M23" s="28">
        <f>+$C$9*Matriz_de_consumo!M18</f>
        <v>3214489.2</v>
      </c>
      <c r="N23" s="28">
        <f>+$C$9*Matriz_de_consumo!N18</f>
        <v>3189825.6</v>
      </c>
      <c r="O23" s="28">
        <f>+$C$9*Matriz_de_consumo!O18</f>
        <v>3214489.2</v>
      </c>
      <c r="P23" s="28">
        <f>+$C$9*Matriz_de_consumo!P18</f>
        <v>3411798</v>
      </c>
      <c r="Q23" s="28">
        <f>+$C$9*Matriz_de_consumo!Q18</f>
        <v>3280258.8</v>
      </c>
      <c r="R23" s="28">
        <f>+$C$9*Matriz_de_consumo!R18</f>
        <v>3313143.6</v>
      </c>
      <c r="S23" s="28">
        <f>+$C$9*Matriz_de_consumo!S18</f>
        <v>3337807.2</v>
      </c>
      <c r="T23" s="28">
        <f>+$C$9*Matriz_de_consumo!T18</f>
        <v>3173383.2</v>
      </c>
      <c r="U23" s="28">
        <f>+$C$9*Matriz_de_consumo!U18</f>
        <v>3272037.6</v>
      </c>
      <c r="V23" s="28">
        <f>+$C$9*Matriz_de_consumo!V18</f>
        <v>3296701.2</v>
      </c>
      <c r="W23" s="28">
        <f>+$C$9*Matriz_de_consumo!W18</f>
        <v>3230931.6</v>
      </c>
      <c r="X23" s="28">
        <f>+$C$9*Matriz_de_consumo!X18</f>
        <v>3272037.6</v>
      </c>
      <c r="Y23" s="28">
        <f>+$C$9*Matriz_de_consumo!Y18</f>
        <v>3329586</v>
      </c>
      <c r="Z23" s="28">
        <f>+$C$9*Matriz_de_consumo!Z18</f>
        <v>3288480</v>
      </c>
    </row>
    <row r="24" spans="2:26" x14ac:dyDescent="0.2">
      <c r="B24" s="75">
        <f>+Matriz_de_consumo!B19</f>
        <v>44421</v>
      </c>
      <c r="C24" s="28">
        <f>+$C$9*Matriz_de_consumo!C19</f>
        <v>3189825.6</v>
      </c>
      <c r="D24" s="28">
        <f>+$C$9*Matriz_de_consumo!D19</f>
        <v>3189825.6</v>
      </c>
      <c r="E24" s="28">
        <f>+$C$9*Matriz_de_consumo!E19</f>
        <v>3222710.4</v>
      </c>
      <c r="F24" s="28">
        <f>+$C$9*Matriz_de_consumo!F19</f>
        <v>3321364.8</v>
      </c>
      <c r="G24" s="28">
        <f>+$C$9*Matriz_de_consumo!G19</f>
        <v>3239152.8</v>
      </c>
      <c r="H24" s="28">
        <f>+$C$9*Matriz_de_consumo!H19</f>
        <v>3354249.6</v>
      </c>
      <c r="I24" s="28">
        <f>+$C$9*Matriz_de_consumo!I19</f>
        <v>3239152.8</v>
      </c>
      <c r="J24" s="28">
        <f>+$C$9*Matriz_de_consumo!J19</f>
        <v>3165162</v>
      </c>
      <c r="K24" s="28">
        <f>+$C$9*Matriz_de_consumo!K19</f>
        <v>3370692</v>
      </c>
      <c r="L24" s="28">
        <f>+$C$9*Matriz_de_consumo!L19</f>
        <v>3272037.6</v>
      </c>
      <c r="M24" s="28">
        <f>+$C$9*Matriz_de_consumo!M19</f>
        <v>3403576.8</v>
      </c>
      <c r="N24" s="28">
        <f>+$C$9*Matriz_de_consumo!N19</f>
        <v>3304922.4</v>
      </c>
      <c r="O24" s="28">
        <f>+$C$9*Matriz_de_consumo!O19</f>
        <v>3156940.7999999998</v>
      </c>
      <c r="P24" s="28">
        <f>+$C$9*Matriz_de_consumo!P19</f>
        <v>3124056</v>
      </c>
      <c r="Q24" s="28">
        <f>+$C$9*Matriz_de_consumo!Q19</f>
        <v>3132277.2</v>
      </c>
      <c r="R24" s="28">
        <f>+$C$9*Matriz_de_consumo!R19</f>
        <v>3296701.2</v>
      </c>
      <c r="S24" s="28">
        <f>+$C$9*Matriz_de_consumo!S19</f>
        <v>3354249.6</v>
      </c>
      <c r="T24" s="28">
        <f>+$C$9*Matriz_de_consumo!T19</f>
        <v>3214489.2</v>
      </c>
      <c r="U24" s="28">
        <f>+$C$9*Matriz_de_consumo!U19</f>
        <v>3313143.6</v>
      </c>
      <c r="V24" s="28">
        <f>+$C$9*Matriz_de_consumo!V19</f>
        <v>3222710.4</v>
      </c>
      <c r="W24" s="28">
        <f>+$C$9*Matriz_de_consumo!W19</f>
        <v>3107613.6</v>
      </c>
      <c r="X24" s="28">
        <f>+$C$9*Matriz_de_consumo!X19</f>
        <v>3198046.8</v>
      </c>
      <c r="Y24" s="28">
        <f>+$C$9*Matriz_de_consumo!Y19</f>
        <v>3263816.4</v>
      </c>
      <c r="Z24" s="28">
        <f>+$C$9*Matriz_de_consumo!Z19</f>
        <v>3239152.8</v>
      </c>
    </row>
    <row r="25" spans="2:26" x14ac:dyDescent="0.2">
      <c r="B25" s="75">
        <f>+Matriz_de_consumo!B20</f>
        <v>44422</v>
      </c>
      <c r="C25" s="28">
        <f>+$C$9*Matriz_de_consumo!C20</f>
        <v>3189825.6</v>
      </c>
      <c r="D25" s="28">
        <f>+$C$9*Matriz_de_consumo!D20</f>
        <v>3156940.7999999998</v>
      </c>
      <c r="E25" s="28">
        <f>+$C$9*Matriz_de_consumo!E20</f>
        <v>3107613.6</v>
      </c>
      <c r="F25" s="28">
        <f>+$C$9*Matriz_de_consumo!F20</f>
        <v>3107613.6</v>
      </c>
      <c r="G25" s="28">
        <f>+$C$9*Matriz_de_consumo!G20</f>
        <v>3288480</v>
      </c>
      <c r="H25" s="28">
        <f>+$C$9*Matriz_de_consumo!H20</f>
        <v>3255595.2</v>
      </c>
      <c r="I25" s="28">
        <f>+$C$9*Matriz_de_consumo!I20</f>
        <v>3263816.4</v>
      </c>
      <c r="J25" s="28">
        <f>+$C$9*Matriz_de_consumo!J20</f>
        <v>3272037.6</v>
      </c>
      <c r="K25" s="28">
        <f>+$C$9*Matriz_de_consumo!K20</f>
        <v>3132277.2</v>
      </c>
      <c r="L25" s="28">
        <f>+$C$9*Matriz_de_consumo!L20</f>
        <v>3132277.2</v>
      </c>
      <c r="M25" s="28">
        <f>+$C$9*Matriz_de_consumo!M20</f>
        <v>3280258.8</v>
      </c>
      <c r="N25" s="28">
        <f>+$C$9*Matriz_de_consumo!N20</f>
        <v>3288480</v>
      </c>
      <c r="O25" s="28">
        <f>+$C$9*Matriz_de_consumo!O20</f>
        <v>3230931.6</v>
      </c>
      <c r="P25" s="28">
        <f>+$C$9*Matriz_de_consumo!P20</f>
        <v>3132277.2</v>
      </c>
      <c r="Q25" s="28">
        <f>+$C$9*Matriz_de_consumo!Q20</f>
        <v>3148719.6</v>
      </c>
      <c r="R25" s="28">
        <f>+$C$9*Matriz_de_consumo!R20</f>
        <v>3148719.6</v>
      </c>
      <c r="S25" s="28">
        <f>+$C$9*Matriz_de_consumo!S20</f>
        <v>3156940.7999999998</v>
      </c>
      <c r="T25" s="28">
        <f>+$C$9*Matriz_de_consumo!T20</f>
        <v>3370692</v>
      </c>
      <c r="U25" s="28">
        <f>+$C$9*Matriz_de_consumo!U20</f>
        <v>3280258.8</v>
      </c>
      <c r="V25" s="28">
        <f>+$C$9*Matriz_de_consumo!V20</f>
        <v>3272037.6</v>
      </c>
      <c r="W25" s="28">
        <f>+$C$9*Matriz_de_consumo!W20</f>
        <v>3222710.4</v>
      </c>
      <c r="X25" s="28">
        <f>+$C$9*Matriz_de_consumo!X20</f>
        <v>3091171.2</v>
      </c>
      <c r="Y25" s="28">
        <f>+$C$9*Matriz_de_consumo!Y20</f>
        <v>3148719.6</v>
      </c>
      <c r="Z25" s="28">
        <f>+$C$9*Matriz_de_consumo!Z20</f>
        <v>3329586</v>
      </c>
    </row>
    <row r="26" spans="2:26" x14ac:dyDescent="0.2">
      <c r="B26" s="75">
        <f>+Matriz_de_consumo!B21</f>
        <v>44423</v>
      </c>
      <c r="C26" s="28">
        <f>+$C$9*Matriz_de_consumo!C21</f>
        <v>3296701.2</v>
      </c>
      <c r="D26" s="28">
        <f>+$C$9*Matriz_de_consumo!D21</f>
        <v>3165162</v>
      </c>
      <c r="E26" s="28">
        <f>+$C$9*Matriz_de_consumo!E21</f>
        <v>3140498.4</v>
      </c>
      <c r="F26" s="28">
        <f>+$C$9*Matriz_de_consumo!F21</f>
        <v>3189825.6</v>
      </c>
      <c r="G26" s="28">
        <f>+$C$9*Matriz_de_consumo!G21</f>
        <v>3017180.4</v>
      </c>
      <c r="H26" s="28">
        <f>+$C$9*Matriz_de_consumo!H21</f>
        <v>3124056</v>
      </c>
      <c r="I26" s="28">
        <f>+$C$9*Matriz_de_consumo!I21</f>
        <v>3263816.4</v>
      </c>
      <c r="J26" s="28">
        <f>+$C$9*Matriz_de_consumo!J21</f>
        <v>3329586</v>
      </c>
      <c r="K26" s="28">
        <f>+$C$9*Matriz_de_consumo!K21</f>
        <v>3354249.6</v>
      </c>
      <c r="L26" s="28">
        <f>+$C$9*Matriz_de_consumo!L21</f>
        <v>3222710.4</v>
      </c>
      <c r="M26" s="28">
        <f>+$C$9*Matriz_de_consumo!M21</f>
        <v>3140498.4</v>
      </c>
      <c r="N26" s="28">
        <f>+$C$9*Matriz_de_consumo!N21</f>
        <v>3247374</v>
      </c>
      <c r="O26" s="28">
        <f>+$C$9*Matriz_de_consumo!O21</f>
        <v>3378913.2</v>
      </c>
      <c r="P26" s="28">
        <f>+$C$9*Matriz_de_consumo!P21</f>
        <v>3321364.8</v>
      </c>
      <c r="Q26" s="28">
        <f>+$C$9*Matriz_de_consumo!Q21</f>
        <v>3025401.6</v>
      </c>
      <c r="R26" s="28">
        <f>+$C$9*Matriz_de_consumo!R21</f>
        <v>3222710.4</v>
      </c>
      <c r="S26" s="28">
        <f>+$C$9*Matriz_de_consumo!S21</f>
        <v>3214489.2</v>
      </c>
      <c r="T26" s="28">
        <f>+$C$9*Matriz_de_consumo!T21</f>
        <v>3066507.6</v>
      </c>
      <c r="U26" s="28">
        <f>+$C$9*Matriz_de_consumo!U21</f>
        <v>3255595.2</v>
      </c>
      <c r="V26" s="28">
        <f>+$C$9*Matriz_de_consumo!V21</f>
        <v>3304922.4</v>
      </c>
      <c r="W26" s="28">
        <f>+$C$9*Matriz_de_consumo!W21</f>
        <v>3304922.4</v>
      </c>
      <c r="X26" s="28">
        <f>+$C$9*Matriz_de_consumo!X21</f>
        <v>3247374</v>
      </c>
      <c r="Y26" s="28">
        <f>+$C$9*Matriz_de_consumo!Y21</f>
        <v>3124056</v>
      </c>
      <c r="Z26" s="28">
        <f>+$C$9*Matriz_de_consumo!Z21</f>
        <v>3173383.2</v>
      </c>
    </row>
    <row r="27" spans="2:26" x14ac:dyDescent="0.2">
      <c r="B27" s="75">
        <f>+Matriz_de_consumo!B22</f>
        <v>44424</v>
      </c>
      <c r="C27" s="28">
        <f>+$C$9*Matriz_de_consumo!C22</f>
        <v>3288480</v>
      </c>
      <c r="D27" s="28">
        <f>+$C$9*Matriz_de_consumo!D22</f>
        <v>3247374</v>
      </c>
      <c r="E27" s="28">
        <f>+$C$9*Matriz_de_consumo!E22</f>
        <v>3296701.2</v>
      </c>
      <c r="F27" s="28">
        <f>+$C$9*Matriz_de_consumo!F22</f>
        <v>3082950</v>
      </c>
      <c r="G27" s="28">
        <f>+$C$9*Matriz_de_consumo!G22</f>
        <v>3222710.4</v>
      </c>
      <c r="H27" s="28">
        <f>+$C$9*Matriz_de_consumo!H22</f>
        <v>3280258.8</v>
      </c>
      <c r="I27" s="28">
        <f>+$C$9*Matriz_de_consumo!I22</f>
        <v>3132277.2</v>
      </c>
      <c r="J27" s="28">
        <f>+$C$9*Matriz_de_consumo!J22</f>
        <v>3304922.4</v>
      </c>
      <c r="K27" s="28">
        <f>+$C$9*Matriz_de_consumo!K22</f>
        <v>3354249.6</v>
      </c>
      <c r="L27" s="28">
        <f>+$C$9*Matriz_de_consumo!L22</f>
        <v>3296701.2</v>
      </c>
      <c r="M27" s="28">
        <f>+$C$9*Matriz_de_consumo!M22</f>
        <v>3214489.2</v>
      </c>
      <c r="N27" s="28">
        <f>+$C$9*Matriz_de_consumo!N22</f>
        <v>3165162</v>
      </c>
      <c r="O27" s="28">
        <f>+$C$9*Matriz_de_consumo!O22</f>
        <v>3206268</v>
      </c>
      <c r="P27" s="28">
        <f>+$C$9*Matriz_de_consumo!P22</f>
        <v>3124056</v>
      </c>
      <c r="Q27" s="28">
        <f>+$C$9*Matriz_de_consumo!Q22</f>
        <v>3140498.4</v>
      </c>
      <c r="R27" s="28">
        <f>+$C$9*Matriz_de_consumo!R22</f>
        <v>3346028.4</v>
      </c>
      <c r="S27" s="28">
        <f>+$C$9*Matriz_de_consumo!S22</f>
        <v>3288480</v>
      </c>
      <c r="T27" s="28">
        <f>+$C$9*Matriz_de_consumo!T22</f>
        <v>3255595.2</v>
      </c>
      <c r="U27" s="28">
        <f>+$C$9*Matriz_de_consumo!U22</f>
        <v>3189825.6</v>
      </c>
      <c r="V27" s="28">
        <f>+$C$9*Matriz_de_consumo!V22</f>
        <v>3091171.2</v>
      </c>
      <c r="W27" s="28">
        <f>+$C$9*Matriz_de_consumo!W22</f>
        <v>3263816.4</v>
      </c>
      <c r="X27" s="28">
        <f>+$C$9*Matriz_de_consumo!X22</f>
        <v>3304922.4</v>
      </c>
      <c r="Y27" s="28">
        <f>+$C$9*Matriz_de_consumo!Y22</f>
        <v>3148719.6</v>
      </c>
      <c r="Z27" s="28">
        <f>+$C$9*Matriz_de_consumo!Z22</f>
        <v>3173383.2</v>
      </c>
    </row>
    <row r="28" spans="2:26" x14ac:dyDescent="0.2">
      <c r="B28" s="75">
        <f>+Matriz_de_consumo!B23</f>
        <v>44425</v>
      </c>
      <c r="C28" s="28">
        <f>+$C$9*Matriz_de_consumo!C23</f>
        <v>3074728.8</v>
      </c>
      <c r="D28" s="28">
        <f>+$C$9*Matriz_de_consumo!D23</f>
        <v>3132277.2</v>
      </c>
      <c r="E28" s="28">
        <f>+$C$9*Matriz_de_consumo!E23</f>
        <v>3198046.8</v>
      </c>
      <c r="F28" s="28">
        <f>+$C$9*Matriz_de_consumo!F23</f>
        <v>3173383.2</v>
      </c>
      <c r="G28" s="28">
        <f>+$C$9*Matriz_de_consumo!G23</f>
        <v>3354249.6</v>
      </c>
      <c r="H28" s="28">
        <f>+$C$9*Matriz_de_consumo!H23</f>
        <v>3239152.8</v>
      </c>
      <c r="I28" s="28">
        <f>+$C$9*Matriz_de_consumo!I23</f>
        <v>3206268</v>
      </c>
      <c r="J28" s="28">
        <f>+$C$9*Matriz_de_consumo!J23</f>
        <v>3189825.6</v>
      </c>
      <c r="K28" s="28">
        <f>+$C$9*Matriz_de_consumo!K23</f>
        <v>3148719.6</v>
      </c>
      <c r="L28" s="28">
        <f>+$C$9*Matriz_de_consumo!L23</f>
        <v>3346028.4</v>
      </c>
      <c r="M28" s="28">
        <f>+$C$9*Matriz_de_consumo!M23</f>
        <v>3239152.8</v>
      </c>
      <c r="N28" s="28">
        <f>+$C$9*Matriz_de_consumo!N23</f>
        <v>3082950</v>
      </c>
      <c r="O28" s="28">
        <f>+$C$9*Matriz_de_consumo!O23</f>
        <v>3263816.4</v>
      </c>
      <c r="P28" s="28">
        <f>+$C$9*Matriz_de_consumo!P23</f>
        <v>3239152.8</v>
      </c>
      <c r="Q28" s="28">
        <f>+$C$9*Matriz_de_consumo!Q23</f>
        <v>3156940.7999999998</v>
      </c>
      <c r="R28" s="28">
        <f>+$C$9*Matriz_de_consumo!R23</f>
        <v>3050065.2</v>
      </c>
      <c r="S28" s="28">
        <f>+$C$9*Matriz_de_consumo!S23</f>
        <v>3272037.6</v>
      </c>
      <c r="T28" s="28">
        <f>+$C$9*Matriz_de_consumo!T23</f>
        <v>3378913.2</v>
      </c>
      <c r="U28" s="28">
        <f>+$C$9*Matriz_de_consumo!U23</f>
        <v>3263816.4</v>
      </c>
      <c r="V28" s="28">
        <f>+$C$9*Matriz_de_consumo!V23</f>
        <v>3181604.4</v>
      </c>
      <c r="W28" s="28">
        <f>+$C$9*Matriz_de_consumo!W23</f>
        <v>3091171.2</v>
      </c>
      <c r="X28" s="28">
        <f>+$C$9*Matriz_de_consumo!X23</f>
        <v>3033622.8</v>
      </c>
      <c r="Y28" s="28">
        <f>+$C$9*Matriz_de_consumo!Y23</f>
        <v>3247374</v>
      </c>
      <c r="Z28" s="28">
        <f>+$C$9*Matriz_de_consumo!Z23</f>
        <v>3239152.8</v>
      </c>
    </row>
    <row r="29" spans="2:26" x14ac:dyDescent="0.2">
      <c r="B29" s="75">
        <f>+Matriz_de_consumo!B24</f>
        <v>44426</v>
      </c>
      <c r="C29" s="28">
        <f>+$C$9*Matriz_de_consumo!C24</f>
        <v>3370692</v>
      </c>
      <c r="D29" s="28">
        <f>+$C$9*Matriz_de_consumo!D24</f>
        <v>3181604.4</v>
      </c>
      <c r="E29" s="28">
        <f>+$C$9*Matriz_de_consumo!E24</f>
        <v>3165162</v>
      </c>
      <c r="F29" s="28">
        <f>+$C$9*Matriz_de_consumo!F24</f>
        <v>3099392.4</v>
      </c>
      <c r="G29" s="28">
        <f>+$C$9*Matriz_de_consumo!G24</f>
        <v>3156940.7999999998</v>
      </c>
      <c r="H29" s="28">
        <f>+$C$9*Matriz_de_consumo!H24</f>
        <v>3420019.2</v>
      </c>
      <c r="I29" s="28">
        <f>+$C$9*Matriz_de_consumo!I24</f>
        <v>3255595.2</v>
      </c>
      <c r="J29" s="28">
        <f>+$C$9*Matriz_de_consumo!J24</f>
        <v>3173383.2</v>
      </c>
      <c r="K29" s="28">
        <f>+$C$9*Matriz_de_consumo!K24</f>
        <v>3255595.2</v>
      </c>
      <c r="L29" s="28">
        <f>+$C$9*Matriz_de_consumo!L24</f>
        <v>3247374</v>
      </c>
      <c r="M29" s="28">
        <f>+$C$9*Matriz_de_consumo!M24</f>
        <v>3124056</v>
      </c>
      <c r="N29" s="28">
        <f>+$C$9*Matriz_de_consumo!N24</f>
        <v>3173383.2</v>
      </c>
      <c r="O29" s="28">
        <f>+$C$9*Matriz_de_consumo!O24</f>
        <v>3337807.2</v>
      </c>
      <c r="P29" s="28">
        <f>+$C$9*Matriz_de_consumo!P24</f>
        <v>2976074.4</v>
      </c>
      <c r="Q29" s="28">
        <f>+$C$9*Matriz_de_consumo!Q24</f>
        <v>3074728.8</v>
      </c>
      <c r="R29" s="28">
        <f>+$C$9*Matriz_de_consumo!R24</f>
        <v>3115834.8</v>
      </c>
      <c r="S29" s="28">
        <f>+$C$9*Matriz_de_consumo!S24</f>
        <v>3091171.2</v>
      </c>
      <c r="T29" s="28">
        <f>+$C$9*Matriz_de_consumo!T24</f>
        <v>3132277.2</v>
      </c>
      <c r="U29" s="28">
        <f>+$C$9*Matriz_de_consumo!U24</f>
        <v>3329586</v>
      </c>
      <c r="V29" s="28">
        <f>+$C$9*Matriz_de_consumo!V24</f>
        <v>3189825.6</v>
      </c>
      <c r="W29" s="28">
        <f>+$C$9*Matriz_de_consumo!W24</f>
        <v>3140498.4</v>
      </c>
      <c r="X29" s="28">
        <f>+$C$9*Matriz_de_consumo!X24</f>
        <v>3148719.6</v>
      </c>
      <c r="Y29" s="28">
        <f>+$C$9*Matriz_de_consumo!Y24</f>
        <v>3091171.2</v>
      </c>
      <c r="Z29" s="28">
        <f>+$C$9*Matriz_de_consumo!Z24</f>
        <v>3124056</v>
      </c>
    </row>
    <row r="30" spans="2:26" x14ac:dyDescent="0.2">
      <c r="B30" s="75">
        <f>+Matriz_de_consumo!B25</f>
        <v>44427</v>
      </c>
      <c r="C30" s="28">
        <f>+$C$9*Matriz_de_consumo!C25</f>
        <v>3230931.6</v>
      </c>
      <c r="D30" s="28">
        <f>+$C$9*Matriz_de_consumo!D25</f>
        <v>3230931.6</v>
      </c>
      <c r="E30" s="28">
        <f>+$C$9*Matriz_de_consumo!E25</f>
        <v>3255595.2</v>
      </c>
      <c r="F30" s="28">
        <f>+$C$9*Matriz_de_consumo!F25</f>
        <v>3165162</v>
      </c>
      <c r="G30" s="28">
        <f>+$C$9*Matriz_de_consumo!G25</f>
        <v>3239152.8</v>
      </c>
      <c r="H30" s="28">
        <f>+$C$9*Matriz_de_consumo!H25</f>
        <v>2976074.4</v>
      </c>
      <c r="I30" s="28">
        <f>+$C$9*Matriz_de_consumo!I25</f>
        <v>2951410.8</v>
      </c>
      <c r="J30" s="28">
        <f>+$C$9*Matriz_de_consumo!J25</f>
        <v>2918526</v>
      </c>
      <c r="K30" s="28">
        <f>+$C$9*Matriz_de_consumo!K25</f>
        <v>3304922.4</v>
      </c>
      <c r="L30" s="28">
        <f>+$C$9*Matriz_de_consumo!L25</f>
        <v>3337807.2</v>
      </c>
      <c r="M30" s="28">
        <f>+$C$9*Matriz_de_consumo!M25</f>
        <v>3198046.8</v>
      </c>
      <c r="N30" s="28">
        <f>+$C$9*Matriz_de_consumo!N25</f>
        <v>3173383.2</v>
      </c>
      <c r="O30" s="28">
        <f>+$C$9*Matriz_de_consumo!O25</f>
        <v>3214489.2</v>
      </c>
      <c r="P30" s="28">
        <f>+$C$9*Matriz_de_consumo!P25</f>
        <v>3296701.2</v>
      </c>
      <c r="Q30" s="28">
        <f>+$C$9*Matriz_de_consumo!Q25</f>
        <v>3395355.6</v>
      </c>
      <c r="R30" s="28">
        <f>+$C$9*Matriz_de_consumo!R25</f>
        <v>3346028.4</v>
      </c>
      <c r="S30" s="28">
        <f>+$C$9*Matriz_de_consumo!S25</f>
        <v>3230931.6</v>
      </c>
      <c r="T30" s="28">
        <f>+$C$9*Matriz_de_consumo!T25</f>
        <v>3239152.8</v>
      </c>
      <c r="U30" s="28">
        <f>+$C$9*Matriz_de_consumo!U25</f>
        <v>3189825.6</v>
      </c>
      <c r="V30" s="28">
        <f>+$C$9*Matriz_de_consumo!V25</f>
        <v>3173383.2</v>
      </c>
      <c r="W30" s="28">
        <f>+$C$9*Matriz_de_consumo!W25</f>
        <v>3206268</v>
      </c>
      <c r="X30" s="28">
        <f>+$C$9*Matriz_de_consumo!X25</f>
        <v>3132277.2</v>
      </c>
      <c r="Y30" s="28">
        <f>+$C$9*Matriz_de_consumo!Y25</f>
        <v>3255595.2</v>
      </c>
      <c r="Z30" s="28">
        <f>+$C$9*Matriz_de_consumo!Z25</f>
        <v>3140498.4</v>
      </c>
    </row>
    <row r="31" spans="2:26" x14ac:dyDescent="0.2">
      <c r="B31" s="75">
        <f>+Matriz_de_consumo!B26</f>
        <v>44428</v>
      </c>
      <c r="C31" s="28">
        <f>+$C$9*Matriz_de_consumo!C26</f>
        <v>3198046.8</v>
      </c>
      <c r="D31" s="28">
        <f>+$C$9*Matriz_de_consumo!D26</f>
        <v>3156940.7999999998</v>
      </c>
      <c r="E31" s="28">
        <f>+$C$9*Matriz_de_consumo!E26</f>
        <v>3214489.2</v>
      </c>
      <c r="F31" s="28">
        <f>+$C$9*Matriz_de_consumo!F26</f>
        <v>3313143.6</v>
      </c>
      <c r="G31" s="28">
        <f>+$C$9*Matriz_de_consumo!G26</f>
        <v>3255595.2</v>
      </c>
      <c r="H31" s="28">
        <f>+$C$9*Matriz_de_consumo!H26</f>
        <v>3280258.8</v>
      </c>
      <c r="I31" s="28">
        <f>+$C$9*Matriz_de_consumo!I26</f>
        <v>3239152.8</v>
      </c>
      <c r="J31" s="28">
        <f>+$C$9*Matriz_de_consumo!J26</f>
        <v>3074728.8</v>
      </c>
      <c r="K31" s="28">
        <f>+$C$9*Matriz_de_consumo!K26</f>
        <v>3288480</v>
      </c>
      <c r="L31" s="28">
        <f>+$C$9*Matriz_de_consumo!L26</f>
        <v>3239152.8</v>
      </c>
      <c r="M31" s="28">
        <f>+$C$9*Matriz_de_consumo!M26</f>
        <v>3091171.2</v>
      </c>
      <c r="N31" s="28">
        <f>+$C$9*Matriz_de_consumo!N26</f>
        <v>3181604.4</v>
      </c>
      <c r="O31" s="28">
        <f>+$C$9*Matriz_de_consumo!O26</f>
        <v>3206268</v>
      </c>
      <c r="P31" s="28">
        <f>+$C$9*Matriz_de_consumo!P26</f>
        <v>3140498.4</v>
      </c>
      <c r="Q31" s="28">
        <f>+$C$9*Matriz_de_consumo!Q26</f>
        <v>3239152.8</v>
      </c>
      <c r="R31" s="28">
        <f>+$C$9*Matriz_de_consumo!R26</f>
        <v>3288480</v>
      </c>
      <c r="S31" s="28">
        <f>+$C$9*Matriz_de_consumo!S26</f>
        <v>3337807.2</v>
      </c>
      <c r="T31" s="28">
        <f>+$C$9*Matriz_de_consumo!T26</f>
        <v>3362470.8</v>
      </c>
      <c r="U31" s="28">
        <f>+$C$9*Matriz_de_consumo!U26</f>
        <v>3206268</v>
      </c>
      <c r="V31" s="28">
        <f>+$C$9*Matriz_de_consumo!V26</f>
        <v>3206268</v>
      </c>
      <c r="W31" s="28">
        <f>+$C$9*Matriz_de_consumo!W26</f>
        <v>3041844</v>
      </c>
      <c r="X31" s="28">
        <f>+$C$9*Matriz_de_consumo!X26</f>
        <v>3107613.6</v>
      </c>
      <c r="Y31" s="28">
        <f>+$C$9*Matriz_de_consumo!Y26</f>
        <v>3370692</v>
      </c>
      <c r="Z31" s="28">
        <f>+$C$9*Matriz_de_consumo!Z26</f>
        <v>3165162</v>
      </c>
    </row>
    <row r="32" spans="2:26" x14ac:dyDescent="0.2">
      <c r="B32" s="75">
        <f>+Matriz_de_consumo!B27</f>
        <v>44429</v>
      </c>
      <c r="C32" s="28">
        <f>+$C$9*Matriz_de_consumo!C27</f>
        <v>2606120.4</v>
      </c>
      <c r="D32" s="28">
        <f>+$C$9*Matriz_de_consumo!D27</f>
        <v>3206268</v>
      </c>
      <c r="E32" s="28">
        <f>+$C$9*Matriz_de_consumo!E27</f>
        <v>2729438.4</v>
      </c>
      <c r="F32" s="28">
        <f>+$C$9*Matriz_de_consumo!F27</f>
        <v>3124056</v>
      </c>
      <c r="G32" s="28">
        <f>+$C$9*Matriz_de_consumo!G27</f>
        <v>3239152.8</v>
      </c>
      <c r="H32" s="28">
        <f>+$C$9*Matriz_de_consumo!H27</f>
        <v>3148719.6</v>
      </c>
      <c r="I32" s="28">
        <f>+$C$9*Matriz_de_consumo!I27</f>
        <v>3165162</v>
      </c>
      <c r="J32" s="28">
        <f>+$C$9*Matriz_de_consumo!J27</f>
        <v>3272037.6</v>
      </c>
      <c r="K32" s="28">
        <f>+$C$9*Matriz_de_consumo!K27</f>
        <v>3395355.6</v>
      </c>
      <c r="L32" s="28">
        <f>+$C$9*Matriz_de_consumo!L27</f>
        <v>3395355.6</v>
      </c>
      <c r="M32" s="28">
        <f>+$C$9*Matriz_de_consumo!M27</f>
        <v>3346028.4</v>
      </c>
      <c r="N32" s="28">
        <f>+$C$9*Matriz_de_consumo!N27</f>
        <v>3230931.6</v>
      </c>
      <c r="O32" s="28">
        <f>+$C$9*Matriz_de_consumo!O27</f>
        <v>3189825.6</v>
      </c>
      <c r="P32" s="28">
        <f>+$C$9*Matriz_de_consumo!P27</f>
        <v>3156940.7999999998</v>
      </c>
      <c r="Q32" s="28">
        <f>+$C$9*Matriz_de_consumo!Q27</f>
        <v>3189825.6</v>
      </c>
      <c r="R32" s="28">
        <f>+$C$9*Matriz_de_consumo!R27</f>
        <v>3313143.6</v>
      </c>
      <c r="S32" s="28">
        <f>+$C$9*Matriz_de_consumo!S27</f>
        <v>3395355.6</v>
      </c>
      <c r="T32" s="28">
        <f>+$C$9*Matriz_de_consumo!T27</f>
        <v>3288480</v>
      </c>
      <c r="U32" s="28">
        <f>+$C$9*Matriz_de_consumo!U27</f>
        <v>3354249.6</v>
      </c>
      <c r="V32" s="28">
        <f>+$C$9*Matriz_de_consumo!V27</f>
        <v>3329586</v>
      </c>
      <c r="W32" s="28">
        <f>+$C$9*Matriz_de_consumo!W27</f>
        <v>3255595.2</v>
      </c>
      <c r="X32" s="28">
        <f>+$C$9*Matriz_de_consumo!X27</f>
        <v>3148719.6</v>
      </c>
      <c r="Y32" s="28">
        <f>+$C$9*Matriz_de_consumo!Y27</f>
        <v>3181604.4</v>
      </c>
      <c r="Z32" s="28">
        <f>+$C$9*Matriz_de_consumo!Z27</f>
        <v>3099392.4</v>
      </c>
    </row>
    <row r="33" spans="2:26" x14ac:dyDescent="0.2">
      <c r="B33" s="75">
        <f>+Matriz_de_consumo!B28</f>
        <v>44430</v>
      </c>
      <c r="C33" s="28">
        <f>+$C$9*Matriz_de_consumo!C28</f>
        <v>3156940.7999999998</v>
      </c>
      <c r="D33" s="28">
        <f>+$C$9*Matriz_de_consumo!D28</f>
        <v>3313143.6</v>
      </c>
      <c r="E33" s="28">
        <f>+$C$9*Matriz_de_consumo!E28</f>
        <v>3272037.6</v>
      </c>
      <c r="F33" s="28">
        <f>+$C$9*Matriz_de_consumo!F28</f>
        <v>3181604.4</v>
      </c>
      <c r="G33" s="28">
        <f>+$C$9*Matriz_de_consumo!G28</f>
        <v>3214489.2</v>
      </c>
      <c r="H33" s="28">
        <f>+$C$9*Matriz_de_consumo!H28</f>
        <v>3255595.2</v>
      </c>
      <c r="I33" s="28">
        <f>+$C$9*Matriz_de_consumo!I28</f>
        <v>3321364.8</v>
      </c>
      <c r="J33" s="28">
        <f>+$C$9*Matriz_de_consumo!J28</f>
        <v>3222710.4</v>
      </c>
      <c r="K33" s="28">
        <f>+$C$9*Matriz_de_consumo!K28</f>
        <v>3181604.4</v>
      </c>
      <c r="L33" s="28">
        <f>+$C$9*Matriz_de_consumo!L28</f>
        <v>3214489.2</v>
      </c>
      <c r="M33" s="28">
        <f>+$C$9*Matriz_de_consumo!M28</f>
        <v>3280258.8</v>
      </c>
      <c r="N33" s="28">
        <f>+$C$9*Matriz_de_consumo!N28</f>
        <v>3304922.4</v>
      </c>
      <c r="O33" s="28">
        <f>+$C$9*Matriz_de_consumo!O28</f>
        <v>3329586</v>
      </c>
      <c r="P33" s="28">
        <f>+$C$9*Matriz_de_consumo!P28</f>
        <v>3173383.2</v>
      </c>
      <c r="Q33" s="28">
        <f>+$C$9*Matriz_de_consumo!Q28</f>
        <v>3140498.4</v>
      </c>
      <c r="R33" s="28">
        <f>+$C$9*Matriz_de_consumo!R28</f>
        <v>3041844</v>
      </c>
      <c r="S33" s="28">
        <f>+$C$9*Matriz_de_consumo!S28</f>
        <v>3148719.6</v>
      </c>
      <c r="T33" s="28">
        <f>+$C$9*Matriz_de_consumo!T28</f>
        <v>3329586</v>
      </c>
      <c r="U33" s="28">
        <f>+$C$9*Matriz_de_consumo!U28</f>
        <v>3395355.6</v>
      </c>
      <c r="V33" s="28">
        <f>+$C$9*Matriz_de_consumo!V28</f>
        <v>3296701.2</v>
      </c>
      <c r="W33" s="28">
        <f>+$C$9*Matriz_de_consumo!W28</f>
        <v>3230931.6</v>
      </c>
      <c r="X33" s="28">
        <f>+$C$9*Matriz_de_consumo!X28</f>
        <v>3247374</v>
      </c>
      <c r="Y33" s="28">
        <f>+$C$9*Matriz_de_consumo!Y28</f>
        <v>3189825.6</v>
      </c>
      <c r="Z33" s="28">
        <f>+$C$9*Matriz_de_consumo!Z28</f>
        <v>3140498.4</v>
      </c>
    </row>
    <row r="34" spans="2:26" x14ac:dyDescent="0.2">
      <c r="B34" s="75">
        <f>+Matriz_de_consumo!B29</f>
        <v>44431</v>
      </c>
      <c r="C34" s="28">
        <f>+$C$9*Matriz_de_consumo!C29</f>
        <v>3148719.6</v>
      </c>
      <c r="D34" s="28">
        <f>+$C$9*Matriz_de_consumo!D29</f>
        <v>3214489.2</v>
      </c>
      <c r="E34" s="28">
        <f>+$C$9*Matriz_de_consumo!E29</f>
        <v>3165162</v>
      </c>
      <c r="F34" s="28">
        <f>+$C$9*Matriz_de_consumo!F29</f>
        <v>3255595.2</v>
      </c>
      <c r="G34" s="28">
        <f>+$C$9*Matriz_de_consumo!G29</f>
        <v>3329586</v>
      </c>
      <c r="H34" s="28">
        <f>+$C$9*Matriz_de_consumo!H29</f>
        <v>3337807.2</v>
      </c>
      <c r="I34" s="28">
        <f>+$C$9*Matriz_de_consumo!I29</f>
        <v>3230931.6</v>
      </c>
      <c r="J34" s="28">
        <f>+$C$9*Matriz_de_consumo!J29</f>
        <v>3181604.4</v>
      </c>
      <c r="K34" s="28">
        <f>+$C$9*Matriz_de_consumo!K29</f>
        <v>3206268</v>
      </c>
      <c r="L34" s="28">
        <f>+$C$9*Matriz_de_consumo!L29</f>
        <v>3132277.2</v>
      </c>
      <c r="M34" s="28">
        <f>+$C$9*Matriz_de_consumo!M29</f>
        <v>3263816.4</v>
      </c>
      <c r="N34" s="28">
        <f>+$C$9*Matriz_de_consumo!N29</f>
        <v>2712996</v>
      </c>
      <c r="O34" s="28">
        <f>+$C$9*Matriz_de_consumo!O29</f>
        <v>3214489.2</v>
      </c>
      <c r="P34" s="28">
        <f>+$C$9*Matriz_de_consumo!P29</f>
        <v>3280258.8</v>
      </c>
      <c r="Q34" s="28">
        <f>+$C$9*Matriz_de_consumo!Q29</f>
        <v>3280258.8</v>
      </c>
      <c r="R34" s="28">
        <f>+$C$9*Matriz_de_consumo!R29</f>
        <v>3206268</v>
      </c>
      <c r="S34" s="28">
        <f>+$C$9*Matriz_de_consumo!S29</f>
        <v>3173383.2</v>
      </c>
      <c r="T34" s="28">
        <f>+$C$9*Matriz_de_consumo!T29</f>
        <v>3239152.8</v>
      </c>
      <c r="U34" s="28">
        <f>+$C$9*Matriz_de_consumo!U29</f>
        <v>3165162</v>
      </c>
      <c r="V34" s="28">
        <f>+$C$9*Matriz_de_consumo!V29</f>
        <v>3173383.2</v>
      </c>
      <c r="W34" s="28">
        <f>+$C$9*Matriz_de_consumo!W29</f>
        <v>3189825.6</v>
      </c>
      <c r="X34" s="28">
        <f>+$C$9*Matriz_de_consumo!X29</f>
        <v>3214489.2</v>
      </c>
      <c r="Y34" s="28">
        <f>+$C$9*Matriz_de_consumo!Y29</f>
        <v>3304922.4</v>
      </c>
      <c r="Z34" s="28">
        <f>+$C$9*Matriz_de_consumo!Z29</f>
        <v>3214489.2</v>
      </c>
    </row>
    <row r="35" spans="2:26" x14ac:dyDescent="0.2">
      <c r="B35" s="75">
        <f>+Matriz_de_consumo!B30</f>
        <v>44432</v>
      </c>
      <c r="C35" s="28">
        <f>+$C$9*Matriz_de_consumo!C30</f>
        <v>3156940.7999999998</v>
      </c>
      <c r="D35" s="28">
        <f>+$C$9*Matriz_de_consumo!D30</f>
        <v>3041844</v>
      </c>
      <c r="E35" s="28">
        <f>+$C$9*Matriz_de_consumo!E30</f>
        <v>3181604.4</v>
      </c>
      <c r="F35" s="28">
        <f>+$C$9*Matriz_de_consumo!F30</f>
        <v>3280258.8</v>
      </c>
      <c r="G35" s="28">
        <f>+$C$9*Matriz_de_consumo!G30</f>
        <v>3329586</v>
      </c>
      <c r="H35" s="28">
        <f>+$C$9*Matriz_de_consumo!H30</f>
        <v>3313143.6</v>
      </c>
      <c r="I35" s="28">
        <f>+$C$9*Matriz_de_consumo!I30</f>
        <v>3288480</v>
      </c>
      <c r="J35" s="28">
        <f>+$C$9*Matriz_de_consumo!J30</f>
        <v>3272037.6</v>
      </c>
      <c r="K35" s="28">
        <f>+$C$9*Matriz_de_consumo!K30</f>
        <v>3346028.4</v>
      </c>
      <c r="L35" s="28">
        <f>+$C$9*Matriz_de_consumo!L30</f>
        <v>3337807.2</v>
      </c>
      <c r="M35" s="28">
        <f>+$C$9*Matriz_de_consumo!M30</f>
        <v>3173383.2</v>
      </c>
      <c r="N35" s="28">
        <f>+$C$9*Matriz_de_consumo!N30</f>
        <v>3280258.8</v>
      </c>
      <c r="O35" s="28">
        <f>+$C$9*Matriz_de_consumo!O30</f>
        <v>3247374</v>
      </c>
      <c r="P35" s="28">
        <f>+$C$9*Matriz_de_consumo!P30</f>
        <v>3263816.4</v>
      </c>
      <c r="Q35" s="28">
        <f>+$C$9*Matriz_de_consumo!Q30</f>
        <v>3329586</v>
      </c>
      <c r="R35" s="28">
        <f>+$C$9*Matriz_de_consumo!R30</f>
        <v>3313143.6</v>
      </c>
      <c r="S35" s="28">
        <f>+$C$9*Matriz_de_consumo!S30</f>
        <v>3263816.4</v>
      </c>
      <c r="T35" s="28">
        <f>+$C$9*Matriz_de_consumo!T30</f>
        <v>3230931.6</v>
      </c>
      <c r="U35" s="28">
        <f>+$C$9*Matriz_de_consumo!U30</f>
        <v>3156940.7999999998</v>
      </c>
      <c r="V35" s="28">
        <f>+$C$9*Matriz_de_consumo!V30</f>
        <v>3263816.4</v>
      </c>
      <c r="W35" s="28">
        <f>+$C$9*Matriz_de_consumo!W30</f>
        <v>3304922.4</v>
      </c>
      <c r="X35" s="28">
        <f>+$C$9*Matriz_de_consumo!X30</f>
        <v>3206268</v>
      </c>
      <c r="Y35" s="28">
        <f>+$C$9*Matriz_de_consumo!Y30</f>
        <v>3272037.6</v>
      </c>
      <c r="Z35" s="28">
        <f>+$C$9*Matriz_de_consumo!Z30</f>
        <v>3124056</v>
      </c>
    </row>
    <row r="36" spans="2:26" x14ac:dyDescent="0.2">
      <c r="B36" s="75">
        <f>+Matriz_de_consumo!B31</f>
        <v>44433</v>
      </c>
      <c r="C36" s="28">
        <f>+$C$9*Matriz_de_consumo!C31</f>
        <v>3239152.8</v>
      </c>
      <c r="D36" s="28">
        <f>+$C$9*Matriz_de_consumo!D31</f>
        <v>3239152.8</v>
      </c>
      <c r="E36" s="28">
        <f>+$C$9*Matriz_de_consumo!E31</f>
        <v>3140498.4</v>
      </c>
      <c r="F36" s="28">
        <f>+$C$9*Matriz_de_consumo!F31</f>
        <v>3272037.6</v>
      </c>
      <c r="G36" s="28">
        <f>+$C$9*Matriz_de_consumo!G31</f>
        <v>3239152.8</v>
      </c>
      <c r="H36" s="28">
        <f>+$C$9*Matriz_de_consumo!H31</f>
        <v>3321364.8</v>
      </c>
      <c r="I36" s="28">
        <f>+$C$9*Matriz_de_consumo!I31</f>
        <v>3370692</v>
      </c>
      <c r="J36" s="28">
        <f>+$C$9*Matriz_de_consumo!J31</f>
        <v>3387134.4</v>
      </c>
      <c r="K36" s="28">
        <f>+$C$9*Matriz_de_consumo!K31</f>
        <v>3403576.8</v>
      </c>
      <c r="L36" s="28">
        <f>+$C$9*Matriz_de_consumo!L31</f>
        <v>3173383.2</v>
      </c>
      <c r="M36" s="28">
        <f>+$C$9*Matriz_de_consumo!M31</f>
        <v>3033622.8</v>
      </c>
      <c r="N36" s="28">
        <f>+$C$9*Matriz_de_consumo!N31</f>
        <v>2721217.2</v>
      </c>
      <c r="O36" s="28">
        <f>+$C$9*Matriz_de_consumo!O31</f>
        <v>2885641.2</v>
      </c>
      <c r="P36" s="28">
        <f>+$C$9*Matriz_de_consumo!P31</f>
        <v>3321364.8</v>
      </c>
      <c r="Q36" s="28">
        <f>+$C$9*Matriz_de_consumo!Q31</f>
        <v>3370692</v>
      </c>
      <c r="R36" s="28">
        <f>+$C$9*Matriz_de_consumo!R31</f>
        <v>3370692</v>
      </c>
      <c r="S36" s="28">
        <f>+$C$9*Matriz_de_consumo!S31</f>
        <v>3321364.8</v>
      </c>
      <c r="T36" s="28">
        <f>+$C$9*Matriz_de_consumo!T31</f>
        <v>3181604.4</v>
      </c>
      <c r="U36" s="28">
        <f>+$C$9*Matriz_de_consumo!U31</f>
        <v>3255595.2</v>
      </c>
      <c r="V36" s="28">
        <f>+$C$9*Matriz_de_consumo!V31</f>
        <v>3296701.2</v>
      </c>
      <c r="W36" s="28">
        <f>+$C$9*Matriz_de_consumo!W31</f>
        <v>3272037.6</v>
      </c>
      <c r="X36" s="28">
        <f>+$C$9*Matriz_de_consumo!X31</f>
        <v>3189825.6</v>
      </c>
      <c r="Y36" s="28">
        <f>+$C$9*Matriz_de_consumo!Y31</f>
        <v>3132277.2</v>
      </c>
      <c r="Z36" s="28">
        <f>+$C$9*Matriz_de_consumo!Z31</f>
        <v>3239152.8</v>
      </c>
    </row>
    <row r="37" spans="2:26" x14ac:dyDescent="0.2">
      <c r="B37" s="75">
        <f>+Matriz_de_consumo!B32</f>
        <v>44434</v>
      </c>
      <c r="C37" s="28">
        <f>+$C$9*Matriz_de_consumo!C32</f>
        <v>3337807.2</v>
      </c>
      <c r="D37" s="28">
        <f>+$C$9*Matriz_de_consumo!D32</f>
        <v>3296701.2</v>
      </c>
      <c r="E37" s="28">
        <f>+$C$9*Matriz_de_consumo!E32</f>
        <v>3288480</v>
      </c>
      <c r="F37" s="28">
        <f>+$C$9*Matriz_de_consumo!F32</f>
        <v>3263816.4</v>
      </c>
      <c r="G37" s="28">
        <f>+$C$9*Matriz_de_consumo!G32</f>
        <v>3214489.2</v>
      </c>
      <c r="H37" s="28">
        <f>+$C$9*Matriz_de_consumo!H32</f>
        <v>3263816.4</v>
      </c>
      <c r="I37" s="28">
        <f>+$C$9*Matriz_de_consumo!I32</f>
        <v>3222710.4</v>
      </c>
      <c r="J37" s="28">
        <f>+$C$9*Matriz_de_consumo!J32</f>
        <v>3395355.6</v>
      </c>
      <c r="K37" s="28">
        <f>+$C$9*Matriz_de_consumo!K32</f>
        <v>3354249.6</v>
      </c>
      <c r="L37" s="28">
        <f>+$C$9*Matriz_de_consumo!L32</f>
        <v>3247374</v>
      </c>
      <c r="M37" s="28">
        <f>+$C$9*Matriz_de_consumo!M32</f>
        <v>3288480</v>
      </c>
      <c r="N37" s="28">
        <f>+$C$9*Matriz_de_consumo!N32</f>
        <v>3255595.2</v>
      </c>
      <c r="O37" s="28">
        <f>+$C$9*Matriz_de_consumo!O32</f>
        <v>3280258.8</v>
      </c>
      <c r="P37" s="28">
        <f>+$C$9*Matriz_de_consumo!P32</f>
        <v>3272037.6</v>
      </c>
      <c r="Q37" s="28">
        <f>+$C$9*Matriz_de_consumo!Q32</f>
        <v>3198046.8</v>
      </c>
      <c r="R37" s="28">
        <f>+$C$9*Matriz_de_consumo!R32</f>
        <v>3280258.8</v>
      </c>
      <c r="S37" s="28">
        <f>+$C$9*Matriz_de_consumo!S32</f>
        <v>3280258.8</v>
      </c>
      <c r="T37" s="28">
        <f>+$C$9*Matriz_de_consumo!T32</f>
        <v>3255595.2</v>
      </c>
      <c r="U37" s="28">
        <f>+$C$9*Matriz_de_consumo!U32</f>
        <v>3354249.6</v>
      </c>
      <c r="V37" s="28">
        <f>+$C$9*Matriz_de_consumo!V32</f>
        <v>3304922.4</v>
      </c>
      <c r="W37" s="28">
        <f>+$C$9*Matriz_de_consumo!W32</f>
        <v>3156940.7999999998</v>
      </c>
      <c r="X37" s="28">
        <f>+$C$9*Matriz_de_consumo!X32</f>
        <v>3313143.6</v>
      </c>
      <c r="Y37" s="28">
        <f>+$C$9*Matriz_de_consumo!Y32</f>
        <v>3222710.4</v>
      </c>
      <c r="Z37" s="28">
        <f>+$C$9*Matriz_de_consumo!Z32</f>
        <v>3288480</v>
      </c>
    </row>
    <row r="38" spans="2:26" x14ac:dyDescent="0.2">
      <c r="B38" s="75">
        <f>+Matriz_de_consumo!B33</f>
        <v>44435</v>
      </c>
      <c r="C38" s="28">
        <f>+$C$9*Matriz_de_consumo!C33</f>
        <v>3189825.6</v>
      </c>
      <c r="D38" s="28">
        <f>+$C$9*Matriz_de_consumo!D33</f>
        <v>3189825.6</v>
      </c>
      <c r="E38" s="28">
        <f>+$C$9*Matriz_de_consumo!E33</f>
        <v>3296701.2</v>
      </c>
      <c r="F38" s="28">
        <f>+$C$9*Matriz_de_consumo!F33</f>
        <v>3263816.4</v>
      </c>
      <c r="G38" s="28">
        <f>+$C$9*Matriz_de_consumo!G33</f>
        <v>3387134.4</v>
      </c>
      <c r="H38" s="28">
        <f>+$C$9*Matriz_de_consumo!H33</f>
        <v>3272037.6</v>
      </c>
      <c r="I38" s="28">
        <f>+$C$9*Matriz_de_consumo!I33</f>
        <v>3272037.6</v>
      </c>
      <c r="J38" s="28">
        <f>+$C$9*Matriz_de_consumo!J33</f>
        <v>3296701.2</v>
      </c>
      <c r="K38" s="28">
        <f>+$C$9*Matriz_de_consumo!K33</f>
        <v>3230931.6</v>
      </c>
      <c r="L38" s="28">
        <f>+$C$9*Matriz_de_consumo!L33</f>
        <v>3239152.8</v>
      </c>
      <c r="M38" s="28">
        <f>+$C$9*Matriz_de_consumo!M33</f>
        <v>3272037.6</v>
      </c>
      <c r="N38" s="28">
        <f>+$C$9*Matriz_de_consumo!N33</f>
        <v>3255595.2</v>
      </c>
      <c r="O38" s="28">
        <f>+$C$9*Matriz_de_consumo!O33</f>
        <v>3321364.8</v>
      </c>
      <c r="P38" s="28">
        <f>+$C$9*Matriz_de_consumo!P33</f>
        <v>3362470.8</v>
      </c>
      <c r="Q38" s="28">
        <f>+$C$9*Matriz_de_consumo!Q33</f>
        <v>3321364.8</v>
      </c>
      <c r="R38" s="28">
        <f>+$C$9*Matriz_de_consumo!R33</f>
        <v>3337807.2</v>
      </c>
      <c r="S38" s="28">
        <f>+$C$9*Matriz_de_consumo!S33</f>
        <v>3329586</v>
      </c>
      <c r="T38" s="28">
        <f>+$C$9*Matriz_de_consumo!T33</f>
        <v>3124056</v>
      </c>
      <c r="U38" s="28">
        <f>+$C$9*Matriz_de_consumo!U33</f>
        <v>2984295.6</v>
      </c>
      <c r="V38" s="28">
        <f>+$C$9*Matriz_de_consumo!V33</f>
        <v>3091171.2</v>
      </c>
      <c r="W38" s="28">
        <f>+$C$9*Matriz_de_consumo!W33</f>
        <v>3296701.2</v>
      </c>
      <c r="X38" s="28">
        <f>+$C$9*Matriz_de_consumo!X33</f>
        <v>3346028.4</v>
      </c>
      <c r="Y38" s="28">
        <f>+$C$9*Matriz_de_consumo!Y33</f>
        <v>3329586</v>
      </c>
      <c r="Z38" s="28">
        <f>+$C$9*Matriz_de_consumo!Z33</f>
        <v>3222710.4</v>
      </c>
    </row>
    <row r="39" spans="2:26" x14ac:dyDescent="0.2">
      <c r="B39" s="75">
        <f>+Matriz_de_consumo!B34</f>
        <v>44436</v>
      </c>
      <c r="C39" s="28">
        <f>+$C$9*Matriz_de_consumo!C34</f>
        <v>3247374</v>
      </c>
      <c r="D39" s="28">
        <f>+$C$9*Matriz_de_consumo!D34</f>
        <v>3346028.4</v>
      </c>
      <c r="E39" s="28">
        <f>+$C$9*Matriz_de_consumo!E34</f>
        <v>3321364.8</v>
      </c>
      <c r="F39" s="28">
        <f>+$C$9*Matriz_de_consumo!F34</f>
        <v>3115834.8</v>
      </c>
      <c r="G39" s="28">
        <f>+$C$9*Matriz_de_consumo!G34</f>
        <v>3214489.2</v>
      </c>
      <c r="H39" s="28">
        <f>+$C$9*Matriz_de_consumo!H34</f>
        <v>3247374</v>
      </c>
      <c r="I39" s="28">
        <f>+$C$9*Matriz_de_consumo!I34</f>
        <v>3296701.2</v>
      </c>
      <c r="J39" s="28">
        <f>+$C$9*Matriz_de_consumo!J34</f>
        <v>3313143.6</v>
      </c>
      <c r="K39" s="28">
        <f>+$C$9*Matriz_de_consumo!K34</f>
        <v>3346028.4</v>
      </c>
      <c r="L39" s="28">
        <f>+$C$9*Matriz_de_consumo!L34</f>
        <v>3280258.8</v>
      </c>
      <c r="M39" s="28">
        <f>+$C$9*Matriz_de_consumo!M34</f>
        <v>3288480</v>
      </c>
      <c r="N39" s="28">
        <f>+$C$9*Matriz_de_consumo!N34</f>
        <v>3247374</v>
      </c>
      <c r="O39" s="28">
        <f>+$C$9*Matriz_de_consumo!O34</f>
        <v>3091171.2</v>
      </c>
      <c r="P39" s="28">
        <f>+$C$9*Matriz_de_consumo!P34</f>
        <v>3304922.4</v>
      </c>
      <c r="Q39" s="28">
        <f>+$C$9*Matriz_de_consumo!Q34</f>
        <v>3370692</v>
      </c>
      <c r="R39" s="28">
        <f>+$C$9*Matriz_de_consumo!R34</f>
        <v>3230931.6</v>
      </c>
      <c r="S39" s="28">
        <f>+$C$9*Matriz_de_consumo!S34</f>
        <v>3230931.6</v>
      </c>
      <c r="T39" s="28">
        <f>+$C$9*Matriz_de_consumo!T34</f>
        <v>3263816.4</v>
      </c>
      <c r="U39" s="28">
        <f>+$C$9*Matriz_de_consumo!U34</f>
        <v>3198046.8</v>
      </c>
      <c r="V39" s="28">
        <f>+$C$9*Matriz_de_consumo!V34</f>
        <v>3280258.8</v>
      </c>
      <c r="W39" s="28">
        <f>+$C$9*Matriz_de_consumo!W34</f>
        <v>3247374</v>
      </c>
      <c r="X39" s="28">
        <f>+$C$9*Matriz_de_consumo!X34</f>
        <v>3222710.4</v>
      </c>
      <c r="Y39" s="28">
        <f>+$C$9*Matriz_de_consumo!Y34</f>
        <v>3132277.2</v>
      </c>
      <c r="Z39" s="28">
        <f>+$C$9*Matriz_de_consumo!Z34</f>
        <v>3165162</v>
      </c>
    </row>
    <row r="40" spans="2:26" x14ac:dyDescent="0.2">
      <c r="B40" s="75">
        <f>+Matriz_de_consumo!B35</f>
        <v>44437</v>
      </c>
      <c r="C40" s="28">
        <f>+$C$9*Matriz_de_consumo!C35</f>
        <v>3222710.4</v>
      </c>
      <c r="D40" s="28">
        <f>+$C$9*Matriz_de_consumo!D35</f>
        <v>3132277.2</v>
      </c>
      <c r="E40" s="28">
        <f>+$C$9*Matriz_de_consumo!E35</f>
        <v>2992516.8</v>
      </c>
      <c r="F40" s="28">
        <f>+$C$9*Matriz_de_consumo!F35</f>
        <v>3296701.2</v>
      </c>
      <c r="G40" s="28">
        <f>+$C$9*Matriz_de_consumo!G35</f>
        <v>3304922.4</v>
      </c>
      <c r="H40" s="28">
        <f>+$C$9*Matriz_de_consumo!H35</f>
        <v>3436461.6</v>
      </c>
      <c r="I40" s="28">
        <f>+$C$9*Matriz_de_consumo!I35</f>
        <v>3288480</v>
      </c>
      <c r="J40" s="28">
        <f>+$C$9*Matriz_de_consumo!J35</f>
        <v>3156940.7999999998</v>
      </c>
      <c r="K40" s="28">
        <f>+$C$9*Matriz_de_consumo!K35</f>
        <v>3239152.8</v>
      </c>
      <c r="L40" s="28">
        <f>+$C$9*Matriz_de_consumo!L35</f>
        <v>3288480</v>
      </c>
      <c r="M40" s="28">
        <f>+$C$9*Matriz_de_consumo!M35</f>
        <v>3288480</v>
      </c>
      <c r="N40" s="28">
        <f>+$C$9*Matriz_de_consumo!N35</f>
        <v>3362470.8</v>
      </c>
      <c r="O40" s="28">
        <f>+$C$9*Matriz_de_consumo!O35</f>
        <v>3321364.8</v>
      </c>
      <c r="P40" s="28">
        <f>+$C$9*Matriz_de_consumo!P35</f>
        <v>3337807.2</v>
      </c>
      <c r="Q40" s="28">
        <f>+$C$9*Matriz_de_consumo!Q35</f>
        <v>3354249.6</v>
      </c>
      <c r="R40" s="28">
        <f>+$C$9*Matriz_de_consumo!R35</f>
        <v>3321364.8</v>
      </c>
      <c r="S40" s="28">
        <f>+$C$9*Matriz_de_consumo!S35</f>
        <v>3239152.8</v>
      </c>
      <c r="T40" s="28">
        <f>+$C$9*Matriz_de_consumo!T35</f>
        <v>3148719.6</v>
      </c>
      <c r="U40" s="28">
        <f>+$C$9*Matriz_de_consumo!U35</f>
        <v>3337807.2</v>
      </c>
      <c r="V40" s="28">
        <f>+$C$9*Matriz_de_consumo!V35</f>
        <v>3222710.4</v>
      </c>
      <c r="W40" s="28">
        <f>+$C$9*Matriz_de_consumo!W35</f>
        <v>3140498.4</v>
      </c>
      <c r="X40" s="28">
        <f>+$C$9*Matriz_de_consumo!X35</f>
        <v>3107613.6</v>
      </c>
      <c r="Y40" s="28">
        <f>+$C$9*Matriz_de_consumo!Y35</f>
        <v>3165162</v>
      </c>
      <c r="Z40" s="28">
        <f>+$C$9*Matriz_de_consumo!Z35</f>
        <v>3148719.6</v>
      </c>
    </row>
    <row r="41" spans="2:26" x14ac:dyDescent="0.2">
      <c r="B41" s="75">
        <f>+Matriz_de_consumo!B36</f>
        <v>44438</v>
      </c>
      <c r="C41" s="28">
        <f>+$C$9*Matriz_de_consumo!C36</f>
        <v>3058286.4</v>
      </c>
      <c r="D41" s="28">
        <f>+$C$9*Matriz_de_consumo!D36</f>
        <v>3107613.6</v>
      </c>
      <c r="E41" s="28">
        <f>+$C$9*Matriz_de_consumo!E36</f>
        <v>3074728.8</v>
      </c>
      <c r="F41" s="28">
        <f>+$C$9*Matriz_de_consumo!F36</f>
        <v>3041844</v>
      </c>
      <c r="G41" s="28">
        <f>+$C$9*Matriz_de_consumo!G36</f>
        <v>3140498.4</v>
      </c>
      <c r="H41" s="28">
        <f>+$C$9*Matriz_de_consumo!H36</f>
        <v>3115834.8</v>
      </c>
      <c r="I41" s="28">
        <f>+$C$9*Matriz_de_consumo!I36</f>
        <v>3189825.6</v>
      </c>
      <c r="J41" s="28">
        <f>+$C$9*Matriz_de_consumo!J36</f>
        <v>3132277.2</v>
      </c>
      <c r="K41" s="28">
        <f>+$C$9*Matriz_de_consumo!K36</f>
        <v>3107613.6</v>
      </c>
      <c r="L41" s="28">
        <f>+$C$9*Matriz_de_consumo!L36</f>
        <v>3148719.6</v>
      </c>
      <c r="M41" s="28">
        <f>+$C$9*Matriz_de_consumo!M36</f>
        <v>3041844</v>
      </c>
      <c r="N41" s="28">
        <f>+$C$9*Matriz_de_consumo!N36</f>
        <v>3025401.6</v>
      </c>
      <c r="O41" s="28">
        <f>+$C$9*Matriz_de_consumo!O36</f>
        <v>3140498.4</v>
      </c>
      <c r="P41" s="28">
        <f>+$C$9*Matriz_de_consumo!P36</f>
        <v>3107613.6</v>
      </c>
      <c r="Q41" s="28">
        <f>+$C$9*Matriz_de_consumo!Q36</f>
        <v>3107613.6</v>
      </c>
      <c r="R41" s="28">
        <f>+$C$9*Matriz_de_consumo!R36</f>
        <v>3255595.2</v>
      </c>
      <c r="S41" s="28">
        <f>+$C$9*Matriz_de_consumo!S36</f>
        <v>3099392.4</v>
      </c>
      <c r="T41" s="28">
        <f>+$C$9*Matriz_de_consumo!T36</f>
        <v>2959632</v>
      </c>
      <c r="U41" s="28">
        <f>+$C$9*Matriz_de_consumo!U36</f>
        <v>3239152.8</v>
      </c>
      <c r="V41" s="28">
        <f>+$C$9*Matriz_de_consumo!V36</f>
        <v>3132277.2</v>
      </c>
      <c r="W41" s="28">
        <f>+$C$9*Matriz_de_consumo!W36</f>
        <v>3099392.4</v>
      </c>
      <c r="X41" s="28">
        <f>+$C$9*Matriz_de_consumo!X36</f>
        <v>3017180.4</v>
      </c>
      <c r="Y41" s="28">
        <f>+$C$9*Matriz_de_consumo!Y36</f>
        <v>3115834.8</v>
      </c>
      <c r="Z41" s="28">
        <f>+$C$9*Matriz_de_consumo!Z36</f>
        <v>3247374</v>
      </c>
    </row>
    <row r="42" spans="2:26" x14ac:dyDescent="0.2">
      <c r="B42" s="75">
        <f>+Matriz_de_consumo!B37</f>
        <v>44439</v>
      </c>
      <c r="C42" s="28">
        <f>+$C$9*Matriz_de_consumo!C37</f>
        <v>3255595.2</v>
      </c>
      <c r="D42" s="28">
        <f>+$C$9*Matriz_de_consumo!D37</f>
        <v>3206268</v>
      </c>
      <c r="E42" s="28">
        <f>+$C$9*Matriz_de_consumo!E37</f>
        <v>3124056</v>
      </c>
      <c r="F42" s="28">
        <f>+$C$9*Matriz_de_consumo!F37</f>
        <v>3115834.8</v>
      </c>
      <c r="G42" s="28">
        <f>+$C$9*Matriz_de_consumo!G37</f>
        <v>3189825.6</v>
      </c>
      <c r="H42" s="28">
        <f>+$C$9*Matriz_de_consumo!H37</f>
        <v>3148719.6</v>
      </c>
      <c r="I42" s="28">
        <f>+$C$9*Matriz_de_consumo!I37</f>
        <v>3058286.4</v>
      </c>
      <c r="J42" s="28">
        <f>+$C$9*Matriz_de_consumo!J37</f>
        <v>3132277.2</v>
      </c>
      <c r="K42" s="28">
        <f>+$C$9*Matriz_de_consumo!K37</f>
        <v>3148719.6</v>
      </c>
      <c r="L42" s="28">
        <f>+$C$9*Matriz_de_consumo!L37</f>
        <v>3247374</v>
      </c>
      <c r="M42" s="28">
        <f>+$C$9*Matriz_de_consumo!M37</f>
        <v>3198046.8</v>
      </c>
      <c r="N42" s="28">
        <f>+$C$9*Matriz_de_consumo!N37</f>
        <v>3222710.4</v>
      </c>
      <c r="O42" s="28">
        <f>+$C$9*Matriz_de_consumo!O37</f>
        <v>3255595.2</v>
      </c>
      <c r="P42" s="28">
        <f>+$C$9*Matriz_de_consumo!P37</f>
        <v>3132277.2</v>
      </c>
      <c r="Q42" s="28">
        <f>+$C$9*Matriz_de_consumo!Q37</f>
        <v>3066507.6</v>
      </c>
      <c r="R42" s="28">
        <f>+$C$9*Matriz_de_consumo!R37</f>
        <v>3247374</v>
      </c>
      <c r="S42" s="28">
        <f>+$C$9*Matriz_de_consumo!S37</f>
        <v>3239152.8</v>
      </c>
      <c r="T42" s="28">
        <f>+$C$9*Matriz_de_consumo!T37</f>
        <v>3165162</v>
      </c>
      <c r="U42" s="28">
        <f>+$C$9*Matriz_de_consumo!U37</f>
        <v>3189825.6</v>
      </c>
      <c r="V42" s="28">
        <f>+$C$9*Matriz_de_consumo!V37</f>
        <v>3206268</v>
      </c>
      <c r="W42" s="28">
        <f>+$C$9*Matriz_de_consumo!W37</f>
        <v>3148719.6</v>
      </c>
      <c r="X42" s="28">
        <f>+$C$9*Matriz_de_consumo!X37</f>
        <v>3115834.8</v>
      </c>
      <c r="Y42" s="28">
        <f>+$C$9*Matriz_de_consumo!Y37</f>
        <v>3124056</v>
      </c>
      <c r="Z42" s="28">
        <f>+$C$9*Matriz_de_consumo!Z37</f>
        <v>3132277.2</v>
      </c>
    </row>
    <row r="44" spans="2:26" x14ac:dyDescent="0.2">
      <c r="B44" s="25" t="s">
        <v>108</v>
      </c>
      <c r="C44" s="29">
        <f>+SUM(C12:Z42)</f>
        <v>2410570936.8000021</v>
      </c>
    </row>
    <row r="47" spans="2:26" s="19" customFormat="1" x14ac:dyDescent="0.2">
      <c r="B47" s="18" t="s">
        <v>90</v>
      </c>
    </row>
    <row r="49" spans="2:26" x14ac:dyDescent="0.2">
      <c r="C49" s="21" t="s">
        <v>104</v>
      </c>
      <c r="D49" s="21" t="s">
        <v>109</v>
      </c>
    </row>
    <row r="50" spans="2:26" x14ac:dyDescent="0.2">
      <c r="B50" s="12" t="s">
        <v>83</v>
      </c>
      <c r="C50" s="13">
        <v>6.5</v>
      </c>
      <c r="D50" s="13" cm="1">
        <f t="array" ref="D50">INDEX(Tabla_reporte_bitacora_frontera[ipp_base],MATCH(Datos_Consumos!$C$2,Tabla_reporte_bitacora_frontera[frontera],0),0)</f>
        <v>114.74</v>
      </c>
      <c r="F50" s="23"/>
      <c r="G50" s="23"/>
    </row>
    <row r="51" spans="2:26" x14ac:dyDescent="0.2">
      <c r="B51" s="12" t="s">
        <v>84</v>
      </c>
      <c r="C51" s="13">
        <f>C50*D51/D50</f>
        <v>7.8958514903259553</v>
      </c>
      <c r="D51" s="13">
        <v>139.38</v>
      </c>
      <c r="F51" s="24"/>
      <c r="G51" s="23"/>
    </row>
    <row r="53" spans="2:26" x14ac:dyDescent="0.2">
      <c r="B53" s="25" t="s">
        <v>110</v>
      </c>
      <c r="C53" s="30">
        <f>+ROUND($C$51,2)</f>
        <v>7.9</v>
      </c>
      <c r="E53" s="31"/>
    </row>
    <row r="54" spans="2:26" x14ac:dyDescent="0.2">
      <c r="E54" s="32"/>
    </row>
    <row r="55" spans="2:26" x14ac:dyDescent="0.2">
      <c r="B55" s="27"/>
      <c r="C55" s="21" t="s">
        <v>107</v>
      </c>
      <c r="D55" s="21" t="s">
        <v>56</v>
      </c>
      <c r="E55" s="21" t="s">
        <v>57</v>
      </c>
      <c r="F55" s="21" t="s">
        <v>58</v>
      </c>
      <c r="G55" s="21" t="s">
        <v>59</v>
      </c>
      <c r="H55" s="21" t="s">
        <v>60</v>
      </c>
      <c r="I55" s="21" t="s">
        <v>61</v>
      </c>
      <c r="J55" s="21" t="s">
        <v>62</v>
      </c>
      <c r="K55" s="21" t="s">
        <v>63</v>
      </c>
      <c r="L55" s="21" t="s">
        <v>64</v>
      </c>
      <c r="M55" s="21" t="s">
        <v>65</v>
      </c>
      <c r="N55" s="21" t="s">
        <v>66</v>
      </c>
      <c r="O55" s="21" t="s">
        <v>67</v>
      </c>
      <c r="P55" s="21" t="s">
        <v>68</v>
      </c>
      <c r="Q55" s="21" t="s">
        <v>69</v>
      </c>
      <c r="R55" s="21" t="s">
        <v>70</v>
      </c>
      <c r="S55" s="21" t="s">
        <v>71</v>
      </c>
      <c r="T55" s="21" t="s">
        <v>72</v>
      </c>
      <c r="U55" s="21" t="s">
        <v>73</v>
      </c>
      <c r="V55" s="21" t="s">
        <v>74</v>
      </c>
      <c r="W55" s="21" t="s">
        <v>75</v>
      </c>
      <c r="X55" s="21" t="s">
        <v>76</v>
      </c>
      <c r="Y55" s="21" t="s">
        <v>77</v>
      </c>
      <c r="Z55" s="21" t="s">
        <v>78</v>
      </c>
    </row>
    <row r="56" spans="2:26" x14ac:dyDescent="0.2">
      <c r="B56" s="75">
        <f>+B12</f>
        <v>44409</v>
      </c>
      <c r="C56" s="28">
        <f>+$C$53*Matriz_de_consumo!C7</f>
        <v>123240</v>
      </c>
      <c r="D56" s="28">
        <f>+$C$53*Matriz_de_consumo!D7</f>
        <v>129244</v>
      </c>
      <c r="E56" s="28">
        <f>+$C$53*Matriz_de_consumo!E7</f>
        <v>130508</v>
      </c>
      <c r="F56" s="28">
        <f>+$C$53*Matriz_de_consumo!F7</f>
        <v>126716</v>
      </c>
      <c r="G56" s="28">
        <f>+$C$53*Matriz_de_consumo!G7</f>
        <v>124188</v>
      </c>
      <c r="H56" s="28">
        <f>+$C$53*Matriz_de_consumo!H7</f>
        <v>123556</v>
      </c>
      <c r="I56" s="28">
        <f>+$C$53*Matriz_de_consumo!I7</f>
        <v>123240</v>
      </c>
      <c r="J56" s="28">
        <f>+$C$53*Matriz_de_consumo!J7</f>
        <v>128612</v>
      </c>
      <c r="K56" s="28">
        <f>+$C$53*Matriz_de_consumo!K7</f>
        <v>133036</v>
      </c>
      <c r="L56" s="28">
        <f>+$C$53*Matriz_de_consumo!L7</f>
        <v>125768</v>
      </c>
      <c r="M56" s="28">
        <f>+$C$53*Matriz_de_consumo!M7</f>
        <v>123556</v>
      </c>
      <c r="N56" s="28">
        <f>+$C$53*Matriz_de_consumo!N7</f>
        <v>127032</v>
      </c>
      <c r="O56" s="28">
        <f>+$C$53*Matriz_de_consumo!O7</f>
        <v>124188</v>
      </c>
      <c r="P56" s="28">
        <f>+$C$53*Matriz_de_consumo!P7</f>
        <v>127664</v>
      </c>
      <c r="Q56" s="28">
        <f>+$C$53*Matriz_de_consumo!Q7</f>
        <v>126084</v>
      </c>
      <c r="R56" s="28">
        <f>+$C$53*Matriz_de_consumo!R7</f>
        <v>130824</v>
      </c>
      <c r="S56" s="28">
        <f>+$C$53*Matriz_de_consumo!S7</f>
        <v>125136</v>
      </c>
      <c r="T56" s="28">
        <f>+$C$53*Matriz_de_consumo!T7</f>
        <v>124820</v>
      </c>
      <c r="U56" s="28">
        <f>+$C$53*Matriz_de_consumo!U7</f>
        <v>122608</v>
      </c>
      <c r="V56" s="28">
        <f>+$C$53*Matriz_de_consumo!V7</f>
        <v>125768</v>
      </c>
      <c r="W56" s="28">
        <f>+$C$53*Matriz_de_consumo!W7</f>
        <v>127980</v>
      </c>
      <c r="X56" s="28">
        <f>+$C$53*Matriz_de_consumo!X7</f>
        <v>125452</v>
      </c>
      <c r="Y56" s="28">
        <f>+$C$53*Matriz_de_consumo!Y7</f>
        <v>121028</v>
      </c>
      <c r="Z56" s="28">
        <f>+$C$53*Matriz_de_consumo!Z7</f>
        <v>122924</v>
      </c>
    </row>
    <row r="57" spans="2:26" x14ac:dyDescent="0.2">
      <c r="B57" s="75">
        <f t="shared" ref="B57:B86" si="0">+B13</f>
        <v>44410</v>
      </c>
      <c r="C57" s="28">
        <f>+$C$53*Matriz_de_consumo!C8</f>
        <v>125136</v>
      </c>
      <c r="D57" s="28">
        <f>+$C$53*Matriz_de_consumo!D8</f>
        <v>124504</v>
      </c>
      <c r="E57" s="28">
        <f>+$C$53*Matriz_de_consumo!E8</f>
        <v>123556</v>
      </c>
      <c r="F57" s="28">
        <f>+$C$53*Matriz_de_consumo!F8</f>
        <v>131140</v>
      </c>
      <c r="G57" s="28">
        <f>+$C$53*Matriz_de_consumo!G8</f>
        <v>126716</v>
      </c>
      <c r="H57" s="28">
        <f>+$C$53*Matriz_de_consumo!H8</f>
        <v>127032</v>
      </c>
      <c r="I57" s="28">
        <f>+$C$53*Matriz_de_consumo!I8</f>
        <v>128296</v>
      </c>
      <c r="J57" s="28">
        <f>+$C$53*Matriz_de_consumo!J8</f>
        <v>122608</v>
      </c>
      <c r="K57" s="28">
        <f>+$C$53*Matriz_de_consumo!K8</f>
        <v>120712</v>
      </c>
      <c r="L57" s="28">
        <f>+$C$53*Matriz_de_consumo!L8</f>
        <v>127664</v>
      </c>
      <c r="M57" s="28">
        <f>+$C$53*Matriz_de_consumo!M8</f>
        <v>130192</v>
      </c>
      <c r="N57" s="28">
        <f>+$C$53*Matriz_de_consumo!N8</f>
        <v>126400</v>
      </c>
      <c r="O57" s="28">
        <f>+$C$53*Matriz_de_consumo!O8</f>
        <v>132088</v>
      </c>
      <c r="P57" s="28">
        <f>+$C$53*Matriz_de_consumo!P8</f>
        <v>126084</v>
      </c>
      <c r="Q57" s="28">
        <f>+$C$53*Matriz_de_consumo!Q8</f>
        <v>122608</v>
      </c>
      <c r="R57" s="28">
        <f>+$C$53*Matriz_de_consumo!R8</f>
        <v>127980</v>
      </c>
      <c r="S57" s="28">
        <f>+$C$53*Matriz_de_consumo!S8</f>
        <v>128928</v>
      </c>
      <c r="T57" s="28">
        <f>+$C$53*Matriz_de_consumo!T8</f>
        <v>126084</v>
      </c>
      <c r="U57" s="28">
        <f>+$C$53*Matriz_de_consumo!U8</f>
        <v>125136</v>
      </c>
      <c r="V57" s="28">
        <f>+$C$53*Matriz_de_consumo!V8</f>
        <v>123240</v>
      </c>
      <c r="W57" s="28">
        <f>+$C$53*Matriz_de_consumo!W8</f>
        <v>122608</v>
      </c>
      <c r="X57" s="28">
        <f>+$C$53*Matriz_de_consumo!X8</f>
        <v>118816</v>
      </c>
      <c r="Y57" s="28">
        <f>+$C$53*Matriz_de_consumo!Y8</f>
        <v>126084</v>
      </c>
      <c r="Z57" s="28">
        <f>+$C$53*Matriz_de_consumo!Z8</f>
        <v>125768</v>
      </c>
    </row>
    <row r="58" spans="2:26" x14ac:dyDescent="0.2">
      <c r="B58" s="75">
        <f t="shared" si="0"/>
        <v>44411</v>
      </c>
      <c r="C58" s="28">
        <f>+$C$53*Matriz_de_consumo!C9</f>
        <v>129244</v>
      </c>
      <c r="D58" s="28">
        <f>+$C$53*Matriz_de_consumo!D9</f>
        <v>125452</v>
      </c>
      <c r="E58" s="28">
        <f>+$C$53*Matriz_de_consumo!E9</f>
        <v>120712</v>
      </c>
      <c r="F58" s="28">
        <f>+$C$53*Matriz_de_consumo!F9</f>
        <v>120712</v>
      </c>
      <c r="G58" s="28">
        <f>+$C$53*Matriz_de_consumo!G9</f>
        <v>124188</v>
      </c>
      <c r="H58" s="28">
        <f>+$C$53*Matriz_de_consumo!H9</f>
        <v>133352</v>
      </c>
      <c r="I58" s="28">
        <f>+$C$53*Matriz_de_consumo!I9</f>
        <v>130508</v>
      </c>
      <c r="J58" s="28">
        <f>+$C$53*Matriz_de_consumo!J9</f>
        <v>125452</v>
      </c>
      <c r="K58" s="28">
        <f>+$C$53*Matriz_de_consumo!K9</f>
        <v>123240</v>
      </c>
      <c r="L58" s="28">
        <f>+$C$53*Matriz_de_consumo!L9</f>
        <v>124504</v>
      </c>
      <c r="M58" s="28">
        <f>+$C$53*Matriz_de_consumo!M9</f>
        <v>128612</v>
      </c>
      <c r="N58" s="28">
        <f>+$C$53*Matriz_de_consumo!N9</f>
        <v>125452</v>
      </c>
      <c r="O58" s="28">
        <f>+$C$53*Matriz_de_consumo!O9</f>
        <v>128612</v>
      </c>
      <c r="P58" s="28">
        <f>+$C$53*Matriz_de_consumo!P9</f>
        <v>127980</v>
      </c>
      <c r="Q58" s="28">
        <f>+$C$53*Matriz_de_consumo!Q9</f>
        <v>125452</v>
      </c>
      <c r="R58" s="28">
        <f>+$C$53*Matriz_de_consumo!R9</f>
        <v>120080</v>
      </c>
      <c r="S58" s="28">
        <f>+$C$53*Matriz_de_consumo!S9</f>
        <v>121660</v>
      </c>
      <c r="T58" s="28">
        <f>+$C$53*Matriz_de_consumo!T9</f>
        <v>125136</v>
      </c>
      <c r="U58" s="28">
        <f>+$C$53*Matriz_de_consumo!U9</f>
        <v>127664</v>
      </c>
      <c r="V58" s="28">
        <f>+$C$53*Matriz_de_consumo!V9</f>
        <v>126400</v>
      </c>
      <c r="W58" s="28">
        <f>+$C$53*Matriz_de_consumo!W9</f>
        <v>126084</v>
      </c>
      <c r="X58" s="28">
        <f>+$C$53*Matriz_de_consumo!X9</f>
        <v>128296</v>
      </c>
      <c r="Y58" s="28">
        <f>+$C$53*Matriz_de_consumo!Y9</f>
        <v>123872</v>
      </c>
      <c r="Z58" s="28">
        <f>+$C$53*Matriz_de_consumo!Z9</f>
        <v>120712</v>
      </c>
    </row>
    <row r="59" spans="2:26" x14ac:dyDescent="0.2">
      <c r="B59" s="75">
        <f t="shared" si="0"/>
        <v>44412</v>
      </c>
      <c r="C59" s="28">
        <f>+$C$53*Matriz_de_consumo!C10</f>
        <v>123872</v>
      </c>
      <c r="D59" s="28">
        <f>+$C$53*Matriz_de_consumo!D10</f>
        <v>125768</v>
      </c>
      <c r="E59" s="28">
        <f>+$C$53*Matriz_de_consumo!E10</f>
        <v>128296</v>
      </c>
      <c r="F59" s="28">
        <f>+$C$53*Matriz_de_consumo!F10</f>
        <v>122292</v>
      </c>
      <c r="G59" s="28">
        <f>+$C$53*Matriz_de_consumo!G10</f>
        <v>118816</v>
      </c>
      <c r="H59" s="28">
        <f>+$C$53*Matriz_de_consumo!H10</f>
        <v>126716</v>
      </c>
      <c r="I59" s="28">
        <f>+$C$53*Matriz_de_consumo!I10</f>
        <v>129560</v>
      </c>
      <c r="J59" s="28">
        <f>+$C$53*Matriz_de_consumo!J10</f>
        <v>132404</v>
      </c>
      <c r="K59" s="28">
        <f>+$C$53*Matriz_de_consumo!K10</f>
        <v>127032</v>
      </c>
      <c r="L59" s="28">
        <f>+$C$53*Matriz_de_consumo!L10</f>
        <v>132404</v>
      </c>
      <c r="M59" s="28">
        <f>+$C$53*Matriz_de_consumo!M10</f>
        <v>127348</v>
      </c>
      <c r="N59" s="28">
        <f>+$C$53*Matriz_de_consumo!N10</f>
        <v>120712</v>
      </c>
      <c r="O59" s="28">
        <f>+$C$53*Matriz_de_consumo!O10</f>
        <v>124188</v>
      </c>
      <c r="P59" s="28">
        <f>+$C$53*Matriz_de_consumo!P10</f>
        <v>125452</v>
      </c>
      <c r="Q59" s="28">
        <f>+$C$53*Matriz_de_consumo!Q10</f>
        <v>124504</v>
      </c>
      <c r="R59" s="28">
        <f>+$C$53*Matriz_de_consumo!R10</f>
        <v>122924</v>
      </c>
      <c r="S59" s="28">
        <f>+$C$53*Matriz_de_consumo!S10</f>
        <v>126084</v>
      </c>
      <c r="T59" s="28">
        <f>+$C$53*Matriz_de_consumo!T10</f>
        <v>127348</v>
      </c>
      <c r="U59" s="28">
        <f>+$C$53*Matriz_de_consumo!U10</f>
        <v>127348</v>
      </c>
      <c r="V59" s="28">
        <f>+$C$53*Matriz_de_consumo!V10</f>
        <v>126400</v>
      </c>
      <c r="W59" s="28">
        <f>+$C$53*Matriz_de_consumo!W10</f>
        <v>129560</v>
      </c>
      <c r="X59" s="28">
        <f>+$C$53*Matriz_de_consumo!X10</f>
        <v>124820</v>
      </c>
      <c r="Y59" s="28">
        <f>+$C$53*Matriz_de_consumo!Y10</f>
        <v>121028</v>
      </c>
      <c r="Z59" s="28">
        <f>+$C$53*Matriz_de_consumo!Z10</f>
        <v>126716</v>
      </c>
    </row>
    <row r="60" spans="2:26" x14ac:dyDescent="0.2">
      <c r="B60" s="75">
        <f t="shared" si="0"/>
        <v>44413</v>
      </c>
      <c r="C60" s="28">
        <f>+$C$53*Matriz_de_consumo!C11</f>
        <v>123872</v>
      </c>
      <c r="D60" s="28">
        <f>+$C$53*Matriz_de_consumo!D11</f>
        <v>127664</v>
      </c>
      <c r="E60" s="28">
        <f>+$C$53*Matriz_de_consumo!E11</f>
        <v>124820</v>
      </c>
      <c r="F60" s="28">
        <f>+$C$53*Matriz_de_consumo!F11</f>
        <v>118500</v>
      </c>
      <c r="G60" s="28">
        <f>+$C$53*Matriz_de_consumo!G11</f>
        <v>125136</v>
      </c>
      <c r="H60" s="28">
        <f>+$C$53*Matriz_de_consumo!H11</f>
        <v>131140</v>
      </c>
      <c r="I60" s="28">
        <f>+$C$53*Matriz_de_consumo!I11</f>
        <v>134300</v>
      </c>
      <c r="J60" s="28">
        <f>+$C$53*Matriz_de_consumo!J11</f>
        <v>129876</v>
      </c>
      <c r="K60" s="28">
        <f>+$C$53*Matriz_de_consumo!K11</f>
        <v>123556</v>
      </c>
      <c r="L60" s="28">
        <f>+$C$53*Matriz_de_consumo!L11</f>
        <v>129876</v>
      </c>
      <c r="M60" s="28">
        <f>+$C$53*Matriz_de_consumo!M11</f>
        <v>126084</v>
      </c>
      <c r="N60" s="28">
        <f>+$C$53*Matriz_de_consumo!N11</f>
        <v>119448</v>
      </c>
      <c r="O60" s="28">
        <f>+$C$53*Matriz_de_consumo!O11</f>
        <v>124188</v>
      </c>
      <c r="P60" s="28">
        <f>+$C$53*Matriz_de_consumo!P11</f>
        <v>129560</v>
      </c>
      <c r="Q60" s="28">
        <f>+$C$53*Matriz_de_consumo!Q11</f>
        <v>129560</v>
      </c>
      <c r="R60" s="28">
        <f>+$C$53*Matriz_de_consumo!R11</f>
        <v>127980</v>
      </c>
      <c r="S60" s="28">
        <f>+$C$53*Matriz_de_consumo!S11</f>
        <v>120396</v>
      </c>
      <c r="T60" s="28">
        <f>+$C$53*Matriz_de_consumo!T11</f>
        <v>125768</v>
      </c>
      <c r="U60" s="28">
        <f>+$C$53*Matriz_de_consumo!U11</f>
        <v>127664</v>
      </c>
      <c r="V60" s="28">
        <f>+$C$53*Matriz_de_consumo!V11</f>
        <v>130824</v>
      </c>
      <c r="W60" s="28">
        <f>+$C$53*Matriz_de_consumo!W11</f>
        <v>125136</v>
      </c>
      <c r="X60" s="28">
        <f>+$C$53*Matriz_de_consumo!X11</f>
        <v>127348</v>
      </c>
      <c r="Y60" s="28">
        <f>+$C$53*Matriz_de_consumo!Y11</f>
        <v>128296</v>
      </c>
      <c r="Z60" s="28">
        <f>+$C$53*Matriz_de_consumo!Z11</f>
        <v>123556</v>
      </c>
    </row>
    <row r="61" spans="2:26" x14ac:dyDescent="0.2">
      <c r="B61" s="75">
        <f t="shared" si="0"/>
        <v>44414</v>
      </c>
      <c r="C61" s="28">
        <f>+$C$53*Matriz_de_consumo!C12</f>
        <v>123872</v>
      </c>
      <c r="D61" s="28">
        <f>+$C$53*Matriz_de_consumo!D12</f>
        <v>124188</v>
      </c>
      <c r="E61" s="28">
        <f>+$C$53*Matriz_de_consumo!E12</f>
        <v>125768</v>
      </c>
      <c r="F61" s="28">
        <f>+$C$53*Matriz_de_consumo!F12</f>
        <v>127980</v>
      </c>
      <c r="G61" s="28">
        <f>+$C$53*Matriz_de_consumo!G12</f>
        <v>121028</v>
      </c>
      <c r="H61" s="28">
        <f>+$C$53*Matriz_de_consumo!H12</f>
        <v>124188</v>
      </c>
      <c r="I61" s="28">
        <f>+$C$53*Matriz_de_consumo!I12</f>
        <v>127348</v>
      </c>
      <c r="J61" s="28">
        <f>+$C$53*Matriz_de_consumo!J12</f>
        <v>127348</v>
      </c>
      <c r="K61" s="28">
        <f>+$C$53*Matriz_de_consumo!K12</f>
        <v>129876</v>
      </c>
      <c r="L61" s="28">
        <f>+$C$53*Matriz_de_consumo!L12</f>
        <v>128296</v>
      </c>
      <c r="M61" s="28">
        <f>+$C$53*Matriz_de_consumo!M12</f>
        <v>127664</v>
      </c>
      <c r="N61" s="28">
        <f>+$C$53*Matriz_de_consumo!N12</f>
        <v>130508</v>
      </c>
      <c r="O61" s="28">
        <f>+$C$53*Matriz_de_consumo!O12</f>
        <v>122608</v>
      </c>
      <c r="P61" s="28">
        <f>+$C$53*Matriz_de_consumo!P12</f>
        <v>122608</v>
      </c>
      <c r="Q61" s="28">
        <f>+$C$53*Matriz_de_consumo!Q12</f>
        <v>133668</v>
      </c>
      <c r="R61" s="28">
        <f>+$C$53*Matriz_de_consumo!R12</f>
        <v>133036</v>
      </c>
      <c r="S61" s="28">
        <f>+$C$53*Matriz_de_consumo!S12</f>
        <v>126716</v>
      </c>
      <c r="T61" s="28">
        <f>+$C$53*Matriz_de_consumo!T12</f>
        <v>123556</v>
      </c>
      <c r="U61" s="28">
        <f>+$C$53*Matriz_de_consumo!U12</f>
        <v>122608</v>
      </c>
      <c r="V61" s="28">
        <f>+$C$53*Matriz_de_consumo!V12</f>
        <v>122924</v>
      </c>
      <c r="W61" s="28">
        <f>+$C$53*Matriz_de_consumo!W12</f>
        <v>127664</v>
      </c>
      <c r="X61" s="28">
        <f>+$C$53*Matriz_de_consumo!X12</f>
        <v>130192</v>
      </c>
      <c r="Y61" s="28">
        <f>+$C$53*Matriz_de_consumo!Y12</f>
        <v>127980</v>
      </c>
      <c r="Z61" s="28">
        <f>+$C$53*Matriz_de_consumo!Z12</f>
        <v>124820</v>
      </c>
    </row>
    <row r="62" spans="2:26" x14ac:dyDescent="0.2">
      <c r="B62" s="75">
        <f t="shared" si="0"/>
        <v>44415</v>
      </c>
      <c r="C62" s="28">
        <f>+$C$53*Matriz_de_consumo!C13</f>
        <v>124504</v>
      </c>
      <c r="D62" s="28">
        <f>+$C$53*Matriz_de_consumo!D13</f>
        <v>116920</v>
      </c>
      <c r="E62" s="28">
        <f>+$C$53*Matriz_de_consumo!E13</f>
        <v>123556</v>
      </c>
      <c r="F62" s="28">
        <f>+$C$53*Matriz_de_consumo!F13</f>
        <v>131140</v>
      </c>
      <c r="G62" s="28">
        <f>+$C$53*Matriz_de_consumo!G13</f>
        <v>127664</v>
      </c>
      <c r="H62" s="28">
        <f>+$C$53*Matriz_de_consumo!H13</f>
        <v>127032</v>
      </c>
      <c r="I62" s="28">
        <f>+$C$53*Matriz_de_consumo!I13</f>
        <v>129244</v>
      </c>
      <c r="J62" s="28">
        <f>+$C$53*Matriz_de_consumo!J13</f>
        <v>126084</v>
      </c>
      <c r="K62" s="28">
        <f>+$C$53*Matriz_de_consumo!K13</f>
        <v>124820</v>
      </c>
      <c r="L62" s="28">
        <f>+$C$53*Matriz_de_consumo!L13</f>
        <v>127664</v>
      </c>
      <c r="M62" s="28">
        <f>+$C$53*Matriz_de_consumo!M13</f>
        <v>128928</v>
      </c>
      <c r="N62" s="28">
        <f>+$C$53*Matriz_de_consumo!N13</f>
        <v>129876</v>
      </c>
      <c r="O62" s="28">
        <f>+$C$53*Matriz_de_consumo!O13</f>
        <v>125768</v>
      </c>
      <c r="P62" s="28">
        <f>+$C$53*Matriz_de_consumo!P13</f>
        <v>127348</v>
      </c>
      <c r="Q62" s="28">
        <f>+$C$53*Matriz_de_consumo!Q13</f>
        <v>122924</v>
      </c>
      <c r="R62" s="28">
        <f>+$C$53*Matriz_de_consumo!R13</f>
        <v>123872</v>
      </c>
      <c r="S62" s="28">
        <f>+$C$53*Matriz_de_consumo!S13</f>
        <v>126400</v>
      </c>
      <c r="T62" s="28">
        <f>+$C$53*Matriz_de_consumo!T13</f>
        <v>124188</v>
      </c>
      <c r="U62" s="28">
        <f>+$C$53*Matriz_de_consumo!U13</f>
        <v>129244</v>
      </c>
      <c r="V62" s="28">
        <f>+$C$53*Matriz_de_consumo!V13</f>
        <v>126084</v>
      </c>
      <c r="W62" s="28">
        <f>+$C$53*Matriz_de_consumo!W13</f>
        <v>125136</v>
      </c>
      <c r="X62" s="28">
        <f>+$C$53*Matriz_de_consumo!X13</f>
        <v>122924</v>
      </c>
      <c r="Y62" s="28">
        <f>+$C$53*Matriz_de_consumo!Y13</f>
        <v>124504</v>
      </c>
      <c r="Z62" s="28">
        <f>+$C$53*Matriz_de_consumo!Z13</f>
        <v>128296</v>
      </c>
    </row>
    <row r="63" spans="2:26" x14ac:dyDescent="0.2">
      <c r="B63" s="75">
        <f t="shared" si="0"/>
        <v>44416</v>
      </c>
      <c r="C63" s="28">
        <f>+$C$53*Matriz_de_consumo!C14</f>
        <v>127348</v>
      </c>
      <c r="D63" s="28">
        <f>+$C$53*Matriz_de_consumo!D14</f>
        <v>123240</v>
      </c>
      <c r="E63" s="28">
        <f>+$C$53*Matriz_de_consumo!E14</f>
        <v>124188</v>
      </c>
      <c r="F63" s="28">
        <f>+$C$53*Matriz_de_consumo!F14</f>
        <v>119132</v>
      </c>
      <c r="G63" s="28">
        <f>+$C$53*Matriz_de_consumo!G14</f>
        <v>124504</v>
      </c>
      <c r="H63" s="28">
        <f>+$C$53*Matriz_de_consumo!H14</f>
        <v>134616</v>
      </c>
      <c r="I63" s="28">
        <f>+$C$53*Matriz_de_consumo!I14</f>
        <v>129560</v>
      </c>
      <c r="J63" s="28">
        <f>+$C$53*Matriz_de_consumo!J14</f>
        <v>128296</v>
      </c>
      <c r="K63" s="28">
        <f>+$C$53*Matriz_de_consumo!K14</f>
        <v>128928</v>
      </c>
      <c r="L63" s="28">
        <f>+$C$53*Matriz_de_consumo!L14</f>
        <v>122924</v>
      </c>
      <c r="M63" s="28">
        <f>+$C$53*Matriz_de_consumo!M14</f>
        <v>126084</v>
      </c>
      <c r="N63" s="28">
        <f>+$C$53*Matriz_de_consumo!N14</f>
        <v>131140</v>
      </c>
      <c r="O63" s="28">
        <f>+$C$53*Matriz_de_consumo!O14</f>
        <v>128928</v>
      </c>
      <c r="P63" s="28">
        <f>+$C$53*Matriz_de_consumo!P14</f>
        <v>125452</v>
      </c>
      <c r="Q63" s="28">
        <f>+$C$53*Matriz_de_consumo!Q14</f>
        <v>122608</v>
      </c>
      <c r="R63" s="28">
        <f>+$C$53*Matriz_de_consumo!R14</f>
        <v>125136</v>
      </c>
      <c r="S63" s="28">
        <f>+$C$53*Matriz_de_consumo!S14</f>
        <v>124820</v>
      </c>
      <c r="T63" s="28">
        <f>+$C$53*Matriz_de_consumo!T14</f>
        <v>127032</v>
      </c>
      <c r="U63" s="28">
        <f>+$C$53*Matriz_de_consumo!U14</f>
        <v>124820</v>
      </c>
      <c r="V63" s="28">
        <f>+$C$53*Matriz_de_consumo!V14</f>
        <v>129876</v>
      </c>
      <c r="W63" s="28">
        <f>+$C$53*Matriz_de_consumo!W14</f>
        <v>125768</v>
      </c>
      <c r="X63" s="28">
        <f>+$C$53*Matriz_de_consumo!X14</f>
        <v>126716</v>
      </c>
      <c r="Y63" s="28">
        <f>+$C$53*Matriz_de_consumo!Y14</f>
        <v>124820</v>
      </c>
      <c r="Z63" s="28">
        <f>+$C$53*Matriz_de_consumo!Z14</f>
        <v>117868</v>
      </c>
    </row>
    <row r="64" spans="2:26" x14ac:dyDescent="0.2">
      <c r="B64" s="75">
        <f t="shared" si="0"/>
        <v>44417</v>
      </c>
      <c r="C64" s="28">
        <f>+$C$53*Matriz_de_consumo!C15</f>
        <v>126400</v>
      </c>
      <c r="D64" s="28">
        <f>+$C$53*Matriz_de_consumo!D15</f>
        <v>127664</v>
      </c>
      <c r="E64" s="28">
        <f>+$C$53*Matriz_de_consumo!E15</f>
        <v>127980</v>
      </c>
      <c r="F64" s="28">
        <f>+$C$53*Matriz_de_consumo!F15</f>
        <v>123872</v>
      </c>
      <c r="G64" s="28">
        <f>+$C$53*Matriz_de_consumo!G15</f>
        <v>127664</v>
      </c>
      <c r="H64" s="28">
        <f>+$C$53*Matriz_de_consumo!H15</f>
        <v>124188</v>
      </c>
      <c r="I64" s="28">
        <f>+$C$53*Matriz_de_consumo!I15</f>
        <v>127348</v>
      </c>
      <c r="J64" s="28">
        <f>+$C$53*Matriz_de_consumo!J15</f>
        <v>128296</v>
      </c>
      <c r="K64" s="28">
        <f>+$C$53*Matriz_de_consumo!K15</f>
        <v>129244</v>
      </c>
      <c r="L64" s="28">
        <f>+$C$53*Matriz_de_consumo!L15</f>
        <v>127348</v>
      </c>
      <c r="M64" s="28">
        <f>+$C$53*Matriz_de_consumo!M15</f>
        <v>128296</v>
      </c>
      <c r="N64" s="28">
        <f>+$C$53*Matriz_de_consumo!N15</f>
        <v>120396</v>
      </c>
      <c r="O64" s="28">
        <f>+$C$53*Matriz_de_consumo!O15</f>
        <v>124188</v>
      </c>
      <c r="P64" s="28">
        <f>+$C$53*Matriz_de_consumo!P15</f>
        <v>127980</v>
      </c>
      <c r="Q64" s="28">
        <f>+$C$53*Matriz_de_consumo!Q15</f>
        <v>128296</v>
      </c>
      <c r="R64" s="28">
        <f>+$C$53*Matriz_de_consumo!R15</f>
        <v>126716</v>
      </c>
      <c r="S64" s="28">
        <f>+$C$53*Matriz_de_consumo!S15</f>
        <v>126084</v>
      </c>
      <c r="T64" s="28">
        <f>+$C$53*Matriz_de_consumo!T15</f>
        <v>123240</v>
      </c>
      <c r="U64" s="28">
        <f>+$C$53*Matriz_de_consumo!U15</f>
        <v>121976</v>
      </c>
      <c r="V64" s="28">
        <f>+$C$53*Matriz_de_consumo!V15</f>
        <v>124820</v>
      </c>
      <c r="W64" s="28">
        <f>+$C$53*Matriz_de_consumo!W15</f>
        <v>130192</v>
      </c>
      <c r="X64" s="28">
        <f>+$C$53*Matriz_de_consumo!X15</f>
        <v>127980</v>
      </c>
      <c r="Y64" s="28">
        <f>+$C$53*Matriz_de_consumo!Y15</f>
        <v>121976</v>
      </c>
      <c r="Z64" s="28">
        <f>+$C$53*Matriz_de_consumo!Z15</f>
        <v>121660</v>
      </c>
    </row>
    <row r="65" spans="2:26" x14ac:dyDescent="0.2">
      <c r="B65" s="75">
        <f t="shared" si="0"/>
        <v>44418</v>
      </c>
      <c r="C65" s="28">
        <f>+$C$53*Matriz_de_consumo!C16</f>
        <v>122924</v>
      </c>
      <c r="D65" s="28">
        <f>+$C$53*Matriz_de_consumo!D16</f>
        <v>122924</v>
      </c>
      <c r="E65" s="28">
        <f>+$C$53*Matriz_de_consumo!E16</f>
        <v>128928</v>
      </c>
      <c r="F65" s="28">
        <f>+$C$53*Matriz_de_consumo!F16</f>
        <v>127348</v>
      </c>
      <c r="G65" s="28">
        <f>+$C$53*Matriz_de_consumo!G16</f>
        <v>125768</v>
      </c>
      <c r="H65" s="28">
        <f>+$C$53*Matriz_de_consumo!H16</f>
        <v>128928</v>
      </c>
      <c r="I65" s="28">
        <f>+$C$53*Matriz_de_consumo!I16</f>
        <v>126400</v>
      </c>
      <c r="J65" s="28">
        <f>+$C$53*Matriz_de_consumo!J16</f>
        <v>124504</v>
      </c>
      <c r="K65" s="28">
        <f>+$C$53*Matriz_de_consumo!K16</f>
        <v>125136</v>
      </c>
      <c r="L65" s="28">
        <f>+$C$53*Matriz_de_consumo!L16</f>
        <v>132404</v>
      </c>
      <c r="M65" s="28">
        <f>+$C$53*Matriz_de_consumo!M16</f>
        <v>128928</v>
      </c>
      <c r="N65" s="28">
        <f>+$C$53*Matriz_de_consumo!N16</f>
        <v>123240</v>
      </c>
      <c r="O65" s="28">
        <f>+$C$53*Matriz_de_consumo!O16</f>
        <v>127980</v>
      </c>
      <c r="P65" s="28">
        <f>+$C$53*Matriz_de_consumo!P16</f>
        <v>124820</v>
      </c>
      <c r="Q65" s="28">
        <f>+$C$53*Matriz_de_consumo!Q16</f>
        <v>123240</v>
      </c>
      <c r="R65" s="28">
        <f>+$C$53*Matriz_de_consumo!R16</f>
        <v>125136</v>
      </c>
      <c r="S65" s="28">
        <f>+$C$53*Matriz_de_consumo!S16</f>
        <v>124820</v>
      </c>
      <c r="T65" s="28">
        <f>+$C$53*Matriz_de_consumo!T16</f>
        <v>127032</v>
      </c>
      <c r="U65" s="28">
        <f>+$C$53*Matriz_de_consumo!U16</f>
        <v>126716</v>
      </c>
      <c r="V65" s="28">
        <f>+$C$53*Matriz_de_consumo!V16</f>
        <v>123556</v>
      </c>
      <c r="W65" s="28">
        <f>+$C$53*Matriz_de_consumo!W16</f>
        <v>118184</v>
      </c>
      <c r="X65" s="28">
        <f>+$C$53*Matriz_de_consumo!X16</f>
        <v>121976</v>
      </c>
      <c r="Y65" s="28">
        <f>+$C$53*Matriz_de_consumo!Y16</f>
        <v>128612</v>
      </c>
      <c r="Z65" s="28">
        <f>+$C$53*Matriz_de_consumo!Z16</f>
        <v>127348</v>
      </c>
    </row>
    <row r="66" spans="2:26" x14ac:dyDescent="0.2">
      <c r="B66" s="75">
        <f t="shared" si="0"/>
        <v>44419</v>
      </c>
      <c r="C66" s="28">
        <f>+$C$53*Matriz_de_consumo!C17</f>
        <v>123556</v>
      </c>
      <c r="D66" s="28">
        <f>+$C$53*Matriz_de_consumo!D17</f>
        <v>122292</v>
      </c>
      <c r="E66" s="28">
        <f>+$C$53*Matriz_de_consumo!E17</f>
        <v>120712</v>
      </c>
      <c r="F66" s="28">
        <f>+$C$53*Matriz_de_consumo!F17</f>
        <v>120396</v>
      </c>
      <c r="G66" s="28">
        <f>+$C$53*Matriz_de_consumo!G17</f>
        <v>129560</v>
      </c>
      <c r="H66" s="28">
        <f>+$C$53*Matriz_de_consumo!H17</f>
        <v>130508</v>
      </c>
      <c r="I66" s="28">
        <f>+$C$53*Matriz_de_consumo!I17</f>
        <v>128928</v>
      </c>
      <c r="J66" s="28">
        <f>+$C$53*Matriz_de_consumo!J17</f>
        <v>124504</v>
      </c>
      <c r="K66" s="28">
        <f>+$C$53*Matriz_de_consumo!K17</f>
        <v>124820</v>
      </c>
      <c r="L66" s="28">
        <f>+$C$53*Matriz_de_consumo!L17</f>
        <v>123872</v>
      </c>
      <c r="M66" s="28">
        <f>+$C$53*Matriz_de_consumo!M17</f>
        <v>126716</v>
      </c>
      <c r="N66" s="28">
        <f>+$C$53*Matriz_de_consumo!N17</f>
        <v>130192</v>
      </c>
      <c r="O66" s="28">
        <f>+$C$53*Matriz_de_consumo!O17</f>
        <v>127980</v>
      </c>
      <c r="P66" s="28">
        <f>+$C$53*Matriz_de_consumo!P17</f>
        <v>124188</v>
      </c>
      <c r="Q66" s="28">
        <f>+$C$53*Matriz_de_consumo!Q17</f>
        <v>129876</v>
      </c>
      <c r="R66" s="28">
        <f>+$C$53*Matriz_de_consumo!R17</f>
        <v>126084</v>
      </c>
      <c r="S66" s="28">
        <f>+$C$53*Matriz_de_consumo!S17</f>
        <v>121344</v>
      </c>
      <c r="T66" s="28">
        <f>+$C$53*Matriz_de_consumo!T17</f>
        <v>128928</v>
      </c>
      <c r="U66" s="28">
        <f>+$C$53*Matriz_de_consumo!U17</f>
        <v>129244</v>
      </c>
      <c r="V66" s="28">
        <f>+$C$53*Matriz_de_consumo!V17</f>
        <v>127664</v>
      </c>
      <c r="W66" s="28">
        <f>+$C$53*Matriz_de_consumo!W17</f>
        <v>121344</v>
      </c>
      <c r="X66" s="28">
        <f>+$C$53*Matriz_de_consumo!X17</f>
        <v>123556</v>
      </c>
      <c r="Y66" s="28">
        <f>+$C$53*Matriz_de_consumo!Y17</f>
        <v>122924</v>
      </c>
      <c r="Z66" s="28">
        <f>+$C$53*Matriz_de_consumo!Z17</f>
        <v>125452</v>
      </c>
    </row>
    <row r="67" spans="2:26" x14ac:dyDescent="0.2">
      <c r="B67" s="75">
        <f t="shared" si="0"/>
        <v>44420</v>
      </c>
      <c r="C67" s="28">
        <f>+$C$53*Matriz_de_consumo!C18</f>
        <v>127032</v>
      </c>
      <c r="D67" s="28">
        <f>+$C$53*Matriz_de_consumo!D18</f>
        <v>122608</v>
      </c>
      <c r="E67" s="28">
        <f>+$C$53*Matriz_de_consumo!E18</f>
        <v>124188</v>
      </c>
      <c r="F67" s="28">
        <f>+$C$53*Matriz_de_consumo!F18</f>
        <v>127664</v>
      </c>
      <c r="G67" s="28">
        <f>+$C$53*Matriz_de_consumo!G18</f>
        <v>124504</v>
      </c>
      <c r="H67" s="28">
        <f>+$C$53*Matriz_de_consumo!H18</f>
        <v>126400</v>
      </c>
      <c r="I67" s="28">
        <f>+$C$53*Matriz_de_consumo!I18</f>
        <v>130824</v>
      </c>
      <c r="J67" s="28">
        <f>+$C$53*Matriz_de_consumo!J18</f>
        <v>128928</v>
      </c>
      <c r="K67" s="28">
        <f>+$C$53*Matriz_de_consumo!K18</f>
        <v>128296</v>
      </c>
      <c r="L67" s="28">
        <f>+$C$53*Matriz_de_consumo!L18</f>
        <v>127032</v>
      </c>
      <c r="M67" s="28">
        <f>+$C$53*Matriz_de_consumo!M18</f>
        <v>123556</v>
      </c>
      <c r="N67" s="28">
        <f>+$C$53*Matriz_de_consumo!N18</f>
        <v>122608</v>
      </c>
      <c r="O67" s="28">
        <f>+$C$53*Matriz_de_consumo!O18</f>
        <v>123556</v>
      </c>
      <c r="P67" s="28">
        <f>+$C$53*Matriz_de_consumo!P18</f>
        <v>131140</v>
      </c>
      <c r="Q67" s="28">
        <f>+$C$53*Matriz_de_consumo!Q18</f>
        <v>126084</v>
      </c>
      <c r="R67" s="28">
        <f>+$C$53*Matriz_de_consumo!R18</f>
        <v>127348</v>
      </c>
      <c r="S67" s="28">
        <f>+$C$53*Matriz_de_consumo!S18</f>
        <v>128296</v>
      </c>
      <c r="T67" s="28">
        <f>+$C$53*Matriz_de_consumo!T18</f>
        <v>121976</v>
      </c>
      <c r="U67" s="28">
        <f>+$C$53*Matriz_de_consumo!U18</f>
        <v>125768</v>
      </c>
      <c r="V67" s="28">
        <f>+$C$53*Matriz_de_consumo!V18</f>
        <v>126716</v>
      </c>
      <c r="W67" s="28">
        <f>+$C$53*Matriz_de_consumo!W18</f>
        <v>124188</v>
      </c>
      <c r="X67" s="28">
        <f>+$C$53*Matriz_de_consumo!X18</f>
        <v>125768</v>
      </c>
      <c r="Y67" s="28">
        <f>+$C$53*Matriz_de_consumo!Y18</f>
        <v>127980</v>
      </c>
      <c r="Z67" s="28">
        <f>+$C$53*Matriz_de_consumo!Z18</f>
        <v>126400</v>
      </c>
    </row>
    <row r="68" spans="2:26" x14ac:dyDescent="0.2">
      <c r="B68" s="75">
        <f t="shared" si="0"/>
        <v>44421</v>
      </c>
      <c r="C68" s="28">
        <f>+$C$53*Matriz_de_consumo!C19</f>
        <v>122608</v>
      </c>
      <c r="D68" s="28">
        <f>+$C$53*Matriz_de_consumo!D19</f>
        <v>122608</v>
      </c>
      <c r="E68" s="28">
        <f>+$C$53*Matriz_de_consumo!E19</f>
        <v>123872</v>
      </c>
      <c r="F68" s="28">
        <f>+$C$53*Matriz_de_consumo!F19</f>
        <v>127664</v>
      </c>
      <c r="G68" s="28">
        <f>+$C$53*Matriz_de_consumo!G19</f>
        <v>124504</v>
      </c>
      <c r="H68" s="28">
        <f>+$C$53*Matriz_de_consumo!H19</f>
        <v>128928</v>
      </c>
      <c r="I68" s="28">
        <f>+$C$53*Matriz_de_consumo!I19</f>
        <v>124504</v>
      </c>
      <c r="J68" s="28">
        <f>+$C$53*Matriz_de_consumo!J19</f>
        <v>121660</v>
      </c>
      <c r="K68" s="28">
        <f>+$C$53*Matriz_de_consumo!K19</f>
        <v>129560</v>
      </c>
      <c r="L68" s="28">
        <f>+$C$53*Matriz_de_consumo!L19</f>
        <v>125768</v>
      </c>
      <c r="M68" s="28">
        <f>+$C$53*Matriz_de_consumo!M19</f>
        <v>130824</v>
      </c>
      <c r="N68" s="28">
        <f>+$C$53*Matriz_de_consumo!N19</f>
        <v>127032</v>
      </c>
      <c r="O68" s="28">
        <f>+$C$53*Matriz_de_consumo!O19</f>
        <v>121344</v>
      </c>
      <c r="P68" s="28">
        <f>+$C$53*Matriz_de_consumo!P19</f>
        <v>120080</v>
      </c>
      <c r="Q68" s="28">
        <f>+$C$53*Matriz_de_consumo!Q19</f>
        <v>120396</v>
      </c>
      <c r="R68" s="28">
        <f>+$C$53*Matriz_de_consumo!R19</f>
        <v>126716</v>
      </c>
      <c r="S68" s="28">
        <f>+$C$53*Matriz_de_consumo!S19</f>
        <v>128928</v>
      </c>
      <c r="T68" s="28">
        <f>+$C$53*Matriz_de_consumo!T19</f>
        <v>123556</v>
      </c>
      <c r="U68" s="28">
        <f>+$C$53*Matriz_de_consumo!U19</f>
        <v>127348</v>
      </c>
      <c r="V68" s="28">
        <f>+$C$53*Matriz_de_consumo!V19</f>
        <v>123872</v>
      </c>
      <c r="W68" s="28">
        <f>+$C$53*Matriz_de_consumo!W19</f>
        <v>119448</v>
      </c>
      <c r="X68" s="28">
        <f>+$C$53*Matriz_de_consumo!X19</f>
        <v>122924</v>
      </c>
      <c r="Y68" s="28">
        <f>+$C$53*Matriz_de_consumo!Y19</f>
        <v>125452</v>
      </c>
      <c r="Z68" s="28">
        <f>+$C$53*Matriz_de_consumo!Z19</f>
        <v>124504</v>
      </c>
    </row>
    <row r="69" spans="2:26" x14ac:dyDescent="0.2">
      <c r="B69" s="75">
        <f t="shared" si="0"/>
        <v>44422</v>
      </c>
      <c r="C69" s="28">
        <f>+$C$53*Matriz_de_consumo!C20</f>
        <v>122608</v>
      </c>
      <c r="D69" s="28">
        <f>+$C$53*Matriz_de_consumo!D20</f>
        <v>121344</v>
      </c>
      <c r="E69" s="28">
        <f>+$C$53*Matriz_de_consumo!E20</f>
        <v>119448</v>
      </c>
      <c r="F69" s="28">
        <f>+$C$53*Matriz_de_consumo!F20</f>
        <v>119448</v>
      </c>
      <c r="G69" s="28">
        <f>+$C$53*Matriz_de_consumo!G20</f>
        <v>126400</v>
      </c>
      <c r="H69" s="28">
        <f>+$C$53*Matriz_de_consumo!H20</f>
        <v>125136</v>
      </c>
      <c r="I69" s="28">
        <f>+$C$53*Matriz_de_consumo!I20</f>
        <v>125452</v>
      </c>
      <c r="J69" s="28">
        <f>+$C$53*Matriz_de_consumo!J20</f>
        <v>125768</v>
      </c>
      <c r="K69" s="28">
        <f>+$C$53*Matriz_de_consumo!K20</f>
        <v>120396</v>
      </c>
      <c r="L69" s="28">
        <f>+$C$53*Matriz_de_consumo!L20</f>
        <v>120396</v>
      </c>
      <c r="M69" s="28">
        <f>+$C$53*Matriz_de_consumo!M20</f>
        <v>126084</v>
      </c>
      <c r="N69" s="28">
        <f>+$C$53*Matriz_de_consumo!N20</f>
        <v>126400</v>
      </c>
      <c r="O69" s="28">
        <f>+$C$53*Matriz_de_consumo!O20</f>
        <v>124188</v>
      </c>
      <c r="P69" s="28">
        <f>+$C$53*Matriz_de_consumo!P20</f>
        <v>120396</v>
      </c>
      <c r="Q69" s="28">
        <f>+$C$53*Matriz_de_consumo!Q20</f>
        <v>121028</v>
      </c>
      <c r="R69" s="28">
        <f>+$C$53*Matriz_de_consumo!R20</f>
        <v>121028</v>
      </c>
      <c r="S69" s="28">
        <f>+$C$53*Matriz_de_consumo!S20</f>
        <v>121344</v>
      </c>
      <c r="T69" s="28">
        <f>+$C$53*Matriz_de_consumo!T20</f>
        <v>129560</v>
      </c>
      <c r="U69" s="28">
        <f>+$C$53*Matriz_de_consumo!U20</f>
        <v>126084</v>
      </c>
      <c r="V69" s="28">
        <f>+$C$53*Matriz_de_consumo!V20</f>
        <v>125768</v>
      </c>
      <c r="W69" s="28">
        <f>+$C$53*Matriz_de_consumo!W20</f>
        <v>123872</v>
      </c>
      <c r="X69" s="28">
        <f>+$C$53*Matriz_de_consumo!X20</f>
        <v>118816</v>
      </c>
      <c r="Y69" s="28">
        <f>+$C$53*Matriz_de_consumo!Y20</f>
        <v>121028</v>
      </c>
      <c r="Z69" s="28">
        <f>+$C$53*Matriz_de_consumo!Z20</f>
        <v>127980</v>
      </c>
    </row>
    <row r="70" spans="2:26" x14ac:dyDescent="0.2">
      <c r="B70" s="75">
        <f t="shared" si="0"/>
        <v>44423</v>
      </c>
      <c r="C70" s="28">
        <f>+$C$53*Matriz_de_consumo!C21</f>
        <v>126716</v>
      </c>
      <c r="D70" s="28">
        <f>+$C$53*Matriz_de_consumo!D21</f>
        <v>121660</v>
      </c>
      <c r="E70" s="28">
        <f>+$C$53*Matriz_de_consumo!E21</f>
        <v>120712</v>
      </c>
      <c r="F70" s="28">
        <f>+$C$53*Matriz_de_consumo!F21</f>
        <v>122608</v>
      </c>
      <c r="G70" s="28">
        <f>+$C$53*Matriz_de_consumo!G21</f>
        <v>115972</v>
      </c>
      <c r="H70" s="28">
        <f>+$C$53*Matriz_de_consumo!H21</f>
        <v>120080</v>
      </c>
      <c r="I70" s="28">
        <f>+$C$53*Matriz_de_consumo!I21</f>
        <v>125452</v>
      </c>
      <c r="J70" s="28">
        <f>+$C$53*Matriz_de_consumo!J21</f>
        <v>127980</v>
      </c>
      <c r="K70" s="28">
        <f>+$C$53*Matriz_de_consumo!K21</f>
        <v>128928</v>
      </c>
      <c r="L70" s="28">
        <f>+$C$53*Matriz_de_consumo!L21</f>
        <v>123872</v>
      </c>
      <c r="M70" s="28">
        <f>+$C$53*Matriz_de_consumo!M21</f>
        <v>120712</v>
      </c>
      <c r="N70" s="28">
        <f>+$C$53*Matriz_de_consumo!N21</f>
        <v>124820</v>
      </c>
      <c r="O70" s="28">
        <f>+$C$53*Matriz_de_consumo!O21</f>
        <v>129876</v>
      </c>
      <c r="P70" s="28">
        <f>+$C$53*Matriz_de_consumo!P21</f>
        <v>127664</v>
      </c>
      <c r="Q70" s="28">
        <f>+$C$53*Matriz_de_consumo!Q21</f>
        <v>116288</v>
      </c>
      <c r="R70" s="28">
        <f>+$C$53*Matriz_de_consumo!R21</f>
        <v>123872</v>
      </c>
      <c r="S70" s="28">
        <f>+$C$53*Matriz_de_consumo!S21</f>
        <v>123556</v>
      </c>
      <c r="T70" s="28">
        <f>+$C$53*Matriz_de_consumo!T21</f>
        <v>117868</v>
      </c>
      <c r="U70" s="28">
        <f>+$C$53*Matriz_de_consumo!U21</f>
        <v>125136</v>
      </c>
      <c r="V70" s="28">
        <f>+$C$53*Matriz_de_consumo!V21</f>
        <v>127032</v>
      </c>
      <c r="W70" s="28">
        <f>+$C$53*Matriz_de_consumo!W21</f>
        <v>127032</v>
      </c>
      <c r="X70" s="28">
        <f>+$C$53*Matriz_de_consumo!X21</f>
        <v>124820</v>
      </c>
      <c r="Y70" s="28">
        <f>+$C$53*Matriz_de_consumo!Y21</f>
        <v>120080</v>
      </c>
      <c r="Z70" s="28">
        <f>+$C$53*Matriz_de_consumo!Z21</f>
        <v>121976</v>
      </c>
    </row>
    <row r="71" spans="2:26" x14ac:dyDescent="0.2">
      <c r="B71" s="75">
        <f t="shared" si="0"/>
        <v>44424</v>
      </c>
      <c r="C71" s="28">
        <f>+$C$53*Matriz_de_consumo!C22</f>
        <v>126400</v>
      </c>
      <c r="D71" s="28">
        <f>+$C$53*Matriz_de_consumo!D22</f>
        <v>124820</v>
      </c>
      <c r="E71" s="28">
        <f>+$C$53*Matriz_de_consumo!E22</f>
        <v>126716</v>
      </c>
      <c r="F71" s="28">
        <f>+$C$53*Matriz_de_consumo!F22</f>
        <v>118500</v>
      </c>
      <c r="G71" s="28">
        <f>+$C$53*Matriz_de_consumo!G22</f>
        <v>123872</v>
      </c>
      <c r="H71" s="28">
        <f>+$C$53*Matriz_de_consumo!H22</f>
        <v>126084</v>
      </c>
      <c r="I71" s="28">
        <f>+$C$53*Matriz_de_consumo!I22</f>
        <v>120396</v>
      </c>
      <c r="J71" s="28">
        <f>+$C$53*Matriz_de_consumo!J22</f>
        <v>127032</v>
      </c>
      <c r="K71" s="28">
        <f>+$C$53*Matriz_de_consumo!K22</f>
        <v>128928</v>
      </c>
      <c r="L71" s="28">
        <f>+$C$53*Matriz_de_consumo!L22</f>
        <v>126716</v>
      </c>
      <c r="M71" s="28">
        <f>+$C$53*Matriz_de_consumo!M22</f>
        <v>123556</v>
      </c>
      <c r="N71" s="28">
        <f>+$C$53*Matriz_de_consumo!N22</f>
        <v>121660</v>
      </c>
      <c r="O71" s="28">
        <f>+$C$53*Matriz_de_consumo!O22</f>
        <v>123240</v>
      </c>
      <c r="P71" s="28">
        <f>+$C$53*Matriz_de_consumo!P22</f>
        <v>120080</v>
      </c>
      <c r="Q71" s="28">
        <f>+$C$53*Matriz_de_consumo!Q22</f>
        <v>120712</v>
      </c>
      <c r="R71" s="28">
        <f>+$C$53*Matriz_de_consumo!R22</f>
        <v>128612</v>
      </c>
      <c r="S71" s="28">
        <f>+$C$53*Matriz_de_consumo!S22</f>
        <v>126400</v>
      </c>
      <c r="T71" s="28">
        <f>+$C$53*Matriz_de_consumo!T22</f>
        <v>125136</v>
      </c>
      <c r="U71" s="28">
        <f>+$C$53*Matriz_de_consumo!U22</f>
        <v>122608</v>
      </c>
      <c r="V71" s="28">
        <f>+$C$53*Matriz_de_consumo!V22</f>
        <v>118816</v>
      </c>
      <c r="W71" s="28">
        <f>+$C$53*Matriz_de_consumo!W22</f>
        <v>125452</v>
      </c>
      <c r="X71" s="28">
        <f>+$C$53*Matriz_de_consumo!X22</f>
        <v>127032</v>
      </c>
      <c r="Y71" s="28">
        <f>+$C$53*Matriz_de_consumo!Y22</f>
        <v>121028</v>
      </c>
      <c r="Z71" s="28">
        <f>+$C$53*Matriz_de_consumo!Z22</f>
        <v>121976</v>
      </c>
    </row>
    <row r="72" spans="2:26" x14ac:dyDescent="0.2">
      <c r="B72" s="75">
        <f t="shared" si="0"/>
        <v>44425</v>
      </c>
      <c r="C72" s="28">
        <f>+$C$53*Matriz_de_consumo!C23</f>
        <v>118184</v>
      </c>
      <c r="D72" s="28">
        <f>+$C$53*Matriz_de_consumo!D23</f>
        <v>120396</v>
      </c>
      <c r="E72" s="28">
        <f>+$C$53*Matriz_de_consumo!E23</f>
        <v>122924</v>
      </c>
      <c r="F72" s="28">
        <f>+$C$53*Matriz_de_consumo!F23</f>
        <v>121976</v>
      </c>
      <c r="G72" s="28">
        <f>+$C$53*Matriz_de_consumo!G23</f>
        <v>128928</v>
      </c>
      <c r="H72" s="28">
        <f>+$C$53*Matriz_de_consumo!H23</f>
        <v>124504</v>
      </c>
      <c r="I72" s="28">
        <f>+$C$53*Matriz_de_consumo!I23</f>
        <v>123240</v>
      </c>
      <c r="J72" s="28">
        <f>+$C$53*Matriz_de_consumo!J23</f>
        <v>122608</v>
      </c>
      <c r="K72" s="28">
        <f>+$C$53*Matriz_de_consumo!K23</f>
        <v>121028</v>
      </c>
      <c r="L72" s="28">
        <f>+$C$53*Matriz_de_consumo!L23</f>
        <v>128612</v>
      </c>
      <c r="M72" s="28">
        <f>+$C$53*Matriz_de_consumo!M23</f>
        <v>124504</v>
      </c>
      <c r="N72" s="28">
        <f>+$C$53*Matriz_de_consumo!N23</f>
        <v>118500</v>
      </c>
      <c r="O72" s="28">
        <f>+$C$53*Matriz_de_consumo!O23</f>
        <v>125452</v>
      </c>
      <c r="P72" s="28">
        <f>+$C$53*Matriz_de_consumo!P23</f>
        <v>124504</v>
      </c>
      <c r="Q72" s="28">
        <f>+$C$53*Matriz_de_consumo!Q23</f>
        <v>121344</v>
      </c>
      <c r="R72" s="28">
        <f>+$C$53*Matriz_de_consumo!R23</f>
        <v>117236</v>
      </c>
      <c r="S72" s="28">
        <f>+$C$53*Matriz_de_consumo!S23</f>
        <v>125768</v>
      </c>
      <c r="T72" s="28">
        <f>+$C$53*Matriz_de_consumo!T23</f>
        <v>129876</v>
      </c>
      <c r="U72" s="28">
        <f>+$C$53*Matriz_de_consumo!U23</f>
        <v>125452</v>
      </c>
      <c r="V72" s="28">
        <f>+$C$53*Matriz_de_consumo!V23</f>
        <v>122292</v>
      </c>
      <c r="W72" s="28">
        <f>+$C$53*Matriz_de_consumo!W23</f>
        <v>118816</v>
      </c>
      <c r="X72" s="28">
        <f>+$C$53*Matriz_de_consumo!X23</f>
        <v>116604</v>
      </c>
      <c r="Y72" s="28">
        <f>+$C$53*Matriz_de_consumo!Y23</f>
        <v>124820</v>
      </c>
      <c r="Z72" s="28">
        <f>+$C$53*Matriz_de_consumo!Z23</f>
        <v>124504</v>
      </c>
    </row>
    <row r="73" spans="2:26" x14ac:dyDescent="0.2">
      <c r="B73" s="75">
        <f t="shared" si="0"/>
        <v>44426</v>
      </c>
      <c r="C73" s="28">
        <f>+$C$53*Matriz_de_consumo!C24</f>
        <v>129560</v>
      </c>
      <c r="D73" s="28">
        <f>+$C$53*Matriz_de_consumo!D24</f>
        <v>122292</v>
      </c>
      <c r="E73" s="28">
        <f>+$C$53*Matriz_de_consumo!E24</f>
        <v>121660</v>
      </c>
      <c r="F73" s="28">
        <f>+$C$53*Matriz_de_consumo!F24</f>
        <v>119132</v>
      </c>
      <c r="G73" s="28">
        <f>+$C$53*Matriz_de_consumo!G24</f>
        <v>121344</v>
      </c>
      <c r="H73" s="28">
        <f>+$C$53*Matriz_de_consumo!H24</f>
        <v>131456</v>
      </c>
      <c r="I73" s="28">
        <f>+$C$53*Matriz_de_consumo!I24</f>
        <v>125136</v>
      </c>
      <c r="J73" s="28">
        <f>+$C$53*Matriz_de_consumo!J24</f>
        <v>121976</v>
      </c>
      <c r="K73" s="28">
        <f>+$C$53*Matriz_de_consumo!K24</f>
        <v>125136</v>
      </c>
      <c r="L73" s="28">
        <f>+$C$53*Matriz_de_consumo!L24</f>
        <v>124820</v>
      </c>
      <c r="M73" s="28">
        <f>+$C$53*Matriz_de_consumo!M24</f>
        <v>120080</v>
      </c>
      <c r="N73" s="28">
        <f>+$C$53*Matriz_de_consumo!N24</f>
        <v>121976</v>
      </c>
      <c r="O73" s="28">
        <f>+$C$53*Matriz_de_consumo!O24</f>
        <v>128296</v>
      </c>
      <c r="P73" s="28">
        <f>+$C$53*Matriz_de_consumo!P24</f>
        <v>114392</v>
      </c>
      <c r="Q73" s="28">
        <f>+$C$53*Matriz_de_consumo!Q24</f>
        <v>118184</v>
      </c>
      <c r="R73" s="28">
        <f>+$C$53*Matriz_de_consumo!R24</f>
        <v>119764</v>
      </c>
      <c r="S73" s="28">
        <f>+$C$53*Matriz_de_consumo!S24</f>
        <v>118816</v>
      </c>
      <c r="T73" s="28">
        <f>+$C$53*Matriz_de_consumo!T24</f>
        <v>120396</v>
      </c>
      <c r="U73" s="28">
        <f>+$C$53*Matriz_de_consumo!U24</f>
        <v>127980</v>
      </c>
      <c r="V73" s="28">
        <f>+$C$53*Matriz_de_consumo!V24</f>
        <v>122608</v>
      </c>
      <c r="W73" s="28">
        <f>+$C$53*Matriz_de_consumo!W24</f>
        <v>120712</v>
      </c>
      <c r="X73" s="28">
        <f>+$C$53*Matriz_de_consumo!X24</f>
        <v>121028</v>
      </c>
      <c r="Y73" s="28">
        <f>+$C$53*Matriz_de_consumo!Y24</f>
        <v>118816</v>
      </c>
      <c r="Z73" s="28">
        <f>+$C$53*Matriz_de_consumo!Z24</f>
        <v>120080</v>
      </c>
    </row>
    <row r="74" spans="2:26" x14ac:dyDescent="0.2">
      <c r="B74" s="75">
        <f t="shared" si="0"/>
        <v>44427</v>
      </c>
      <c r="C74" s="28">
        <f>+$C$53*Matriz_de_consumo!C25</f>
        <v>124188</v>
      </c>
      <c r="D74" s="28">
        <f>+$C$53*Matriz_de_consumo!D25</f>
        <v>124188</v>
      </c>
      <c r="E74" s="28">
        <f>+$C$53*Matriz_de_consumo!E25</f>
        <v>125136</v>
      </c>
      <c r="F74" s="28">
        <f>+$C$53*Matriz_de_consumo!F25</f>
        <v>121660</v>
      </c>
      <c r="G74" s="28">
        <f>+$C$53*Matriz_de_consumo!G25</f>
        <v>124504</v>
      </c>
      <c r="H74" s="28">
        <f>+$C$53*Matriz_de_consumo!H25</f>
        <v>114392</v>
      </c>
      <c r="I74" s="28">
        <f>+$C$53*Matriz_de_consumo!I25</f>
        <v>113444</v>
      </c>
      <c r="J74" s="28">
        <f>+$C$53*Matriz_de_consumo!J25</f>
        <v>112180</v>
      </c>
      <c r="K74" s="28">
        <f>+$C$53*Matriz_de_consumo!K25</f>
        <v>127032</v>
      </c>
      <c r="L74" s="28">
        <f>+$C$53*Matriz_de_consumo!L25</f>
        <v>128296</v>
      </c>
      <c r="M74" s="28">
        <f>+$C$53*Matriz_de_consumo!M25</f>
        <v>122924</v>
      </c>
      <c r="N74" s="28">
        <f>+$C$53*Matriz_de_consumo!N25</f>
        <v>121976</v>
      </c>
      <c r="O74" s="28">
        <f>+$C$53*Matriz_de_consumo!O25</f>
        <v>123556</v>
      </c>
      <c r="P74" s="28">
        <f>+$C$53*Matriz_de_consumo!P25</f>
        <v>126716</v>
      </c>
      <c r="Q74" s="28">
        <f>+$C$53*Matriz_de_consumo!Q25</f>
        <v>130508</v>
      </c>
      <c r="R74" s="28">
        <f>+$C$53*Matriz_de_consumo!R25</f>
        <v>128612</v>
      </c>
      <c r="S74" s="28">
        <f>+$C$53*Matriz_de_consumo!S25</f>
        <v>124188</v>
      </c>
      <c r="T74" s="28">
        <f>+$C$53*Matriz_de_consumo!T25</f>
        <v>124504</v>
      </c>
      <c r="U74" s="28">
        <f>+$C$53*Matriz_de_consumo!U25</f>
        <v>122608</v>
      </c>
      <c r="V74" s="28">
        <f>+$C$53*Matriz_de_consumo!V25</f>
        <v>121976</v>
      </c>
      <c r="W74" s="28">
        <f>+$C$53*Matriz_de_consumo!W25</f>
        <v>123240</v>
      </c>
      <c r="X74" s="28">
        <f>+$C$53*Matriz_de_consumo!X25</f>
        <v>120396</v>
      </c>
      <c r="Y74" s="28">
        <f>+$C$53*Matriz_de_consumo!Y25</f>
        <v>125136</v>
      </c>
      <c r="Z74" s="28">
        <f>+$C$53*Matriz_de_consumo!Z25</f>
        <v>120712</v>
      </c>
    </row>
    <row r="75" spans="2:26" x14ac:dyDescent="0.2">
      <c r="B75" s="75">
        <f t="shared" si="0"/>
        <v>44428</v>
      </c>
      <c r="C75" s="28">
        <f>+$C$53*Matriz_de_consumo!C26</f>
        <v>122924</v>
      </c>
      <c r="D75" s="28">
        <f>+$C$53*Matriz_de_consumo!D26</f>
        <v>121344</v>
      </c>
      <c r="E75" s="28">
        <f>+$C$53*Matriz_de_consumo!E26</f>
        <v>123556</v>
      </c>
      <c r="F75" s="28">
        <f>+$C$53*Matriz_de_consumo!F26</f>
        <v>127348</v>
      </c>
      <c r="G75" s="28">
        <f>+$C$53*Matriz_de_consumo!G26</f>
        <v>125136</v>
      </c>
      <c r="H75" s="28">
        <f>+$C$53*Matriz_de_consumo!H26</f>
        <v>126084</v>
      </c>
      <c r="I75" s="28">
        <f>+$C$53*Matriz_de_consumo!I26</f>
        <v>124504</v>
      </c>
      <c r="J75" s="28">
        <f>+$C$53*Matriz_de_consumo!J26</f>
        <v>118184</v>
      </c>
      <c r="K75" s="28">
        <f>+$C$53*Matriz_de_consumo!K26</f>
        <v>126400</v>
      </c>
      <c r="L75" s="28">
        <f>+$C$53*Matriz_de_consumo!L26</f>
        <v>124504</v>
      </c>
      <c r="M75" s="28">
        <f>+$C$53*Matriz_de_consumo!M26</f>
        <v>118816</v>
      </c>
      <c r="N75" s="28">
        <f>+$C$53*Matriz_de_consumo!N26</f>
        <v>122292</v>
      </c>
      <c r="O75" s="28">
        <f>+$C$53*Matriz_de_consumo!O26</f>
        <v>123240</v>
      </c>
      <c r="P75" s="28">
        <f>+$C$53*Matriz_de_consumo!P26</f>
        <v>120712</v>
      </c>
      <c r="Q75" s="28">
        <f>+$C$53*Matriz_de_consumo!Q26</f>
        <v>124504</v>
      </c>
      <c r="R75" s="28">
        <f>+$C$53*Matriz_de_consumo!R26</f>
        <v>126400</v>
      </c>
      <c r="S75" s="28">
        <f>+$C$53*Matriz_de_consumo!S26</f>
        <v>128296</v>
      </c>
      <c r="T75" s="28">
        <f>+$C$53*Matriz_de_consumo!T26</f>
        <v>129244</v>
      </c>
      <c r="U75" s="28">
        <f>+$C$53*Matriz_de_consumo!U26</f>
        <v>123240</v>
      </c>
      <c r="V75" s="28">
        <f>+$C$53*Matriz_de_consumo!V26</f>
        <v>123240</v>
      </c>
      <c r="W75" s="28">
        <f>+$C$53*Matriz_de_consumo!W26</f>
        <v>116920</v>
      </c>
      <c r="X75" s="28">
        <f>+$C$53*Matriz_de_consumo!X26</f>
        <v>119448</v>
      </c>
      <c r="Y75" s="28">
        <f>+$C$53*Matriz_de_consumo!Y26</f>
        <v>129560</v>
      </c>
      <c r="Z75" s="28">
        <f>+$C$53*Matriz_de_consumo!Z26</f>
        <v>121660</v>
      </c>
    </row>
    <row r="76" spans="2:26" x14ac:dyDescent="0.2">
      <c r="B76" s="75">
        <f t="shared" si="0"/>
        <v>44429</v>
      </c>
      <c r="C76" s="28">
        <f>+$C$53*Matriz_de_consumo!C27</f>
        <v>100172</v>
      </c>
      <c r="D76" s="28">
        <f>+$C$53*Matriz_de_consumo!D27</f>
        <v>123240</v>
      </c>
      <c r="E76" s="28">
        <f>+$C$53*Matriz_de_consumo!E27</f>
        <v>104912</v>
      </c>
      <c r="F76" s="28">
        <f>+$C$53*Matriz_de_consumo!F27</f>
        <v>120080</v>
      </c>
      <c r="G76" s="28">
        <f>+$C$53*Matriz_de_consumo!G27</f>
        <v>124504</v>
      </c>
      <c r="H76" s="28">
        <f>+$C$53*Matriz_de_consumo!H27</f>
        <v>121028</v>
      </c>
      <c r="I76" s="28">
        <f>+$C$53*Matriz_de_consumo!I27</f>
        <v>121660</v>
      </c>
      <c r="J76" s="28">
        <f>+$C$53*Matriz_de_consumo!J27</f>
        <v>125768</v>
      </c>
      <c r="K76" s="28">
        <f>+$C$53*Matriz_de_consumo!K27</f>
        <v>130508</v>
      </c>
      <c r="L76" s="28">
        <f>+$C$53*Matriz_de_consumo!L27</f>
        <v>130508</v>
      </c>
      <c r="M76" s="28">
        <f>+$C$53*Matriz_de_consumo!M27</f>
        <v>128612</v>
      </c>
      <c r="N76" s="28">
        <f>+$C$53*Matriz_de_consumo!N27</f>
        <v>124188</v>
      </c>
      <c r="O76" s="28">
        <f>+$C$53*Matriz_de_consumo!O27</f>
        <v>122608</v>
      </c>
      <c r="P76" s="28">
        <f>+$C$53*Matriz_de_consumo!P27</f>
        <v>121344</v>
      </c>
      <c r="Q76" s="28">
        <f>+$C$53*Matriz_de_consumo!Q27</f>
        <v>122608</v>
      </c>
      <c r="R76" s="28">
        <f>+$C$53*Matriz_de_consumo!R27</f>
        <v>127348</v>
      </c>
      <c r="S76" s="28">
        <f>+$C$53*Matriz_de_consumo!S27</f>
        <v>130508</v>
      </c>
      <c r="T76" s="28">
        <f>+$C$53*Matriz_de_consumo!T27</f>
        <v>126400</v>
      </c>
      <c r="U76" s="28">
        <f>+$C$53*Matriz_de_consumo!U27</f>
        <v>128928</v>
      </c>
      <c r="V76" s="28">
        <f>+$C$53*Matriz_de_consumo!V27</f>
        <v>127980</v>
      </c>
      <c r="W76" s="28">
        <f>+$C$53*Matriz_de_consumo!W27</f>
        <v>125136</v>
      </c>
      <c r="X76" s="28">
        <f>+$C$53*Matriz_de_consumo!X27</f>
        <v>121028</v>
      </c>
      <c r="Y76" s="28">
        <f>+$C$53*Matriz_de_consumo!Y27</f>
        <v>122292</v>
      </c>
      <c r="Z76" s="28">
        <f>+$C$53*Matriz_de_consumo!Z27</f>
        <v>119132</v>
      </c>
    </row>
    <row r="77" spans="2:26" x14ac:dyDescent="0.2">
      <c r="B77" s="75">
        <f t="shared" si="0"/>
        <v>44430</v>
      </c>
      <c r="C77" s="28">
        <f>+$C$53*Matriz_de_consumo!C28</f>
        <v>121344</v>
      </c>
      <c r="D77" s="28">
        <f>+$C$53*Matriz_de_consumo!D28</f>
        <v>127348</v>
      </c>
      <c r="E77" s="28">
        <f>+$C$53*Matriz_de_consumo!E28</f>
        <v>125768</v>
      </c>
      <c r="F77" s="28">
        <f>+$C$53*Matriz_de_consumo!F28</f>
        <v>122292</v>
      </c>
      <c r="G77" s="28">
        <f>+$C$53*Matriz_de_consumo!G28</f>
        <v>123556</v>
      </c>
      <c r="H77" s="28">
        <f>+$C$53*Matriz_de_consumo!H28</f>
        <v>125136</v>
      </c>
      <c r="I77" s="28">
        <f>+$C$53*Matriz_de_consumo!I28</f>
        <v>127664</v>
      </c>
      <c r="J77" s="28">
        <f>+$C$53*Matriz_de_consumo!J28</f>
        <v>123872</v>
      </c>
      <c r="K77" s="28">
        <f>+$C$53*Matriz_de_consumo!K28</f>
        <v>122292</v>
      </c>
      <c r="L77" s="28">
        <f>+$C$53*Matriz_de_consumo!L28</f>
        <v>123556</v>
      </c>
      <c r="M77" s="28">
        <f>+$C$53*Matriz_de_consumo!M28</f>
        <v>126084</v>
      </c>
      <c r="N77" s="28">
        <f>+$C$53*Matriz_de_consumo!N28</f>
        <v>127032</v>
      </c>
      <c r="O77" s="28">
        <f>+$C$53*Matriz_de_consumo!O28</f>
        <v>127980</v>
      </c>
      <c r="P77" s="28">
        <f>+$C$53*Matriz_de_consumo!P28</f>
        <v>121976</v>
      </c>
      <c r="Q77" s="28">
        <f>+$C$53*Matriz_de_consumo!Q28</f>
        <v>120712</v>
      </c>
      <c r="R77" s="28">
        <f>+$C$53*Matriz_de_consumo!R28</f>
        <v>116920</v>
      </c>
      <c r="S77" s="28">
        <f>+$C$53*Matriz_de_consumo!S28</f>
        <v>121028</v>
      </c>
      <c r="T77" s="28">
        <f>+$C$53*Matriz_de_consumo!T28</f>
        <v>127980</v>
      </c>
      <c r="U77" s="28">
        <f>+$C$53*Matriz_de_consumo!U28</f>
        <v>130508</v>
      </c>
      <c r="V77" s="28">
        <f>+$C$53*Matriz_de_consumo!V28</f>
        <v>126716</v>
      </c>
      <c r="W77" s="28">
        <f>+$C$53*Matriz_de_consumo!W28</f>
        <v>124188</v>
      </c>
      <c r="X77" s="28">
        <f>+$C$53*Matriz_de_consumo!X28</f>
        <v>124820</v>
      </c>
      <c r="Y77" s="28">
        <f>+$C$53*Matriz_de_consumo!Y28</f>
        <v>122608</v>
      </c>
      <c r="Z77" s="28">
        <f>+$C$53*Matriz_de_consumo!Z28</f>
        <v>120712</v>
      </c>
    </row>
    <row r="78" spans="2:26" x14ac:dyDescent="0.2">
      <c r="B78" s="75">
        <f t="shared" si="0"/>
        <v>44431</v>
      </c>
      <c r="C78" s="28">
        <f>+$C$53*Matriz_de_consumo!C29</f>
        <v>121028</v>
      </c>
      <c r="D78" s="28">
        <f>+$C$53*Matriz_de_consumo!D29</f>
        <v>123556</v>
      </c>
      <c r="E78" s="28">
        <f>+$C$53*Matriz_de_consumo!E29</f>
        <v>121660</v>
      </c>
      <c r="F78" s="28">
        <f>+$C$53*Matriz_de_consumo!F29</f>
        <v>125136</v>
      </c>
      <c r="G78" s="28">
        <f>+$C$53*Matriz_de_consumo!G29</f>
        <v>127980</v>
      </c>
      <c r="H78" s="28">
        <f>+$C$53*Matriz_de_consumo!H29</f>
        <v>128296</v>
      </c>
      <c r="I78" s="28">
        <f>+$C$53*Matriz_de_consumo!I29</f>
        <v>124188</v>
      </c>
      <c r="J78" s="28">
        <f>+$C$53*Matriz_de_consumo!J29</f>
        <v>122292</v>
      </c>
      <c r="K78" s="28">
        <f>+$C$53*Matriz_de_consumo!K29</f>
        <v>123240</v>
      </c>
      <c r="L78" s="28">
        <f>+$C$53*Matriz_de_consumo!L29</f>
        <v>120396</v>
      </c>
      <c r="M78" s="28">
        <f>+$C$53*Matriz_de_consumo!M29</f>
        <v>125452</v>
      </c>
      <c r="N78" s="28">
        <f>+$C$53*Matriz_de_consumo!N29</f>
        <v>104280</v>
      </c>
      <c r="O78" s="28">
        <f>+$C$53*Matriz_de_consumo!O29</f>
        <v>123556</v>
      </c>
      <c r="P78" s="28">
        <f>+$C$53*Matriz_de_consumo!P29</f>
        <v>126084</v>
      </c>
      <c r="Q78" s="28">
        <f>+$C$53*Matriz_de_consumo!Q29</f>
        <v>126084</v>
      </c>
      <c r="R78" s="28">
        <f>+$C$53*Matriz_de_consumo!R29</f>
        <v>123240</v>
      </c>
      <c r="S78" s="28">
        <f>+$C$53*Matriz_de_consumo!S29</f>
        <v>121976</v>
      </c>
      <c r="T78" s="28">
        <f>+$C$53*Matriz_de_consumo!T29</f>
        <v>124504</v>
      </c>
      <c r="U78" s="28">
        <f>+$C$53*Matriz_de_consumo!U29</f>
        <v>121660</v>
      </c>
      <c r="V78" s="28">
        <f>+$C$53*Matriz_de_consumo!V29</f>
        <v>121976</v>
      </c>
      <c r="W78" s="28">
        <f>+$C$53*Matriz_de_consumo!W29</f>
        <v>122608</v>
      </c>
      <c r="X78" s="28">
        <f>+$C$53*Matriz_de_consumo!X29</f>
        <v>123556</v>
      </c>
      <c r="Y78" s="28">
        <f>+$C$53*Matriz_de_consumo!Y29</f>
        <v>127032</v>
      </c>
      <c r="Z78" s="28">
        <f>+$C$53*Matriz_de_consumo!Z29</f>
        <v>123556</v>
      </c>
    </row>
    <row r="79" spans="2:26" x14ac:dyDescent="0.2">
      <c r="B79" s="75">
        <f t="shared" si="0"/>
        <v>44432</v>
      </c>
      <c r="C79" s="28">
        <f>+$C$53*Matriz_de_consumo!C30</f>
        <v>121344</v>
      </c>
      <c r="D79" s="28">
        <f>+$C$53*Matriz_de_consumo!D30</f>
        <v>116920</v>
      </c>
      <c r="E79" s="28">
        <f>+$C$53*Matriz_de_consumo!E30</f>
        <v>122292</v>
      </c>
      <c r="F79" s="28">
        <f>+$C$53*Matriz_de_consumo!F30</f>
        <v>126084</v>
      </c>
      <c r="G79" s="28">
        <f>+$C$53*Matriz_de_consumo!G30</f>
        <v>127980</v>
      </c>
      <c r="H79" s="28">
        <f>+$C$53*Matriz_de_consumo!H30</f>
        <v>127348</v>
      </c>
      <c r="I79" s="28">
        <f>+$C$53*Matriz_de_consumo!I30</f>
        <v>126400</v>
      </c>
      <c r="J79" s="28">
        <f>+$C$53*Matriz_de_consumo!J30</f>
        <v>125768</v>
      </c>
      <c r="K79" s="28">
        <f>+$C$53*Matriz_de_consumo!K30</f>
        <v>128612</v>
      </c>
      <c r="L79" s="28">
        <f>+$C$53*Matriz_de_consumo!L30</f>
        <v>128296</v>
      </c>
      <c r="M79" s="28">
        <f>+$C$53*Matriz_de_consumo!M30</f>
        <v>121976</v>
      </c>
      <c r="N79" s="28">
        <f>+$C$53*Matriz_de_consumo!N30</f>
        <v>126084</v>
      </c>
      <c r="O79" s="28">
        <f>+$C$53*Matriz_de_consumo!O30</f>
        <v>124820</v>
      </c>
      <c r="P79" s="28">
        <f>+$C$53*Matriz_de_consumo!P30</f>
        <v>125452</v>
      </c>
      <c r="Q79" s="28">
        <f>+$C$53*Matriz_de_consumo!Q30</f>
        <v>127980</v>
      </c>
      <c r="R79" s="28">
        <f>+$C$53*Matriz_de_consumo!R30</f>
        <v>127348</v>
      </c>
      <c r="S79" s="28">
        <f>+$C$53*Matriz_de_consumo!S30</f>
        <v>125452</v>
      </c>
      <c r="T79" s="28">
        <f>+$C$53*Matriz_de_consumo!T30</f>
        <v>124188</v>
      </c>
      <c r="U79" s="28">
        <f>+$C$53*Matriz_de_consumo!U30</f>
        <v>121344</v>
      </c>
      <c r="V79" s="28">
        <f>+$C$53*Matriz_de_consumo!V30</f>
        <v>125452</v>
      </c>
      <c r="W79" s="28">
        <f>+$C$53*Matriz_de_consumo!W30</f>
        <v>127032</v>
      </c>
      <c r="X79" s="28">
        <f>+$C$53*Matriz_de_consumo!X30</f>
        <v>123240</v>
      </c>
      <c r="Y79" s="28">
        <f>+$C$53*Matriz_de_consumo!Y30</f>
        <v>125768</v>
      </c>
      <c r="Z79" s="28">
        <f>+$C$53*Matriz_de_consumo!Z30</f>
        <v>120080</v>
      </c>
    </row>
    <row r="80" spans="2:26" x14ac:dyDescent="0.2">
      <c r="B80" s="75">
        <f t="shared" si="0"/>
        <v>44433</v>
      </c>
      <c r="C80" s="28">
        <f>+$C$53*Matriz_de_consumo!C31</f>
        <v>124504</v>
      </c>
      <c r="D80" s="28">
        <f>+$C$53*Matriz_de_consumo!D31</f>
        <v>124504</v>
      </c>
      <c r="E80" s="28">
        <f>+$C$53*Matriz_de_consumo!E31</f>
        <v>120712</v>
      </c>
      <c r="F80" s="28">
        <f>+$C$53*Matriz_de_consumo!F31</f>
        <v>125768</v>
      </c>
      <c r="G80" s="28">
        <f>+$C$53*Matriz_de_consumo!G31</f>
        <v>124504</v>
      </c>
      <c r="H80" s="28">
        <f>+$C$53*Matriz_de_consumo!H31</f>
        <v>127664</v>
      </c>
      <c r="I80" s="28">
        <f>+$C$53*Matriz_de_consumo!I31</f>
        <v>129560</v>
      </c>
      <c r="J80" s="28">
        <f>+$C$53*Matriz_de_consumo!J31</f>
        <v>130192</v>
      </c>
      <c r="K80" s="28">
        <f>+$C$53*Matriz_de_consumo!K31</f>
        <v>130824</v>
      </c>
      <c r="L80" s="28">
        <f>+$C$53*Matriz_de_consumo!L31</f>
        <v>121976</v>
      </c>
      <c r="M80" s="28">
        <f>+$C$53*Matriz_de_consumo!M31</f>
        <v>116604</v>
      </c>
      <c r="N80" s="28">
        <f>+$C$53*Matriz_de_consumo!N31</f>
        <v>104596</v>
      </c>
      <c r="O80" s="28">
        <f>+$C$53*Matriz_de_consumo!O31</f>
        <v>110916</v>
      </c>
      <c r="P80" s="28">
        <f>+$C$53*Matriz_de_consumo!P31</f>
        <v>127664</v>
      </c>
      <c r="Q80" s="28">
        <f>+$C$53*Matriz_de_consumo!Q31</f>
        <v>129560</v>
      </c>
      <c r="R80" s="28">
        <f>+$C$53*Matriz_de_consumo!R31</f>
        <v>129560</v>
      </c>
      <c r="S80" s="28">
        <f>+$C$53*Matriz_de_consumo!S31</f>
        <v>127664</v>
      </c>
      <c r="T80" s="28">
        <f>+$C$53*Matriz_de_consumo!T31</f>
        <v>122292</v>
      </c>
      <c r="U80" s="28">
        <f>+$C$53*Matriz_de_consumo!U31</f>
        <v>125136</v>
      </c>
      <c r="V80" s="28">
        <f>+$C$53*Matriz_de_consumo!V31</f>
        <v>126716</v>
      </c>
      <c r="W80" s="28">
        <f>+$C$53*Matriz_de_consumo!W31</f>
        <v>125768</v>
      </c>
      <c r="X80" s="28">
        <f>+$C$53*Matriz_de_consumo!X31</f>
        <v>122608</v>
      </c>
      <c r="Y80" s="28">
        <f>+$C$53*Matriz_de_consumo!Y31</f>
        <v>120396</v>
      </c>
      <c r="Z80" s="28">
        <f>+$C$53*Matriz_de_consumo!Z31</f>
        <v>124504</v>
      </c>
    </row>
    <row r="81" spans="2:28" x14ac:dyDescent="0.2">
      <c r="B81" s="75">
        <f t="shared" si="0"/>
        <v>44434</v>
      </c>
      <c r="C81" s="28">
        <f>+$C$53*Matriz_de_consumo!C32</f>
        <v>128296</v>
      </c>
      <c r="D81" s="28">
        <f>+$C$53*Matriz_de_consumo!D32</f>
        <v>126716</v>
      </c>
      <c r="E81" s="28">
        <f>+$C$53*Matriz_de_consumo!E32</f>
        <v>126400</v>
      </c>
      <c r="F81" s="28">
        <f>+$C$53*Matriz_de_consumo!F32</f>
        <v>125452</v>
      </c>
      <c r="G81" s="28">
        <f>+$C$53*Matriz_de_consumo!G32</f>
        <v>123556</v>
      </c>
      <c r="H81" s="28">
        <f>+$C$53*Matriz_de_consumo!H32</f>
        <v>125452</v>
      </c>
      <c r="I81" s="28">
        <f>+$C$53*Matriz_de_consumo!I32</f>
        <v>123872</v>
      </c>
      <c r="J81" s="28">
        <f>+$C$53*Matriz_de_consumo!J32</f>
        <v>130508</v>
      </c>
      <c r="K81" s="28">
        <f>+$C$53*Matriz_de_consumo!K32</f>
        <v>128928</v>
      </c>
      <c r="L81" s="28">
        <f>+$C$53*Matriz_de_consumo!L32</f>
        <v>124820</v>
      </c>
      <c r="M81" s="28">
        <f>+$C$53*Matriz_de_consumo!M32</f>
        <v>126400</v>
      </c>
      <c r="N81" s="28">
        <f>+$C$53*Matriz_de_consumo!N32</f>
        <v>125136</v>
      </c>
      <c r="O81" s="28">
        <f>+$C$53*Matriz_de_consumo!O32</f>
        <v>126084</v>
      </c>
      <c r="P81" s="28">
        <f>+$C$53*Matriz_de_consumo!P32</f>
        <v>125768</v>
      </c>
      <c r="Q81" s="28">
        <f>+$C$53*Matriz_de_consumo!Q32</f>
        <v>122924</v>
      </c>
      <c r="R81" s="28">
        <f>+$C$53*Matriz_de_consumo!R32</f>
        <v>126084</v>
      </c>
      <c r="S81" s="28">
        <f>+$C$53*Matriz_de_consumo!S32</f>
        <v>126084</v>
      </c>
      <c r="T81" s="28">
        <f>+$C$53*Matriz_de_consumo!T32</f>
        <v>125136</v>
      </c>
      <c r="U81" s="28">
        <f>+$C$53*Matriz_de_consumo!U32</f>
        <v>128928</v>
      </c>
      <c r="V81" s="28">
        <f>+$C$53*Matriz_de_consumo!V32</f>
        <v>127032</v>
      </c>
      <c r="W81" s="28">
        <f>+$C$53*Matriz_de_consumo!W32</f>
        <v>121344</v>
      </c>
      <c r="X81" s="28">
        <f>+$C$53*Matriz_de_consumo!X32</f>
        <v>127348</v>
      </c>
      <c r="Y81" s="28">
        <f>+$C$53*Matriz_de_consumo!Y32</f>
        <v>123872</v>
      </c>
      <c r="Z81" s="28">
        <f>+$C$53*Matriz_de_consumo!Z32</f>
        <v>126400</v>
      </c>
    </row>
    <row r="82" spans="2:28" x14ac:dyDescent="0.2">
      <c r="B82" s="75">
        <f t="shared" si="0"/>
        <v>44435</v>
      </c>
      <c r="C82" s="28">
        <f>+$C$53*Matriz_de_consumo!C33</f>
        <v>122608</v>
      </c>
      <c r="D82" s="28">
        <f>+$C$53*Matriz_de_consumo!D33</f>
        <v>122608</v>
      </c>
      <c r="E82" s="28">
        <f>+$C$53*Matriz_de_consumo!E33</f>
        <v>126716</v>
      </c>
      <c r="F82" s="28">
        <f>+$C$53*Matriz_de_consumo!F33</f>
        <v>125452</v>
      </c>
      <c r="G82" s="28">
        <f>+$C$53*Matriz_de_consumo!G33</f>
        <v>130192</v>
      </c>
      <c r="H82" s="28">
        <f>+$C$53*Matriz_de_consumo!H33</f>
        <v>125768</v>
      </c>
      <c r="I82" s="28">
        <f>+$C$53*Matriz_de_consumo!I33</f>
        <v>125768</v>
      </c>
      <c r="J82" s="28">
        <f>+$C$53*Matriz_de_consumo!J33</f>
        <v>126716</v>
      </c>
      <c r="K82" s="28">
        <f>+$C$53*Matriz_de_consumo!K33</f>
        <v>124188</v>
      </c>
      <c r="L82" s="28">
        <f>+$C$53*Matriz_de_consumo!L33</f>
        <v>124504</v>
      </c>
      <c r="M82" s="28">
        <f>+$C$53*Matriz_de_consumo!M33</f>
        <v>125768</v>
      </c>
      <c r="N82" s="28">
        <f>+$C$53*Matriz_de_consumo!N33</f>
        <v>125136</v>
      </c>
      <c r="O82" s="28">
        <f>+$C$53*Matriz_de_consumo!O33</f>
        <v>127664</v>
      </c>
      <c r="P82" s="28">
        <f>+$C$53*Matriz_de_consumo!P33</f>
        <v>129244</v>
      </c>
      <c r="Q82" s="28">
        <f>+$C$53*Matriz_de_consumo!Q33</f>
        <v>127664</v>
      </c>
      <c r="R82" s="28">
        <f>+$C$53*Matriz_de_consumo!R33</f>
        <v>128296</v>
      </c>
      <c r="S82" s="28">
        <f>+$C$53*Matriz_de_consumo!S33</f>
        <v>127980</v>
      </c>
      <c r="T82" s="28">
        <f>+$C$53*Matriz_de_consumo!T33</f>
        <v>120080</v>
      </c>
      <c r="U82" s="28">
        <f>+$C$53*Matriz_de_consumo!U33</f>
        <v>114708</v>
      </c>
      <c r="V82" s="28">
        <f>+$C$53*Matriz_de_consumo!V33</f>
        <v>118816</v>
      </c>
      <c r="W82" s="28">
        <f>+$C$53*Matriz_de_consumo!W33</f>
        <v>126716</v>
      </c>
      <c r="X82" s="28">
        <f>+$C$53*Matriz_de_consumo!X33</f>
        <v>128612</v>
      </c>
      <c r="Y82" s="28">
        <f>+$C$53*Matriz_de_consumo!Y33</f>
        <v>127980</v>
      </c>
      <c r="Z82" s="28">
        <f>+$C$53*Matriz_de_consumo!Z33</f>
        <v>123872</v>
      </c>
    </row>
    <row r="83" spans="2:28" x14ac:dyDescent="0.2">
      <c r="B83" s="75">
        <f t="shared" si="0"/>
        <v>44436</v>
      </c>
      <c r="C83" s="28">
        <f>+$C$53*Matriz_de_consumo!C34</f>
        <v>124820</v>
      </c>
      <c r="D83" s="28">
        <f>+$C$53*Matriz_de_consumo!D34</f>
        <v>128612</v>
      </c>
      <c r="E83" s="28">
        <f>+$C$53*Matriz_de_consumo!E34</f>
        <v>127664</v>
      </c>
      <c r="F83" s="28">
        <f>+$C$53*Matriz_de_consumo!F34</f>
        <v>119764</v>
      </c>
      <c r="G83" s="28">
        <f>+$C$53*Matriz_de_consumo!G34</f>
        <v>123556</v>
      </c>
      <c r="H83" s="28">
        <f>+$C$53*Matriz_de_consumo!H34</f>
        <v>124820</v>
      </c>
      <c r="I83" s="28">
        <f>+$C$53*Matriz_de_consumo!I34</f>
        <v>126716</v>
      </c>
      <c r="J83" s="28">
        <f>+$C$53*Matriz_de_consumo!J34</f>
        <v>127348</v>
      </c>
      <c r="K83" s="28">
        <f>+$C$53*Matriz_de_consumo!K34</f>
        <v>128612</v>
      </c>
      <c r="L83" s="28">
        <f>+$C$53*Matriz_de_consumo!L34</f>
        <v>126084</v>
      </c>
      <c r="M83" s="28">
        <f>+$C$53*Matriz_de_consumo!M34</f>
        <v>126400</v>
      </c>
      <c r="N83" s="28">
        <f>+$C$53*Matriz_de_consumo!N34</f>
        <v>124820</v>
      </c>
      <c r="O83" s="28">
        <f>+$C$53*Matriz_de_consumo!O34</f>
        <v>118816</v>
      </c>
      <c r="P83" s="28">
        <f>+$C$53*Matriz_de_consumo!P34</f>
        <v>127032</v>
      </c>
      <c r="Q83" s="28">
        <f>+$C$53*Matriz_de_consumo!Q34</f>
        <v>129560</v>
      </c>
      <c r="R83" s="28">
        <f>+$C$53*Matriz_de_consumo!R34</f>
        <v>124188</v>
      </c>
      <c r="S83" s="28">
        <f>+$C$53*Matriz_de_consumo!S34</f>
        <v>124188</v>
      </c>
      <c r="T83" s="28">
        <f>+$C$53*Matriz_de_consumo!T34</f>
        <v>125452</v>
      </c>
      <c r="U83" s="28">
        <f>+$C$53*Matriz_de_consumo!U34</f>
        <v>122924</v>
      </c>
      <c r="V83" s="28">
        <f>+$C$53*Matriz_de_consumo!V34</f>
        <v>126084</v>
      </c>
      <c r="W83" s="28">
        <f>+$C$53*Matriz_de_consumo!W34</f>
        <v>124820</v>
      </c>
      <c r="X83" s="28">
        <f>+$C$53*Matriz_de_consumo!X34</f>
        <v>123872</v>
      </c>
      <c r="Y83" s="28">
        <f>+$C$53*Matriz_de_consumo!Y34</f>
        <v>120396</v>
      </c>
      <c r="Z83" s="28">
        <f>+$C$53*Matriz_de_consumo!Z34</f>
        <v>121660</v>
      </c>
    </row>
    <row r="84" spans="2:28" x14ac:dyDescent="0.2">
      <c r="B84" s="75">
        <f t="shared" si="0"/>
        <v>44437</v>
      </c>
      <c r="C84" s="28">
        <f>+$C$53*Matriz_de_consumo!C35</f>
        <v>123872</v>
      </c>
      <c r="D84" s="28">
        <f>+$C$53*Matriz_de_consumo!D35</f>
        <v>120396</v>
      </c>
      <c r="E84" s="28">
        <f>+$C$53*Matriz_de_consumo!E35</f>
        <v>115024</v>
      </c>
      <c r="F84" s="28">
        <f>+$C$53*Matriz_de_consumo!F35</f>
        <v>126716</v>
      </c>
      <c r="G84" s="28">
        <f>+$C$53*Matriz_de_consumo!G35</f>
        <v>127032</v>
      </c>
      <c r="H84" s="28">
        <f>+$C$53*Matriz_de_consumo!H35</f>
        <v>132088</v>
      </c>
      <c r="I84" s="28">
        <f>+$C$53*Matriz_de_consumo!I35</f>
        <v>126400</v>
      </c>
      <c r="J84" s="28">
        <f>+$C$53*Matriz_de_consumo!J35</f>
        <v>121344</v>
      </c>
      <c r="K84" s="28">
        <f>+$C$53*Matriz_de_consumo!K35</f>
        <v>124504</v>
      </c>
      <c r="L84" s="28">
        <f>+$C$53*Matriz_de_consumo!L35</f>
        <v>126400</v>
      </c>
      <c r="M84" s="28">
        <f>+$C$53*Matriz_de_consumo!M35</f>
        <v>126400</v>
      </c>
      <c r="N84" s="28">
        <f>+$C$53*Matriz_de_consumo!N35</f>
        <v>129244</v>
      </c>
      <c r="O84" s="28">
        <f>+$C$53*Matriz_de_consumo!O35</f>
        <v>127664</v>
      </c>
      <c r="P84" s="28">
        <f>+$C$53*Matriz_de_consumo!P35</f>
        <v>128296</v>
      </c>
      <c r="Q84" s="28">
        <f>+$C$53*Matriz_de_consumo!Q35</f>
        <v>128928</v>
      </c>
      <c r="R84" s="28">
        <f>+$C$53*Matriz_de_consumo!R35</f>
        <v>127664</v>
      </c>
      <c r="S84" s="28">
        <f>+$C$53*Matriz_de_consumo!S35</f>
        <v>124504</v>
      </c>
      <c r="T84" s="28">
        <f>+$C$53*Matriz_de_consumo!T35</f>
        <v>121028</v>
      </c>
      <c r="U84" s="28">
        <f>+$C$53*Matriz_de_consumo!U35</f>
        <v>128296</v>
      </c>
      <c r="V84" s="28">
        <f>+$C$53*Matriz_de_consumo!V35</f>
        <v>123872</v>
      </c>
      <c r="W84" s="28">
        <f>+$C$53*Matriz_de_consumo!W35</f>
        <v>120712</v>
      </c>
      <c r="X84" s="28">
        <f>+$C$53*Matriz_de_consumo!X35</f>
        <v>119448</v>
      </c>
      <c r="Y84" s="28">
        <f>+$C$53*Matriz_de_consumo!Y35</f>
        <v>121660</v>
      </c>
      <c r="Z84" s="28">
        <f>+$C$53*Matriz_de_consumo!Z35</f>
        <v>121028</v>
      </c>
    </row>
    <row r="85" spans="2:28" x14ac:dyDescent="0.2">
      <c r="B85" s="75">
        <f t="shared" si="0"/>
        <v>44438</v>
      </c>
      <c r="C85" s="28">
        <f>+$C$53*Matriz_de_consumo!C36</f>
        <v>117552</v>
      </c>
      <c r="D85" s="28">
        <f>+$C$53*Matriz_de_consumo!D36</f>
        <v>119448</v>
      </c>
      <c r="E85" s="28">
        <f>+$C$53*Matriz_de_consumo!E36</f>
        <v>118184</v>
      </c>
      <c r="F85" s="28">
        <f>+$C$53*Matriz_de_consumo!F36</f>
        <v>116920</v>
      </c>
      <c r="G85" s="28">
        <f>+$C$53*Matriz_de_consumo!G36</f>
        <v>120712</v>
      </c>
      <c r="H85" s="28">
        <f>+$C$53*Matriz_de_consumo!H36</f>
        <v>119764</v>
      </c>
      <c r="I85" s="28">
        <f>+$C$53*Matriz_de_consumo!I36</f>
        <v>122608</v>
      </c>
      <c r="J85" s="28">
        <f>+$C$53*Matriz_de_consumo!J36</f>
        <v>120396</v>
      </c>
      <c r="K85" s="28">
        <f>+$C$53*Matriz_de_consumo!K36</f>
        <v>119448</v>
      </c>
      <c r="L85" s="28">
        <f>+$C$53*Matriz_de_consumo!L36</f>
        <v>121028</v>
      </c>
      <c r="M85" s="28">
        <f>+$C$53*Matriz_de_consumo!M36</f>
        <v>116920</v>
      </c>
      <c r="N85" s="28">
        <f>+$C$53*Matriz_de_consumo!N36</f>
        <v>116288</v>
      </c>
      <c r="O85" s="28">
        <f>+$C$53*Matriz_de_consumo!O36</f>
        <v>120712</v>
      </c>
      <c r="P85" s="28">
        <f>+$C$53*Matriz_de_consumo!P36</f>
        <v>119448</v>
      </c>
      <c r="Q85" s="28">
        <f>+$C$53*Matriz_de_consumo!Q36</f>
        <v>119448</v>
      </c>
      <c r="R85" s="28">
        <f>+$C$53*Matriz_de_consumo!R36</f>
        <v>125136</v>
      </c>
      <c r="S85" s="28">
        <f>+$C$53*Matriz_de_consumo!S36</f>
        <v>119132</v>
      </c>
      <c r="T85" s="28">
        <f>+$C$53*Matriz_de_consumo!T36</f>
        <v>113760</v>
      </c>
      <c r="U85" s="28">
        <f>+$C$53*Matriz_de_consumo!U36</f>
        <v>124504</v>
      </c>
      <c r="V85" s="28">
        <f>+$C$53*Matriz_de_consumo!V36</f>
        <v>120396</v>
      </c>
      <c r="W85" s="28">
        <f>+$C$53*Matriz_de_consumo!W36</f>
        <v>119132</v>
      </c>
      <c r="X85" s="28">
        <f>+$C$53*Matriz_de_consumo!X36</f>
        <v>115972</v>
      </c>
      <c r="Y85" s="28">
        <f>+$C$53*Matriz_de_consumo!Y36</f>
        <v>119764</v>
      </c>
      <c r="Z85" s="28">
        <f>+$C$53*Matriz_de_consumo!Z36</f>
        <v>124820</v>
      </c>
    </row>
    <row r="86" spans="2:28" x14ac:dyDescent="0.2">
      <c r="B86" s="75">
        <f t="shared" si="0"/>
        <v>44439</v>
      </c>
      <c r="C86" s="28">
        <f>+$C$53*Matriz_de_consumo!C37</f>
        <v>125136</v>
      </c>
      <c r="D86" s="28">
        <f>+$C$53*Matriz_de_consumo!D37</f>
        <v>123240</v>
      </c>
      <c r="E86" s="28">
        <f>+$C$53*Matriz_de_consumo!E37</f>
        <v>120080</v>
      </c>
      <c r="F86" s="28">
        <f>+$C$53*Matriz_de_consumo!F37</f>
        <v>119764</v>
      </c>
      <c r="G86" s="28">
        <f>+$C$53*Matriz_de_consumo!G37</f>
        <v>122608</v>
      </c>
      <c r="H86" s="28">
        <f>+$C$53*Matriz_de_consumo!H37</f>
        <v>121028</v>
      </c>
      <c r="I86" s="28">
        <f>+$C$53*Matriz_de_consumo!I37</f>
        <v>117552</v>
      </c>
      <c r="J86" s="28">
        <f>+$C$53*Matriz_de_consumo!J37</f>
        <v>120396</v>
      </c>
      <c r="K86" s="28">
        <f>+$C$53*Matriz_de_consumo!K37</f>
        <v>121028</v>
      </c>
      <c r="L86" s="28">
        <f>+$C$53*Matriz_de_consumo!L37</f>
        <v>124820</v>
      </c>
      <c r="M86" s="28">
        <f>+$C$53*Matriz_de_consumo!M37</f>
        <v>122924</v>
      </c>
      <c r="N86" s="28">
        <f>+$C$53*Matriz_de_consumo!N37</f>
        <v>123872</v>
      </c>
      <c r="O86" s="28">
        <f>+$C$53*Matriz_de_consumo!O37</f>
        <v>125136</v>
      </c>
      <c r="P86" s="28">
        <f>+$C$53*Matriz_de_consumo!P37</f>
        <v>120396</v>
      </c>
      <c r="Q86" s="28">
        <f>+$C$53*Matriz_de_consumo!Q37</f>
        <v>117868</v>
      </c>
      <c r="R86" s="28">
        <f>+$C$53*Matriz_de_consumo!R37</f>
        <v>124820</v>
      </c>
      <c r="S86" s="28">
        <f>+$C$53*Matriz_de_consumo!S37</f>
        <v>124504</v>
      </c>
      <c r="T86" s="28">
        <f>+$C$53*Matriz_de_consumo!T37</f>
        <v>121660</v>
      </c>
      <c r="U86" s="28">
        <f>+$C$53*Matriz_de_consumo!U37</f>
        <v>122608</v>
      </c>
      <c r="V86" s="28">
        <f>+$C$53*Matriz_de_consumo!V37</f>
        <v>123240</v>
      </c>
      <c r="W86" s="28">
        <f>+$C$53*Matriz_de_consumo!W37</f>
        <v>121028</v>
      </c>
      <c r="X86" s="28">
        <f>+$C$53*Matriz_de_consumo!X37</f>
        <v>119764</v>
      </c>
      <c r="Y86" s="28">
        <f>+$C$53*Matriz_de_consumo!Y37</f>
        <v>120080</v>
      </c>
      <c r="Z86" s="28">
        <f>+$C$53*Matriz_de_consumo!Z37</f>
        <v>120396</v>
      </c>
    </row>
    <row r="88" spans="2:28" x14ac:dyDescent="0.2">
      <c r="B88" s="25" t="s">
        <v>108</v>
      </c>
      <c r="C88" s="29">
        <f>+SUM(C56:Z86)</f>
        <v>92655624</v>
      </c>
    </row>
    <row r="90" spans="2:28" x14ac:dyDescent="0.2">
      <c r="E90" s="33"/>
    </row>
    <row r="91" spans="2:28" s="19" customFormat="1" x14ac:dyDescent="0.2">
      <c r="B91" s="18" t="s">
        <v>91</v>
      </c>
    </row>
    <row r="93" spans="2:28" s="35" customFormat="1" x14ac:dyDescent="0.2">
      <c r="B93" s="34"/>
      <c r="C93" s="73">
        <v>3</v>
      </c>
      <c r="D93" s="73">
        <v>3</v>
      </c>
      <c r="E93" s="73">
        <v>3</v>
      </c>
      <c r="F93" s="73">
        <v>3</v>
      </c>
      <c r="G93" s="73">
        <v>2</v>
      </c>
      <c r="H93" s="73">
        <v>2</v>
      </c>
      <c r="I93" s="73">
        <v>2</v>
      </c>
      <c r="J93" s="73">
        <v>2</v>
      </c>
      <c r="K93" s="73">
        <v>2</v>
      </c>
      <c r="L93" s="73">
        <v>1</v>
      </c>
      <c r="M93" s="73">
        <v>1</v>
      </c>
      <c r="N93" s="73">
        <v>1</v>
      </c>
      <c r="O93" s="73">
        <v>2</v>
      </c>
      <c r="P93" s="73">
        <v>2</v>
      </c>
      <c r="Q93" s="73">
        <v>2</v>
      </c>
      <c r="R93" s="73">
        <v>2</v>
      </c>
      <c r="S93" s="73">
        <v>2</v>
      </c>
      <c r="T93" s="73">
        <v>2</v>
      </c>
      <c r="U93" s="73">
        <v>1</v>
      </c>
      <c r="V93" s="73">
        <v>1</v>
      </c>
      <c r="W93" s="73">
        <v>1</v>
      </c>
      <c r="X93" s="73">
        <v>2</v>
      </c>
      <c r="Y93" s="73">
        <v>2</v>
      </c>
      <c r="Z93" s="73">
        <v>3</v>
      </c>
    </row>
    <row r="94" spans="2:28" s="37" customFormat="1" ht="25.5" x14ac:dyDescent="0.25">
      <c r="B94" s="15" t="s">
        <v>111</v>
      </c>
      <c r="C94" s="36" cm="1">
        <f t="array" ref="C94">INDEX(Tabla_reporte_bitacora_frontera[tmin_redo],MATCH(Datos_Consumos!$C$2,Tabla_reporte_bitacora_frontera[frontera],0),0)</f>
        <v>34.42</v>
      </c>
      <c r="D94" s="36" cm="1">
        <f t="array" ref="D94">INDEX(Tabla_reporte_bitacora_frontera[tmin_redo],MATCH(Datos_Consumos!$C$2,Tabla_reporte_bitacora_frontera[frontera],0),0)</f>
        <v>34.42</v>
      </c>
      <c r="E94" s="36" cm="1">
        <f t="array" ref="E94">INDEX(Tabla_reporte_bitacora_frontera[tmin_redo],MATCH(Datos_Consumos!$C$2,Tabla_reporte_bitacora_frontera[frontera],0),0)</f>
        <v>34.42</v>
      </c>
      <c r="F94" s="36" cm="1">
        <f t="array" ref="F94">INDEX(Tabla_reporte_bitacora_frontera[tmin_redo],MATCH(Datos_Consumos!$C$2,Tabla_reporte_bitacora_frontera[frontera],0),0)</f>
        <v>34.42</v>
      </c>
      <c r="G94" s="36" cm="1">
        <f t="array" ref="G94">INDEX(Tabla_reporte_bitacora_frontera[tmed_redo],MATCH(Datos_Consumos!$C$2,Tabla_reporte_bitacora_frontera[frontera],0),0)</f>
        <v>39.78</v>
      </c>
      <c r="H94" s="36" cm="1">
        <f t="array" ref="H94">INDEX(Tabla_reporte_bitacora_frontera[tmed_redo],MATCH(Datos_Consumos!$C$2,Tabla_reporte_bitacora_frontera[frontera],0),0)</f>
        <v>39.78</v>
      </c>
      <c r="I94" s="36" cm="1">
        <f t="array" ref="I94">INDEX(Tabla_reporte_bitacora_frontera[tmed_redo],MATCH(Datos_Consumos!$C$2,Tabla_reporte_bitacora_frontera[frontera],0),0)</f>
        <v>39.78</v>
      </c>
      <c r="J94" s="36" cm="1">
        <f t="array" ref="J94">INDEX(Tabla_reporte_bitacora_frontera[tmed_redo],MATCH(Datos_Consumos!$C$2,Tabla_reporte_bitacora_frontera[frontera],0),0)</f>
        <v>39.78</v>
      </c>
      <c r="K94" s="36" cm="1">
        <f t="array" ref="K94">INDEX(Tabla_reporte_bitacora_frontera[tmed_redo],MATCH(Datos_Consumos!$C$2,Tabla_reporte_bitacora_frontera[frontera],0),0)</f>
        <v>39.78</v>
      </c>
      <c r="L94" s="36" cm="1">
        <f t="array" ref="L94">INDEX(Tabla_reporte_bitacora_frontera[tmax_redo],MATCH(Datos_Consumos!$C$2,Tabla_reporte_bitacora_frontera[frontera],0),0)</f>
        <v>43.42</v>
      </c>
      <c r="M94" s="36" cm="1">
        <f t="array" ref="M94">INDEX(Tabla_reporte_bitacora_frontera[tmax_redo],MATCH(Datos_Consumos!$C$2,Tabla_reporte_bitacora_frontera[frontera],0),0)</f>
        <v>43.42</v>
      </c>
      <c r="N94" s="36" cm="1">
        <f t="array" ref="N94">INDEX(Tabla_reporte_bitacora_frontera[tmax_redo],MATCH(Datos_Consumos!$C$2,Tabla_reporte_bitacora_frontera[frontera],0),0)</f>
        <v>43.42</v>
      </c>
      <c r="O94" s="36" cm="1">
        <f t="array" ref="O94">INDEX(Tabla_reporte_bitacora_frontera[tmed_redo],MATCH(Datos_Consumos!$C$2,Tabla_reporte_bitacora_frontera[frontera],0),0)</f>
        <v>39.78</v>
      </c>
      <c r="P94" s="36" cm="1">
        <f t="array" ref="P94">INDEX(Tabla_reporte_bitacora_frontera[tmed_redo],MATCH(Datos_Consumos!$C$2,Tabla_reporte_bitacora_frontera[frontera],0),0)</f>
        <v>39.78</v>
      </c>
      <c r="Q94" s="36" cm="1">
        <f t="array" ref="Q94">INDEX(Tabla_reporte_bitacora_frontera[tmed_redo],MATCH(Datos_Consumos!$C$2,Tabla_reporte_bitacora_frontera[frontera],0),0)</f>
        <v>39.78</v>
      </c>
      <c r="R94" s="36" cm="1">
        <f t="array" ref="R94">INDEX(Tabla_reporte_bitacora_frontera[tmed_redo],MATCH(Datos_Consumos!$C$2,Tabla_reporte_bitacora_frontera[frontera],0),0)</f>
        <v>39.78</v>
      </c>
      <c r="S94" s="36" cm="1">
        <f t="array" ref="S94">INDEX(Tabla_reporte_bitacora_frontera[tmed_redo],MATCH(Datos_Consumos!$C$2,Tabla_reporte_bitacora_frontera[frontera],0),0)</f>
        <v>39.78</v>
      </c>
      <c r="T94" s="36" cm="1">
        <f t="array" ref="T94">INDEX(Tabla_reporte_bitacora_frontera[tmed_redo],MATCH(Datos_Consumos!$C$2,Tabla_reporte_bitacora_frontera[frontera],0),0)</f>
        <v>39.78</v>
      </c>
      <c r="U94" s="36" cm="1">
        <f t="array" ref="U94">INDEX(Tabla_reporte_bitacora_frontera[tmax_redo],MATCH(Datos_Consumos!$C$2,Tabla_reporte_bitacora_frontera[frontera],0),0)</f>
        <v>43.42</v>
      </c>
      <c r="V94" s="36" cm="1">
        <f t="array" ref="V94">INDEX(Tabla_reporte_bitacora_frontera[tmax_redo],MATCH(Datos_Consumos!$C$2,Tabla_reporte_bitacora_frontera[frontera],0),0)</f>
        <v>43.42</v>
      </c>
      <c r="W94" s="36" cm="1">
        <f t="array" ref="W94">INDEX(Tabla_reporte_bitacora_frontera[tmax_redo],MATCH(Datos_Consumos!$C$2,Tabla_reporte_bitacora_frontera[frontera],0),0)</f>
        <v>43.42</v>
      </c>
      <c r="X94" s="36" cm="1">
        <f t="array" ref="X94">INDEX(Tabla_reporte_bitacora_frontera[tmed_redo],MATCH(Datos_Consumos!$C$2,Tabla_reporte_bitacora_frontera[frontera],0),0)</f>
        <v>39.78</v>
      </c>
      <c r="Y94" s="36" cm="1">
        <f t="array" ref="Y94">INDEX(Tabla_reporte_bitacora_frontera[tmed_redo],MATCH(Datos_Consumos!$C$2,Tabla_reporte_bitacora_frontera[frontera],0),0)</f>
        <v>39.78</v>
      </c>
      <c r="Z94" s="36" cm="1">
        <f t="array" ref="Z94">INDEX(Tabla_reporte_bitacora_frontera[tmin_redo],MATCH(Datos_Consumos!$C$2,Tabla_reporte_bitacora_frontera[frontera],0),0)</f>
        <v>34.42</v>
      </c>
      <c r="AB94" s="38"/>
    </row>
    <row r="96" spans="2:28" x14ac:dyDescent="0.2">
      <c r="B96" s="27"/>
      <c r="C96" s="21" t="s">
        <v>107</v>
      </c>
      <c r="D96" s="21" t="s">
        <v>56</v>
      </c>
      <c r="E96" s="21" t="s">
        <v>57</v>
      </c>
      <c r="F96" s="21" t="s">
        <v>58</v>
      </c>
      <c r="G96" s="21" t="s">
        <v>59</v>
      </c>
      <c r="H96" s="21" t="s">
        <v>60</v>
      </c>
      <c r="I96" s="21" t="s">
        <v>61</v>
      </c>
      <c r="J96" s="21" t="s">
        <v>62</v>
      </c>
      <c r="K96" s="21" t="s">
        <v>63</v>
      </c>
      <c r="L96" s="21" t="s">
        <v>64</v>
      </c>
      <c r="M96" s="21" t="s">
        <v>65</v>
      </c>
      <c r="N96" s="21" t="s">
        <v>66</v>
      </c>
      <c r="O96" s="21" t="s">
        <v>67</v>
      </c>
      <c r="P96" s="21" t="s">
        <v>68</v>
      </c>
      <c r="Q96" s="21" t="s">
        <v>69</v>
      </c>
      <c r="R96" s="21" t="s">
        <v>70</v>
      </c>
      <c r="S96" s="21" t="s">
        <v>71</v>
      </c>
      <c r="T96" s="21" t="s">
        <v>72</v>
      </c>
      <c r="U96" s="21" t="s">
        <v>73</v>
      </c>
      <c r="V96" s="21" t="s">
        <v>74</v>
      </c>
      <c r="W96" s="21" t="s">
        <v>75</v>
      </c>
      <c r="X96" s="21" t="s">
        <v>76</v>
      </c>
      <c r="Y96" s="21" t="s">
        <v>77</v>
      </c>
      <c r="Z96" s="21" t="s">
        <v>78</v>
      </c>
      <c r="AB96" s="39"/>
    </row>
    <row r="97" spans="2:28" x14ac:dyDescent="0.2">
      <c r="B97" s="75">
        <f>+B56</f>
        <v>44409</v>
      </c>
      <c r="C97" s="28">
        <f>C$94*Matriz_de_consumo!C7</f>
        <v>536952</v>
      </c>
      <c r="D97" s="28">
        <f>D$94*Matriz_de_consumo!D7</f>
        <v>563111.20000000007</v>
      </c>
      <c r="E97" s="28">
        <f>E$94*Matriz_de_consumo!E7</f>
        <v>568618.4</v>
      </c>
      <c r="F97" s="28">
        <f>F$94*Matriz_de_consumo!F7</f>
        <v>552096.80000000005</v>
      </c>
      <c r="G97" s="28">
        <f>G$94*Matriz_de_consumo!G7</f>
        <v>625341.6</v>
      </c>
      <c r="H97" s="28">
        <f>H$94*Matriz_de_consumo!H7</f>
        <v>622159.20000000007</v>
      </c>
      <c r="I97" s="28">
        <f>I$94*Matriz_de_consumo!I7</f>
        <v>620568</v>
      </c>
      <c r="J97" s="28">
        <f>J$94*Matriz_de_consumo!J7</f>
        <v>647618.4</v>
      </c>
      <c r="K97" s="28">
        <f>K$94*Matriz_de_consumo!K7</f>
        <v>669895.20000000007</v>
      </c>
      <c r="L97" s="28">
        <f>L$94*Matriz_de_consumo!L7</f>
        <v>691246.4</v>
      </c>
      <c r="M97" s="28">
        <f>M$94*Matriz_de_consumo!M7</f>
        <v>679088.8</v>
      </c>
      <c r="N97" s="28">
        <f>N$94*Matriz_de_consumo!N7</f>
        <v>698193.6</v>
      </c>
      <c r="O97" s="28">
        <f>O$94*Matriz_de_consumo!O7</f>
        <v>625341.6</v>
      </c>
      <c r="P97" s="28">
        <f>P$94*Matriz_de_consumo!P7</f>
        <v>642844.80000000005</v>
      </c>
      <c r="Q97" s="28">
        <f>Q$94*Matriz_de_consumo!Q7</f>
        <v>634888.80000000005</v>
      </c>
      <c r="R97" s="28">
        <f>R$94*Matriz_de_consumo!R7</f>
        <v>658756.80000000005</v>
      </c>
      <c r="S97" s="28">
        <f>S$94*Matriz_de_consumo!S7</f>
        <v>630115.20000000007</v>
      </c>
      <c r="T97" s="28">
        <f>T$94*Matriz_de_consumo!T7</f>
        <v>628524</v>
      </c>
      <c r="U97" s="28">
        <f>U$94*Matriz_de_consumo!U7</f>
        <v>673878.4</v>
      </c>
      <c r="V97" s="28">
        <f>V$94*Matriz_de_consumo!V7</f>
        <v>691246.4</v>
      </c>
      <c r="W97" s="28">
        <f>W$94*Matriz_de_consumo!W7</f>
        <v>703404</v>
      </c>
      <c r="X97" s="28">
        <f>X$94*Matriz_de_consumo!X7</f>
        <v>631706.4</v>
      </c>
      <c r="Y97" s="28">
        <f>Y$94*Matriz_de_consumo!Y7</f>
        <v>609429.6</v>
      </c>
      <c r="Z97" s="28">
        <f>Z$94*Matriz_de_consumo!Z7</f>
        <v>535575.20000000007</v>
      </c>
      <c r="AB97" s="40"/>
    </row>
    <row r="98" spans="2:28" x14ac:dyDescent="0.2">
      <c r="B98" s="75">
        <f t="shared" ref="B98:B127" si="1">+B57</f>
        <v>44410</v>
      </c>
      <c r="C98" s="28">
        <f>C$94*Matriz_de_consumo!C8</f>
        <v>545212.80000000005</v>
      </c>
      <c r="D98" s="28">
        <f>D$94*Matriz_de_consumo!D8</f>
        <v>542459.20000000007</v>
      </c>
      <c r="E98" s="28">
        <f>E$94*Matriz_de_consumo!E8</f>
        <v>538328.80000000005</v>
      </c>
      <c r="F98" s="28">
        <f>F$94*Matriz_de_consumo!F8</f>
        <v>571372</v>
      </c>
      <c r="G98" s="28">
        <f>G$94*Matriz_de_consumo!G8</f>
        <v>638071.20000000007</v>
      </c>
      <c r="H98" s="28">
        <f>H$94*Matriz_de_consumo!H8</f>
        <v>639662.4</v>
      </c>
      <c r="I98" s="28">
        <f>I$94*Matriz_de_consumo!I8</f>
        <v>646027.20000000007</v>
      </c>
      <c r="J98" s="28">
        <f>J$94*Matriz_de_consumo!J8</f>
        <v>617385.6</v>
      </c>
      <c r="K98" s="28">
        <f>K$94*Matriz_de_consumo!K8</f>
        <v>607838.4</v>
      </c>
      <c r="L98" s="28">
        <f>L$94*Matriz_de_consumo!L8</f>
        <v>701667.20000000007</v>
      </c>
      <c r="M98" s="28">
        <f>M$94*Matriz_de_consumo!M8</f>
        <v>715561.6</v>
      </c>
      <c r="N98" s="28">
        <f>N$94*Matriz_de_consumo!N8</f>
        <v>694720</v>
      </c>
      <c r="O98" s="28">
        <f>O$94*Matriz_de_consumo!O8</f>
        <v>665121.6</v>
      </c>
      <c r="P98" s="28">
        <f>P$94*Matriz_de_consumo!P8</f>
        <v>634888.80000000005</v>
      </c>
      <c r="Q98" s="28">
        <f>Q$94*Matriz_de_consumo!Q8</f>
        <v>617385.6</v>
      </c>
      <c r="R98" s="28">
        <f>R$94*Matriz_de_consumo!R8</f>
        <v>644436</v>
      </c>
      <c r="S98" s="28">
        <f>S$94*Matriz_de_consumo!S8</f>
        <v>649209.59999999998</v>
      </c>
      <c r="T98" s="28">
        <f>T$94*Matriz_de_consumo!T8</f>
        <v>634888.80000000005</v>
      </c>
      <c r="U98" s="28">
        <f>U$94*Matriz_de_consumo!U8</f>
        <v>687772.8</v>
      </c>
      <c r="V98" s="28">
        <f>V$94*Matriz_de_consumo!V8</f>
        <v>677352</v>
      </c>
      <c r="W98" s="28">
        <f>W$94*Matriz_de_consumo!W8</f>
        <v>673878.4</v>
      </c>
      <c r="X98" s="28">
        <f>X$94*Matriz_de_consumo!X8</f>
        <v>598291.20000000007</v>
      </c>
      <c r="Y98" s="28">
        <f>Y$94*Matriz_de_consumo!Y8</f>
        <v>634888.80000000005</v>
      </c>
      <c r="Z98" s="28">
        <f>Z$94*Matriz_de_consumo!Z8</f>
        <v>547966.4</v>
      </c>
    </row>
    <row r="99" spans="2:28" x14ac:dyDescent="0.2">
      <c r="B99" s="75">
        <f t="shared" si="1"/>
        <v>44411</v>
      </c>
      <c r="C99" s="28">
        <f>C$94*Matriz_de_consumo!C9</f>
        <v>563111.20000000007</v>
      </c>
      <c r="D99" s="28">
        <f>D$94*Matriz_de_consumo!D9</f>
        <v>546589.6</v>
      </c>
      <c r="E99" s="28">
        <f>E$94*Matriz_de_consumo!E9</f>
        <v>525937.6</v>
      </c>
      <c r="F99" s="28">
        <f>F$94*Matriz_de_consumo!F9</f>
        <v>525937.6</v>
      </c>
      <c r="G99" s="28">
        <f>G$94*Matriz_de_consumo!G9</f>
        <v>625341.6</v>
      </c>
      <c r="H99" s="28">
        <f>H$94*Matriz_de_consumo!H9</f>
        <v>671486.4</v>
      </c>
      <c r="I99" s="28">
        <f>I$94*Matriz_de_consumo!I9</f>
        <v>657165.6</v>
      </c>
      <c r="J99" s="28">
        <f>J$94*Matriz_de_consumo!J9</f>
        <v>631706.4</v>
      </c>
      <c r="K99" s="28">
        <f>K$94*Matriz_de_consumo!K9</f>
        <v>620568</v>
      </c>
      <c r="L99" s="28">
        <f>L$94*Matriz_de_consumo!L9</f>
        <v>684299.20000000007</v>
      </c>
      <c r="M99" s="28">
        <f>M$94*Matriz_de_consumo!M9</f>
        <v>706877.6</v>
      </c>
      <c r="N99" s="28">
        <f>N$94*Matriz_de_consumo!N9</f>
        <v>689509.6</v>
      </c>
      <c r="O99" s="28">
        <f>O$94*Matriz_de_consumo!O9</f>
        <v>647618.4</v>
      </c>
      <c r="P99" s="28">
        <f>P$94*Matriz_de_consumo!P9</f>
        <v>644436</v>
      </c>
      <c r="Q99" s="28">
        <f>Q$94*Matriz_de_consumo!Q9</f>
        <v>631706.4</v>
      </c>
      <c r="R99" s="28">
        <f>R$94*Matriz_de_consumo!R9</f>
        <v>604656</v>
      </c>
      <c r="S99" s="28">
        <f>S$94*Matriz_de_consumo!S9</f>
        <v>612612</v>
      </c>
      <c r="T99" s="28">
        <f>T$94*Matriz_de_consumo!T9</f>
        <v>630115.20000000007</v>
      </c>
      <c r="U99" s="28">
        <f>U$94*Matriz_de_consumo!U9</f>
        <v>701667.20000000007</v>
      </c>
      <c r="V99" s="28">
        <f>V$94*Matriz_de_consumo!V9</f>
        <v>694720</v>
      </c>
      <c r="W99" s="28">
        <f>W$94*Matriz_de_consumo!W9</f>
        <v>692983.20000000007</v>
      </c>
      <c r="X99" s="28">
        <f>X$94*Matriz_de_consumo!X9</f>
        <v>646027.20000000007</v>
      </c>
      <c r="Y99" s="28">
        <f>Y$94*Matriz_de_consumo!Y9</f>
        <v>623750.40000000002</v>
      </c>
      <c r="Z99" s="28">
        <f>Z$94*Matriz_de_consumo!Z9</f>
        <v>525937.6</v>
      </c>
    </row>
    <row r="100" spans="2:28" x14ac:dyDescent="0.2">
      <c r="B100" s="75">
        <f t="shared" si="1"/>
        <v>44412</v>
      </c>
      <c r="C100" s="28">
        <f>C$94*Matriz_de_consumo!C10</f>
        <v>539705.59999999998</v>
      </c>
      <c r="D100" s="28">
        <f>D$94*Matriz_de_consumo!D10</f>
        <v>547966.4</v>
      </c>
      <c r="E100" s="28">
        <f>E$94*Matriz_de_consumo!E10</f>
        <v>558980.80000000005</v>
      </c>
      <c r="F100" s="28">
        <f>F$94*Matriz_de_consumo!F10</f>
        <v>532821.6</v>
      </c>
      <c r="G100" s="28">
        <f>G$94*Matriz_de_consumo!G10</f>
        <v>598291.20000000007</v>
      </c>
      <c r="H100" s="28">
        <f>H$94*Matriz_de_consumo!H10</f>
        <v>638071.20000000007</v>
      </c>
      <c r="I100" s="28">
        <f>I$94*Matriz_de_consumo!I10</f>
        <v>652392</v>
      </c>
      <c r="J100" s="28">
        <f>J$94*Matriz_de_consumo!J10</f>
        <v>666712.80000000005</v>
      </c>
      <c r="K100" s="28">
        <f>K$94*Matriz_de_consumo!K10</f>
        <v>639662.4</v>
      </c>
      <c r="L100" s="28">
        <f>L$94*Matriz_de_consumo!L10</f>
        <v>727719.20000000007</v>
      </c>
      <c r="M100" s="28">
        <f>M$94*Matriz_de_consumo!M10</f>
        <v>699930.4</v>
      </c>
      <c r="N100" s="28">
        <f>N$94*Matriz_de_consumo!N10</f>
        <v>663457.6</v>
      </c>
      <c r="O100" s="28">
        <f>O$94*Matriz_de_consumo!O10</f>
        <v>625341.6</v>
      </c>
      <c r="P100" s="28">
        <f>P$94*Matriz_de_consumo!P10</f>
        <v>631706.4</v>
      </c>
      <c r="Q100" s="28">
        <f>Q$94*Matriz_de_consumo!Q10</f>
        <v>626932.80000000005</v>
      </c>
      <c r="R100" s="28">
        <f>R$94*Matriz_de_consumo!R10</f>
        <v>618976.80000000005</v>
      </c>
      <c r="S100" s="28">
        <f>S$94*Matriz_de_consumo!S10</f>
        <v>634888.80000000005</v>
      </c>
      <c r="T100" s="28">
        <f>T$94*Matriz_de_consumo!T10</f>
        <v>641253.6</v>
      </c>
      <c r="U100" s="28">
        <f>U$94*Matriz_de_consumo!U10</f>
        <v>699930.4</v>
      </c>
      <c r="V100" s="28">
        <f>V$94*Matriz_de_consumo!V10</f>
        <v>694720</v>
      </c>
      <c r="W100" s="28">
        <f>W$94*Matriz_de_consumo!W10</f>
        <v>712088</v>
      </c>
      <c r="X100" s="28">
        <f>X$94*Matriz_de_consumo!X10</f>
        <v>628524</v>
      </c>
      <c r="Y100" s="28">
        <f>Y$94*Matriz_de_consumo!Y10</f>
        <v>609429.6</v>
      </c>
      <c r="Z100" s="28">
        <f>Z$94*Matriz_de_consumo!Z10</f>
        <v>552096.80000000005</v>
      </c>
    </row>
    <row r="101" spans="2:28" x14ac:dyDescent="0.2">
      <c r="B101" s="75">
        <f t="shared" si="1"/>
        <v>44413</v>
      </c>
      <c r="C101" s="28">
        <f>C$94*Matriz_de_consumo!C11</f>
        <v>539705.59999999998</v>
      </c>
      <c r="D101" s="28">
        <f>D$94*Matriz_de_consumo!D11</f>
        <v>556227.20000000007</v>
      </c>
      <c r="E101" s="28">
        <f>E$94*Matriz_de_consumo!E11</f>
        <v>543836</v>
      </c>
      <c r="F101" s="28">
        <f>F$94*Matriz_de_consumo!F11</f>
        <v>516300</v>
      </c>
      <c r="G101" s="28">
        <f>G$94*Matriz_de_consumo!G11</f>
        <v>630115.20000000007</v>
      </c>
      <c r="H101" s="28">
        <f>H$94*Matriz_de_consumo!H11</f>
        <v>660348</v>
      </c>
      <c r="I101" s="28">
        <f>I$94*Matriz_de_consumo!I11</f>
        <v>676260</v>
      </c>
      <c r="J101" s="28">
        <f>J$94*Matriz_de_consumo!J11</f>
        <v>653983.20000000007</v>
      </c>
      <c r="K101" s="28">
        <f>K$94*Matriz_de_consumo!K11</f>
        <v>622159.20000000007</v>
      </c>
      <c r="L101" s="28">
        <f>L$94*Matriz_de_consumo!L11</f>
        <v>713824.8</v>
      </c>
      <c r="M101" s="28">
        <f>M$94*Matriz_de_consumo!M11</f>
        <v>692983.20000000007</v>
      </c>
      <c r="N101" s="28">
        <f>N$94*Matriz_de_consumo!N11</f>
        <v>656510.4</v>
      </c>
      <c r="O101" s="28">
        <f>O$94*Matriz_de_consumo!O11</f>
        <v>625341.6</v>
      </c>
      <c r="P101" s="28">
        <f>P$94*Matriz_de_consumo!P11</f>
        <v>652392</v>
      </c>
      <c r="Q101" s="28">
        <f>Q$94*Matriz_de_consumo!Q11</f>
        <v>652392</v>
      </c>
      <c r="R101" s="28">
        <f>R$94*Matriz_de_consumo!R11</f>
        <v>644436</v>
      </c>
      <c r="S101" s="28">
        <f>S$94*Matriz_de_consumo!S11</f>
        <v>606247.20000000007</v>
      </c>
      <c r="T101" s="28">
        <f>T$94*Matriz_de_consumo!T11</f>
        <v>633297.6</v>
      </c>
      <c r="U101" s="28">
        <f>U$94*Matriz_de_consumo!U11</f>
        <v>701667.20000000007</v>
      </c>
      <c r="V101" s="28">
        <f>V$94*Matriz_de_consumo!V11</f>
        <v>719035.20000000007</v>
      </c>
      <c r="W101" s="28">
        <f>W$94*Matriz_de_consumo!W11</f>
        <v>687772.8</v>
      </c>
      <c r="X101" s="28">
        <f>X$94*Matriz_de_consumo!X11</f>
        <v>641253.6</v>
      </c>
      <c r="Y101" s="28">
        <f>Y$94*Matriz_de_consumo!Y11</f>
        <v>646027.20000000007</v>
      </c>
      <c r="Z101" s="28">
        <f>Z$94*Matriz_de_consumo!Z11</f>
        <v>538328.80000000005</v>
      </c>
    </row>
    <row r="102" spans="2:28" x14ac:dyDescent="0.2">
      <c r="B102" s="75">
        <f t="shared" si="1"/>
        <v>44414</v>
      </c>
      <c r="C102" s="28">
        <f>C$94*Matriz_de_consumo!C12</f>
        <v>539705.59999999998</v>
      </c>
      <c r="D102" s="28">
        <f>D$94*Matriz_de_consumo!D12</f>
        <v>541082.4</v>
      </c>
      <c r="E102" s="28">
        <f>E$94*Matriz_de_consumo!E12</f>
        <v>547966.4</v>
      </c>
      <c r="F102" s="28">
        <f>F$94*Matriz_de_consumo!F12</f>
        <v>557604</v>
      </c>
      <c r="G102" s="28">
        <f>G$94*Matriz_de_consumo!G12</f>
        <v>609429.6</v>
      </c>
      <c r="H102" s="28">
        <f>H$94*Matriz_de_consumo!H12</f>
        <v>625341.6</v>
      </c>
      <c r="I102" s="28">
        <f>I$94*Matriz_de_consumo!I12</f>
        <v>641253.6</v>
      </c>
      <c r="J102" s="28">
        <f>J$94*Matriz_de_consumo!J12</f>
        <v>641253.6</v>
      </c>
      <c r="K102" s="28">
        <f>K$94*Matriz_de_consumo!K12</f>
        <v>653983.20000000007</v>
      </c>
      <c r="L102" s="28">
        <f>L$94*Matriz_de_consumo!L12</f>
        <v>705140.8</v>
      </c>
      <c r="M102" s="28">
        <f>M$94*Matriz_de_consumo!M12</f>
        <v>701667.20000000007</v>
      </c>
      <c r="N102" s="28">
        <f>N$94*Matriz_de_consumo!N12</f>
        <v>717298.4</v>
      </c>
      <c r="O102" s="28">
        <f>O$94*Matriz_de_consumo!O12</f>
        <v>617385.6</v>
      </c>
      <c r="P102" s="28">
        <f>P$94*Matriz_de_consumo!P12</f>
        <v>617385.6</v>
      </c>
      <c r="Q102" s="28">
        <f>Q$94*Matriz_de_consumo!Q12</f>
        <v>673077.6</v>
      </c>
      <c r="R102" s="28">
        <f>R$94*Matriz_de_consumo!R12</f>
        <v>669895.20000000007</v>
      </c>
      <c r="S102" s="28">
        <f>S$94*Matriz_de_consumo!S12</f>
        <v>638071.20000000007</v>
      </c>
      <c r="T102" s="28">
        <f>T$94*Matriz_de_consumo!T12</f>
        <v>622159.20000000007</v>
      </c>
      <c r="U102" s="28">
        <f>U$94*Matriz_de_consumo!U12</f>
        <v>673878.4</v>
      </c>
      <c r="V102" s="28">
        <f>V$94*Matriz_de_consumo!V12</f>
        <v>675615.20000000007</v>
      </c>
      <c r="W102" s="28">
        <f>W$94*Matriz_de_consumo!W12</f>
        <v>701667.20000000007</v>
      </c>
      <c r="X102" s="28">
        <f>X$94*Matriz_de_consumo!X12</f>
        <v>655574.4</v>
      </c>
      <c r="Y102" s="28">
        <f>Y$94*Matriz_de_consumo!Y12</f>
        <v>644436</v>
      </c>
      <c r="Z102" s="28">
        <f>Z$94*Matriz_de_consumo!Z12</f>
        <v>543836</v>
      </c>
    </row>
    <row r="103" spans="2:28" x14ac:dyDescent="0.2">
      <c r="B103" s="75">
        <f t="shared" si="1"/>
        <v>44415</v>
      </c>
      <c r="C103" s="28">
        <f>C$94*Matriz_de_consumo!C13</f>
        <v>542459.20000000007</v>
      </c>
      <c r="D103" s="28">
        <f>D$94*Matriz_de_consumo!D13</f>
        <v>509416</v>
      </c>
      <c r="E103" s="28">
        <f>E$94*Matriz_de_consumo!E13</f>
        <v>538328.80000000005</v>
      </c>
      <c r="F103" s="28">
        <f>F$94*Matriz_de_consumo!F13</f>
        <v>571372</v>
      </c>
      <c r="G103" s="28">
        <f>G$94*Matriz_de_consumo!G13</f>
        <v>642844.80000000005</v>
      </c>
      <c r="H103" s="28">
        <f>H$94*Matriz_de_consumo!H13</f>
        <v>639662.4</v>
      </c>
      <c r="I103" s="28">
        <f>I$94*Matriz_de_consumo!I13</f>
        <v>650800.80000000005</v>
      </c>
      <c r="J103" s="28">
        <f>J$94*Matriz_de_consumo!J13</f>
        <v>634888.80000000005</v>
      </c>
      <c r="K103" s="28">
        <f>K$94*Matriz_de_consumo!K13</f>
        <v>628524</v>
      </c>
      <c r="L103" s="28">
        <f>L$94*Matriz_de_consumo!L13</f>
        <v>701667.20000000007</v>
      </c>
      <c r="M103" s="28">
        <f>M$94*Matriz_de_consumo!M13</f>
        <v>708614.4</v>
      </c>
      <c r="N103" s="28">
        <f>N$94*Matriz_de_consumo!N13</f>
        <v>713824.8</v>
      </c>
      <c r="O103" s="28">
        <f>O$94*Matriz_de_consumo!O13</f>
        <v>633297.6</v>
      </c>
      <c r="P103" s="28">
        <f>P$94*Matriz_de_consumo!P13</f>
        <v>641253.6</v>
      </c>
      <c r="Q103" s="28">
        <f>Q$94*Matriz_de_consumo!Q13</f>
        <v>618976.80000000005</v>
      </c>
      <c r="R103" s="28">
        <f>R$94*Matriz_de_consumo!R13</f>
        <v>623750.40000000002</v>
      </c>
      <c r="S103" s="28">
        <f>S$94*Matriz_de_consumo!S13</f>
        <v>636480</v>
      </c>
      <c r="T103" s="28">
        <f>T$94*Matriz_de_consumo!T13</f>
        <v>625341.6</v>
      </c>
      <c r="U103" s="28">
        <f>U$94*Matriz_de_consumo!U13</f>
        <v>710351.20000000007</v>
      </c>
      <c r="V103" s="28">
        <f>V$94*Matriz_de_consumo!V13</f>
        <v>692983.20000000007</v>
      </c>
      <c r="W103" s="28">
        <f>W$94*Matriz_de_consumo!W13</f>
        <v>687772.8</v>
      </c>
      <c r="X103" s="28">
        <f>X$94*Matriz_de_consumo!X13</f>
        <v>618976.80000000005</v>
      </c>
      <c r="Y103" s="28">
        <f>Y$94*Matriz_de_consumo!Y13</f>
        <v>626932.80000000005</v>
      </c>
      <c r="Z103" s="28">
        <f>Z$94*Matriz_de_consumo!Z13</f>
        <v>558980.80000000005</v>
      </c>
    </row>
    <row r="104" spans="2:28" x14ac:dyDescent="0.2">
      <c r="B104" s="75">
        <f t="shared" si="1"/>
        <v>44416</v>
      </c>
      <c r="C104" s="28">
        <f>C$94*Matriz_de_consumo!C14</f>
        <v>554850.4</v>
      </c>
      <c r="D104" s="28">
        <f>D$94*Matriz_de_consumo!D14</f>
        <v>536952</v>
      </c>
      <c r="E104" s="28">
        <f>E$94*Matriz_de_consumo!E14</f>
        <v>541082.4</v>
      </c>
      <c r="F104" s="28">
        <f>F$94*Matriz_de_consumo!F14</f>
        <v>519053.60000000003</v>
      </c>
      <c r="G104" s="28">
        <f>G$94*Matriz_de_consumo!G14</f>
        <v>626932.80000000005</v>
      </c>
      <c r="H104" s="28">
        <f>H$94*Matriz_de_consumo!H14</f>
        <v>677851.20000000007</v>
      </c>
      <c r="I104" s="28">
        <f>I$94*Matriz_de_consumo!I14</f>
        <v>652392</v>
      </c>
      <c r="J104" s="28">
        <f>J$94*Matriz_de_consumo!J14</f>
        <v>646027.20000000007</v>
      </c>
      <c r="K104" s="28">
        <f>K$94*Matriz_de_consumo!K14</f>
        <v>649209.59999999998</v>
      </c>
      <c r="L104" s="28">
        <f>L$94*Matriz_de_consumo!L14</f>
        <v>675615.20000000007</v>
      </c>
      <c r="M104" s="28">
        <f>M$94*Matriz_de_consumo!M14</f>
        <v>692983.20000000007</v>
      </c>
      <c r="N104" s="28">
        <f>N$94*Matriz_de_consumo!N14</f>
        <v>720772</v>
      </c>
      <c r="O104" s="28">
        <f>O$94*Matriz_de_consumo!O14</f>
        <v>649209.59999999998</v>
      </c>
      <c r="P104" s="28">
        <f>P$94*Matriz_de_consumo!P14</f>
        <v>631706.4</v>
      </c>
      <c r="Q104" s="28">
        <f>Q$94*Matriz_de_consumo!Q14</f>
        <v>617385.6</v>
      </c>
      <c r="R104" s="28">
        <f>R$94*Matriz_de_consumo!R14</f>
        <v>630115.20000000007</v>
      </c>
      <c r="S104" s="28">
        <f>S$94*Matriz_de_consumo!S14</f>
        <v>628524</v>
      </c>
      <c r="T104" s="28">
        <f>T$94*Matriz_de_consumo!T14</f>
        <v>639662.4</v>
      </c>
      <c r="U104" s="28">
        <f>U$94*Matriz_de_consumo!U14</f>
        <v>686036</v>
      </c>
      <c r="V104" s="28">
        <f>V$94*Matriz_de_consumo!V14</f>
        <v>713824.8</v>
      </c>
      <c r="W104" s="28">
        <f>W$94*Matriz_de_consumo!W14</f>
        <v>691246.4</v>
      </c>
      <c r="X104" s="28">
        <f>X$94*Matriz_de_consumo!X14</f>
        <v>638071.20000000007</v>
      </c>
      <c r="Y104" s="28">
        <f>Y$94*Matriz_de_consumo!Y14</f>
        <v>628524</v>
      </c>
      <c r="Z104" s="28">
        <f>Z$94*Matriz_de_consumo!Z14</f>
        <v>513546.4</v>
      </c>
    </row>
    <row r="105" spans="2:28" x14ac:dyDescent="0.2">
      <c r="B105" s="75">
        <f t="shared" si="1"/>
        <v>44417</v>
      </c>
      <c r="C105" s="28">
        <f>C$94*Matriz_de_consumo!C15</f>
        <v>550720</v>
      </c>
      <c r="D105" s="28">
        <f>D$94*Matriz_de_consumo!D15</f>
        <v>556227.20000000007</v>
      </c>
      <c r="E105" s="28">
        <f>E$94*Matriz_de_consumo!E15</f>
        <v>557604</v>
      </c>
      <c r="F105" s="28">
        <f>F$94*Matriz_de_consumo!F15</f>
        <v>539705.59999999998</v>
      </c>
      <c r="G105" s="28">
        <f>G$94*Matriz_de_consumo!G15</f>
        <v>642844.80000000005</v>
      </c>
      <c r="H105" s="28">
        <f>H$94*Matriz_de_consumo!H15</f>
        <v>625341.6</v>
      </c>
      <c r="I105" s="28">
        <f>I$94*Matriz_de_consumo!I15</f>
        <v>641253.6</v>
      </c>
      <c r="J105" s="28">
        <f>J$94*Matriz_de_consumo!J15</f>
        <v>646027.20000000007</v>
      </c>
      <c r="K105" s="28">
        <f>K$94*Matriz_de_consumo!K15</f>
        <v>650800.80000000005</v>
      </c>
      <c r="L105" s="28">
        <f>L$94*Matriz_de_consumo!L15</f>
        <v>699930.4</v>
      </c>
      <c r="M105" s="28">
        <f>M$94*Matriz_de_consumo!M15</f>
        <v>705140.8</v>
      </c>
      <c r="N105" s="28">
        <f>N$94*Matriz_de_consumo!N15</f>
        <v>661720.80000000005</v>
      </c>
      <c r="O105" s="28">
        <f>O$94*Matriz_de_consumo!O15</f>
        <v>625341.6</v>
      </c>
      <c r="P105" s="28">
        <f>P$94*Matriz_de_consumo!P15</f>
        <v>644436</v>
      </c>
      <c r="Q105" s="28">
        <f>Q$94*Matriz_de_consumo!Q15</f>
        <v>646027.20000000007</v>
      </c>
      <c r="R105" s="28">
        <f>R$94*Matriz_de_consumo!R15</f>
        <v>638071.20000000007</v>
      </c>
      <c r="S105" s="28">
        <f>S$94*Matriz_de_consumo!S15</f>
        <v>634888.80000000005</v>
      </c>
      <c r="T105" s="28">
        <f>T$94*Matriz_de_consumo!T15</f>
        <v>620568</v>
      </c>
      <c r="U105" s="28">
        <f>U$94*Matriz_de_consumo!U15</f>
        <v>670404.80000000005</v>
      </c>
      <c r="V105" s="28">
        <f>V$94*Matriz_de_consumo!V15</f>
        <v>686036</v>
      </c>
      <c r="W105" s="28">
        <f>W$94*Matriz_de_consumo!W15</f>
        <v>715561.6</v>
      </c>
      <c r="X105" s="28">
        <f>X$94*Matriz_de_consumo!X15</f>
        <v>644436</v>
      </c>
      <c r="Y105" s="28">
        <f>Y$94*Matriz_de_consumo!Y15</f>
        <v>614203.20000000007</v>
      </c>
      <c r="Z105" s="28">
        <f>Z$94*Matriz_de_consumo!Z15</f>
        <v>530068</v>
      </c>
    </row>
    <row r="106" spans="2:28" x14ac:dyDescent="0.2">
      <c r="B106" s="75">
        <f t="shared" si="1"/>
        <v>44418</v>
      </c>
      <c r="C106" s="28">
        <f>C$94*Matriz_de_consumo!C16</f>
        <v>535575.20000000007</v>
      </c>
      <c r="D106" s="28">
        <f>D$94*Matriz_de_consumo!D16</f>
        <v>535575.20000000007</v>
      </c>
      <c r="E106" s="28">
        <f>E$94*Matriz_de_consumo!E16</f>
        <v>561734.40000000002</v>
      </c>
      <c r="F106" s="28">
        <f>F$94*Matriz_de_consumo!F16</f>
        <v>554850.4</v>
      </c>
      <c r="G106" s="28">
        <f>G$94*Matriz_de_consumo!G16</f>
        <v>633297.6</v>
      </c>
      <c r="H106" s="28">
        <f>H$94*Matriz_de_consumo!H16</f>
        <v>649209.59999999998</v>
      </c>
      <c r="I106" s="28">
        <f>I$94*Matriz_de_consumo!I16</f>
        <v>636480</v>
      </c>
      <c r="J106" s="28">
        <f>J$94*Matriz_de_consumo!J16</f>
        <v>626932.80000000005</v>
      </c>
      <c r="K106" s="28">
        <f>K$94*Matriz_de_consumo!K16</f>
        <v>630115.20000000007</v>
      </c>
      <c r="L106" s="28">
        <f>L$94*Matriz_de_consumo!L16</f>
        <v>727719.20000000007</v>
      </c>
      <c r="M106" s="28">
        <f>M$94*Matriz_de_consumo!M16</f>
        <v>708614.4</v>
      </c>
      <c r="N106" s="28">
        <f>N$94*Matriz_de_consumo!N16</f>
        <v>677352</v>
      </c>
      <c r="O106" s="28">
        <f>O$94*Matriz_de_consumo!O16</f>
        <v>644436</v>
      </c>
      <c r="P106" s="28">
        <f>P$94*Matriz_de_consumo!P16</f>
        <v>628524</v>
      </c>
      <c r="Q106" s="28">
        <f>Q$94*Matriz_de_consumo!Q16</f>
        <v>620568</v>
      </c>
      <c r="R106" s="28">
        <f>R$94*Matriz_de_consumo!R16</f>
        <v>630115.20000000007</v>
      </c>
      <c r="S106" s="28">
        <f>S$94*Matriz_de_consumo!S16</f>
        <v>628524</v>
      </c>
      <c r="T106" s="28">
        <f>T$94*Matriz_de_consumo!T16</f>
        <v>639662.4</v>
      </c>
      <c r="U106" s="28">
        <f>U$94*Matriz_de_consumo!U16</f>
        <v>696456.8</v>
      </c>
      <c r="V106" s="28">
        <f>V$94*Matriz_de_consumo!V16</f>
        <v>679088.8</v>
      </c>
      <c r="W106" s="28">
        <f>W$94*Matriz_de_consumo!W16</f>
        <v>649563.20000000007</v>
      </c>
      <c r="X106" s="28">
        <f>X$94*Matriz_de_consumo!X16</f>
        <v>614203.20000000007</v>
      </c>
      <c r="Y106" s="28">
        <f>Y$94*Matriz_de_consumo!Y16</f>
        <v>647618.4</v>
      </c>
      <c r="Z106" s="28">
        <f>Z$94*Matriz_de_consumo!Z16</f>
        <v>554850.4</v>
      </c>
    </row>
    <row r="107" spans="2:28" x14ac:dyDescent="0.2">
      <c r="B107" s="75">
        <f t="shared" si="1"/>
        <v>44419</v>
      </c>
      <c r="C107" s="28">
        <f>C$94*Matriz_de_consumo!C17</f>
        <v>538328.80000000005</v>
      </c>
      <c r="D107" s="28">
        <f>D$94*Matriz_de_consumo!D17</f>
        <v>532821.6</v>
      </c>
      <c r="E107" s="28">
        <f>E$94*Matriz_de_consumo!E17</f>
        <v>525937.6</v>
      </c>
      <c r="F107" s="28">
        <f>F$94*Matriz_de_consumo!F17</f>
        <v>524560.80000000005</v>
      </c>
      <c r="G107" s="28">
        <f>G$94*Matriz_de_consumo!G17</f>
        <v>652392</v>
      </c>
      <c r="H107" s="28">
        <f>H$94*Matriz_de_consumo!H17</f>
        <v>657165.6</v>
      </c>
      <c r="I107" s="28">
        <f>I$94*Matriz_de_consumo!I17</f>
        <v>649209.59999999998</v>
      </c>
      <c r="J107" s="28">
        <f>J$94*Matriz_de_consumo!J17</f>
        <v>626932.80000000005</v>
      </c>
      <c r="K107" s="28">
        <f>K$94*Matriz_de_consumo!K17</f>
        <v>628524</v>
      </c>
      <c r="L107" s="28">
        <f>L$94*Matriz_de_consumo!L17</f>
        <v>680825.6</v>
      </c>
      <c r="M107" s="28">
        <f>M$94*Matriz_de_consumo!M17</f>
        <v>696456.8</v>
      </c>
      <c r="N107" s="28">
        <f>N$94*Matriz_de_consumo!N17</f>
        <v>715561.6</v>
      </c>
      <c r="O107" s="28">
        <f>O$94*Matriz_de_consumo!O17</f>
        <v>644436</v>
      </c>
      <c r="P107" s="28">
        <f>P$94*Matriz_de_consumo!P17</f>
        <v>625341.6</v>
      </c>
      <c r="Q107" s="28">
        <f>Q$94*Matriz_de_consumo!Q17</f>
        <v>653983.20000000007</v>
      </c>
      <c r="R107" s="28">
        <f>R$94*Matriz_de_consumo!R17</f>
        <v>634888.80000000005</v>
      </c>
      <c r="S107" s="28">
        <f>S$94*Matriz_de_consumo!S17</f>
        <v>611020.80000000005</v>
      </c>
      <c r="T107" s="28">
        <f>T$94*Matriz_de_consumo!T17</f>
        <v>649209.59999999998</v>
      </c>
      <c r="U107" s="28">
        <f>U$94*Matriz_de_consumo!U17</f>
        <v>710351.20000000007</v>
      </c>
      <c r="V107" s="28">
        <f>V$94*Matriz_de_consumo!V17</f>
        <v>701667.20000000007</v>
      </c>
      <c r="W107" s="28">
        <f>W$94*Matriz_de_consumo!W17</f>
        <v>666931.20000000007</v>
      </c>
      <c r="X107" s="28">
        <f>X$94*Matriz_de_consumo!X17</f>
        <v>622159.20000000007</v>
      </c>
      <c r="Y107" s="28">
        <f>Y$94*Matriz_de_consumo!Y17</f>
        <v>618976.80000000005</v>
      </c>
      <c r="Z107" s="28">
        <f>Z$94*Matriz_de_consumo!Z17</f>
        <v>546589.6</v>
      </c>
    </row>
    <row r="108" spans="2:28" x14ac:dyDescent="0.2">
      <c r="B108" s="75">
        <f t="shared" si="1"/>
        <v>44420</v>
      </c>
      <c r="C108" s="28">
        <f>C$94*Matriz_de_consumo!C18</f>
        <v>553473.6</v>
      </c>
      <c r="D108" s="28">
        <f>D$94*Matriz_de_consumo!D18</f>
        <v>534198.4</v>
      </c>
      <c r="E108" s="28">
        <f>E$94*Matriz_de_consumo!E18</f>
        <v>541082.4</v>
      </c>
      <c r="F108" s="28">
        <f>F$94*Matriz_de_consumo!F18</f>
        <v>556227.20000000007</v>
      </c>
      <c r="G108" s="28">
        <f>G$94*Matriz_de_consumo!G18</f>
        <v>626932.80000000005</v>
      </c>
      <c r="H108" s="28">
        <f>H$94*Matriz_de_consumo!H18</f>
        <v>636480</v>
      </c>
      <c r="I108" s="28">
        <f>I$94*Matriz_de_consumo!I18</f>
        <v>658756.80000000005</v>
      </c>
      <c r="J108" s="28">
        <f>J$94*Matriz_de_consumo!J18</f>
        <v>649209.59999999998</v>
      </c>
      <c r="K108" s="28">
        <f>K$94*Matriz_de_consumo!K18</f>
        <v>646027.20000000007</v>
      </c>
      <c r="L108" s="28">
        <f>L$94*Matriz_de_consumo!L18</f>
        <v>698193.6</v>
      </c>
      <c r="M108" s="28">
        <f>M$94*Matriz_de_consumo!M18</f>
        <v>679088.8</v>
      </c>
      <c r="N108" s="28">
        <f>N$94*Matriz_de_consumo!N18</f>
        <v>673878.4</v>
      </c>
      <c r="O108" s="28">
        <f>O$94*Matriz_de_consumo!O18</f>
        <v>622159.20000000007</v>
      </c>
      <c r="P108" s="28">
        <f>P$94*Matriz_de_consumo!P18</f>
        <v>660348</v>
      </c>
      <c r="Q108" s="28">
        <f>Q$94*Matriz_de_consumo!Q18</f>
        <v>634888.80000000005</v>
      </c>
      <c r="R108" s="28">
        <f>R$94*Matriz_de_consumo!R18</f>
        <v>641253.6</v>
      </c>
      <c r="S108" s="28">
        <f>S$94*Matriz_de_consumo!S18</f>
        <v>646027.20000000007</v>
      </c>
      <c r="T108" s="28">
        <f>T$94*Matriz_de_consumo!T18</f>
        <v>614203.20000000007</v>
      </c>
      <c r="U108" s="28">
        <f>U$94*Matriz_de_consumo!U18</f>
        <v>691246.4</v>
      </c>
      <c r="V108" s="28">
        <f>V$94*Matriz_de_consumo!V18</f>
        <v>696456.8</v>
      </c>
      <c r="W108" s="28">
        <f>W$94*Matriz_de_consumo!W18</f>
        <v>682562.4</v>
      </c>
      <c r="X108" s="28">
        <f>X$94*Matriz_de_consumo!X18</f>
        <v>633297.6</v>
      </c>
      <c r="Y108" s="28">
        <f>Y$94*Matriz_de_consumo!Y18</f>
        <v>644436</v>
      </c>
      <c r="Z108" s="28">
        <f>Z$94*Matriz_de_consumo!Z18</f>
        <v>550720</v>
      </c>
    </row>
    <row r="109" spans="2:28" x14ac:dyDescent="0.2">
      <c r="B109" s="75">
        <f t="shared" si="1"/>
        <v>44421</v>
      </c>
      <c r="C109" s="28">
        <f>C$94*Matriz_de_consumo!C19</f>
        <v>534198.4</v>
      </c>
      <c r="D109" s="28">
        <f>D$94*Matriz_de_consumo!D19</f>
        <v>534198.4</v>
      </c>
      <c r="E109" s="28">
        <f>E$94*Matriz_de_consumo!E19</f>
        <v>539705.59999999998</v>
      </c>
      <c r="F109" s="28">
        <f>F$94*Matriz_de_consumo!F19</f>
        <v>556227.20000000007</v>
      </c>
      <c r="G109" s="28">
        <f>G$94*Matriz_de_consumo!G19</f>
        <v>626932.80000000005</v>
      </c>
      <c r="H109" s="28">
        <f>H$94*Matriz_de_consumo!H19</f>
        <v>649209.59999999998</v>
      </c>
      <c r="I109" s="28">
        <f>I$94*Matriz_de_consumo!I19</f>
        <v>626932.80000000005</v>
      </c>
      <c r="J109" s="28">
        <f>J$94*Matriz_de_consumo!J19</f>
        <v>612612</v>
      </c>
      <c r="K109" s="28">
        <f>K$94*Matriz_de_consumo!K19</f>
        <v>652392</v>
      </c>
      <c r="L109" s="28">
        <f>L$94*Matriz_de_consumo!L19</f>
        <v>691246.4</v>
      </c>
      <c r="M109" s="28">
        <f>M$94*Matriz_de_consumo!M19</f>
        <v>719035.20000000007</v>
      </c>
      <c r="N109" s="28">
        <f>N$94*Matriz_de_consumo!N19</f>
        <v>698193.6</v>
      </c>
      <c r="O109" s="28">
        <f>O$94*Matriz_de_consumo!O19</f>
        <v>611020.80000000005</v>
      </c>
      <c r="P109" s="28">
        <f>P$94*Matriz_de_consumo!P19</f>
        <v>604656</v>
      </c>
      <c r="Q109" s="28">
        <f>Q$94*Matriz_de_consumo!Q19</f>
        <v>606247.20000000007</v>
      </c>
      <c r="R109" s="28">
        <f>R$94*Matriz_de_consumo!R19</f>
        <v>638071.20000000007</v>
      </c>
      <c r="S109" s="28">
        <f>S$94*Matriz_de_consumo!S19</f>
        <v>649209.59999999998</v>
      </c>
      <c r="T109" s="28">
        <f>T$94*Matriz_de_consumo!T19</f>
        <v>622159.20000000007</v>
      </c>
      <c r="U109" s="28">
        <f>U$94*Matriz_de_consumo!U19</f>
        <v>699930.4</v>
      </c>
      <c r="V109" s="28">
        <f>V$94*Matriz_de_consumo!V19</f>
        <v>680825.6</v>
      </c>
      <c r="W109" s="28">
        <f>W$94*Matriz_de_consumo!W19</f>
        <v>656510.4</v>
      </c>
      <c r="X109" s="28">
        <f>X$94*Matriz_de_consumo!X19</f>
        <v>618976.80000000005</v>
      </c>
      <c r="Y109" s="28">
        <f>Y$94*Matriz_de_consumo!Y19</f>
        <v>631706.4</v>
      </c>
      <c r="Z109" s="28">
        <f>Z$94*Matriz_de_consumo!Z19</f>
        <v>542459.20000000007</v>
      </c>
    </row>
    <row r="110" spans="2:28" x14ac:dyDescent="0.2">
      <c r="B110" s="75">
        <f t="shared" si="1"/>
        <v>44422</v>
      </c>
      <c r="C110" s="28">
        <f>C$94*Matriz_de_consumo!C20</f>
        <v>534198.4</v>
      </c>
      <c r="D110" s="28">
        <f>D$94*Matriz_de_consumo!D20</f>
        <v>528691.20000000007</v>
      </c>
      <c r="E110" s="28">
        <f>E$94*Matriz_de_consumo!E20</f>
        <v>520430.4</v>
      </c>
      <c r="F110" s="28">
        <f>F$94*Matriz_de_consumo!F20</f>
        <v>520430.4</v>
      </c>
      <c r="G110" s="28">
        <f>G$94*Matriz_de_consumo!G20</f>
        <v>636480</v>
      </c>
      <c r="H110" s="28">
        <f>H$94*Matriz_de_consumo!H20</f>
        <v>630115.20000000007</v>
      </c>
      <c r="I110" s="28">
        <f>I$94*Matriz_de_consumo!I20</f>
        <v>631706.4</v>
      </c>
      <c r="J110" s="28">
        <f>J$94*Matriz_de_consumo!J20</f>
        <v>633297.6</v>
      </c>
      <c r="K110" s="28">
        <f>K$94*Matriz_de_consumo!K20</f>
        <v>606247.20000000007</v>
      </c>
      <c r="L110" s="28">
        <f>L$94*Matriz_de_consumo!L20</f>
        <v>661720.80000000005</v>
      </c>
      <c r="M110" s="28">
        <f>M$94*Matriz_de_consumo!M20</f>
        <v>692983.20000000007</v>
      </c>
      <c r="N110" s="28">
        <f>N$94*Matriz_de_consumo!N20</f>
        <v>694720</v>
      </c>
      <c r="O110" s="28">
        <f>O$94*Matriz_de_consumo!O20</f>
        <v>625341.6</v>
      </c>
      <c r="P110" s="28">
        <f>P$94*Matriz_de_consumo!P20</f>
        <v>606247.20000000007</v>
      </c>
      <c r="Q110" s="28">
        <f>Q$94*Matriz_de_consumo!Q20</f>
        <v>609429.6</v>
      </c>
      <c r="R110" s="28">
        <f>R$94*Matriz_de_consumo!R20</f>
        <v>609429.6</v>
      </c>
      <c r="S110" s="28">
        <f>S$94*Matriz_de_consumo!S20</f>
        <v>611020.80000000005</v>
      </c>
      <c r="T110" s="28">
        <f>T$94*Matriz_de_consumo!T20</f>
        <v>652392</v>
      </c>
      <c r="U110" s="28">
        <f>U$94*Matriz_de_consumo!U20</f>
        <v>692983.20000000007</v>
      </c>
      <c r="V110" s="28">
        <f>V$94*Matriz_de_consumo!V20</f>
        <v>691246.4</v>
      </c>
      <c r="W110" s="28">
        <f>W$94*Matriz_de_consumo!W20</f>
        <v>680825.6</v>
      </c>
      <c r="X110" s="28">
        <f>X$94*Matriz_de_consumo!X20</f>
        <v>598291.20000000007</v>
      </c>
      <c r="Y110" s="28">
        <f>Y$94*Matriz_de_consumo!Y20</f>
        <v>609429.6</v>
      </c>
      <c r="Z110" s="28">
        <f>Z$94*Matriz_de_consumo!Z20</f>
        <v>557604</v>
      </c>
    </row>
    <row r="111" spans="2:28" x14ac:dyDescent="0.2">
      <c r="B111" s="75">
        <f t="shared" si="1"/>
        <v>44423</v>
      </c>
      <c r="C111" s="28">
        <f>C$94*Matriz_de_consumo!C21</f>
        <v>552096.80000000005</v>
      </c>
      <c r="D111" s="28">
        <f>D$94*Matriz_de_consumo!D21</f>
        <v>530068</v>
      </c>
      <c r="E111" s="28">
        <f>E$94*Matriz_de_consumo!E21</f>
        <v>525937.6</v>
      </c>
      <c r="F111" s="28">
        <f>F$94*Matriz_de_consumo!F21</f>
        <v>534198.4</v>
      </c>
      <c r="G111" s="28">
        <f>G$94*Matriz_de_consumo!G21</f>
        <v>583970.4</v>
      </c>
      <c r="H111" s="28">
        <f>H$94*Matriz_de_consumo!H21</f>
        <v>604656</v>
      </c>
      <c r="I111" s="28">
        <f>I$94*Matriz_de_consumo!I21</f>
        <v>631706.4</v>
      </c>
      <c r="J111" s="28">
        <f>J$94*Matriz_de_consumo!J21</f>
        <v>644436</v>
      </c>
      <c r="K111" s="28">
        <f>K$94*Matriz_de_consumo!K21</f>
        <v>649209.59999999998</v>
      </c>
      <c r="L111" s="28">
        <f>L$94*Matriz_de_consumo!L21</f>
        <v>680825.6</v>
      </c>
      <c r="M111" s="28">
        <f>M$94*Matriz_de_consumo!M21</f>
        <v>663457.6</v>
      </c>
      <c r="N111" s="28">
        <f>N$94*Matriz_de_consumo!N21</f>
        <v>686036</v>
      </c>
      <c r="O111" s="28">
        <f>O$94*Matriz_de_consumo!O21</f>
        <v>653983.20000000007</v>
      </c>
      <c r="P111" s="28">
        <f>P$94*Matriz_de_consumo!P21</f>
        <v>642844.80000000005</v>
      </c>
      <c r="Q111" s="28">
        <f>Q$94*Matriz_de_consumo!Q21</f>
        <v>585561.59999999998</v>
      </c>
      <c r="R111" s="28">
        <f>R$94*Matriz_de_consumo!R21</f>
        <v>623750.40000000002</v>
      </c>
      <c r="S111" s="28">
        <f>S$94*Matriz_de_consumo!S21</f>
        <v>622159.20000000007</v>
      </c>
      <c r="T111" s="28">
        <f>T$94*Matriz_de_consumo!T21</f>
        <v>593517.6</v>
      </c>
      <c r="U111" s="28">
        <f>U$94*Matriz_de_consumo!U21</f>
        <v>687772.8</v>
      </c>
      <c r="V111" s="28">
        <f>V$94*Matriz_de_consumo!V21</f>
        <v>698193.6</v>
      </c>
      <c r="W111" s="28">
        <f>W$94*Matriz_de_consumo!W21</f>
        <v>698193.6</v>
      </c>
      <c r="X111" s="28">
        <f>X$94*Matriz_de_consumo!X21</f>
        <v>628524</v>
      </c>
      <c r="Y111" s="28">
        <f>Y$94*Matriz_de_consumo!Y21</f>
        <v>604656</v>
      </c>
      <c r="Z111" s="28">
        <f>Z$94*Matriz_de_consumo!Z21</f>
        <v>531444.80000000005</v>
      </c>
    </row>
    <row r="112" spans="2:28" x14ac:dyDescent="0.2">
      <c r="B112" s="75">
        <f t="shared" si="1"/>
        <v>44424</v>
      </c>
      <c r="C112" s="28">
        <f>C$94*Matriz_de_consumo!C22</f>
        <v>550720</v>
      </c>
      <c r="D112" s="28">
        <f>D$94*Matriz_de_consumo!D22</f>
        <v>543836</v>
      </c>
      <c r="E112" s="28">
        <f>E$94*Matriz_de_consumo!E22</f>
        <v>552096.80000000005</v>
      </c>
      <c r="F112" s="28">
        <f>F$94*Matriz_de_consumo!F22</f>
        <v>516300</v>
      </c>
      <c r="G112" s="28">
        <f>G$94*Matriz_de_consumo!G22</f>
        <v>623750.40000000002</v>
      </c>
      <c r="H112" s="28">
        <f>H$94*Matriz_de_consumo!H22</f>
        <v>634888.80000000005</v>
      </c>
      <c r="I112" s="28">
        <f>I$94*Matriz_de_consumo!I22</f>
        <v>606247.20000000007</v>
      </c>
      <c r="J112" s="28">
        <f>J$94*Matriz_de_consumo!J22</f>
        <v>639662.4</v>
      </c>
      <c r="K112" s="28">
        <f>K$94*Matriz_de_consumo!K22</f>
        <v>649209.59999999998</v>
      </c>
      <c r="L112" s="28">
        <f>L$94*Matriz_de_consumo!L22</f>
        <v>696456.8</v>
      </c>
      <c r="M112" s="28">
        <f>M$94*Matriz_de_consumo!M22</f>
        <v>679088.8</v>
      </c>
      <c r="N112" s="28">
        <f>N$94*Matriz_de_consumo!N22</f>
        <v>668668</v>
      </c>
      <c r="O112" s="28">
        <f>O$94*Matriz_de_consumo!O22</f>
        <v>620568</v>
      </c>
      <c r="P112" s="28">
        <f>P$94*Matriz_de_consumo!P22</f>
        <v>604656</v>
      </c>
      <c r="Q112" s="28">
        <f>Q$94*Matriz_de_consumo!Q22</f>
        <v>607838.4</v>
      </c>
      <c r="R112" s="28">
        <f>R$94*Matriz_de_consumo!R22</f>
        <v>647618.4</v>
      </c>
      <c r="S112" s="28">
        <f>S$94*Matriz_de_consumo!S22</f>
        <v>636480</v>
      </c>
      <c r="T112" s="28">
        <f>T$94*Matriz_de_consumo!T22</f>
        <v>630115.20000000007</v>
      </c>
      <c r="U112" s="28">
        <f>U$94*Matriz_de_consumo!U22</f>
        <v>673878.4</v>
      </c>
      <c r="V112" s="28">
        <f>V$94*Matriz_de_consumo!V22</f>
        <v>653036.80000000005</v>
      </c>
      <c r="W112" s="28">
        <f>W$94*Matriz_de_consumo!W22</f>
        <v>689509.6</v>
      </c>
      <c r="X112" s="28">
        <f>X$94*Matriz_de_consumo!X22</f>
        <v>639662.4</v>
      </c>
      <c r="Y112" s="28">
        <f>Y$94*Matriz_de_consumo!Y22</f>
        <v>609429.6</v>
      </c>
      <c r="Z112" s="28">
        <f>Z$94*Matriz_de_consumo!Z22</f>
        <v>531444.80000000005</v>
      </c>
    </row>
    <row r="113" spans="2:26" x14ac:dyDescent="0.2">
      <c r="B113" s="75">
        <f t="shared" si="1"/>
        <v>44425</v>
      </c>
      <c r="C113" s="28">
        <f>C$94*Matriz_de_consumo!C23</f>
        <v>514923.2</v>
      </c>
      <c r="D113" s="28">
        <f>D$94*Matriz_de_consumo!D23</f>
        <v>524560.80000000005</v>
      </c>
      <c r="E113" s="28">
        <f>E$94*Matriz_de_consumo!E23</f>
        <v>535575.20000000007</v>
      </c>
      <c r="F113" s="28">
        <f>F$94*Matriz_de_consumo!F23</f>
        <v>531444.80000000005</v>
      </c>
      <c r="G113" s="28">
        <f>G$94*Matriz_de_consumo!G23</f>
        <v>649209.59999999998</v>
      </c>
      <c r="H113" s="28">
        <f>H$94*Matriz_de_consumo!H23</f>
        <v>626932.80000000005</v>
      </c>
      <c r="I113" s="28">
        <f>I$94*Matriz_de_consumo!I23</f>
        <v>620568</v>
      </c>
      <c r="J113" s="28">
        <f>J$94*Matriz_de_consumo!J23</f>
        <v>617385.6</v>
      </c>
      <c r="K113" s="28">
        <f>K$94*Matriz_de_consumo!K23</f>
        <v>609429.6</v>
      </c>
      <c r="L113" s="28">
        <f>L$94*Matriz_de_consumo!L23</f>
        <v>706877.6</v>
      </c>
      <c r="M113" s="28">
        <f>M$94*Matriz_de_consumo!M23</f>
        <v>684299.20000000007</v>
      </c>
      <c r="N113" s="28">
        <f>N$94*Matriz_de_consumo!N23</f>
        <v>651300</v>
      </c>
      <c r="O113" s="28">
        <f>O$94*Matriz_de_consumo!O23</f>
        <v>631706.4</v>
      </c>
      <c r="P113" s="28">
        <f>P$94*Matriz_de_consumo!P23</f>
        <v>626932.80000000005</v>
      </c>
      <c r="Q113" s="28">
        <f>Q$94*Matriz_de_consumo!Q23</f>
        <v>611020.80000000005</v>
      </c>
      <c r="R113" s="28">
        <f>R$94*Matriz_de_consumo!R23</f>
        <v>590335.20000000007</v>
      </c>
      <c r="S113" s="28">
        <f>S$94*Matriz_de_consumo!S23</f>
        <v>633297.6</v>
      </c>
      <c r="T113" s="28">
        <f>T$94*Matriz_de_consumo!T23</f>
        <v>653983.20000000007</v>
      </c>
      <c r="U113" s="28">
        <f>U$94*Matriz_de_consumo!U23</f>
        <v>689509.6</v>
      </c>
      <c r="V113" s="28">
        <f>V$94*Matriz_de_consumo!V23</f>
        <v>672141.6</v>
      </c>
      <c r="W113" s="28">
        <f>W$94*Matriz_de_consumo!W23</f>
        <v>653036.80000000005</v>
      </c>
      <c r="X113" s="28">
        <f>X$94*Matriz_de_consumo!X23</f>
        <v>587152.80000000005</v>
      </c>
      <c r="Y113" s="28">
        <f>Y$94*Matriz_de_consumo!Y23</f>
        <v>628524</v>
      </c>
      <c r="Z113" s="28">
        <f>Z$94*Matriz_de_consumo!Z23</f>
        <v>542459.20000000007</v>
      </c>
    </row>
    <row r="114" spans="2:26" x14ac:dyDescent="0.2">
      <c r="B114" s="75">
        <f t="shared" si="1"/>
        <v>44426</v>
      </c>
      <c r="C114" s="28">
        <f>C$94*Matriz_de_consumo!C24</f>
        <v>564488</v>
      </c>
      <c r="D114" s="28">
        <f>D$94*Matriz_de_consumo!D24</f>
        <v>532821.6</v>
      </c>
      <c r="E114" s="28">
        <f>E$94*Matriz_de_consumo!E24</f>
        <v>530068</v>
      </c>
      <c r="F114" s="28">
        <f>F$94*Matriz_de_consumo!F24</f>
        <v>519053.60000000003</v>
      </c>
      <c r="G114" s="28">
        <f>G$94*Matriz_de_consumo!G24</f>
        <v>611020.80000000005</v>
      </c>
      <c r="H114" s="28">
        <f>H$94*Matriz_de_consumo!H24</f>
        <v>661939.20000000007</v>
      </c>
      <c r="I114" s="28">
        <f>I$94*Matriz_de_consumo!I24</f>
        <v>630115.20000000007</v>
      </c>
      <c r="J114" s="28">
        <f>J$94*Matriz_de_consumo!J24</f>
        <v>614203.20000000007</v>
      </c>
      <c r="K114" s="28">
        <f>K$94*Matriz_de_consumo!K24</f>
        <v>630115.20000000007</v>
      </c>
      <c r="L114" s="28">
        <f>L$94*Matriz_de_consumo!L24</f>
        <v>686036</v>
      </c>
      <c r="M114" s="28">
        <f>M$94*Matriz_de_consumo!M24</f>
        <v>659984</v>
      </c>
      <c r="N114" s="28">
        <f>N$94*Matriz_de_consumo!N24</f>
        <v>670404.80000000005</v>
      </c>
      <c r="O114" s="28">
        <f>O$94*Matriz_de_consumo!O24</f>
        <v>646027.20000000007</v>
      </c>
      <c r="P114" s="28">
        <f>P$94*Matriz_de_consumo!P24</f>
        <v>576014.4</v>
      </c>
      <c r="Q114" s="28">
        <f>Q$94*Matriz_de_consumo!Q24</f>
        <v>595108.80000000005</v>
      </c>
      <c r="R114" s="28">
        <f>R$94*Matriz_de_consumo!R24</f>
        <v>603064.80000000005</v>
      </c>
      <c r="S114" s="28">
        <f>S$94*Matriz_de_consumo!S24</f>
        <v>598291.20000000007</v>
      </c>
      <c r="T114" s="28">
        <f>T$94*Matriz_de_consumo!T24</f>
        <v>606247.20000000007</v>
      </c>
      <c r="U114" s="28">
        <f>U$94*Matriz_de_consumo!U24</f>
        <v>703404</v>
      </c>
      <c r="V114" s="28">
        <f>V$94*Matriz_de_consumo!V24</f>
        <v>673878.4</v>
      </c>
      <c r="W114" s="28">
        <f>W$94*Matriz_de_consumo!W24</f>
        <v>663457.6</v>
      </c>
      <c r="X114" s="28">
        <f>X$94*Matriz_de_consumo!X24</f>
        <v>609429.6</v>
      </c>
      <c r="Y114" s="28">
        <f>Y$94*Matriz_de_consumo!Y24</f>
        <v>598291.20000000007</v>
      </c>
      <c r="Z114" s="28">
        <f>Z$94*Matriz_de_consumo!Z24</f>
        <v>523184</v>
      </c>
    </row>
    <row r="115" spans="2:26" x14ac:dyDescent="0.2">
      <c r="B115" s="75">
        <f t="shared" si="1"/>
        <v>44427</v>
      </c>
      <c r="C115" s="28">
        <f>C$94*Matriz_de_consumo!C25</f>
        <v>541082.4</v>
      </c>
      <c r="D115" s="28">
        <f>D$94*Matriz_de_consumo!D25</f>
        <v>541082.4</v>
      </c>
      <c r="E115" s="28">
        <f>E$94*Matriz_de_consumo!E25</f>
        <v>545212.80000000005</v>
      </c>
      <c r="F115" s="28">
        <f>F$94*Matriz_de_consumo!F25</f>
        <v>530068</v>
      </c>
      <c r="G115" s="28">
        <f>G$94*Matriz_de_consumo!G25</f>
        <v>626932.80000000005</v>
      </c>
      <c r="H115" s="28">
        <f>H$94*Matriz_de_consumo!H25</f>
        <v>576014.4</v>
      </c>
      <c r="I115" s="28">
        <f>I$94*Matriz_de_consumo!I25</f>
        <v>571240.80000000005</v>
      </c>
      <c r="J115" s="28">
        <f>J$94*Matriz_de_consumo!J25</f>
        <v>564876</v>
      </c>
      <c r="K115" s="28">
        <f>K$94*Matriz_de_consumo!K25</f>
        <v>639662.4</v>
      </c>
      <c r="L115" s="28">
        <f>L$94*Matriz_de_consumo!L25</f>
        <v>705140.8</v>
      </c>
      <c r="M115" s="28">
        <f>M$94*Matriz_de_consumo!M25</f>
        <v>675615.20000000007</v>
      </c>
      <c r="N115" s="28">
        <f>N$94*Matriz_de_consumo!N25</f>
        <v>670404.80000000005</v>
      </c>
      <c r="O115" s="28">
        <f>O$94*Matriz_de_consumo!O25</f>
        <v>622159.20000000007</v>
      </c>
      <c r="P115" s="28">
        <f>P$94*Matriz_de_consumo!P25</f>
        <v>638071.20000000007</v>
      </c>
      <c r="Q115" s="28">
        <f>Q$94*Matriz_de_consumo!Q25</f>
        <v>657165.6</v>
      </c>
      <c r="R115" s="28">
        <f>R$94*Matriz_de_consumo!R25</f>
        <v>647618.4</v>
      </c>
      <c r="S115" s="28">
        <f>S$94*Matriz_de_consumo!S25</f>
        <v>625341.6</v>
      </c>
      <c r="T115" s="28">
        <f>T$94*Matriz_de_consumo!T25</f>
        <v>626932.80000000005</v>
      </c>
      <c r="U115" s="28">
        <f>U$94*Matriz_de_consumo!U25</f>
        <v>673878.4</v>
      </c>
      <c r="V115" s="28">
        <f>V$94*Matriz_de_consumo!V25</f>
        <v>670404.80000000005</v>
      </c>
      <c r="W115" s="28">
        <f>W$94*Matriz_de_consumo!W25</f>
        <v>677352</v>
      </c>
      <c r="X115" s="28">
        <f>X$94*Matriz_de_consumo!X25</f>
        <v>606247.20000000007</v>
      </c>
      <c r="Y115" s="28">
        <f>Y$94*Matriz_de_consumo!Y25</f>
        <v>630115.20000000007</v>
      </c>
      <c r="Z115" s="28">
        <f>Z$94*Matriz_de_consumo!Z25</f>
        <v>525937.6</v>
      </c>
    </row>
    <row r="116" spans="2:26" x14ac:dyDescent="0.2">
      <c r="B116" s="75">
        <f t="shared" si="1"/>
        <v>44428</v>
      </c>
      <c r="C116" s="28">
        <f>C$94*Matriz_de_consumo!C26</f>
        <v>535575.20000000007</v>
      </c>
      <c r="D116" s="28">
        <f>D$94*Matriz_de_consumo!D26</f>
        <v>528691.20000000007</v>
      </c>
      <c r="E116" s="28">
        <f>E$94*Matriz_de_consumo!E26</f>
        <v>538328.80000000005</v>
      </c>
      <c r="F116" s="28">
        <f>F$94*Matriz_de_consumo!F26</f>
        <v>554850.4</v>
      </c>
      <c r="G116" s="28">
        <f>G$94*Matriz_de_consumo!G26</f>
        <v>630115.20000000007</v>
      </c>
      <c r="H116" s="28">
        <f>H$94*Matriz_de_consumo!H26</f>
        <v>634888.80000000005</v>
      </c>
      <c r="I116" s="28">
        <f>I$94*Matriz_de_consumo!I26</f>
        <v>626932.80000000005</v>
      </c>
      <c r="J116" s="28">
        <f>J$94*Matriz_de_consumo!J26</f>
        <v>595108.80000000005</v>
      </c>
      <c r="K116" s="28">
        <f>K$94*Matriz_de_consumo!K26</f>
        <v>636480</v>
      </c>
      <c r="L116" s="28">
        <f>L$94*Matriz_de_consumo!L26</f>
        <v>684299.20000000007</v>
      </c>
      <c r="M116" s="28">
        <f>M$94*Matriz_de_consumo!M26</f>
        <v>653036.80000000005</v>
      </c>
      <c r="N116" s="28">
        <f>N$94*Matriz_de_consumo!N26</f>
        <v>672141.6</v>
      </c>
      <c r="O116" s="28">
        <f>O$94*Matriz_de_consumo!O26</f>
        <v>620568</v>
      </c>
      <c r="P116" s="28">
        <f>P$94*Matriz_de_consumo!P26</f>
        <v>607838.4</v>
      </c>
      <c r="Q116" s="28">
        <f>Q$94*Matriz_de_consumo!Q26</f>
        <v>626932.80000000005</v>
      </c>
      <c r="R116" s="28">
        <f>R$94*Matriz_de_consumo!R26</f>
        <v>636480</v>
      </c>
      <c r="S116" s="28">
        <f>S$94*Matriz_de_consumo!S26</f>
        <v>646027.20000000007</v>
      </c>
      <c r="T116" s="28">
        <f>T$94*Matriz_de_consumo!T26</f>
        <v>650800.80000000005</v>
      </c>
      <c r="U116" s="28">
        <f>U$94*Matriz_de_consumo!U26</f>
        <v>677352</v>
      </c>
      <c r="V116" s="28">
        <f>V$94*Matriz_de_consumo!V26</f>
        <v>677352</v>
      </c>
      <c r="W116" s="28">
        <f>W$94*Matriz_de_consumo!W26</f>
        <v>642616</v>
      </c>
      <c r="X116" s="28">
        <f>X$94*Matriz_de_consumo!X26</f>
        <v>601473.6</v>
      </c>
      <c r="Y116" s="28">
        <f>Y$94*Matriz_de_consumo!Y26</f>
        <v>652392</v>
      </c>
      <c r="Z116" s="28">
        <f>Z$94*Matriz_de_consumo!Z26</f>
        <v>530068</v>
      </c>
    </row>
    <row r="117" spans="2:26" x14ac:dyDescent="0.2">
      <c r="B117" s="75">
        <f t="shared" si="1"/>
        <v>44429</v>
      </c>
      <c r="C117" s="28">
        <f>C$94*Matriz_de_consumo!C27</f>
        <v>436445.60000000003</v>
      </c>
      <c r="D117" s="28">
        <f>D$94*Matriz_de_consumo!D27</f>
        <v>536952</v>
      </c>
      <c r="E117" s="28">
        <f>E$94*Matriz_de_consumo!E27</f>
        <v>457097.60000000003</v>
      </c>
      <c r="F117" s="28">
        <f>F$94*Matriz_de_consumo!F27</f>
        <v>523184</v>
      </c>
      <c r="G117" s="28">
        <f>G$94*Matriz_de_consumo!G27</f>
        <v>626932.80000000005</v>
      </c>
      <c r="H117" s="28">
        <f>H$94*Matriz_de_consumo!H27</f>
        <v>609429.6</v>
      </c>
      <c r="I117" s="28">
        <f>I$94*Matriz_de_consumo!I27</f>
        <v>612612</v>
      </c>
      <c r="J117" s="28">
        <f>J$94*Matriz_de_consumo!J27</f>
        <v>633297.6</v>
      </c>
      <c r="K117" s="28">
        <f>K$94*Matriz_de_consumo!K27</f>
        <v>657165.6</v>
      </c>
      <c r="L117" s="28">
        <f>L$94*Matriz_de_consumo!L27</f>
        <v>717298.4</v>
      </c>
      <c r="M117" s="28">
        <f>M$94*Matriz_de_consumo!M27</f>
        <v>706877.6</v>
      </c>
      <c r="N117" s="28">
        <f>N$94*Matriz_de_consumo!N27</f>
        <v>682562.4</v>
      </c>
      <c r="O117" s="28">
        <f>O$94*Matriz_de_consumo!O27</f>
        <v>617385.6</v>
      </c>
      <c r="P117" s="28">
        <f>P$94*Matriz_de_consumo!P27</f>
        <v>611020.80000000005</v>
      </c>
      <c r="Q117" s="28">
        <f>Q$94*Matriz_de_consumo!Q27</f>
        <v>617385.6</v>
      </c>
      <c r="R117" s="28">
        <f>R$94*Matriz_de_consumo!R27</f>
        <v>641253.6</v>
      </c>
      <c r="S117" s="28">
        <f>S$94*Matriz_de_consumo!S27</f>
        <v>657165.6</v>
      </c>
      <c r="T117" s="28">
        <f>T$94*Matriz_de_consumo!T27</f>
        <v>636480</v>
      </c>
      <c r="U117" s="28">
        <f>U$94*Matriz_de_consumo!U27</f>
        <v>708614.4</v>
      </c>
      <c r="V117" s="28">
        <f>V$94*Matriz_de_consumo!V27</f>
        <v>703404</v>
      </c>
      <c r="W117" s="28">
        <f>W$94*Matriz_de_consumo!W27</f>
        <v>687772.8</v>
      </c>
      <c r="X117" s="28">
        <f>X$94*Matriz_de_consumo!X27</f>
        <v>609429.6</v>
      </c>
      <c r="Y117" s="28">
        <f>Y$94*Matriz_de_consumo!Y27</f>
        <v>615794.4</v>
      </c>
      <c r="Z117" s="28">
        <f>Z$94*Matriz_de_consumo!Z27</f>
        <v>519053.60000000003</v>
      </c>
    </row>
    <row r="118" spans="2:26" x14ac:dyDescent="0.2">
      <c r="B118" s="75">
        <f t="shared" si="1"/>
        <v>44430</v>
      </c>
      <c r="C118" s="28">
        <f>C$94*Matriz_de_consumo!C28</f>
        <v>528691.20000000007</v>
      </c>
      <c r="D118" s="28">
        <f>D$94*Matriz_de_consumo!D28</f>
        <v>554850.4</v>
      </c>
      <c r="E118" s="28">
        <f>E$94*Matriz_de_consumo!E28</f>
        <v>547966.4</v>
      </c>
      <c r="F118" s="28">
        <f>F$94*Matriz_de_consumo!F28</f>
        <v>532821.6</v>
      </c>
      <c r="G118" s="28">
        <f>G$94*Matriz_de_consumo!G28</f>
        <v>622159.20000000007</v>
      </c>
      <c r="H118" s="28">
        <f>H$94*Matriz_de_consumo!H28</f>
        <v>630115.20000000007</v>
      </c>
      <c r="I118" s="28">
        <f>I$94*Matriz_de_consumo!I28</f>
        <v>642844.80000000005</v>
      </c>
      <c r="J118" s="28">
        <f>J$94*Matriz_de_consumo!J28</f>
        <v>623750.40000000002</v>
      </c>
      <c r="K118" s="28">
        <f>K$94*Matriz_de_consumo!K28</f>
        <v>615794.4</v>
      </c>
      <c r="L118" s="28">
        <f>L$94*Matriz_de_consumo!L28</f>
        <v>679088.8</v>
      </c>
      <c r="M118" s="28">
        <f>M$94*Matriz_de_consumo!M28</f>
        <v>692983.20000000007</v>
      </c>
      <c r="N118" s="28">
        <f>N$94*Matriz_de_consumo!N28</f>
        <v>698193.6</v>
      </c>
      <c r="O118" s="28">
        <f>O$94*Matriz_de_consumo!O28</f>
        <v>644436</v>
      </c>
      <c r="P118" s="28">
        <f>P$94*Matriz_de_consumo!P28</f>
        <v>614203.20000000007</v>
      </c>
      <c r="Q118" s="28">
        <f>Q$94*Matriz_de_consumo!Q28</f>
        <v>607838.4</v>
      </c>
      <c r="R118" s="28">
        <f>R$94*Matriz_de_consumo!R28</f>
        <v>588744</v>
      </c>
      <c r="S118" s="28">
        <f>S$94*Matriz_de_consumo!S28</f>
        <v>609429.6</v>
      </c>
      <c r="T118" s="28">
        <f>T$94*Matriz_de_consumo!T28</f>
        <v>644436</v>
      </c>
      <c r="U118" s="28">
        <f>U$94*Matriz_de_consumo!U28</f>
        <v>717298.4</v>
      </c>
      <c r="V118" s="28">
        <f>V$94*Matriz_de_consumo!V28</f>
        <v>696456.8</v>
      </c>
      <c r="W118" s="28">
        <f>W$94*Matriz_de_consumo!W28</f>
        <v>682562.4</v>
      </c>
      <c r="X118" s="28">
        <f>X$94*Matriz_de_consumo!X28</f>
        <v>628524</v>
      </c>
      <c r="Y118" s="28">
        <f>Y$94*Matriz_de_consumo!Y28</f>
        <v>617385.6</v>
      </c>
      <c r="Z118" s="28">
        <f>Z$94*Matriz_de_consumo!Z28</f>
        <v>525937.6</v>
      </c>
    </row>
    <row r="119" spans="2:26" x14ac:dyDescent="0.2">
      <c r="B119" s="75">
        <f t="shared" si="1"/>
        <v>44431</v>
      </c>
      <c r="C119" s="28">
        <f>C$94*Matriz_de_consumo!C29</f>
        <v>527314.4</v>
      </c>
      <c r="D119" s="28">
        <f>D$94*Matriz_de_consumo!D29</f>
        <v>538328.80000000005</v>
      </c>
      <c r="E119" s="28">
        <f>E$94*Matriz_de_consumo!E29</f>
        <v>530068</v>
      </c>
      <c r="F119" s="28">
        <f>F$94*Matriz_de_consumo!F29</f>
        <v>545212.80000000005</v>
      </c>
      <c r="G119" s="28">
        <f>G$94*Matriz_de_consumo!G29</f>
        <v>644436</v>
      </c>
      <c r="H119" s="28">
        <f>H$94*Matriz_de_consumo!H29</f>
        <v>646027.20000000007</v>
      </c>
      <c r="I119" s="28">
        <f>I$94*Matriz_de_consumo!I29</f>
        <v>625341.6</v>
      </c>
      <c r="J119" s="28">
        <f>J$94*Matriz_de_consumo!J29</f>
        <v>615794.4</v>
      </c>
      <c r="K119" s="28">
        <f>K$94*Matriz_de_consumo!K29</f>
        <v>620568</v>
      </c>
      <c r="L119" s="28">
        <f>L$94*Matriz_de_consumo!L29</f>
        <v>661720.80000000005</v>
      </c>
      <c r="M119" s="28">
        <f>M$94*Matriz_de_consumo!M29</f>
        <v>689509.6</v>
      </c>
      <c r="N119" s="28">
        <f>N$94*Matriz_de_consumo!N29</f>
        <v>573144</v>
      </c>
      <c r="O119" s="28">
        <f>O$94*Matriz_de_consumo!O29</f>
        <v>622159.20000000007</v>
      </c>
      <c r="P119" s="28">
        <f>P$94*Matriz_de_consumo!P29</f>
        <v>634888.80000000005</v>
      </c>
      <c r="Q119" s="28">
        <f>Q$94*Matriz_de_consumo!Q29</f>
        <v>634888.80000000005</v>
      </c>
      <c r="R119" s="28">
        <f>R$94*Matriz_de_consumo!R29</f>
        <v>620568</v>
      </c>
      <c r="S119" s="28">
        <f>S$94*Matriz_de_consumo!S29</f>
        <v>614203.20000000007</v>
      </c>
      <c r="T119" s="28">
        <f>T$94*Matriz_de_consumo!T29</f>
        <v>626932.80000000005</v>
      </c>
      <c r="U119" s="28">
        <f>U$94*Matriz_de_consumo!U29</f>
        <v>668668</v>
      </c>
      <c r="V119" s="28">
        <f>V$94*Matriz_de_consumo!V29</f>
        <v>670404.80000000005</v>
      </c>
      <c r="W119" s="28">
        <f>W$94*Matriz_de_consumo!W29</f>
        <v>673878.4</v>
      </c>
      <c r="X119" s="28">
        <f>X$94*Matriz_de_consumo!X29</f>
        <v>622159.20000000007</v>
      </c>
      <c r="Y119" s="28">
        <f>Y$94*Matriz_de_consumo!Y29</f>
        <v>639662.4</v>
      </c>
      <c r="Z119" s="28">
        <f>Z$94*Matriz_de_consumo!Z29</f>
        <v>538328.80000000005</v>
      </c>
    </row>
    <row r="120" spans="2:26" x14ac:dyDescent="0.2">
      <c r="B120" s="75">
        <f t="shared" si="1"/>
        <v>44432</v>
      </c>
      <c r="C120" s="28">
        <f>C$94*Matriz_de_consumo!C30</f>
        <v>528691.20000000007</v>
      </c>
      <c r="D120" s="28">
        <f>D$94*Matriz_de_consumo!D30</f>
        <v>509416</v>
      </c>
      <c r="E120" s="28">
        <f>E$94*Matriz_de_consumo!E30</f>
        <v>532821.6</v>
      </c>
      <c r="F120" s="28">
        <f>F$94*Matriz_de_consumo!F30</f>
        <v>549343.20000000007</v>
      </c>
      <c r="G120" s="28">
        <f>G$94*Matriz_de_consumo!G30</f>
        <v>644436</v>
      </c>
      <c r="H120" s="28">
        <f>H$94*Matriz_de_consumo!H30</f>
        <v>641253.6</v>
      </c>
      <c r="I120" s="28">
        <f>I$94*Matriz_de_consumo!I30</f>
        <v>636480</v>
      </c>
      <c r="J120" s="28">
        <f>J$94*Matriz_de_consumo!J30</f>
        <v>633297.6</v>
      </c>
      <c r="K120" s="28">
        <f>K$94*Matriz_de_consumo!K30</f>
        <v>647618.4</v>
      </c>
      <c r="L120" s="28">
        <f>L$94*Matriz_de_consumo!L30</f>
        <v>705140.8</v>
      </c>
      <c r="M120" s="28">
        <f>M$94*Matriz_de_consumo!M30</f>
        <v>670404.80000000005</v>
      </c>
      <c r="N120" s="28">
        <f>N$94*Matriz_de_consumo!N30</f>
        <v>692983.20000000007</v>
      </c>
      <c r="O120" s="28">
        <f>O$94*Matriz_de_consumo!O30</f>
        <v>628524</v>
      </c>
      <c r="P120" s="28">
        <f>P$94*Matriz_de_consumo!P30</f>
        <v>631706.4</v>
      </c>
      <c r="Q120" s="28">
        <f>Q$94*Matriz_de_consumo!Q30</f>
        <v>644436</v>
      </c>
      <c r="R120" s="28">
        <f>R$94*Matriz_de_consumo!R30</f>
        <v>641253.6</v>
      </c>
      <c r="S120" s="28">
        <f>S$94*Matriz_de_consumo!S30</f>
        <v>631706.4</v>
      </c>
      <c r="T120" s="28">
        <f>T$94*Matriz_de_consumo!T30</f>
        <v>625341.6</v>
      </c>
      <c r="U120" s="28">
        <f>U$94*Matriz_de_consumo!U30</f>
        <v>666931.20000000007</v>
      </c>
      <c r="V120" s="28">
        <f>V$94*Matriz_de_consumo!V30</f>
        <v>689509.6</v>
      </c>
      <c r="W120" s="28">
        <f>W$94*Matriz_de_consumo!W30</f>
        <v>698193.6</v>
      </c>
      <c r="X120" s="28">
        <f>X$94*Matriz_de_consumo!X30</f>
        <v>620568</v>
      </c>
      <c r="Y120" s="28">
        <f>Y$94*Matriz_de_consumo!Y30</f>
        <v>633297.6</v>
      </c>
      <c r="Z120" s="28">
        <f>Z$94*Matriz_de_consumo!Z30</f>
        <v>523184</v>
      </c>
    </row>
    <row r="121" spans="2:26" x14ac:dyDescent="0.2">
      <c r="B121" s="75">
        <f t="shared" si="1"/>
        <v>44433</v>
      </c>
      <c r="C121" s="28">
        <f>C$94*Matriz_de_consumo!C31</f>
        <v>542459.20000000007</v>
      </c>
      <c r="D121" s="28">
        <f>D$94*Matriz_de_consumo!D31</f>
        <v>542459.20000000007</v>
      </c>
      <c r="E121" s="28">
        <f>E$94*Matriz_de_consumo!E31</f>
        <v>525937.6</v>
      </c>
      <c r="F121" s="28">
        <f>F$94*Matriz_de_consumo!F31</f>
        <v>547966.4</v>
      </c>
      <c r="G121" s="28">
        <f>G$94*Matriz_de_consumo!G31</f>
        <v>626932.80000000005</v>
      </c>
      <c r="H121" s="28">
        <f>H$94*Matriz_de_consumo!H31</f>
        <v>642844.80000000005</v>
      </c>
      <c r="I121" s="28">
        <f>I$94*Matriz_de_consumo!I31</f>
        <v>652392</v>
      </c>
      <c r="J121" s="28">
        <f>J$94*Matriz_de_consumo!J31</f>
        <v>655574.4</v>
      </c>
      <c r="K121" s="28">
        <f>K$94*Matriz_de_consumo!K31</f>
        <v>658756.80000000005</v>
      </c>
      <c r="L121" s="28">
        <f>L$94*Matriz_de_consumo!L31</f>
        <v>670404.80000000005</v>
      </c>
      <c r="M121" s="28">
        <f>M$94*Matriz_de_consumo!M31</f>
        <v>640879.20000000007</v>
      </c>
      <c r="N121" s="28">
        <f>N$94*Matriz_de_consumo!N31</f>
        <v>574880.80000000005</v>
      </c>
      <c r="O121" s="28">
        <f>O$94*Matriz_de_consumo!O31</f>
        <v>558511.20000000007</v>
      </c>
      <c r="P121" s="28">
        <f>P$94*Matriz_de_consumo!P31</f>
        <v>642844.80000000005</v>
      </c>
      <c r="Q121" s="28">
        <f>Q$94*Matriz_de_consumo!Q31</f>
        <v>652392</v>
      </c>
      <c r="R121" s="28">
        <f>R$94*Matriz_de_consumo!R31</f>
        <v>652392</v>
      </c>
      <c r="S121" s="28">
        <f>S$94*Matriz_de_consumo!S31</f>
        <v>642844.80000000005</v>
      </c>
      <c r="T121" s="28">
        <f>T$94*Matriz_de_consumo!T31</f>
        <v>615794.4</v>
      </c>
      <c r="U121" s="28">
        <f>U$94*Matriz_de_consumo!U31</f>
        <v>687772.8</v>
      </c>
      <c r="V121" s="28">
        <f>V$94*Matriz_de_consumo!V31</f>
        <v>696456.8</v>
      </c>
      <c r="W121" s="28">
        <f>W$94*Matriz_de_consumo!W31</f>
        <v>691246.4</v>
      </c>
      <c r="X121" s="28">
        <f>X$94*Matriz_de_consumo!X31</f>
        <v>617385.6</v>
      </c>
      <c r="Y121" s="28">
        <f>Y$94*Matriz_de_consumo!Y31</f>
        <v>606247.20000000007</v>
      </c>
      <c r="Z121" s="28">
        <f>Z$94*Matriz_de_consumo!Z31</f>
        <v>542459.20000000007</v>
      </c>
    </row>
    <row r="122" spans="2:26" x14ac:dyDescent="0.2">
      <c r="B122" s="75">
        <f t="shared" si="1"/>
        <v>44434</v>
      </c>
      <c r="C122" s="28">
        <f>C$94*Matriz_de_consumo!C32</f>
        <v>558980.80000000005</v>
      </c>
      <c r="D122" s="28">
        <f>D$94*Matriz_de_consumo!D32</f>
        <v>552096.80000000005</v>
      </c>
      <c r="E122" s="28">
        <f>E$94*Matriz_de_consumo!E32</f>
        <v>550720</v>
      </c>
      <c r="F122" s="28">
        <f>F$94*Matriz_de_consumo!F32</f>
        <v>546589.6</v>
      </c>
      <c r="G122" s="28">
        <f>G$94*Matriz_de_consumo!G32</f>
        <v>622159.20000000007</v>
      </c>
      <c r="H122" s="28">
        <f>H$94*Matriz_de_consumo!H32</f>
        <v>631706.4</v>
      </c>
      <c r="I122" s="28">
        <f>I$94*Matriz_de_consumo!I32</f>
        <v>623750.40000000002</v>
      </c>
      <c r="J122" s="28">
        <f>J$94*Matriz_de_consumo!J32</f>
        <v>657165.6</v>
      </c>
      <c r="K122" s="28">
        <f>K$94*Matriz_de_consumo!K32</f>
        <v>649209.59999999998</v>
      </c>
      <c r="L122" s="28">
        <f>L$94*Matriz_de_consumo!L32</f>
        <v>686036</v>
      </c>
      <c r="M122" s="28">
        <f>M$94*Matriz_de_consumo!M32</f>
        <v>694720</v>
      </c>
      <c r="N122" s="28">
        <f>N$94*Matriz_de_consumo!N32</f>
        <v>687772.8</v>
      </c>
      <c r="O122" s="28">
        <f>O$94*Matriz_de_consumo!O32</f>
        <v>634888.80000000005</v>
      </c>
      <c r="P122" s="28">
        <f>P$94*Matriz_de_consumo!P32</f>
        <v>633297.6</v>
      </c>
      <c r="Q122" s="28">
        <f>Q$94*Matriz_de_consumo!Q32</f>
        <v>618976.80000000005</v>
      </c>
      <c r="R122" s="28">
        <f>R$94*Matriz_de_consumo!R32</f>
        <v>634888.80000000005</v>
      </c>
      <c r="S122" s="28">
        <f>S$94*Matriz_de_consumo!S32</f>
        <v>634888.80000000005</v>
      </c>
      <c r="T122" s="28">
        <f>T$94*Matriz_de_consumo!T32</f>
        <v>630115.20000000007</v>
      </c>
      <c r="U122" s="28">
        <f>U$94*Matriz_de_consumo!U32</f>
        <v>708614.4</v>
      </c>
      <c r="V122" s="28">
        <f>V$94*Matriz_de_consumo!V32</f>
        <v>698193.6</v>
      </c>
      <c r="W122" s="28">
        <f>W$94*Matriz_de_consumo!W32</f>
        <v>666931.20000000007</v>
      </c>
      <c r="X122" s="28">
        <f>X$94*Matriz_de_consumo!X32</f>
        <v>641253.6</v>
      </c>
      <c r="Y122" s="28">
        <f>Y$94*Matriz_de_consumo!Y32</f>
        <v>623750.40000000002</v>
      </c>
      <c r="Z122" s="28">
        <f>Z$94*Matriz_de_consumo!Z32</f>
        <v>550720</v>
      </c>
    </row>
    <row r="123" spans="2:26" x14ac:dyDescent="0.2">
      <c r="B123" s="75">
        <f t="shared" si="1"/>
        <v>44435</v>
      </c>
      <c r="C123" s="28">
        <f>C$94*Matriz_de_consumo!C33</f>
        <v>534198.4</v>
      </c>
      <c r="D123" s="28">
        <f>D$94*Matriz_de_consumo!D33</f>
        <v>534198.4</v>
      </c>
      <c r="E123" s="28">
        <f>E$94*Matriz_de_consumo!E33</f>
        <v>552096.80000000005</v>
      </c>
      <c r="F123" s="28">
        <f>F$94*Matriz_de_consumo!F33</f>
        <v>546589.6</v>
      </c>
      <c r="G123" s="28">
        <f>G$94*Matriz_de_consumo!G33</f>
        <v>655574.4</v>
      </c>
      <c r="H123" s="28">
        <f>H$94*Matriz_de_consumo!H33</f>
        <v>633297.6</v>
      </c>
      <c r="I123" s="28">
        <f>I$94*Matriz_de_consumo!I33</f>
        <v>633297.6</v>
      </c>
      <c r="J123" s="28">
        <f>J$94*Matriz_de_consumo!J33</f>
        <v>638071.20000000007</v>
      </c>
      <c r="K123" s="28">
        <f>K$94*Matriz_de_consumo!K33</f>
        <v>625341.6</v>
      </c>
      <c r="L123" s="28">
        <f>L$94*Matriz_de_consumo!L33</f>
        <v>684299.20000000007</v>
      </c>
      <c r="M123" s="28">
        <f>M$94*Matriz_de_consumo!M33</f>
        <v>691246.4</v>
      </c>
      <c r="N123" s="28">
        <f>N$94*Matriz_de_consumo!N33</f>
        <v>687772.8</v>
      </c>
      <c r="O123" s="28">
        <f>O$94*Matriz_de_consumo!O33</f>
        <v>642844.80000000005</v>
      </c>
      <c r="P123" s="28">
        <f>P$94*Matriz_de_consumo!P33</f>
        <v>650800.80000000005</v>
      </c>
      <c r="Q123" s="28">
        <f>Q$94*Matriz_de_consumo!Q33</f>
        <v>642844.80000000005</v>
      </c>
      <c r="R123" s="28">
        <f>R$94*Matriz_de_consumo!R33</f>
        <v>646027.20000000007</v>
      </c>
      <c r="S123" s="28">
        <f>S$94*Matriz_de_consumo!S33</f>
        <v>644436</v>
      </c>
      <c r="T123" s="28">
        <f>T$94*Matriz_de_consumo!T33</f>
        <v>604656</v>
      </c>
      <c r="U123" s="28">
        <f>U$94*Matriz_de_consumo!U33</f>
        <v>630458.4</v>
      </c>
      <c r="V123" s="28">
        <f>V$94*Matriz_de_consumo!V33</f>
        <v>653036.80000000005</v>
      </c>
      <c r="W123" s="28">
        <f>W$94*Matriz_de_consumo!W33</f>
        <v>696456.8</v>
      </c>
      <c r="X123" s="28">
        <f>X$94*Matriz_de_consumo!X33</f>
        <v>647618.4</v>
      </c>
      <c r="Y123" s="28">
        <f>Y$94*Matriz_de_consumo!Y33</f>
        <v>644436</v>
      </c>
      <c r="Z123" s="28">
        <f>Z$94*Matriz_de_consumo!Z33</f>
        <v>539705.59999999998</v>
      </c>
    </row>
    <row r="124" spans="2:26" x14ac:dyDescent="0.2">
      <c r="B124" s="75">
        <f t="shared" si="1"/>
        <v>44436</v>
      </c>
      <c r="C124" s="28">
        <f>C$94*Matriz_de_consumo!C34</f>
        <v>543836</v>
      </c>
      <c r="D124" s="28">
        <f>D$94*Matriz_de_consumo!D34</f>
        <v>560357.6</v>
      </c>
      <c r="E124" s="28">
        <f>E$94*Matriz_de_consumo!E34</f>
        <v>556227.20000000007</v>
      </c>
      <c r="F124" s="28">
        <f>F$94*Matriz_de_consumo!F34</f>
        <v>521807.2</v>
      </c>
      <c r="G124" s="28">
        <f>G$94*Matriz_de_consumo!G34</f>
        <v>622159.20000000007</v>
      </c>
      <c r="H124" s="28">
        <f>H$94*Matriz_de_consumo!H34</f>
        <v>628524</v>
      </c>
      <c r="I124" s="28">
        <f>I$94*Matriz_de_consumo!I34</f>
        <v>638071.20000000007</v>
      </c>
      <c r="J124" s="28">
        <f>J$94*Matriz_de_consumo!J34</f>
        <v>641253.6</v>
      </c>
      <c r="K124" s="28">
        <f>K$94*Matriz_de_consumo!K34</f>
        <v>647618.4</v>
      </c>
      <c r="L124" s="28">
        <f>L$94*Matriz_de_consumo!L34</f>
        <v>692983.20000000007</v>
      </c>
      <c r="M124" s="28">
        <f>M$94*Matriz_de_consumo!M34</f>
        <v>694720</v>
      </c>
      <c r="N124" s="28">
        <f>N$94*Matriz_de_consumo!N34</f>
        <v>686036</v>
      </c>
      <c r="O124" s="28">
        <f>O$94*Matriz_de_consumo!O34</f>
        <v>598291.20000000007</v>
      </c>
      <c r="P124" s="28">
        <f>P$94*Matriz_de_consumo!P34</f>
        <v>639662.4</v>
      </c>
      <c r="Q124" s="28">
        <f>Q$94*Matriz_de_consumo!Q34</f>
        <v>652392</v>
      </c>
      <c r="R124" s="28">
        <f>R$94*Matriz_de_consumo!R34</f>
        <v>625341.6</v>
      </c>
      <c r="S124" s="28">
        <f>S$94*Matriz_de_consumo!S34</f>
        <v>625341.6</v>
      </c>
      <c r="T124" s="28">
        <f>T$94*Matriz_de_consumo!T34</f>
        <v>631706.4</v>
      </c>
      <c r="U124" s="28">
        <f>U$94*Matriz_de_consumo!U34</f>
        <v>675615.20000000007</v>
      </c>
      <c r="V124" s="28">
        <f>V$94*Matriz_de_consumo!V34</f>
        <v>692983.20000000007</v>
      </c>
      <c r="W124" s="28">
        <f>W$94*Matriz_de_consumo!W34</f>
        <v>686036</v>
      </c>
      <c r="X124" s="28">
        <f>X$94*Matriz_de_consumo!X34</f>
        <v>623750.40000000002</v>
      </c>
      <c r="Y124" s="28">
        <f>Y$94*Matriz_de_consumo!Y34</f>
        <v>606247.20000000007</v>
      </c>
      <c r="Z124" s="28">
        <f>Z$94*Matriz_de_consumo!Z34</f>
        <v>530068</v>
      </c>
    </row>
    <row r="125" spans="2:26" x14ac:dyDescent="0.2">
      <c r="B125" s="75">
        <f t="shared" si="1"/>
        <v>44437</v>
      </c>
      <c r="C125" s="28">
        <f>C$94*Matriz_de_consumo!C35</f>
        <v>539705.59999999998</v>
      </c>
      <c r="D125" s="28">
        <f>D$94*Matriz_de_consumo!D35</f>
        <v>524560.80000000005</v>
      </c>
      <c r="E125" s="28">
        <f>E$94*Matriz_de_consumo!E35</f>
        <v>501155.2</v>
      </c>
      <c r="F125" s="28">
        <f>F$94*Matriz_de_consumo!F35</f>
        <v>552096.80000000005</v>
      </c>
      <c r="G125" s="28">
        <f>G$94*Matriz_de_consumo!G35</f>
        <v>639662.4</v>
      </c>
      <c r="H125" s="28">
        <f>H$94*Matriz_de_consumo!H35</f>
        <v>665121.6</v>
      </c>
      <c r="I125" s="28">
        <f>I$94*Matriz_de_consumo!I35</f>
        <v>636480</v>
      </c>
      <c r="J125" s="28">
        <f>J$94*Matriz_de_consumo!J35</f>
        <v>611020.80000000005</v>
      </c>
      <c r="K125" s="28">
        <f>K$94*Matriz_de_consumo!K35</f>
        <v>626932.80000000005</v>
      </c>
      <c r="L125" s="28">
        <f>L$94*Matriz_de_consumo!L35</f>
        <v>694720</v>
      </c>
      <c r="M125" s="28">
        <f>M$94*Matriz_de_consumo!M35</f>
        <v>694720</v>
      </c>
      <c r="N125" s="28">
        <f>N$94*Matriz_de_consumo!N35</f>
        <v>710351.20000000007</v>
      </c>
      <c r="O125" s="28">
        <f>O$94*Matriz_de_consumo!O35</f>
        <v>642844.80000000005</v>
      </c>
      <c r="P125" s="28">
        <f>P$94*Matriz_de_consumo!P35</f>
        <v>646027.20000000007</v>
      </c>
      <c r="Q125" s="28">
        <f>Q$94*Matriz_de_consumo!Q35</f>
        <v>649209.59999999998</v>
      </c>
      <c r="R125" s="28">
        <f>R$94*Matriz_de_consumo!R35</f>
        <v>642844.80000000005</v>
      </c>
      <c r="S125" s="28">
        <f>S$94*Matriz_de_consumo!S35</f>
        <v>626932.80000000005</v>
      </c>
      <c r="T125" s="28">
        <f>T$94*Matriz_de_consumo!T35</f>
        <v>609429.6</v>
      </c>
      <c r="U125" s="28">
        <f>U$94*Matriz_de_consumo!U35</f>
        <v>705140.8</v>
      </c>
      <c r="V125" s="28">
        <f>V$94*Matriz_de_consumo!V35</f>
        <v>680825.6</v>
      </c>
      <c r="W125" s="28">
        <f>W$94*Matriz_de_consumo!W35</f>
        <v>663457.6</v>
      </c>
      <c r="X125" s="28">
        <f>X$94*Matriz_de_consumo!X35</f>
        <v>601473.6</v>
      </c>
      <c r="Y125" s="28">
        <f>Y$94*Matriz_de_consumo!Y35</f>
        <v>612612</v>
      </c>
      <c r="Z125" s="28">
        <f>Z$94*Matriz_de_consumo!Z35</f>
        <v>527314.4</v>
      </c>
    </row>
    <row r="126" spans="2:26" x14ac:dyDescent="0.2">
      <c r="B126" s="75">
        <f t="shared" si="1"/>
        <v>44438</v>
      </c>
      <c r="C126" s="28">
        <f>C$94*Matriz_de_consumo!C36</f>
        <v>512169.60000000003</v>
      </c>
      <c r="D126" s="28">
        <f>D$94*Matriz_de_consumo!D36</f>
        <v>520430.4</v>
      </c>
      <c r="E126" s="28">
        <f>E$94*Matriz_de_consumo!E36</f>
        <v>514923.2</v>
      </c>
      <c r="F126" s="28">
        <f>F$94*Matriz_de_consumo!F36</f>
        <v>509416</v>
      </c>
      <c r="G126" s="28">
        <f>G$94*Matriz_de_consumo!G36</f>
        <v>607838.4</v>
      </c>
      <c r="H126" s="28">
        <f>H$94*Matriz_de_consumo!H36</f>
        <v>603064.80000000005</v>
      </c>
      <c r="I126" s="28">
        <f>I$94*Matriz_de_consumo!I36</f>
        <v>617385.6</v>
      </c>
      <c r="J126" s="28">
        <f>J$94*Matriz_de_consumo!J36</f>
        <v>606247.20000000007</v>
      </c>
      <c r="K126" s="28">
        <f>K$94*Matriz_de_consumo!K36</f>
        <v>601473.6</v>
      </c>
      <c r="L126" s="28">
        <f>L$94*Matriz_de_consumo!L36</f>
        <v>665194.4</v>
      </c>
      <c r="M126" s="28">
        <f>M$94*Matriz_de_consumo!M36</f>
        <v>642616</v>
      </c>
      <c r="N126" s="28">
        <f>N$94*Matriz_de_consumo!N36</f>
        <v>639142.40000000002</v>
      </c>
      <c r="O126" s="28">
        <f>O$94*Matriz_de_consumo!O36</f>
        <v>607838.4</v>
      </c>
      <c r="P126" s="28">
        <f>P$94*Matriz_de_consumo!P36</f>
        <v>601473.6</v>
      </c>
      <c r="Q126" s="28">
        <f>Q$94*Matriz_de_consumo!Q36</f>
        <v>601473.6</v>
      </c>
      <c r="R126" s="28">
        <f>R$94*Matriz_de_consumo!R36</f>
        <v>630115.20000000007</v>
      </c>
      <c r="S126" s="28">
        <f>S$94*Matriz_de_consumo!S36</f>
        <v>599882.4</v>
      </c>
      <c r="T126" s="28">
        <f>T$94*Matriz_de_consumo!T36</f>
        <v>572832</v>
      </c>
      <c r="U126" s="28">
        <f>U$94*Matriz_de_consumo!U36</f>
        <v>684299.20000000007</v>
      </c>
      <c r="V126" s="28">
        <f>V$94*Matriz_de_consumo!V36</f>
        <v>661720.80000000005</v>
      </c>
      <c r="W126" s="28">
        <f>W$94*Matriz_de_consumo!W36</f>
        <v>654773.6</v>
      </c>
      <c r="X126" s="28">
        <f>X$94*Matriz_de_consumo!X36</f>
        <v>583970.4</v>
      </c>
      <c r="Y126" s="28">
        <f>Y$94*Matriz_de_consumo!Y36</f>
        <v>603064.80000000005</v>
      </c>
      <c r="Z126" s="28">
        <f>Z$94*Matriz_de_consumo!Z36</f>
        <v>543836</v>
      </c>
    </row>
    <row r="127" spans="2:26" x14ac:dyDescent="0.2">
      <c r="B127" s="75">
        <f t="shared" si="1"/>
        <v>44439</v>
      </c>
      <c r="C127" s="28">
        <f>C$94*Matriz_de_consumo!C37</f>
        <v>545212.80000000005</v>
      </c>
      <c r="D127" s="28">
        <f>D$94*Matriz_de_consumo!D37</f>
        <v>536952</v>
      </c>
      <c r="E127" s="28">
        <f>E$94*Matriz_de_consumo!E37</f>
        <v>523184</v>
      </c>
      <c r="F127" s="28">
        <f>F$94*Matriz_de_consumo!F37</f>
        <v>521807.2</v>
      </c>
      <c r="G127" s="28">
        <f>G$94*Matriz_de_consumo!G37</f>
        <v>617385.6</v>
      </c>
      <c r="H127" s="28">
        <f>H$94*Matriz_de_consumo!H37</f>
        <v>609429.6</v>
      </c>
      <c r="I127" s="28">
        <f>I$94*Matriz_de_consumo!I37</f>
        <v>591926.4</v>
      </c>
      <c r="J127" s="28">
        <f>J$94*Matriz_de_consumo!J37</f>
        <v>606247.20000000007</v>
      </c>
      <c r="K127" s="28">
        <f>K$94*Matriz_de_consumo!K37</f>
        <v>609429.6</v>
      </c>
      <c r="L127" s="28">
        <f>L$94*Matriz_de_consumo!L37</f>
        <v>686036</v>
      </c>
      <c r="M127" s="28">
        <f>M$94*Matriz_de_consumo!M37</f>
        <v>675615.20000000007</v>
      </c>
      <c r="N127" s="28">
        <f>N$94*Matriz_de_consumo!N37</f>
        <v>680825.6</v>
      </c>
      <c r="O127" s="28">
        <f>O$94*Matriz_de_consumo!O37</f>
        <v>630115.20000000007</v>
      </c>
      <c r="P127" s="28">
        <f>P$94*Matriz_de_consumo!P37</f>
        <v>606247.20000000007</v>
      </c>
      <c r="Q127" s="28">
        <f>Q$94*Matriz_de_consumo!Q37</f>
        <v>593517.6</v>
      </c>
      <c r="R127" s="28">
        <f>R$94*Matriz_de_consumo!R37</f>
        <v>628524</v>
      </c>
      <c r="S127" s="28">
        <f>S$94*Matriz_de_consumo!S37</f>
        <v>626932.80000000005</v>
      </c>
      <c r="T127" s="28">
        <f>T$94*Matriz_de_consumo!T37</f>
        <v>612612</v>
      </c>
      <c r="U127" s="28">
        <f>U$94*Matriz_de_consumo!U37</f>
        <v>673878.4</v>
      </c>
      <c r="V127" s="28">
        <f>V$94*Matriz_de_consumo!V37</f>
        <v>677352</v>
      </c>
      <c r="W127" s="28">
        <f>W$94*Matriz_de_consumo!W37</f>
        <v>665194.4</v>
      </c>
      <c r="X127" s="28">
        <f>X$94*Matriz_de_consumo!X37</f>
        <v>603064.80000000005</v>
      </c>
      <c r="Y127" s="28">
        <f>Y$94*Matriz_de_consumo!Y37</f>
        <v>604656</v>
      </c>
      <c r="Z127" s="28">
        <f>Z$94*Matriz_de_consumo!Z37</f>
        <v>524560.80000000005</v>
      </c>
    </row>
    <row r="128" spans="2:26" x14ac:dyDescent="0.2"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2:26" x14ac:dyDescent="0.2">
      <c r="B129" s="25" t="s">
        <v>108</v>
      </c>
      <c r="C129" s="29">
        <f>+(SUM(C97:Z127))</f>
        <v>464275857.60000026</v>
      </c>
      <c r="D129" s="41"/>
      <c r="E129" s="42"/>
      <c r="F129" s="40"/>
      <c r="G129" s="43"/>
    </row>
    <row r="130" spans="2:26" x14ac:dyDescent="0.2">
      <c r="D130" s="44"/>
      <c r="E130" s="40"/>
    </row>
    <row r="132" spans="2:26" s="19" customFormat="1" x14ac:dyDescent="0.2">
      <c r="B132" s="18" t="s">
        <v>173</v>
      </c>
    </row>
    <row r="134" spans="2:26" s="45" customFormat="1" x14ac:dyDescent="0.2">
      <c r="C134" s="46" t="s">
        <v>104</v>
      </c>
      <c r="D134" s="22"/>
    </row>
    <row r="135" spans="2:26" ht="15" customHeight="1" x14ac:dyDescent="0.2">
      <c r="B135" s="15" t="s">
        <v>85</v>
      </c>
      <c r="C135" s="16" cm="1">
        <f t="array" ref="C135">ROUND(INDEX(Tabla_reporte_bitacora_frontera[dm_redo],MATCH(Datos_Consumos!$C$2,Tabla_reporte_bitacora_frontera[frontera],0),0),2)</f>
        <v>26.55</v>
      </c>
    </row>
    <row r="137" spans="2:26" x14ac:dyDescent="0.2">
      <c r="B137" s="27"/>
      <c r="C137" s="21" t="s">
        <v>107</v>
      </c>
      <c r="D137" s="21" t="s">
        <v>56</v>
      </c>
      <c r="E137" s="21" t="s">
        <v>57</v>
      </c>
      <c r="F137" s="21" t="s">
        <v>58</v>
      </c>
      <c r="G137" s="21" t="s">
        <v>59</v>
      </c>
      <c r="H137" s="21" t="s">
        <v>60</v>
      </c>
      <c r="I137" s="21" t="s">
        <v>61</v>
      </c>
      <c r="J137" s="21" t="s">
        <v>62</v>
      </c>
      <c r="K137" s="21" t="s">
        <v>63</v>
      </c>
      <c r="L137" s="21" t="s">
        <v>64</v>
      </c>
      <c r="M137" s="21" t="s">
        <v>65</v>
      </c>
      <c r="N137" s="21" t="s">
        <v>66</v>
      </c>
      <c r="O137" s="21" t="s">
        <v>67</v>
      </c>
      <c r="P137" s="21" t="s">
        <v>68</v>
      </c>
      <c r="Q137" s="21" t="s">
        <v>69</v>
      </c>
      <c r="R137" s="21" t="s">
        <v>70</v>
      </c>
      <c r="S137" s="21" t="s">
        <v>71</v>
      </c>
      <c r="T137" s="21" t="s">
        <v>72</v>
      </c>
      <c r="U137" s="21" t="s">
        <v>73</v>
      </c>
      <c r="V137" s="21" t="s">
        <v>74</v>
      </c>
      <c r="W137" s="21" t="s">
        <v>75</v>
      </c>
      <c r="X137" s="21" t="s">
        <v>76</v>
      </c>
      <c r="Y137" s="21" t="s">
        <v>77</v>
      </c>
      <c r="Z137" s="21" t="s">
        <v>78</v>
      </c>
    </row>
    <row r="138" spans="2:26" x14ac:dyDescent="0.2">
      <c r="B138" s="75">
        <f>+B56</f>
        <v>44409</v>
      </c>
      <c r="C138" s="28">
        <f>$C$135*Matriz_de_consumo!C7</f>
        <v>414180</v>
      </c>
      <c r="D138" s="28">
        <f>$C$135*Matriz_de_consumo!D7</f>
        <v>434358</v>
      </c>
      <c r="E138" s="28">
        <f>$C$135*Matriz_de_consumo!E7</f>
        <v>438606</v>
      </c>
      <c r="F138" s="28">
        <f>$C$135*Matriz_de_consumo!F7</f>
        <v>425862</v>
      </c>
      <c r="G138" s="28">
        <f>$C$135*Matriz_de_consumo!G7</f>
        <v>417366</v>
      </c>
      <c r="H138" s="28">
        <f>$C$135*Matriz_de_consumo!H7</f>
        <v>415242</v>
      </c>
      <c r="I138" s="28">
        <f>$C$135*Matriz_de_consumo!I7</f>
        <v>414180</v>
      </c>
      <c r="J138" s="28">
        <f>$C$135*Matriz_de_consumo!J7</f>
        <v>432234</v>
      </c>
      <c r="K138" s="28">
        <f>$C$135*Matriz_de_consumo!K7</f>
        <v>447102</v>
      </c>
      <c r="L138" s="28">
        <f>$C$135*Matriz_de_consumo!L7</f>
        <v>422676</v>
      </c>
      <c r="M138" s="28">
        <f>$C$135*Matriz_de_consumo!M7</f>
        <v>415242</v>
      </c>
      <c r="N138" s="28">
        <f>$C$135*Matriz_de_consumo!N7</f>
        <v>426924</v>
      </c>
      <c r="O138" s="28">
        <f>$C$135*Matriz_de_consumo!O7</f>
        <v>417366</v>
      </c>
      <c r="P138" s="28">
        <f>$C$135*Matriz_de_consumo!P7</f>
        <v>429048</v>
      </c>
      <c r="Q138" s="28">
        <f>$C$135*Matriz_de_consumo!Q7</f>
        <v>423738</v>
      </c>
      <c r="R138" s="28">
        <f>$C$135*Matriz_de_consumo!R7</f>
        <v>439668</v>
      </c>
      <c r="S138" s="28">
        <f>$C$135*Matriz_de_consumo!S7</f>
        <v>420552</v>
      </c>
      <c r="T138" s="28">
        <f>$C$135*Matriz_de_consumo!T7</f>
        <v>419490</v>
      </c>
      <c r="U138" s="28">
        <f>$C$135*Matriz_de_consumo!U7</f>
        <v>412056</v>
      </c>
      <c r="V138" s="28">
        <f>$C$135*Matriz_de_consumo!V7</f>
        <v>422676</v>
      </c>
      <c r="W138" s="28">
        <f>$C$135*Matriz_de_consumo!W7</f>
        <v>430110</v>
      </c>
      <c r="X138" s="28">
        <f>$C$135*Matriz_de_consumo!X7</f>
        <v>421614</v>
      </c>
      <c r="Y138" s="28">
        <f>$C$135*Matriz_de_consumo!Y7</f>
        <v>406746</v>
      </c>
      <c r="Z138" s="28">
        <f>$C$135*Matriz_de_consumo!Z7</f>
        <v>413118</v>
      </c>
    </row>
    <row r="139" spans="2:26" x14ac:dyDescent="0.2">
      <c r="B139" s="75">
        <f t="shared" ref="B139:B168" si="2">+B57</f>
        <v>44410</v>
      </c>
      <c r="C139" s="28">
        <f>$C$135*Matriz_de_consumo!C8</f>
        <v>420552</v>
      </c>
      <c r="D139" s="28">
        <f>$C$135*Matriz_de_consumo!D8</f>
        <v>418428</v>
      </c>
      <c r="E139" s="28">
        <f>$C$135*Matriz_de_consumo!E8</f>
        <v>415242</v>
      </c>
      <c r="F139" s="28">
        <f>$C$135*Matriz_de_consumo!F8</f>
        <v>440730</v>
      </c>
      <c r="G139" s="28">
        <f>$C$135*Matriz_de_consumo!G8</f>
        <v>425862</v>
      </c>
      <c r="H139" s="28">
        <f>$C$135*Matriz_de_consumo!H8</f>
        <v>426924</v>
      </c>
      <c r="I139" s="28">
        <f>$C$135*Matriz_de_consumo!I8</f>
        <v>431172</v>
      </c>
      <c r="J139" s="28">
        <f>$C$135*Matriz_de_consumo!J8</f>
        <v>412056</v>
      </c>
      <c r="K139" s="28">
        <f>$C$135*Matriz_de_consumo!K8</f>
        <v>405684</v>
      </c>
      <c r="L139" s="28">
        <f>$C$135*Matriz_de_consumo!L8</f>
        <v>429048</v>
      </c>
      <c r="M139" s="28">
        <f>$C$135*Matriz_de_consumo!M8</f>
        <v>437544</v>
      </c>
      <c r="N139" s="28">
        <f>$C$135*Matriz_de_consumo!N8</f>
        <v>424800</v>
      </c>
      <c r="O139" s="28">
        <f>$C$135*Matriz_de_consumo!O8</f>
        <v>443916</v>
      </c>
      <c r="P139" s="28">
        <f>$C$135*Matriz_de_consumo!P8</f>
        <v>423738</v>
      </c>
      <c r="Q139" s="28">
        <f>$C$135*Matriz_de_consumo!Q8</f>
        <v>412056</v>
      </c>
      <c r="R139" s="28">
        <f>$C$135*Matriz_de_consumo!R8</f>
        <v>430110</v>
      </c>
      <c r="S139" s="28">
        <f>$C$135*Matriz_de_consumo!S8</f>
        <v>433296</v>
      </c>
      <c r="T139" s="28">
        <f>$C$135*Matriz_de_consumo!T8</f>
        <v>423738</v>
      </c>
      <c r="U139" s="28">
        <f>$C$135*Matriz_de_consumo!U8</f>
        <v>420552</v>
      </c>
      <c r="V139" s="28">
        <f>$C$135*Matriz_de_consumo!V8</f>
        <v>414180</v>
      </c>
      <c r="W139" s="28">
        <f>$C$135*Matriz_de_consumo!W8</f>
        <v>412056</v>
      </c>
      <c r="X139" s="28">
        <f>$C$135*Matriz_de_consumo!X8</f>
        <v>399312</v>
      </c>
      <c r="Y139" s="28">
        <f>$C$135*Matriz_de_consumo!Y8</f>
        <v>423738</v>
      </c>
      <c r="Z139" s="28">
        <f>$C$135*Matriz_de_consumo!Z8</f>
        <v>422676</v>
      </c>
    </row>
    <row r="140" spans="2:26" x14ac:dyDescent="0.2">
      <c r="B140" s="75">
        <f t="shared" si="2"/>
        <v>44411</v>
      </c>
      <c r="C140" s="28">
        <f>$C$135*Matriz_de_consumo!C9</f>
        <v>434358</v>
      </c>
      <c r="D140" s="28">
        <f>$C$135*Matriz_de_consumo!D9</f>
        <v>421614</v>
      </c>
      <c r="E140" s="28">
        <f>$C$135*Matriz_de_consumo!E9</f>
        <v>405684</v>
      </c>
      <c r="F140" s="28">
        <f>$C$135*Matriz_de_consumo!F9</f>
        <v>405684</v>
      </c>
      <c r="G140" s="28">
        <f>$C$135*Matriz_de_consumo!G9</f>
        <v>417366</v>
      </c>
      <c r="H140" s="28">
        <f>$C$135*Matriz_de_consumo!H9</f>
        <v>448164</v>
      </c>
      <c r="I140" s="28">
        <f>$C$135*Matriz_de_consumo!I9</f>
        <v>438606</v>
      </c>
      <c r="J140" s="28">
        <f>$C$135*Matriz_de_consumo!J9</f>
        <v>421614</v>
      </c>
      <c r="K140" s="28">
        <f>$C$135*Matriz_de_consumo!K9</f>
        <v>414180</v>
      </c>
      <c r="L140" s="28">
        <f>$C$135*Matriz_de_consumo!L9</f>
        <v>418428</v>
      </c>
      <c r="M140" s="28">
        <f>$C$135*Matriz_de_consumo!M9</f>
        <v>432234</v>
      </c>
      <c r="N140" s="28">
        <f>$C$135*Matriz_de_consumo!N9</f>
        <v>421614</v>
      </c>
      <c r="O140" s="28">
        <f>$C$135*Matriz_de_consumo!O9</f>
        <v>432234</v>
      </c>
      <c r="P140" s="28">
        <f>$C$135*Matriz_de_consumo!P9</f>
        <v>430110</v>
      </c>
      <c r="Q140" s="28">
        <f>$C$135*Matriz_de_consumo!Q9</f>
        <v>421614</v>
      </c>
      <c r="R140" s="28">
        <f>$C$135*Matriz_de_consumo!R9</f>
        <v>403560</v>
      </c>
      <c r="S140" s="28">
        <f>$C$135*Matriz_de_consumo!S9</f>
        <v>408870</v>
      </c>
      <c r="T140" s="28">
        <f>$C$135*Matriz_de_consumo!T9</f>
        <v>420552</v>
      </c>
      <c r="U140" s="28">
        <f>$C$135*Matriz_de_consumo!U9</f>
        <v>429048</v>
      </c>
      <c r="V140" s="28">
        <f>$C$135*Matriz_de_consumo!V9</f>
        <v>424800</v>
      </c>
      <c r="W140" s="28">
        <f>$C$135*Matriz_de_consumo!W9</f>
        <v>423738</v>
      </c>
      <c r="X140" s="28">
        <f>$C$135*Matriz_de_consumo!X9</f>
        <v>431172</v>
      </c>
      <c r="Y140" s="28">
        <f>$C$135*Matriz_de_consumo!Y9</f>
        <v>416304</v>
      </c>
      <c r="Z140" s="28">
        <f>$C$135*Matriz_de_consumo!Z9</f>
        <v>405684</v>
      </c>
    </row>
    <row r="141" spans="2:26" x14ac:dyDescent="0.2">
      <c r="B141" s="75">
        <f t="shared" si="2"/>
        <v>44412</v>
      </c>
      <c r="C141" s="28">
        <f>$C$135*Matriz_de_consumo!C10</f>
        <v>416304</v>
      </c>
      <c r="D141" s="28">
        <f>$C$135*Matriz_de_consumo!D10</f>
        <v>422676</v>
      </c>
      <c r="E141" s="28">
        <f>$C$135*Matriz_de_consumo!E10</f>
        <v>431172</v>
      </c>
      <c r="F141" s="28">
        <f>$C$135*Matriz_de_consumo!F10</f>
        <v>410994</v>
      </c>
      <c r="G141" s="28">
        <f>$C$135*Matriz_de_consumo!G10</f>
        <v>399312</v>
      </c>
      <c r="H141" s="28">
        <f>$C$135*Matriz_de_consumo!H10</f>
        <v>425862</v>
      </c>
      <c r="I141" s="28">
        <f>$C$135*Matriz_de_consumo!I10</f>
        <v>435420</v>
      </c>
      <c r="J141" s="28">
        <f>$C$135*Matriz_de_consumo!J10</f>
        <v>444978</v>
      </c>
      <c r="K141" s="28">
        <f>$C$135*Matriz_de_consumo!K10</f>
        <v>426924</v>
      </c>
      <c r="L141" s="28">
        <f>$C$135*Matriz_de_consumo!L10</f>
        <v>444978</v>
      </c>
      <c r="M141" s="28">
        <f>$C$135*Matriz_de_consumo!M10</f>
        <v>427986</v>
      </c>
      <c r="N141" s="28">
        <f>$C$135*Matriz_de_consumo!N10</f>
        <v>405684</v>
      </c>
      <c r="O141" s="28">
        <f>$C$135*Matriz_de_consumo!O10</f>
        <v>417366</v>
      </c>
      <c r="P141" s="28">
        <f>$C$135*Matriz_de_consumo!P10</f>
        <v>421614</v>
      </c>
      <c r="Q141" s="28">
        <f>$C$135*Matriz_de_consumo!Q10</f>
        <v>418428</v>
      </c>
      <c r="R141" s="28">
        <f>$C$135*Matriz_de_consumo!R10</f>
        <v>413118</v>
      </c>
      <c r="S141" s="28">
        <f>$C$135*Matriz_de_consumo!S10</f>
        <v>423738</v>
      </c>
      <c r="T141" s="28">
        <f>$C$135*Matriz_de_consumo!T10</f>
        <v>427986</v>
      </c>
      <c r="U141" s="28">
        <f>$C$135*Matriz_de_consumo!U10</f>
        <v>427986</v>
      </c>
      <c r="V141" s="28">
        <f>$C$135*Matriz_de_consumo!V10</f>
        <v>424800</v>
      </c>
      <c r="W141" s="28">
        <f>$C$135*Matriz_de_consumo!W10</f>
        <v>435420</v>
      </c>
      <c r="X141" s="28">
        <f>$C$135*Matriz_de_consumo!X10</f>
        <v>419490</v>
      </c>
      <c r="Y141" s="28">
        <f>$C$135*Matriz_de_consumo!Y10</f>
        <v>406746</v>
      </c>
      <c r="Z141" s="28">
        <f>$C$135*Matriz_de_consumo!Z10</f>
        <v>425862</v>
      </c>
    </row>
    <row r="142" spans="2:26" x14ac:dyDescent="0.2">
      <c r="B142" s="75">
        <f t="shared" si="2"/>
        <v>44413</v>
      </c>
      <c r="C142" s="28">
        <f>$C$135*Matriz_de_consumo!C11</f>
        <v>416304</v>
      </c>
      <c r="D142" s="28">
        <f>$C$135*Matriz_de_consumo!D11</f>
        <v>429048</v>
      </c>
      <c r="E142" s="28">
        <f>$C$135*Matriz_de_consumo!E11</f>
        <v>419490</v>
      </c>
      <c r="F142" s="28">
        <f>$C$135*Matriz_de_consumo!F11</f>
        <v>398250</v>
      </c>
      <c r="G142" s="28">
        <f>$C$135*Matriz_de_consumo!G11</f>
        <v>420552</v>
      </c>
      <c r="H142" s="28">
        <f>$C$135*Matriz_de_consumo!H11</f>
        <v>440730</v>
      </c>
      <c r="I142" s="28">
        <f>$C$135*Matriz_de_consumo!I11</f>
        <v>451350</v>
      </c>
      <c r="J142" s="28">
        <f>$C$135*Matriz_de_consumo!J11</f>
        <v>436482</v>
      </c>
      <c r="K142" s="28">
        <f>$C$135*Matriz_de_consumo!K11</f>
        <v>415242</v>
      </c>
      <c r="L142" s="28">
        <f>$C$135*Matriz_de_consumo!L11</f>
        <v>436482</v>
      </c>
      <c r="M142" s="28">
        <f>$C$135*Matriz_de_consumo!M11</f>
        <v>423738</v>
      </c>
      <c r="N142" s="28">
        <f>$C$135*Matriz_de_consumo!N11</f>
        <v>401436</v>
      </c>
      <c r="O142" s="28">
        <f>$C$135*Matriz_de_consumo!O11</f>
        <v>417366</v>
      </c>
      <c r="P142" s="28">
        <f>$C$135*Matriz_de_consumo!P11</f>
        <v>435420</v>
      </c>
      <c r="Q142" s="28">
        <f>$C$135*Matriz_de_consumo!Q11</f>
        <v>435420</v>
      </c>
      <c r="R142" s="28">
        <f>$C$135*Matriz_de_consumo!R11</f>
        <v>430110</v>
      </c>
      <c r="S142" s="28">
        <f>$C$135*Matriz_de_consumo!S11</f>
        <v>404622</v>
      </c>
      <c r="T142" s="28">
        <f>$C$135*Matriz_de_consumo!T11</f>
        <v>422676</v>
      </c>
      <c r="U142" s="28">
        <f>$C$135*Matriz_de_consumo!U11</f>
        <v>429048</v>
      </c>
      <c r="V142" s="28">
        <f>$C$135*Matriz_de_consumo!V11</f>
        <v>439668</v>
      </c>
      <c r="W142" s="28">
        <f>$C$135*Matriz_de_consumo!W11</f>
        <v>420552</v>
      </c>
      <c r="X142" s="28">
        <f>$C$135*Matriz_de_consumo!X11</f>
        <v>427986</v>
      </c>
      <c r="Y142" s="28">
        <f>$C$135*Matriz_de_consumo!Y11</f>
        <v>431172</v>
      </c>
      <c r="Z142" s="28">
        <f>$C$135*Matriz_de_consumo!Z11</f>
        <v>415242</v>
      </c>
    </row>
    <row r="143" spans="2:26" x14ac:dyDescent="0.2">
      <c r="B143" s="75">
        <f t="shared" si="2"/>
        <v>44414</v>
      </c>
      <c r="C143" s="28">
        <f>$C$135*Matriz_de_consumo!C12</f>
        <v>416304</v>
      </c>
      <c r="D143" s="28">
        <f>$C$135*Matriz_de_consumo!D12</f>
        <v>417366</v>
      </c>
      <c r="E143" s="28">
        <f>$C$135*Matriz_de_consumo!E12</f>
        <v>422676</v>
      </c>
      <c r="F143" s="28">
        <f>$C$135*Matriz_de_consumo!F12</f>
        <v>430110</v>
      </c>
      <c r="G143" s="28">
        <f>$C$135*Matriz_de_consumo!G12</f>
        <v>406746</v>
      </c>
      <c r="H143" s="28">
        <f>$C$135*Matriz_de_consumo!H12</f>
        <v>417366</v>
      </c>
      <c r="I143" s="28">
        <f>$C$135*Matriz_de_consumo!I12</f>
        <v>427986</v>
      </c>
      <c r="J143" s="28">
        <f>$C$135*Matriz_de_consumo!J12</f>
        <v>427986</v>
      </c>
      <c r="K143" s="28">
        <f>$C$135*Matriz_de_consumo!K12</f>
        <v>436482</v>
      </c>
      <c r="L143" s="28">
        <f>$C$135*Matriz_de_consumo!L12</f>
        <v>431172</v>
      </c>
      <c r="M143" s="28">
        <f>$C$135*Matriz_de_consumo!M12</f>
        <v>429048</v>
      </c>
      <c r="N143" s="28">
        <f>$C$135*Matriz_de_consumo!N12</f>
        <v>438606</v>
      </c>
      <c r="O143" s="28">
        <f>$C$135*Matriz_de_consumo!O12</f>
        <v>412056</v>
      </c>
      <c r="P143" s="28">
        <f>$C$135*Matriz_de_consumo!P12</f>
        <v>412056</v>
      </c>
      <c r="Q143" s="28">
        <f>$C$135*Matriz_de_consumo!Q12</f>
        <v>449226</v>
      </c>
      <c r="R143" s="28">
        <f>$C$135*Matriz_de_consumo!R12</f>
        <v>447102</v>
      </c>
      <c r="S143" s="28">
        <f>$C$135*Matriz_de_consumo!S12</f>
        <v>425862</v>
      </c>
      <c r="T143" s="28">
        <f>$C$135*Matriz_de_consumo!T12</f>
        <v>415242</v>
      </c>
      <c r="U143" s="28">
        <f>$C$135*Matriz_de_consumo!U12</f>
        <v>412056</v>
      </c>
      <c r="V143" s="28">
        <f>$C$135*Matriz_de_consumo!V12</f>
        <v>413118</v>
      </c>
      <c r="W143" s="28">
        <f>$C$135*Matriz_de_consumo!W12</f>
        <v>429048</v>
      </c>
      <c r="X143" s="28">
        <f>$C$135*Matriz_de_consumo!X12</f>
        <v>437544</v>
      </c>
      <c r="Y143" s="28">
        <f>$C$135*Matriz_de_consumo!Y12</f>
        <v>430110</v>
      </c>
      <c r="Z143" s="28">
        <f>$C$135*Matriz_de_consumo!Z12</f>
        <v>419490</v>
      </c>
    </row>
    <row r="144" spans="2:26" x14ac:dyDescent="0.2">
      <c r="B144" s="75">
        <f t="shared" si="2"/>
        <v>44415</v>
      </c>
      <c r="C144" s="28">
        <f>$C$135*Matriz_de_consumo!C13</f>
        <v>418428</v>
      </c>
      <c r="D144" s="28">
        <f>$C$135*Matriz_de_consumo!D13</f>
        <v>392940</v>
      </c>
      <c r="E144" s="28">
        <f>$C$135*Matriz_de_consumo!E13</f>
        <v>415242</v>
      </c>
      <c r="F144" s="28">
        <f>$C$135*Matriz_de_consumo!F13</f>
        <v>440730</v>
      </c>
      <c r="G144" s="28">
        <f>$C$135*Matriz_de_consumo!G13</f>
        <v>429048</v>
      </c>
      <c r="H144" s="28">
        <f>$C$135*Matriz_de_consumo!H13</f>
        <v>426924</v>
      </c>
      <c r="I144" s="28">
        <f>$C$135*Matriz_de_consumo!I13</f>
        <v>434358</v>
      </c>
      <c r="J144" s="28">
        <f>$C$135*Matriz_de_consumo!J13</f>
        <v>423738</v>
      </c>
      <c r="K144" s="28">
        <f>$C$135*Matriz_de_consumo!K13</f>
        <v>419490</v>
      </c>
      <c r="L144" s="28">
        <f>$C$135*Matriz_de_consumo!L13</f>
        <v>429048</v>
      </c>
      <c r="M144" s="28">
        <f>$C$135*Matriz_de_consumo!M13</f>
        <v>433296</v>
      </c>
      <c r="N144" s="28">
        <f>$C$135*Matriz_de_consumo!N13</f>
        <v>436482</v>
      </c>
      <c r="O144" s="28">
        <f>$C$135*Matriz_de_consumo!O13</f>
        <v>422676</v>
      </c>
      <c r="P144" s="28">
        <f>$C$135*Matriz_de_consumo!P13</f>
        <v>427986</v>
      </c>
      <c r="Q144" s="28">
        <f>$C$135*Matriz_de_consumo!Q13</f>
        <v>413118</v>
      </c>
      <c r="R144" s="28">
        <f>$C$135*Matriz_de_consumo!R13</f>
        <v>416304</v>
      </c>
      <c r="S144" s="28">
        <f>$C$135*Matriz_de_consumo!S13</f>
        <v>424800</v>
      </c>
      <c r="T144" s="28">
        <f>$C$135*Matriz_de_consumo!T13</f>
        <v>417366</v>
      </c>
      <c r="U144" s="28">
        <f>$C$135*Matriz_de_consumo!U13</f>
        <v>434358</v>
      </c>
      <c r="V144" s="28">
        <f>$C$135*Matriz_de_consumo!V13</f>
        <v>423738</v>
      </c>
      <c r="W144" s="28">
        <f>$C$135*Matriz_de_consumo!W13</f>
        <v>420552</v>
      </c>
      <c r="X144" s="28">
        <f>$C$135*Matriz_de_consumo!X13</f>
        <v>413118</v>
      </c>
      <c r="Y144" s="28">
        <f>$C$135*Matriz_de_consumo!Y13</f>
        <v>418428</v>
      </c>
      <c r="Z144" s="28">
        <f>$C$135*Matriz_de_consumo!Z13</f>
        <v>431172</v>
      </c>
    </row>
    <row r="145" spans="2:26" x14ac:dyDescent="0.2">
      <c r="B145" s="75">
        <f t="shared" si="2"/>
        <v>44416</v>
      </c>
      <c r="C145" s="28">
        <f>$C$135*Matriz_de_consumo!C14</f>
        <v>427986</v>
      </c>
      <c r="D145" s="28">
        <f>$C$135*Matriz_de_consumo!D14</f>
        <v>414180</v>
      </c>
      <c r="E145" s="28">
        <f>$C$135*Matriz_de_consumo!E14</f>
        <v>417366</v>
      </c>
      <c r="F145" s="28">
        <f>$C$135*Matriz_de_consumo!F14</f>
        <v>400374</v>
      </c>
      <c r="G145" s="28">
        <f>$C$135*Matriz_de_consumo!G14</f>
        <v>418428</v>
      </c>
      <c r="H145" s="28">
        <f>$C$135*Matriz_de_consumo!H14</f>
        <v>452412</v>
      </c>
      <c r="I145" s="28">
        <f>$C$135*Matriz_de_consumo!I14</f>
        <v>435420</v>
      </c>
      <c r="J145" s="28">
        <f>$C$135*Matriz_de_consumo!J14</f>
        <v>431172</v>
      </c>
      <c r="K145" s="28">
        <f>$C$135*Matriz_de_consumo!K14</f>
        <v>433296</v>
      </c>
      <c r="L145" s="28">
        <f>$C$135*Matriz_de_consumo!L14</f>
        <v>413118</v>
      </c>
      <c r="M145" s="28">
        <f>$C$135*Matriz_de_consumo!M14</f>
        <v>423738</v>
      </c>
      <c r="N145" s="28">
        <f>$C$135*Matriz_de_consumo!N14</f>
        <v>440730</v>
      </c>
      <c r="O145" s="28">
        <f>$C$135*Matriz_de_consumo!O14</f>
        <v>433296</v>
      </c>
      <c r="P145" s="28">
        <f>$C$135*Matriz_de_consumo!P14</f>
        <v>421614</v>
      </c>
      <c r="Q145" s="28">
        <f>$C$135*Matriz_de_consumo!Q14</f>
        <v>412056</v>
      </c>
      <c r="R145" s="28">
        <f>$C$135*Matriz_de_consumo!R14</f>
        <v>420552</v>
      </c>
      <c r="S145" s="28">
        <f>$C$135*Matriz_de_consumo!S14</f>
        <v>419490</v>
      </c>
      <c r="T145" s="28">
        <f>$C$135*Matriz_de_consumo!T14</f>
        <v>426924</v>
      </c>
      <c r="U145" s="28">
        <f>$C$135*Matriz_de_consumo!U14</f>
        <v>419490</v>
      </c>
      <c r="V145" s="28">
        <f>$C$135*Matriz_de_consumo!V14</f>
        <v>436482</v>
      </c>
      <c r="W145" s="28">
        <f>$C$135*Matriz_de_consumo!W14</f>
        <v>422676</v>
      </c>
      <c r="X145" s="28">
        <f>$C$135*Matriz_de_consumo!X14</f>
        <v>425862</v>
      </c>
      <c r="Y145" s="28">
        <f>$C$135*Matriz_de_consumo!Y14</f>
        <v>419490</v>
      </c>
      <c r="Z145" s="28">
        <f>$C$135*Matriz_de_consumo!Z14</f>
        <v>396126</v>
      </c>
    </row>
    <row r="146" spans="2:26" x14ac:dyDescent="0.2">
      <c r="B146" s="75">
        <f t="shared" si="2"/>
        <v>44417</v>
      </c>
      <c r="C146" s="28">
        <f>$C$135*Matriz_de_consumo!C15</f>
        <v>424800</v>
      </c>
      <c r="D146" s="28">
        <f>$C$135*Matriz_de_consumo!D15</f>
        <v>429048</v>
      </c>
      <c r="E146" s="28">
        <f>$C$135*Matriz_de_consumo!E15</f>
        <v>430110</v>
      </c>
      <c r="F146" s="28">
        <f>$C$135*Matriz_de_consumo!F15</f>
        <v>416304</v>
      </c>
      <c r="G146" s="28">
        <f>$C$135*Matriz_de_consumo!G15</f>
        <v>429048</v>
      </c>
      <c r="H146" s="28">
        <f>$C$135*Matriz_de_consumo!H15</f>
        <v>417366</v>
      </c>
      <c r="I146" s="28">
        <f>$C$135*Matriz_de_consumo!I15</f>
        <v>427986</v>
      </c>
      <c r="J146" s="28">
        <f>$C$135*Matriz_de_consumo!J15</f>
        <v>431172</v>
      </c>
      <c r="K146" s="28">
        <f>$C$135*Matriz_de_consumo!K15</f>
        <v>434358</v>
      </c>
      <c r="L146" s="28">
        <f>$C$135*Matriz_de_consumo!L15</f>
        <v>427986</v>
      </c>
      <c r="M146" s="28">
        <f>$C$135*Matriz_de_consumo!M15</f>
        <v>431172</v>
      </c>
      <c r="N146" s="28">
        <f>$C$135*Matriz_de_consumo!N15</f>
        <v>404622</v>
      </c>
      <c r="O146" s="28">
        <f>$C$135*Matriz_de_consumo!O15</f>
        <v>417366</v>
      </c>
      <c r="P146" s="28">
        <f>$C$135*Matriz_de_consumo!P15</f>
        <v>430110</v>
      </c>
      <c r="Q146" s="28">
        <f>$C$135*Matriz_de_consumo!Q15</f>
        <v>431172</v>
      </c>
      <c r="R146" s="28">
        <f>$C$135*Matriz_de_consumo!R15</f>
        <v>425862</v>
      </c>
      <c r="S146" s="28">
        <f>$C$135*Matriz_de_consumo!S15</f>
        <v>423738</v>
      </c>
      <c r="T146" s="28">
        <f>$C$135*Matriz_de_consumo!T15</f>
        <v>414180</v>
      </c>
      <c r="U146" s="28">
        <f>$C$135*Matriz_de_consumo!U15</f>
        <v>409932</v>
      </c>
      <c r="V146" s="28">
        <f>$C$135*Matriz_de_consumo!V15</f>
        <v>419490</v>
      </c>
      <c r="W146" s="28">
        <f>$C$135*Matriz_de_consumo!W15</f>
        <v>437544</v>
      </c>
      <c r="X146" s="28">
        <f>$C$135*Matriz_de_consumo!X15</f>
        <v>430110</v>
      </c>
      <c r="Y146" s="28">
        <f>$C$135*Matriz_de_consumo!Y15</f>
        <v>409932</v>
      </c>
      <c r="Z146" s="28">
        <f>$C$135*Matriz_de_consumo!Z15</f>
        <v>408870</v>
      </c>
    </row>
    <row r="147" spans="2:26" x14ac:dyDescent="0.2">
      <c r="B147" s="75">
        <f t="shared" si="2"/>
        <v>44418</v>
      </c>
      <c r="C147" s="28">
        <f>$C$135*Matriz_de_consumo!C16</f>
        <v>413118</v>
      </c>
      <c r="D147" s="28">
        <f>$C$135*Matriz_de_consumo!D16</f>
        <v>413118</v>
      </c>
      <c r="E147" s="28">
        <f>$C$135*Matriz_de_consumo!E16</f>
        <v>433296</v>
      </c>
      <c r="F147" s="28">
        <f>$C$135*Matriz_de_consumo!F16</f>
        <v>427986</v>
      </c>
      <c r="G147" s="28">
        <f>$C$135*Matriz_de_consumo!G16</f>
        <v>422676</v>
      </c>
      <c r="H147" s="28">
        <f>$C$135*Matriz_de_consumo!H16</f>
        <v>433296</v>
      </c>
      <c r="I147" s="28">
        <f>$C$135*Matriz_de_consumo!I16</f>
        <v>424800</v>
      </c>
      <c r="J147" s="28">
        <f>$C$135*Matriz_de_consumo!J16</f>
        <v>418428</v>
      </c>
      <c r="K147" s="28">
        <f>$C$135*Matriz_de_consumo!K16</f>
        <v>420552</v>
      </c>
      <c r="L147" s="28">
        <f>$C$135*Matriz_de_consumo!L16</f>
        <v>444978</v>
      </c>
      <c r="M147" s="28">
        <f>$C$135*Matriz_de_consumo!M16</f>
        <v>433296</v>
      </c>
      <c r="N147" s="28">
        <f>$C$135*Matriz_de_consumo!N16</f>
        <v>414180</v>
      </c>
      <c r="O147" s="28">
        <f>$C$135*Matriz_de_consumo!O16</f>
        <v>430110</v>
      </c>
      <c r="P147" s="28">
        <f>$C$135*Matriz_de_consumo!P16</f>
        <v>419490</v>
      </c>
      <c r="Q147" s="28">
        <f>$C$135*Matriz_de_consumo!Q16</f>
        <v>414180</v>
      </c>
      <c r="R147" s="28">
        <f>$C$135*Matriz_de_consumo!R16</f>
        <v>420552</v>
      </c>
      <c r="S147" s="28">
        <f>$C$135*Matriz_de_consumo!S16</f>
        <v>419490</v>
      </c>
      <c r="T147" s="28">
        <f>$C$135*Matriz_de_consumo!T16</f>
        <v>426924</v>
      </c>
      <c r="U147" s="28">
        <f>$C$135*Matriz_de_consumo!U16</f>
        <v>425862</v>
      </c>
      <c r="V147" s="28">
        <f>$C$135*Matriz_de_consumo!V16</f>
        <v>415242</v>
      </c>
      <c r="W147" s="28">
        <f>$C$135*Matriz_de_consumo!W16</f>
        <v>397188</v>
      </c>
      <c r="X147" s="28">
        <f>$C$135*Matriz_de_consumo!X16</f>
        <v>409932</v>
      </c>
      <c r="Y147" s="28">
        <f>$C$135*Matriz_de_consumo!Y16</f>
        <v>432234</v>
      </c>
      <c r="Z147" s="28">
        <f>$C$135*Matriz_de_consumo!Z16</f>
        <v>427986</v>
      </c>
    </row>
    <row r="148" spans="2:26" x14ac:dyDescent="0.2">
      <c r="B148" s="75">
        <f t="shared" si="2"/>
        <v>44419</v>
      </c>
      <c r="C148" s="28">
        <f>$C$135*Matriz_de_consumo!C17</f>
        <v>415242</v>
      </c>
      <c r="D148" s="28">
        <f>$C$135*Matriz_de_consumo!D17</f>
        <v>410994</v>
      </c>
      <c r="E148" s="28">
        <f>$C$135*Matriz_de_consumo!E17</f>
        <v>405684</v>
      </c>
      <c r="F148" s="28">
        <f>$C$135*Matriz_de_consumo!F17</f>
        <v>404622</v>
      </c>
      <c r="G148" s="28">
        <f>$C$135*Matriz_de_consumo!G17</f>
        <v>435420</v>
      </c>
      <c r="H148" s="28">
        <f>$C$135*Matriz_de_consumo!H17</f>
        <v>438606</v>
      </c>
      <c r="I148" s="28">
        <f>$C$135*Matriz_de_consumo!I17</f>
        <v>433296</v>
      </c>
      <c r="J148" s="28">
        <f>$C$135*Matriz_de_consumo!J17</f>
        <v>418428</v>
      </c>
      <c r="K148" s="28">
        <f>$C$135*Matriz_de_consumo!K17</f>
        <v>419490</v>
      </c>
      <c r="L148" s="28">
        <f>$C$135*Matriz_de_consumo!L17</f>
        <v>416304</v>
      </c>
      <c r="M148" s="28">
        <f>$C$135*Matriz_de_consumo!M17</f>
        <v>425862</v>
      </c>
      <c r="N148" s="28">
        <f>$C$135*Matriz_de_consumo!N17</f>
        <v>437544</v>
      </c>
      <c r="O148" s="28">
        <f>$C$135*Matriz_de_consumo!O17</f>
        <v>430110</v>
      </c>
      <c r="P148" s="28">
        <f>$C$135*Matriz_de_consumo!P17</f>
        <v>417366</v>
      </c>
      <c r="Q148" s="28">
        <f>$C$135*Matriz_de_consumo!Q17</f>
        <v>436482</v>
      </c>
      <c r="R148" s="28">
        <f>$C$135*Matriz_de_consumo!R17</f>
        <v>423738</v>
      </c>
      <c r="S148" s="28">
        <f>$C$135*Matriz_de_consumo!S17</f>
        <v>407808</v>
      </c>
      <c r="T148" s="28">
        <f>$C$135*Matriz_de_consumo!T17</f>
        <v>433296</v>
      </c>
      <c r="U148" s="28">
        <f>$C$135*Matriz_de_consumo!U17</f>
        <v>434358</v>
      </c>
      <c r="V148" s="28">
        <f>$C$135*Matriz_de_consumo!V17</f>
        <v>429048</v>
      </c>
      <c r="W148" s="28">
        <f>$C$135*Matriz_de_consumo!W17</f>
        <v>407808</v>
      </c>
      <c r="X148" s="28">
        <f>$C$135*Matriz_de_consumo!X17</f>
        <v>415242</v>
      </c>
      <c r="Y148" s="28">
        <f>$C$135*Matriz_de_consumo!Y17</f>
        <v>413118</v>
      </c>
      <c r="Z148" s="28">
        <f>$C$135*Matriz_de_consumo!Z17</f>
        <v>421614</v>
      </c>
    </row>
    <row r="149" spans="2:26" x14ac:dyDescent="0.2">
      <c r="B149" s="75">
        <f t="shared" si="2"/>
        <v>44420</v>
      </c>
      <c r="C149" s="28">
        <f>$C$135*Matriz_de_consumo!C18</f>
        <v>426924</v>
      </c>
      <c r="D149" s="28">
        <f>$C$135*Matriz_de_consumo!D18</f>
        <v>412056</v>
      </c>
      <c r="E149" s="28">
        <f>$C$135*Matriz_de_consumo!E18</f>
        <v>417366</v>
      </c>
      <c r="F149" s="28">
        <f>$C$135*Matriz_de_consumo!F18</f>
        <v>429048</v>
      </c>
      <c r="G149" s="28">
        <f>$C$135*Matriz_de_consumo!G18</f>
        <v>418428</v>
      </c>
      <c r="H149" s="28">
        <f>$C$135*Matriz_de_consumo!H18</f>
        <v>424800</v>
      </c>
      <c r="I149" s="28">
        <f>$C$135*Matriz_de_consumo!I18</f>
        <v>439668</v>
      </c>
      <c r="J149" s="28">
        <f>$C$135*Matriz_de_consumo!J18</f>
        <v>433296</v>
      </c>
      <c r="K149" s="28">
        <f>$C$135*Matriz_de_consumo!K18</f>
        <v>431172</v>
      </c>
      <c r="L149" s="28">
        <f>$C$135*Matriz_de_consumo!L18</f>
        <v>426924</v>
      </c>
      <c r="M149" s="28">
        <f>$C$135*Matriz_de_consumo!M18</f>
        <v>415242</v>
      </c>
      <c r="N149" s="28">
        <f>$C$135*Matriz_de_consumo!N18</f>
        <v>412056</v>
      </c>
      <c r="O149" s="28">
        <f>$C$135*Matriz_de_consumo!O18</f>
        <v>415242</v>
      </c>
      <c r="P149" s="28">
        <f>$C$135*Matriz_de_consumo!P18</f>
        <v>440730</v>
      </c>
      <c r="Q149" s="28">
        <f>$C$135*Matriz_de_consumo!Q18</f>
        <v>423738</v>
      </c>
      <c r="R149" s="28">
        <f>$C$135*Matriz_de_consumo!R18</f>
        <v>427986</v>
      </c>
      <c r="S149" s="28">
        <f>$C$135*Matriz_de_consumo!S18</f>
        <v>431172</v>
      </c>
      <c r="T149" s="28">
        <f>$C$135*Matriz_de_consumo!T18</f>
        <v>409932</v>
      </c>
      <c r="U149" s="28">
        <f>$C$135*Matriz_de_consumo!U18</f>
        <v>422676</v>
      </c>
      <c r="V149" s="28">
        <f>$C$135*Matriz_de_consumo!V18</f>
        <v>425862</v>
      </c>
      <c r="W149" s="28">
        <f>$C$135*Matriz_de_consumo!W18</f>
        <v>417366</v>
      </c>
      <c r="X149" s="28">
        <f>$C$135*Matriz_de_consumo!X18</f>
        <v>422676</v>
      </c>
      <c r="Y149" s="28">
        <f>$C$135*Matriz_de_consumo!Y18</f>
        <v>430110</v>
      </c>
      <c r="Z149" s="28">
        <f>$C$135*Matriz_de_consumo!Z18</f>
        <v>424800</v>
      </c>
    </row>
    <row r="150" spans="2:26" x14ac:dyDescent="0.2">
      <c r="B150" s="75">
        <f t="shared" si="2"/>
        <v>44421</v>
      </c>
      <c r="C150" s="28">
        <f>$C$135*Matriz_de_consumo!C19</f>
        <v>412056</v>
      </c>
      <c r="D150" s="28">
        <f>$C$135*Matriz_de_consumo!D19</f>
        <v>412056</v>
      </c>
      <c r="E150" s="28">
        <f>$C$135*Matriz_de_consumo!E19</f>
        <v>416304</v>
      </c>
      <c r="F150" s="28">
        <f>$C$135*Matriz_de_consumo!F19</f>
        <v>429048</v>
      </c>
      <c r="G150" s="28">
        <f>$C$135*Matriz_de_consumo!G19</f>
        <v>418428</v>
      </c>
      <c r="H150" s="28">
        <f>$C$135*Matriz_de_consumo!H19</f>
        <v>433296</v>
      </c>
      <c r="I150" s="28">
        <f>$C$135*Matriz_de_consumo!I19</f>
        <v>418428</v>
      </c>
      <c r="J150" s="28">
        <f>$C$135*Matriz_de_consumo!J19</f>
        <v>408870</v>
      </c>
      <c r="K150" s="28">
        <f>$C$135*Matriz_de_consumo!K19</f>
        <v>435420</v>
      </c>
      <c r="L150" s="28">
        <f>$C$135*Matriz_de_consumo!L19</f>
        <v>422676</v>
      </c>
      <c r="M150" s="28">
        <f>$C$135*Matriz_de_consumo!M19</f>
        <v>439668</v>
      </c>
      <c r="N150" s="28">
        <f>$C$135*Matriz_de_consumo!N19</f>
        <v>426924</v>
      </c>
      <c r="O150" s="28">
        <f>$C$135*Matriz_de_consumo!O19</f>
        <v>407808</v>
      </c>
      <c r="P150" s="28">
        <f>$C$135*Matriz_de_consumo!P19</f>
        <v>403560</v>
      </c>
      <c r="Q150" s="28">
        <f>$C$135*Matriz_de_consumo!Q19</f>
        <v>404622</v>
      </c>
      <c r="R150" s="28">
        <f>$C$135*Matriz_de_consumo!R19</f>
        <v>425862</v>
      </c>
      <c r="S150" s="28">
        <f>$C$135*Matriz_de_consumo!S19</f>
        <v>433296</v>
      </c>
      <c r="T150" s="28">
        <f>$C$135*Matriz_de_consumo!T19</f>
        <v>415242</v>
      </c>
      <c r="U150" s="28">
        <f>$C$135*Matriz_de_consumo!U19</f>
        <v>427986</v>
      </c>
      <c r="V150" s="28">
        <f>$C$135*Matriz_de_consumo!V19</f>
        <v>416304</v>
      </c>
      <c r="W150" s="28">
        <f>$C$135*Matriz_de_consumo!W19</f>
        <v>401436</v>
      </c>
      <c r="X150" s="28">
        <f>$C$135*Matriz_de_consumo!X19</f>
        <v>413118</v>
      </c>
      <c r="Y150" s="28">
        <f>$C$135*Matriz_de_consumo!Y19</f>
        <v>421614</v>
      </c>
      <c r="Z150" s="28">
        <f>$C$135*Matriz_de_consumo!Z19</f>
        <v>418428</v>
      </c>
    </row>
    <row r="151" spans="2:26" x14ac:dyDescent="0.2">
      <c r="B151" s="75">
        <f t="shared" si="2"/>
        <v>44422</v>
      </c>
      <c r="C151" s="28">
        <f>$C$135*Matriz_de_consumo!C20</f>
        <v>412056</v>
      </c>
      <c r="D151" s="28">
        <f>$C$135*Matriz_de_consumo!D20</f>
        <v>407808</v>
      </c>
      <c r="E151" s="28">
        <f>$C$135*Matriz_de_consumo!E20</f>
        <v>401436</v>
      </c>
      <c r="F151" s="28">
        <f>$C$135*Matriz_de_consumo!F20</f>
        <v>401436</v>
      </c>
      <c r="G151" s="28">
        <f>$C$135*Matriz_de_consumo!G20</f>
        <v>424800</v>
      </c>
      <c r="H151" s="28">
        <f>$C$135*Matriz_de_consumo!H20</f>
        <v>420552</v>
      </c>
      <c r="I151" s="28">
        <f>$C$135*Matriz_de_consumo!I20</f>
        <v>421614</v>
      </c>
      <c r="J151" s="28">
        <f>$C$135*Matriz_de_consumo!J20</f>
        <v>422676</v>
      </c>
      <c r="K151" s="28">
        <f>$C$135*Matriz_de_consumo!K20</f>
        <v>404622</v>
      </c>
      <c r="L151" s="28">
        <f>$C$135*Matriz_de_consumo!L20</f>
        <v>404622</v>
      </c>
      <c r="M151" s="28">
        <f>$C$135*Matriz_de_consumo!M20</f>
        <v>423738</v>
      </c>
      <c r="N151" s="28">
        <f>$C$135*Matriz_de_consumo!N20</f>
        <v>424800</v>
      </c>
      <c r="O151" s="28">
        <f>$C$135*Matriz_de_consumo!O20</f>
        <v>417366</v>
      </c>
      <c r="P151" s="28">
        <f>$C$135*Matriz_de_consumo!P20</f>
        <v>404622</v>
      </c>
      <c r="Q151" s="28">
        <f>$C$135*Matriz_de_consumo!Q20</f>
        <v>406746</v>
      </c>
      <c r="R151" s="28">
        <f>$C$135*Matriz_de_consumo!R20</f>
        <v>406746</v>
      </c>
      <c r="S151" s="28">
        <f>$C$135*Matriz_de_consumo!S20</f>
        <v>407808</v>
      </c>
      <c r="T151" s="28">
        <f>$C$135*Matriz_de_consumo!T20</f>
        <v>435420</v>
      </c>
      <c r="U151" s="28">
        <f>$C$135*Matriz_de_consumo!U20</f>
        <v>423738</v>
      </c>
      <c r="V151" s="28">
        <f>$C$135*Matriz_de_consumo!V20</f>
        <v>422676</v>
      </c>
      <c r="W151" s="28">
        <f>$C$135*Matriz_de_consumo!W20</f>
        <v>416304</v>
      </c>
      <c r="X151" s="28">
        <f>$C$135*Matriz_de_consumo!X20</f>
        <v>399312</v>
      </c>
      <c r="Y151" s="28">
        <f>$C$135*Matriz_de_consumo!Y20</f>
        <v>406746</v>
      </c>
      <c r="Z151" s="28">
        <f>$C$135*Matriz_de_consumo!Z20</f>
        <v>430110</v>
      </c>
    </row>
    <row r="152" spans="2:26" x14ac:dyDescent="0.2">
      <c r="B152" s="75">
        <f t="shared" si="2"/>
        <v>44423</v>
      </c>
      <c r="C152" s="28">
        <f>$C$135*Matriz_de_consumo!C21</f>
        <v>425862</v>
      </c>
      <c r="D152" s="28">
        <f>$C$135*Matriz_de_consumo!D21</f>
        <v>408870</v>
      </c>
      <c r="E152" s="28">
        <f>$C$135*Matriz_de_consumo!E21</f>
        <v>405684</v>
      </c>
      <c r="F152" s="28">
        <f>$C$135*Matriz_de_consumo!F21</f>
        <v>412056</v>
      </c>
      <c r="G152" s="28">
        <f>$C$135*Matriz_de_consumo!G21</f>
        <v>389754</v>
      </c>
      <c r="H152" s="28">
        <f>$C$135*Matriz_de_consumo!H21</f>
        <v>403560</v>
      </c>
      <c r="I152" s="28">
        <f>$C$135*Matriz_de_consumo!I21</f>
        <v>421614</v>
      </c>
      <c r="J152" s="28">
        <f>$C$135*Matriz_de_consumo!J21</f>
        <v>430110</v>
      </c>
      <c r="K152" s="28">
        <f>$C$135*Matriz_de_consumo!K21</f>
        <v>433296</v>
      </c>
      <c r="L152" s="28">
        <f>$C$135*Matriz_de_consumo!L21</f>
        <v>416304</v>
      </c>
      <c r="M152" s="28">
        <f>$C$135*Matriz_de_consumo!M21</f>
        <v>405684</v>
      </c>
      <c r="N152" s="28">
        <f>$C$135*Matriz_de_consumo!N21</f>
        <v>419490</v>
      </c>
      <c r="O152" s="28">
        <f>$C$135*Matriz_de_consumo!O21</f>
        <v>436482</v>
      </c>
      <c r="P152" s="28">
        <f>$C$135*Matriz_de_consumo!P21</f>
        <v>429048</v>
      </c>
      <c r="Q152" s="28">
        <f>$C$135*Matriz_de_consumo!Q21</f>
        <v>390816</v>
      </c>
      <c r="R152" s="28">
        <f>$C$135*Matriz_de_consumo!R21</f>
        <v>416304</v>
      </c>
      <c r="S152" s="28">
        <f>$C$135*Matriz_de_consumo!S21</f>
        <v>415242</v>
      </c>
      <c r="T152" s="28">
        <f>$C$135*Matriz_de_consumo!T21</f>
        <v>396126</v>
      </c>
      <c r="U152" s="28">
        <f>$C$135*Matriz_de_consumo!U21</f>
        <v>420552</v>
      </c>
      <c r="V152" s="28">
        <f>$C$135*Matriz_de_consumo!V21</f>
        <v>426924</v>
      </c>
      <c r="W152" s="28">
        <f>$C$135*Matriz_de_consumo!W21</f>
        <v>426924</v>
      </c>
      <c r="X152" s="28">
        <f>$C$135*Matriz_de_consumo!X21</f>
        <v>419490</v>
      </c>
      <c r="Y152" s="28">
        <f>$C$135*Matriz_de_consumo!Y21</f>
        <v>403560</v>
      </c>
      <c r="Z152" s="28">
        <f>$C$135*Matriz_de_consumo!Z21</f>
        <v>409932</v>
      </c>
    </row>
    <row r="153" spans="2:26" x14ac:dyDescent="0.2">
      <c r="B153" s="75">
        <f t="shared" si="2"/>
        <v>44424</v>
      </c>
      <c r="C153" s="28">
        <f>$C$135*Matriz_de_consumo!C22</f>
        <v>424800</v>
      </c>
      <c r="D153" s="28">
        <f>$C$135*Matriz_de_consumo!D22</f>
        <v>419490</v>
      </c>
      <c r="E153" s="28">
        <f>$C$135*Matriz_de_consumo!E22</f>
        <v>425862</v>
      </c>
      <c r="F153" s="28">
        <f>$C$135*Matriz_de_consumo!F22</f>
        <v>398250</v>
      </c>
      <c r="G153" s="28">
        <f>$C$135*Matriz_de_consumo!G22</f>
        <v>416304</v>
      </c>
      <c r="H153" s="28">
        <f>$C$135*Matriz_de_consumo!H22</f>
        <v>423738</v>
      </c>
      <c r="I153" s="28">
        <f>$C$135*Matriz_de_consumo!I22</f>
        <v>404622</v>
      </c>
      <c r="J153" s="28">
        <f>$C$135*Matriz_de_consumo!J22</f>
        <v>426924</v>
      </c>
      <c r="K153" s="28">
        <f>$C$135*Matriz_de_consumo!K22</f>
        <v>433296</v>
      </c>
      <c r="L153" s="28">
        <f>$C$135*Matriz_de_consumo!L22</f>
        <v>425862</v>
      </c>
      <c r="M153" s="28">
        <f>$C$135*Matriz_de_consumo!M22</f>
        <v>415242</v>
      </c>
      <c r="N153" s="28">
        <f>$C$135*Matriz_de_consumo!N22</f>
        <v>408870</v>
      </c>
      <c r="O153" s="28">
        <f>$C$135*Matriz_de_consumo!O22</f>
        <v>414180</v>
      </c>
      <c r="P153" s="28">
        <f>$C$135*Matriz_de_consumo!P22</f>
        <v>403560</v>
      </c>
      <c r="Q153" s="28">
        <f>$C$135*Matriz_de_consumo!Q22</f>
        <v>405684</v>
      </c>
      <c r="R153" s="28">
        <f>$C$135*Matriz_de_consumo!R22</f>
        <v>432234</v>
      </c>
      <c r="S153" s="28">
        <f>$C$135*Matriz_de_consumo!S22</f>
        <v>424800</v>
      </c>
      <c r="T153" s="28">
        <f>$C$135*Matriz_de_consumo!T22</f>
        <v>420552</v>
      </c>
      <c r="U153" s="28">
        <f>$C$135*Matriz_de_consumo!U22</f>
        <v>412056</v>
      </c>
      <c r="V153" s="28">
        <f>$C$135*Matriz_de_consumo!V22</f>
        <v>399312</v>
      </c>
      <c r="W153" s="28">
        <f>$C$135*Matriz_de_consumo!W22</f>
        <v>421614</v>
      </c>
      <c r="X153" s="28">
        <f>$C$135*Matriz_de_consumo!X22</f>
        <v>426924</v>
      </c>
      <c r="Y153" s="28">
        <f>$C$135*Matriz_de_consumo!Y22</f>
        <v>406746</v>
      </c>
      <c r="Z153" s="28">
        <f>$C$135*Matriz_de_consumo!Z22</f>
        <v>409932</v>
      </c>
    </row>
    <row r="154" spans="2:26" x14ac:dyDescent="0.2">
      <c r="B154" s="75">
        <f t="shared" si="2"/>
        <v>44425</v>
      </c>
      <c r="C154" s="28">
        <f>$C$135*Matriz_de_consumo!C23</f>
        <v>397188</v>
      </c>
      <c r="D154" s="28">
        <f>$C$135*Matriz_de_consumo!D23</f>
        <v>404622</v>
      </c>
      <c r="E154" s="28">
        <f>$C$135*Matriz_de_consumo!E23</f>
        <v>413118</v>
      </c>
      <c r="F154" s="28">
        <f>$C$135*Matriz_de_consumo!F23</f>
        <v>409932</v>
      </c>
      <c r="G154" s="28">
        <f>$C$135*Matriz_de_consumo!G23</f>
        <v>433296</v>
      </c>
      <c r="H154" s="28">
        <f>$C$135*Matriz_de_consumo!H23</f>
        <v>418428</v>
      </c>
      <c r="I154" s="28">
        <f>$C$135*Matriz_de_consumo!I23</f>
        <v>414180</v>
      </c>
      <c r="J154" s="28">
        <f>$C$135*Matriz_de_consumo!J23</f>
        <v>412056</v>
      </c>
      <c r="K154" s="28">
        <f>$C$135*Matriz_de_consumo!K23</f>
        <v>406746</v>
      </c>
      <c r="L154" s="28">
        <f>$C$135*Matriz_de_consumo!L23</f>
        <v>432234</v>
      </c>
      <c r="M154" s="28">
        <f>$C$135*Matriz_de_consumo!M23</f>
        <v>418428</v>
      </c>
      <c r="N154" s="28">
        <f>$C$135*Matriz_de_consumo!N23</f>
        <v>398250</v>
      </c>
      <c r="O154" s="28">
        <f>$C$135*Matriz_de_consumo!O23</f>
        <v>421614</v>
      </c>
      <c r="P154" s="28">
        <f>$C$135*Matriz_de_consumo!P23</f>
        <v>418428</v>
      </c>
      <c r="Q154" s="28">
        <f>$C$135*Matriz_de_consumo!Q23</f>
        <v>407808</v>
      </c>
      <c r="R154" s="28">
        <f>$C$135*Matriz_de_consumo!R23</f>
        <v>394002</v>
      </c>
      <c r="S154" s="28">
        <f>$C$135*Matriz_de_consumo!S23</f>
        <v>422676</v>
      </c>
      <c r="T154" s="28">
        <f>$C$135*Matriz_de_consumo!T23</f>
        <v>436482</v>
      </c>
      <c r="U154" s="28">
        <f>$C$135*Matriz_de_consumo!U23</f>
        <v>421614</v>
      </c>
      <c r="V154" s="28">
        <f>$C$135*Matriz_de_consumo!V23</f>
        <v>410994</v>
      </c>
      <c r="W154" s="28">
        <f>$C$135*Matriz_de_consumo!W23</f>
        <v>399312</v>
      </c>
      <c r="X154" s="28">
        <f>$C$135*Matriz_de_consumo!X23</f>
        <v>391878</v>
      </c>
      <c r="Y154" s="28">
        <f>$C$135*Matriz_de_consumo!Y23</f>
        <v>419490</v>
      </c>
      <c r="Z154" s="28">
        <f>$C$135*Matriz_de_consumo!Z23</f>
        <v>418428</v>
      </c>
    </row>
    <row r="155" spans="2:26" x14ac:dyDescent="0.2">
      <c r="B155" s="75">
        <f t="shared" si="2"/>
        <v>44426</v>
      </c>
      <c r="C155" s="28">
        <f>$C$135*Matriz_de_consumo!C24</f>
        <v>435420</v>
      </c>
      <c r="D155" s="28">
        <f>$C$135*Matriz_de_consumo!D24</f>
        <v>410994</v>
      </c>
      <c r="E155" s="28">
        <f>$C$135*Matriz_de_consumo!E24</f>
        <v>408870</v>
      </c>
      <c r="F155" s="28">
        <f>$C$135*Matriz_de_consumo!F24</f>
        <v>400374</v>
      </c>
      <c r="G155" s="28">
        <f>$C$135*Matriz_de_consumo!G24</f>
        <v>407808</v>
      </c>
      <c r="H155" s="28">
        <f>$C$135*Matriz_de_consumo!H24</f>
        <v>441792</v>
      </c>
      <c r="I155" s="28">
        <f>$C$135*Matriz_de_consumo!I24</f>
        <v>420552</v>
      </c>
      <c r="J155" s="28">
        <f>$C$135*Matriz_de_consumo!J24</f>
        <v>409932</v>
      </c>
      <c r="K155" s="28">
        <f>$C$135*Matriz_de_consumo!K24</f>
        <v>420552</v>
      </c>
      <c r="L155" s="28">
        <f>$C$135*Matriz_de_consumo!L24</f>
        <v>419490</v>
      </c>
      <c r="M155" s="28">
        <f>$C$135*Matriz_de_consumo!M24</f>
        <v>403560</v>
      </c>
      <c r="N155" s="28">
        <f>$C$135*Matriz_de_consumo!N24</f>
        <v>409932</v>
      </c>
      <c r="O155" s="28">
        <f>$C$135*Matriz_de_consumo!O24</f>
        <v>431172</v>
      </c>
      <c r="P155" s="28">
        <f>$C$135*Matriz_de_consumo!P24</f>
        <v>384444</v>
      </c>
      <c r="Q155" s="28">
        <f>$C$135*Matriz_de_consumo!Q24</f>
        <v>397188</v>
      </c>
      <c r="R155" s="28">
        <f>$C$135*Matriz_de_consumo!R24</f>
        <v>402498</v>
      </c>
      <c r="S155" s="28">
        <f>$C$135*Matriz_de_consumo!S24</f>
        <v>399312</v>
      </c>
      <c r="T155" s="28">
        <f>$C$135*Matriz_de_consumo!T24</f>
        <v>404622</v>
      </c>
      <c r="U155" s="28">
        <f>$C$135*Matriz_de_consumo!U24</f>
        <v>430110</v>
      </c>
      <c r="V155" s="28">
        <f>$C$135*Matriz_de_consumo!V24</f>
        <v>412056</v>
      </c>
      <c r="W155" s="28">
        <f>$C$135*Matriz_de_consumo!W24</f>
        <v>405684</v>
      </c>
      <c r="X155" s="28">
        <f>$C$135*Matriz_de_consumo!X24</f>
        <v>406746</v>
      </c>
      <c r="Y155" s="28">
        <f>$C$135*Matriz_de_consumo!Y24</f>
        <v>399312</v>
      </c>
      <c r="Z155" s="28">
        <f>$C$135*Matriz_de_consumo!Z24</f>
        <v>403560</v>
      </c>
    </row>
    <row r="156" spans="2:26" x14ac:dyDescent="0.2">
      <c r="B156" s="75">
        <f t="shared" si="2"/>
        <v>44427</v>
      </c>
      <c r="C156" s="28">
        <f>$C$135*Matriz_de_consumo!C25</f>
        <v>417366</v>
      </c>
      <c r="D156" s="28">
        <f>$C$135*Matriz_de_consumo!D25</f>
        <v>417366</v>
      </c>
      <c r="E156" s="28">
        <f>$C$135*Matriz_de_consumo!E25</f>
        <v>420552</v>
      </c>
      <c r="F156" s="28">
        <f>$C$135*Matriz_de_consumo!F25</f>
        <v>408870</v>
      </c>
      <c r="G156" s="28">
        <f>$C$135*Matriz_de_consumo!G25</f>
        <v>418428</v>
      </c>
      <c r="H156" s="28">
        <f>$C$135*Matriz_de_consumo!H25</f>
        <v>384444</v>
      </c>
      <c r="I156" s="28">
        <f>$C$135*Matriz_de_consumo!I25</f>
        <v>381258</v>
      </c>
      <c r="J156" s="28">
        <f>$C$135*Matriz_de_consumo!J25</f>
        <v>377010</v>
      </c>
      <c r="K156" s="28">
        <f>$C$135*Matriz_de_consumo!K25</f>
        <v>426924</v>
      </c>
      <c r="L156" s="28">
        <f>$C$135*Matriz_de_consumo!L25</f>
        <v>431172</v>
      </c>
      <c r="M156" s="28">
        <f>$C$135*Matriz_de_consumo!M25</f>
        <v>413118</v>
      </c>
      <c r="N156" s="28">
        <f>$C$135*Matriz_de_consumo!N25</f>
        <v>409932</v>
      </c>
      <c r="O156" s="28">
        <f>$C$135*Matriz_de_consumo!O25</f>
        <v>415242</v>
      </c>
      <c r="P156" s="28">
        <f>$C$135*Matriz_de_consumo!P25</f>
        <v>425862</v>
      </c>
      <c r="Q156" s="28">
        <f>$C$135*Matriz_de_consumo!Q25</f>
        <v>438606</v>
      </c>
      <c r="R156" s="28">
        <f>$C$135*Matriz_de_consumo!R25</f>
        <v>432234</v>
      </c>
      <c r="S156" s="28">
        <f>$C$135*Matriz_de_consumo!S25</f>
        <v>417366</v>
      </c>
      <c r="T156" s="28">
        <f>$C$135*Matriz_de_consumo!T25</f>
        <v>418428</v>
      </c>
      <c r="U156" s="28">
        <f>$C$135*Matriz_de_consumo!U25</f>
        <v>412056</v>
      </c>
      <c r="V156" s="28">
        <f>$C$135*Matriz_de_consumo!V25</f>
        <v>409932</v>
      </c>
      <c r="W156" s="28">
        <f>$C$135*Matriz_de_consumo!W25</f>
        <v>414180</v>
      </c>
      <c r="X156" s="28">
        <f>$C$135*Matriz_de_consumo!X25</f>
        <v>404622</v>
      </c>
      <c r="Y156" s="28">
        <f>$C$135*Matriz_de_consumo!Y25</f>
        <v>420552</v>
      </c>
      <c r="Z156" s="28">
        <f>$C$135*Matriz_de_consumo!Z25</f>
        <v>405684</v>
      </c>
    </row>
    <row r="157" spans="2:26" x14ac:dyDescent="0.2">
      <c r="B157" s="75">
        <f t="shared" si="2"/>
        <v>44428</v>
      </c>
      <c r="C157" s="28">
        <f>$C$135*Matriz_de_consumo!C26</f>
        <v>413118</v>
      </c>
      <c r="D157" s="28">
        <f>$C$135*Matriz_de_consumo!D26</f>
        <v>407808</v>
      </c>
      <c r="E157" s="28">
        <f>$C$135*Matriz_de_consumo!E26</f>
        <v>415242</v>
      </c>
      <c r="F157" s="28">
        <f>$C$135*Matriz_de_consumo!F26</f>
        <v>427986</v>
      </c>
      <c r="G157" s="28">
        <f>$C$135*Matriz_de_consumo!G26</f>
        <v>420552</v>
      </c>
      <c r="H157" s="28">
        <f>$C$135*Matriz_de_consumo!H26</f>
        <v>423738</v>
      </c>
      <c r="I157" s="28">
        <f>$C$135*Matriz_de_consumo!I26</f>
        <v>418428</v>
      </c>
      <c r="J157" s="28">
        <f>$C$135*Matriz_de_consumo!J26</f>
        <v>397188</v>
      </c>
      <c r="K157" s="28">
        <f>$C$135*Matriz_de_consumo!K26</f>
        <v>424800</v>
      </c>
      <c r="L157" s="28">
        <f>$C$135*Matriz_de_consumo!L26</f>
        <v>418428</v>
      </c>
      <c r="M157" s="28">
        <f>$C$135*Matriz_de_consumo!M26</f>
        <v>399312</v>
      </c>
      <c r="N157" s="28">
        <f>$C$135*Matriz_de_consumo!N26</f>
        <v>410994</v>
      </c>
      <c r="O157" s="28">
        <f>$C$135*Matriz_de_consumo!O26</f>
        <v>414180</v>
      </c>
      <c r="P157" s="28">
        <f>$C$135*Matriz_de_consumo!P26</f>
        <v>405684</v>
      </c>
      <c r="Q157" s="28">
        <f>$C$135*Matriz_de_consumo!Q26</f>
        <v>418428</v>
      </c>
      <c r="R157" s="28">
        <f>$C$135*Matriz_de_consumo!R26</f>
        <v>424800</v>
      </c>
      <c r="S157" s="28">
        <f>$C$135*Matriz_de_consumo!S26</f>
        <v>431172</v>
      </c>
      <c r="T157" s="28">
        <f>$C$135*Matriz_de_consumo!T26</f>
        <v>434358</v>
      </c>
      <c r="U157" s="28">
        <f>$C$135*Matriz_de_consumo!U26</f>
        <v>414180</v>
      </c>
      <c r="V157" s="28">
        <f>$C$135*Matriz_de_consumo!V26</f>
        <v>414180</v>
      </c>
      <c r="W157" s="28">
        <f>$C$135*Matriz_de_consumo!W26</f>
        <v>392940</v>
      </c>
      <c r="X157" s="28">
        <f>$C$135*Matriz_de_consumo!X26</f>
        <v>401436</v>
      </c>
      <c r="Y157" s="28">
        <f>$C$135*Matriz_de_consumo!Y26</f>
        <v>435420</v>
      </c>
      <c r="Z157" s="28">
        <f>$C$135*Matriz_de_consumo!Z26</f>
        <v>408870</v>
      </c>
    </row>
    <row r="158" spans="2:26" x14ac:dyDescent="0.2">
      <c r="B158" s="75">
        <f t="shared" si="2"/>
        <v>44429</v>
      </c>
      <c r="C158" s="28">
        <f>$C$135*Matriz_de_consumo!C27</f>
        <v>336654</v>
      </c>
      <c r="D158" s="28">
        <f>$C$135*Matriz_de_consumo!D27</f>
        <v>414180</v>
      </c>
      <c r="E158" s="28">
        <f>$C$135*Matriz_de_consumo!E27</f>
        <v>352584</v>
      </c>
      <c r="F158" s="28">
        <f>$C$135*Matriz_de_consumo!F27</f>
        <v>403560</v>
      </c>
      <c r="G158" s="28">
        <f>$C$135*Matriz_de_consumo!G27</f>
        <v>418428</v>
      </c>
      <c r="H158" s="28">
        <f>$C$135*Matriz_de_consumo!H27</f>
        <v>406746</v>
      </c>
      <c r="I158" s="28">
        <f>$C$135*Matriz_de_consumo!I27</f>
        <v>408870</v>
      </c>
      <c r="J158" s="28">
        <f>$C$135*Matriz_de_consumo!J27</f>
        <v>422676</v>
      </c>
      <c r="K158" s="28">
        <f>$C$135*Matriz_de_consumo!K27</f>
        <v>438606</v>
      </c>
      <c r="L158" s="28">
        <f>$C$135*Matriz_de_consumo!L27</f>
        <v>438606</v>
      </c>
      <c r="M158" s="28">
        <f>$C$135*Matriz_de_consumo!M27</f>
        <v>432234</v>
      </c>
      <c r="N158" s="28">
        <f>$C$135*Matriz_de_consumo!N27</f>
        <v>417366</v>
      </c>
      <c r="O158" s="28">
        <f>$C$135*Matriz_de_consumo!O27</f>
        <v>412056</v>
      </c>
      <c r="P158" s="28">
        <f>$C$135*Matriz_de_consumo!P27</f>
        <v>407808</v>
      </c>
      <c r="Q158" s="28">
        <f>$C$135*Matriz_de_consumo!Q27</f>
        <v>412056</v>
      </c>
      <c r="R158" s="28">
        <f>$C$135*Matriz_de_consumo!R27</f>
        <v>427986</v>
      </c>
      <c r="S158" s="28">
        <f>$C$135*Matriz_de_consumo!S27</f>
        <v>438606</v>
      </c>
      <c r="T158" s="28">
        <f>$C$135*Matriz_de_consumo!T27</f>
        <v>424800</v>
      </c>
      <c r="U158" s="28">
        <f>$C$135*Matriz_de_consumo!U27</f>
        <v>433296</v>
      </c>
      <c r="V158" s="28">
        <f>$C$135*Matriz_de_consumo!V27</f>
        <v>430110</v>
      </c>
      <c r="W158" s="28">
        <f>$C$135*Matriz_de_consumo!W27</f>
        <v>420552</v>
      </c>
      <c r="X158" s="28">
        <f>$C$135*Matriz_de_consumo!X27</f>
        <v>406746</v>
      </c>
      <c r="Y158" s="28">
        <f>$C$135*Matriz_de_consumo!Y27</f>
        <v>410994</v>
      </c>
      <c r="Z158" s="28">
        <f>$C$135*Matriz_de_consumo!Z27</f>
        <v>400374</v>
      </c>
    </row>
    <row r="159" spans="2:26" x14ac:dyDescent="0.2">
      <c r="B159" s="75">
        <f t="shared" si="2"/>
        <v>44430</v>
      </c>
      <c r="C159" s="28">
        <f>$C$135*Matriz_de_consumo!C28</f>
        <v>407808</v>
      </c>
      <c r="D159" s="28">
        <f>$C$135*Matriz_de_consumo!D28</f>
        <v>427986</v>
      </c>
      <c r="E159" s="28">
        <f>$C$135*Matriz_de_consumo!E28</f>
        <v>422676</v>
      </c>
      <c r="F159" s="28">
        <f>$C$135*Matriz_de_consumo!F28</f>
        <v>410994</v>
      </c>
      <c r="G159" s="28">
        <f>$C$135*Matriz_de_consumo!G28</f>
        <v>415242</v>
      </c>
      <c r="H159" s="28">
        <f>$C$135*Matriz_de_consumo!H28</f>
        <v>420552</v>
      </c>
      <c r="I159" s="28">
        <f>$C$135*Matriz_de_consumo!I28</f>
        <v>429048</v>
      </c>
      <c r="J159" s="28">
        <f>$C$135*Matriz_de_consumo!J28</f>
        <v>416304</v>
      </c>
      <c r="K159" s="28">
        <f>$C$135*Matriz_de_consumo!K28</f>
        <v>410994</v>
      </c>
      <c r="L159" s="28">
        <f>$C$135*Matriz_de_consumo!L28</f>
        <v>415242</v>
      </c>
      <c r="M159" s="28">
        <f>$C$135*Matriz_de_consumo!M28</f>
        <v>423738</v>
      </c>
      <c r="N159" s="28">
        <f>$C$135*Matriz_de_consumo!N28</f>
        <v>426924</v>
      </c>
      <c r="O159" s="28">
        <f>$C$135*Matriz_de_consumo!O28</f>
        <v>430110</v>
      </c>
      <c r="P159" s="28">
        <f>$C$135*Matriz_de_consumo!P28</f>
        <v>409932</v>
      </c>
      <c r="Q159" s="28">
        <f>$C$135*Matriz_de_consumo!Q28</f>
        <v>405684</v>
      </c>
      <c r="R159" s="28">
        <f>$C$135*Matriz_de_consumo!R28</f>
        <v>392940</v>
      </c>
      <c r="S159" s="28">
        <f>$C$135*Matriz_de_consumo!S28</f>
        <v>406746</v>
      </c>
      <c r="T159" s="28">
        <f>$C$135*Matriz_de_consumo!T28</f>
        <v>430110</v>
      </c>
      <c r="U159" s="28">
        <f>$C$135*Matriz_de_consumo!U28</f>
        <v>438606</v>
      </c>
      <c r="V159" s="28">
        <f>$C$135*Matriz_de_consumo!V28</f>
        <v>425862</v>
      </c>
      <c r="W159" s="28">
        <f>$C$135*Matriz_de_consumo!W28</f>
        <v>417366</v>
      </c>
      <c r="X159" s="28">
        <f>$C$135*Matriz_de_consumo!X28</f>
        <v>419490</v>
      </c>
      <c r="Y159" s="28">
        <f>$C$135*Matriz_de_consumo!Y28</f>
        <v>412056</v>
      </c>
      <c r="Z159" s="28">
        <f>$C$135*Matriz_de_consumo!Z28</f>
        <v>405684</v>
      </c>
    </row>
    <row r="160" spans="2:26" x14ac:dyDescent="0.2">
      <c r="B160" s="75">
        <f t="shared" si="2"/>
        <v>44431</v>
      </c>
      <c r="C160" s="28">
        <f>$C$135*Matriz_de_consumo!C29</f>
        <v>406746</v>
      </c>
      <c r="D160" s="28">
        <f>$C$135*Matriz_de_consumo!D29</f>
        <v>415242</v>
      </c>
      <c r="E160" s="28">
        <f>$C$135*Matriz_de_consumo!E29</f>
        <v>408870</v>
      </c>
      <c r="F160" s="28">
        <f>$C$135*Matriz_de_consumo!F29</f>
        <v>420552</v>
      </c>
      <c r="G160" s="28">
        <f>$C$135*Matriz_de_consumo!G29</f>
        <v>430110</v>
      </c>
      <c r="H160" s="28">
        <f>$C$135*Matriz_de_consumo!H29</f>
        <v>431172</v>
      </c>
      <c r="I160" s="28">
        <f>$C$135*Matriz_de_consumo!I29</f>
        <v>417366</v>
      </c>
      <c r="J160" s="28">
        <f>$C$135*Matriz_de_consumo!J29</f>
        <v>410994</v>
      </c>
      <c r="K160" s="28">
        <f>$C$135*Matriz_de_consumo!K29</f>
        <v>414180</v>
      </c>
      <c r="L160" s="28">
        <f>$C$135*Matriz_de_consumo!L29</f>
        <v>404622</v>
      </c>
      <c r="M160" s="28">
        <f>$C$135*Matriz_de_consumo!M29</f>
        <v>421614</v>
      </c>
      <c r="N160" s="28">
        <f>$C$135*Matriz_de_consumo!N29</f>
        <v>350460</v>
      </c>
      <c r="O160" s="28">
        <f>$C$135*Matriz_de_consumo!O29</f>
        <v>415242</v>
      </c>
      <c r="P160" s="28">
        <f>$C$135*Matriz_de_consumo!P29</f>
        <v>423738</v>
      </c>
      <c r="Q160" s="28">
        <f>$C$135*Matriz_de_consumo!Q29</f>
        <v>423738</v>
      </c>
      <c r="R160" s="28">
        <f>$C$135*Matriz_de_consumo!R29</f>
        <v>414180</v>
      </c>
      <c r="S160" s="28">
        <f>$C$135*Matriz_de_consumo!S29</f>
        <v>409932</v>
      </c>
      <c r="T160" s="28">
        <f>$C$135*Matriz_de_consumo!T29</f>
        <v>418428</v>
      </c>
      <c r="U160" s="28">
        <f>$C$135*Matriz_de_consumo!U29</f>
        <v>408870</v>
      </c>
      <c r="V160" s="28">
        <f>$C$135*Matriz_de_consumo!V29</f>
        <v>409932</v>
      </c>
      <c r="W160" s="28">
        <f>$C$135*Matriz_de_consumo!W29</f>
        <v>412056</v>
      </c>
      <c r="X160" s="28">
        <f>$C$135*Matriz_de_consumo!X29</f>
        <v>415242</v>
      </c>
      <c r="Y160" s="28">
        <f>$C$135*Matriz_de_consumo!Y29</f>
        <v>426924</v>
      </c>
      <c r="Z160" s="28">
        <f>$C$135*Matriz_de_consumo!Z29</f>
        <v>415242</v>
      </c>
    </row>
    <row r="161" spans="2:26" x14ac:dyDescent="0.2">
      <c r="B161" s="75">
        <f t="shared" si="2"/>
        <v>44432</v>
      </c>
      <c r="C161" s="28">
        <f>$C$135*Matriz_de_consumo!C30</f>
        <v>407808</v>
      </c>
      <c r="D161" s="28">
        <f>$C$135*Matriz_de_consumo!D30</f>
        <v>392940</v>
      </c>
      <c r="E161" s="28">
        <f>$C$135*Matriz_de_consumo!E30</f>
        <v>410994</v>
      </c>
      <c r="F161" s="28">
        <f>$C$135*Matriz_de_consumo!F30</f>
        <v>423738</v>
      </c>
      <c r="G161" s="28">
        <f>$C$135*Matriz_de_consumo!G30</f>
        <v>430110</v>
      </c>
      <c r="H161" s="28">
        <f>$C$135*Matriz_de_consumo!H30</f>
        <v>427986</v>
      </c>
      <c r="I161" s="28">
        <f>$C$135*Matriz_de_consumo!I30</f>
        <v>424800</v>
      </c>
      <c r="J161" s="28">
        <f>$C$135*Matriz_de_consumo!J30</f>
        <v>422676</v>
      </c>
      <c r="K161" s="28">
        <f>$C$135*Matriz_de_consumo!K30</f>
        <v>432234</v>
      </c>
      <c r="L161" s="28">
        <f>$C$135*Matriz_de_consumo!L30</f>
        <v>431172</v>
      </c>
      <c r="M161" s="28">
        <f>$C$135*Matriz_de_consumo!M30</f>
        <v>409932</v>
      </c>
      <c r="N161" s="28">
        <f>$C$135*Matriz_de_consumo!N30</f>
        <v>423738</v>
      </c>
      <c r="O161" s="28">
        <f>$C$135*Matriz_de_consumo!O30</f>
        <v>419490</v>
      </c>
      <c r="P161" s="28">
        <f>$C$135*Matriz_de_consumo!P30</f>
        <v>421614</v>
      </c>
      <c r="Q161" s="28">
        <f>$C$135*Matriz_de_consumo!Q30</f>
        <v>430110</v>
      </c>
      <c r="R161" s="28">
        <f>$C$135*Matriz_de_consumo!R30</f>
        <v>427986</v>
      </c>
      <c r="S161" s="28">
        <f>$C$135*Matriz_de_consumo!S30</f>
        <v>421614</v>
      </c>
      <c r="T161" s="28">
        <f>$C$135*Matriz_de_consumo!T30</f>
        <v>417366</v>
      </c>
      <c r="U161" s="28">
        <f>$C$135*Matriz_de_consumo!U30</f>
        <v>407808</v>
      </c>
      <c r="V161" s="28">
        <f>$C$135*Matriz_de_consumo!V30</f>
        <v>421614</v>
      </c>
      <c r="W161" s="28">
        <f>$C$135*Matriz_de_consumo!W30</f>
        <v>426924</v>
      </c>
      <c r="X161" s="28">
        <f>$C$135*Matriz_de_consumo!X30</f>
        <v>414180</v>
      </c>
      <c r="Y161" s="28">
        <f>$C$135*Matriz_de_consumo!Y30</f>
        <v>422676</v>
      </c>
      <c r="Z161" s="28">
        <f>$C$135*Matriz_de_consumo!Z30</f>
        <v>403560</v>
      </c>
    </row>
    <row r="162" spans="2:26" x14ac:dyDescent="0.2">
      <c r="B162" s="75">
        <f t="shared" si="2"/>
        <v>44433</v>
      </c>
      <c r="C162" s="28">
        <f>$C$135*Matriz_de_consumo!C31</f>
        <v>418428</v>
      </c>
      <c r="D162" s="28">
        <f>$C$135*Matriz_de_consumo!D31</f>
        <v>418428</v>
      </c>
      <c r="E162" s="28">
        <f>$C$135*Matriz_de_consumo!E31</f>
        <v>405684</v>
      </c>
      <c r="F162" s="28">
        <f>$C$135*Matriz_de_consumo!F31</f>
        <v>422676</v>
      </c>
      <c r="G162" s="28">
        <f>$C$135*Matriz_de_consumo!G31</f>
        <v>418428</v>
      </c>
      <c r="H162" s="28">
        <f>$C$135*Matriz_de_consumo!H31</f>
        <v>429048</v>
      </c>
      <c r="I162" s="28">
        <f>$C$135*Matriz_de_consumo!I31</f>
        <v>435420</v>
      </c>
      <c r="J162" s="28">
        <f>$C$135*Matriz_de_consumo!J31</f>
        <v>437544</v>
      </c>
      <c r="K162" s="28">
        <f>$C$135*Matriz_de_consumo!K31</f>
        <v>439668</v>
      </c>
      <c r="L162" s="28">
        <f>$C$135*Matriz_de_consumo!L31</f>
        <v>409932</v>
      </c>
      <c r="M162" s="28">
        <f>$C$135*Matriz_de_consumo!M31</f>
        <v>391878</v>
      </c>
      <c r="N162" s="28">
        <f>$C$135*Matriz_de_consumo!N31</f>
        <v>351522</v>
      </c>
      <c r="O162" s="28">
        <f>$C$135*Matriz_de_consumo!O31</f>
        <v>372762</v>
      </c>
      <c r="P162" s="28">
        <f>$C$135*Matriz_de_consumo!P31</f>
        <v>429048</v>
      </c>
      <c r="Q162" s="28">
        <f>$C$135*Matriz_de_consumo!Q31</f>
        <v>435420</v>
      </c>
      <c r="R162" s="28">
        <f>$C$135*Matriz_de_consumo!R31</f>
        <v>435420</v>
      </c>
      <c r="S162" s="28">
        <f>$C$135*Matriz_de_consumo!S31</f>
        <v>429048</v>
      </c>
      <c r="T162" s="28">
        <f>$C$135*Matriz_de_consumo!T31</f>
        <v>410994</v>
      </c>
      <c r="U162" s="28">
        <f>$C$135*Matriz_de_consumo!U31</f>
        <v>420552</v>
      </c>
      <c r="V162" s="28">
        <f>$C$135*Matriz_de_consumo!V31</f>
        <v>425862</v>
      </c>
      <c r="W162" s="28">
        <f>$C$135*Matriz_de_consumo!W31</f>
        <v>422676</v>
      </c>
      <c r="X162" s="28">
        <f>$C$135*Matriz_de_consumo!X31</f>
        <v>412056</v>
      </c>
      <c r="Y162" s="28">
        <f>$C$135*Matriz_de_consumo!Y31</f>
        <v>404622</v>
      </c>
      <c r="Z162" s="28">
        <f>$C$135*Matriz_de_consumo!Z31</f>
        <v>418428</v>
      </c>
    </row>
    <row r="163" spans="2:26" x14ac:dyDescent="0.2">
      <c r="B163" s="75">
        <f t="shared" si="2"/>
        <v>44434</v>
      </c>
      <c r="C163" s="28">
        <f>$C$135*Matriz_de_consumo!C32</f>
        <v>431172</v>
      </c>
      <c r="D163" s="28">
        <f>$C$135*Matriz_de_consumo!D32</f>
        <v>425862</v>
      </c>
      <c r="E163" s="28">
        <f>$C$135*Matriz_de_consumo!E32</f>
        <v>424800</v>
      </c>
      <c r="F163" s="28">
        <f>$C$135*Matriz_de_consumo!F32</f>
        <v>421614</v>
      </c>
      <c r="G163" s="28">
        <f>$C$135*Matriz_de_consumo!G32</f>
        <v>415242</v>
      </c>
      <c r="H163" s="28">
        <f>$C$135*Matriz_de_consumo!H32</f>
        <v>421614</v>
      </c>
      <c r="I163" s="28">
        <f>$C$135*Matriz_de_consumo!I32</f>
        <v>416304</v>
      </c>
      <c r="J163" s="28">
        <f>$C$135*Matriz_de_consumo!J32</f>
        <v>438606</v>
      </c>
      <c r="K163" s="28">
        <f>$C$135*Matriz_de_consumo!K32</f>
        <v>433296</v>
      </c>
      <c r="L163" s="28">
        <f>$C$135*Matriz_de_consumo!L32</f>
        <v>419490</v>
      </c>
      <c r="M163" s="28">
        <f>$C$135*Matriz_de_consumo!M32</f>
        <v>424800</v>
      </c>
      <c r="N163" s="28">
        <f>$C$135*Matriz_de_consumo!N32</f>
        <v>420552</v>
      </c>
      <c r="O163" s="28">
        <f>$C$135*Matriz_de_consumo!O32</f>
        <v>423738</v>
      </c>
      <c r="P163" s="28">
        <f>$C$135*Matriz_de_consumo!P32</f>
        <v>422676</v>
      </c>
      <c r="Q163" s="28">
        <f>$C$135*Matriz_de_consumo!Q32</f>
        <v>413118</v>
      </c>
      <c r="R163" s="28">
        <f>$C$135*Matriz_de_consumo!R32</f>
        <v>423738</v>
      </c>
      <c r="S163" s="28">
        <f>$C$135*Matriz_de_consumo!S32</f>
        <v>423738</v>
      </c>
      <c r="T163" s="28">
        <f>$C$135*Matriz_de_consumo!T32</f>
        <v>420552</v>
      </c>
      <c r="U163" s="28">
        <f>$C$135*Matriz_de_consumo!U32</f>
        <v>433296</v>
      </c>
      <c r="V163" s="28">
        <f>$C$135*Matriz_de_consumo!V32</f>
        <v>426924</v>
      </c>
      <c r="W163" s="28">
        <f>$C$135*Matriz_de_consumo!W32</f>
        <v>407808</v>
      </c>
      <c r="X163" s="28">
        <f>$C$135*Matriz_de_consumo!X32</f>
        <v>427986</v>
      </c>
      <c r="Y163" s="28">
        <f>$C$135*Matriz_de_consumo!Y32</f>
        <v>416304</v>
      </c>
      <c r="Z163" s="28">
        <f>$C$135*Matriz_de_consumo!Z32</f>
        <v>424800</v>
      </c>
    </row>
    <row r="164" spans="2:26" x14ac:dyDescent="0.2">
      <c r="B164" s="75">
        <f t="shared" si="2"/>
        <v>44435</v>
      </c>
      <c r="C164" s="28">
        <f>$C$135*Matriz_de_consumo!C33</f>
        <v>412056</v>
      </c>
      <c r="D164" s="28">
        <f>$C$135*Matriz_de_consumo!D33</f>
        <v>412056</v>
      </c>
      <c r="E164" s="28">
        <f>$C$135*Matriz_de_consumo!E33</f>
        <v>425862</v>
      </c>
      <c r="F164" s="28">
        <f>$C$135*Matriz_de_consumo!F33</f>
        <v>421614</v>
      </c>
      <c r="G164" s="28">
        <f>$C$135*Matriz_de_consumo!G33</f>
        <v>437544</v>
      </c>
      <c r="H164" s="28">
        <f>$C$135*Matriz_de_consumo!H33</f>
        <v>422676</v>
      </c>
      <c r="I164" s="28">
        <f>$C$135*Matriz_de_consumo!I33</f>
        <v>422676</v>
      </c>
      <c r="J164" s="28">
        <f>$C$135*Matriz_de_consumo!J33</f>
        <v>425862</v>
      </c>
      <c r="K164" s="28">
        <f>$C$135*Matriz_de_consumo!K33</f>
        <v>417366</v>
      </c>
      <c r="L164" s="28">
        <f>$C$135*Matriz_de_consumo!L33</f>
        <v>418428</v>
      </c>
      <c r="M164" s="28">
        <f>$C$135*Matriz_de_consumo!M33</f>
        <v>422676</v>
      </c>
      <c r="N164" s="28">
        <f>$C$135*Matriz_de_consumo!N33</f>
        <v>420552</v>
      </c>
      <c r="O164" s="28">
        <f>$C$135*Matriz_de_consumo!O33</f>
        <v>429048</v>
      </c>
      <c r="P164" s="28">
        <f>$C$135*Matriz_de_consumo!P33</f>
        <v>434358</v>
      </c>
      <c r="Q164" s="28">
        <f>$C$135*Matriz_de_consumo!Q33</f>
        <v>429048</v>
      </c>
      <c r="R164" s="28">
        <f>$C$135*Matriz_de_consumo!R33</f>
        <v>431172</v>
      </c>
      <c r="S164" s="28">
        <f>$C$135*Matriz_de_consumo!S33</f>
        <v>430110</v>
      </c>
      <c r="T164" s="28">
        <f>$C$135*Matriz_de_consumo!T33</f>
        <v>403560</v>
      </c>
      <c r="U164" s="28">
        <f>$C$135*Matriz_de_consumo!U33</f>
        <v>385506</v>
      </c>
      <c r="V164" s="28">
        <f>$C$135*Matriz_de_consumo!V33</f>
        <v>399312</v>
      </c>
      <c r="W164" s="28">
        <f>$C$135*Matriz_de_consumo!W33</f>
        <v>425862</v>
      </c>
      <c r="X164" s="28">
        <f>$C$135*Matriz_de_consumo!X33</f>
        <v>432234</v>
      </c>
      <c r="Y164" s="28">
        <f>$C$135*Matriz_de_consumo!Y33</f>
        <v>430110</v>
      </c>
      <c r="Z164" s="28">
        <f>$C$135*Matriz_de_consumo!Z33</f>
        <v>416304</v>
      </c>
    </row>
    <row r="165" spans="2:26" x14ac:dyDescent="0.2">
      <c r="B165" s="75">
        <f t="shared" si="2"/>
        <v>44436</v>
      </c>
      <c r="C165" s="28">
        <f>$C$135*Matriz_de_consumo!C34</f>
        <v>419490</v>
      </c>
      <c r="D165" s="28">
        <f>$C$135*Matriz_de_consumo!D34</f>
        <v>432234</v>
      </c>
      <c r="E165" s="28">
        <f>$C$135*Matriz_de_consumo!E34</f>
        <v>429048</v>
      </c>
      <c r="F165" s="28">
        <f>$C$135*Matriz_de_consumo!F34</f>
        <v>402498</v>
      </c>
      <c r="G165" s="28">
        <f>$C$135*Matriz_de_consumo!G34</f>
        <v>415242</v>
      </c>
      <c r="H165" s="28">
        <f>$C$135*Matriz_de_consumo!H34</f>
        <v>419490</v>
      </c>
      <c r="I165" s="28">
        <f>$C$135*Matriz_de_consumo!I34</f>
        <v>425862</v>
      </c>
      <c r="J165" s="28">
        <f>$C$135*Matriz_de_consumo!J34</f>
        <v>427986</v>
      </c>
      <c r="K165" s="28">
        <f>$C$135*Matriz_de_consumo!K34</f>
        <v>432234</v>
      </c>
      <c r="L165" s="28">
        <f>$C$135*Matriz_de_consumo!L34</f>
        <v>423738</v>
      </c>
      <c r="M165" s="28">
        <f>$C$135*Matriz_de_consumo!M34</f>
        <v>424800</v>
      </c>
      <c r="N165" s="28">
        <f>$C$135*Matriz_de_consumo!N34</f>
        <v>419490</v>
      </c>
      <c r="O165" s="28">
        <f>$C$135*Matriz_de_consumo!O34</f>
        <v>399312</v>
      </c>
      <c r="P165" s="28">
        <f>$C$135*Matriz_de_consumo!P34</f>
        <v>426924</v>
      </c>
      <c r="Q165" s="28">
        <f>$C$135*Matriz_de_consumo!Q34</f>
        <v>435420</v>
      </c>
      <c r="R165" s="28">
        <f>$C$135*Matriz_de_consumo!R34</f>
        <v>417366</v>
      </c>
      <c r="S165" s="28">
        <f>$C$135*Matriz_de_consumo!S34</f>
        <v>417366</v>
      </c>
      <c r="T165" s="28">
        <f>$C$135*Matriz_de_consumo!T34</f>
        <v>421614</v>
      </c>
      <c r="U165" s="28">
        <f>$C$135*Matriz_de_consumo!U34</f>
        <v>413118</v>
      </c>
      <c r="V165" s="28">
        <f>$C$135*Matriz_de_consumo!V34</f>
        <v>423738</v>
      </c>
      <c r="W165" s="28">
        <f>$C$135*Matriz_de_consumo!W34</f>
        <v>419490</v>
      </c>
      <c r="X165" s="28">
        <f>$C$135*Matriz_de_consumo!X34</f>
        <v>416304</v>
      </c>
      <c r="Y165" s="28">
        <f>$C$135*Matriz_de_consumo!Y34</f>
        <v>404622</v>
      </c>
      <c r="Z165" s="28">
        <f>$C$135*Matriz_de_consumo!Z34</f>
        <v>408870</v>
      </c>
    </row>
    <row r="166" spans="2:26" x14ac:dyDescent="0.2">
      <c r="B166" s="75">
        <f t="shared" si="2"/>
        <v>44437</v>
      </c>
      <c r="C166" s="28">
        <f>$C$135*Matriz_de_consumo!C35</f>
        <v>416304</v>
      </c>
      <c r="D166" s="28">
        <f>$C$135*Matriz_de_consumo!D35</f>
        <v>404622</v>
      </c>
      <c r="E166" s="28">
        <f>$C$135*Matriz_de_consumo!E35</f>
        <v>386568</v>
      </c>
      <c r="F166" s="28">
        <f>$C$135*Matriz_de_consumo!F35</f>
        <v>425862</v>
      </c>
      <c r="G166" s="28">
        <f>$C$135*Matriz_de_consumo!G35</f>
        <v>426924</v>
      </c>
      <c r="H166" s="28">
        <f>$C$135*Matriz_de_consumo!H35</f>
        <v>443916</v>
      </c>
      <c r="I166" s="28">
        <f>$C$135*Matriz_de_consumo!I35</f>
        <v>424800</v>
      </c>
      <c r="J166" s="28">
        <f>$C$135*Matriz_de_consumo!J35</f>
        <v>407808</v>
      </c>
      <c r="K166" s="28">
        <f>$C$135*Matriz_de_consumo!K35</f>
        <v>418428</v>
      </c>
      <c r="L166" s="28">
        <f>$C$135*Matriz_de_consumo!L35</f>
        <v>424800</v>
      </c>
      <c r="M166" s="28">
        <f>$C$135*Matriz_de_consumo!M35</f>
        <v>424800</v>
      </c>
      <c r="N166" s="28">
        <f>$C$135*Matriz_de_consumo!N35</f>
        <v>434358</v>
      </c>
      <c r="O166" s="28">
        <f>$C$135*Matriz_de_consumo!O35</f>
        <v>429048</v>
      </c>
      <c r="P166" s="28">
        <f>$C$135*Matriz_de_consumo!P35</f>
        <v>431172</v>
      </c>
      <c r="Q166" s="28">
        <f>$C$135*Matriz_de_consumo!Q35</f>
        <v>433296</v>
      </c>
      <c r="R166" s="28">
        <f>$C$135*Matriz_de_consumo!R35</f>
        <v>429048</v>
      </c>
      <c r="S166" s="28">
        <f>$C$135*Matriz_de_consumo!S35</f>
        <v>418428</v>
      </c>
      <c r="T166" s="28">
        <f>$C$135*Matriz_de_consumo!T35</f>
        <v>406746</v>
      </c>
      <c r="U166" s="28">
        <f>$C$135*Matriz_de_consumo!U35</f>
        <v>431172</v>
      </c>
      <c r="V166" s="28">
        <f>$C$135*Matriz_de_consumo!V35</f>
        <v>416304</v>
      </c>
      <c r="W166" s="28">
        <f>$C$135*Matriz_de_consumo!W35</f>
        <v>405684</v>
      </c>
      <c r="X166" s="28">
        <f>$C$135*Matriz_de_consumo!X35</f>
        <v>401436</v>
      </c>
      <c r="Y166" s="28">
        <f>$C$135*Matriz_de_consumo!Y35</f>
        <v>408870</v>
      </c>
      <c r="Z166" s="28">
        <f>$C$135*Matriz_de_consumo!Z35</f>
        <v>406746</v>
      </c>
    </row>
    <row r="167" spans="2:26" x14ac:dyDescent="0.2">
      <c r="B167" s="75">
        <f t="shared" si="2"/>
        <v>44438</v>
      </c>
      <c r="C167" s="28">
        <f>$C$135*Matriz_de_consumo!C36</f>
        <v>395064</v>
      </c>
      <c r="D167" s="28">
        <f>$C$135*Matriz_de_consumo!D36</f>
        <v>401436</v>
      </c>
      <c r="E167" s="28">
        <f>$C$135*Matriz_de_consumo!E36</f>
        <v>397188</v>
      </c>
      <c r="F167" s="28">
        <f>$C$135*Matriz_de_consumo!F36</f>
        <v>392940</v>
      </c>
      <c r="G167" s="28">
        <f>$C$135*Matriz_de_consumo!G36</f>
        <v>405684</v>
      </c>
      <c r="H167" s="28">
        <f>$C$135*Matriz_de_consumo!H36</f>
        <v>402498</v>
      </c>
      <c r="I167" s="28">
        <f>$C$135*Matriz_de_consumo!I36</f>
        <v>412056</v>
      </c>
      <c r="J167" s="28">
        <f>$C$135*Matriz_de_consumo!J36</f>
        <v>404622</v>
      </c>
      <c r="K167" s="28">
        <f>$C$135*Matriz_de_consumo!K36</f>
        <v>401436</v>
      </c>
      <c r="L167" s="28">
        <f>$C$135*Matriz_de_consumo!L36</f>
        <v>406746</v>
      </c>
      <c r="M167" s="28">
        <f>$C$135*Matriz_de_consumo!M36</f>
        <v>392940</v>
      </c>
      <c r="N167" s="28">
        <f>$C$135*Matriz_de_consumo!N36</f>
        <v>390816</v>
      </c>
      <c r="O167" s="28">
        <f>$C$135*Matriz_de_consumo!O36</f>
        <v>405684</v>
      </c>
      <c r="P167" s="28">
        <f>$C$135*Matriz_de_consumo!P36</f>
        <v>401436</v>
      </c>
      <c r="Q167" s="28">
        <f>$C$135*Matriz_de_consumo!Q36</f>
        <v>401436</v>
      </c>
      <c r="R167" s="28">
        <f>$C$135*Matriz_de_consumo!R36</f>
        <v>420552</v>
      </c>
      <c r="S167" s="28">
        <f>$C$135*Matriz_de_consumo!S36</f>
        <v>400374</v>
      </c>
      <c r="T167" s="28">
        <f>$C$135*Matriz_de_consumo!T36</f>
        <v>382320</v>
      </c>
      <c r="U167" s="28">
        <f>$C$135*Matriz_de_consumo!U36</f>
        <v>418428</v>
      </c>
      <c r="V167" s="28">
        <f>$C$135*Matriz_de_consumo!V36</f>
        <v>404622</v>
      </c>
      <c r="W167" s="28">
        <f>$C$135*Matriz_de_consumo!W36</f>
        <v>400374</v>
      </c>
      <c r="X167" s="28">
        <f>$C$135*Matriz_de_consumo!X36</f>
        <v>389754</v>
      </c>
      <c r="Y167" s="28">
        <f>$C$135*Matriz_de_consumo!Y36</f>
        <v>402498</v>
      </c>
      <c r="Z167" s="28">
        <f>$C$135*Matriz_de_consumo!Z36</f>
        <v>419490</v>
      </c>
    </row>
    <row r="168" spans="2:26" x14ac:dyDescent="0.2">
      <c r="B168" s="75">
        <f t="shared" si="2"/>
        <v>44439</v>
      </c>
      <c r="C168" s="28">
        <f>$C$135*Matriz_de_consumo!C37</f>
        <v>420552</v>
      </c>
      <c r="D168" s="28">
        <f>$C$135*Matriz_de_consumo!D37</f>
        <v>414180</v>
      </c>
      <c r="E168" s="28">
        <f>$C$135*Matriz_de_consumo!E37</f>
        <v>403560</v>
      </c>
      <c r="F168" s="28">
        <f>$C$135*Matriz_de_consumo!F37</f>
        <v>402498</v>
      </c>
      <c r="G168" s="28">
        <f>$C$135*Matriz_de_consumo!G37</f>
        <v>412056</v>
      </c>
      <c r="H168" s="28">
        <f>$C$135*Matriz_de_consumo!H37</f>
        <v>406746</v>
      </c>
      <c r="I168" s="28">
        <f>$C$135*Matriz_de_consumo!I37</f>
        <v>395064</v>
      </c>
      <c r="J168" s="28">
        <f>$C$135*Matriz_de_consumo!J37</f>
        <v>404622</v>
      </c>
      <c r="K168" s="28">
        <f>$C$135*Matriz_de_consumo!K37</f>
        <v>406746</v>
      </c>
      <c r="L168" s="28">
        <f>$C$135*Matriz_de_consumo!L37</f>
        <v>419490</v>
      </c>
      <c r="M168" s="28">
        <f>$C$135*Matriz_de_consumo!M37</f>
        <v>413118</v>
      </c>
      <c r="N168" s="28">
        <f>$C$135*Matriz_de_consumo!N37</f>
        <v>416304</v>
      </c>
      <c r="O168" s="28">
        <f>$C$135*Matriz_de_consumo!O37</f>
        <v>420552</v>
      </c>
      <c r="P168" s="28">
        <f>$C$135*Matriz_de_consumo!P37</f>
        <v>404622</v>
      </c>
      <c r="Q168" s="28">
        <f>$C$135*Matriz_de_consumo!Q37</f>
        <v>396126</v>
      </c>
      <c r="R168" s="28">
        <f>$C$135*Matriz_de_consumo!R37</f>
        <v>419490</v>
      </c>
      <c r="S168" s="28">
        <f>$C$135*Matriz_de_consumo!S37</f>
        <v>418428</v>
      </c>
      <c r="T168" s="28">
        <f>$C$135*Matriz_de_consumo!T37</f>
        <v>408870</v>
      </c>
      <c r="U168" s="28">
        <f>$C$135*Matriz_de_consumo!U37</f>
        <v>412056</v>
      </c>
      <c r="V168" s="28">
        <f>$C$135*Matriz_de_consumo!V37</f>
        <v>414180</v>
      </c>
      <c r="W168" s="28">
        <f>$C$135*Matriz_de_consumo!W37</f>
        <v>406746</v>
      </c>
      <c r="X168" s="28">
        <f>$C$135*Matriz_de_consumo!X37</f>
        <v>402498</v>
      </c>
      <c r="Y168" s="28">
        <f>$C$135*Matriz_de_consumo!Y37</f>
        <v>403560</v>
      </c>
      <c r="Z168" s="28">
        <f>$C$135*Matriz_de_consumo!Z37</f>
        <v>404622</v>
      </c>
    </row>
    <row r="170" spans="2:26" x14ac:dyDescent="0.2">
      <c r="B170" s="25" t="s">
        <v>108</v>
      </c>
      <c r="C170" s="29">
        <f>+SUM(C138:Z168)</f>
        <v>311393268</v>
      </c>
    </row>
    <row r="173" spans="2:26" s="19" customFormat="1" x14ac:dyDescent="0.2">
      <c r="B173" s="18" t="s">
        <v>93</v>
      </c>
    </row>
    <row r="175" spans="2:26" s="45" customFormat="1" x14ac:dyDescent="0.2">
      <c r="C175" s="46" t="s">
        <v>104</v>
      </c>
      <c r="D175" s="22"/>
    </row>
    <row r="176" spans="2:26" x14ac:dyDescent="0.2">
      <c r="B176" s="15" t="s">
        <v>93</v>
      </c>
      <c r="C176" s="17" cm="1">
        <f t="array" ref="C176">ROUND(INDEX(Tabla_reporte_bitacora_frontera[rm_redo],MATCH(Datos_Consumos!$C$2,Tabla_reporte_bitacora_frontera[frontera],0),0),2)</f>
        <v>31.36</v>
      </c>
    </row>
    <row r="178" spans="2:26" x14ac:dyDescent="0.2">
      <c r="B178" s="27"/>
      <c r="C178" s="21" t="s">
        <v>107</v>
      </c>
      <c r="D178" s="21" t="s">
        <v>56</v>
      </c>
      <c r="E178" s="21" t="s">
        <v>57</v>
      </c>
      <c r="F178" s="21" t="s">
        <v>58</v>
      </c>
      <c r="G178" s="21" t="s">
        <v>59</v>
      </c>
      <c r="H178" s="21" t="s">
        <v>60</v>
      </c>
      <c r="I178" s="21" t="s">
        <v>61</v>
      </c>
      <c r="J178" s="21" t="s">
        <v>62</v>
      </c>
      <c r="K178" s="21" t="s">
        <v>63</v>
      </c>
      <c r="L178" s="21" t="s">
        <v>64</v>
      </c>
      <c r="M178" s="21" t="s">
        <v>65</v>
      </c>
      <c r="N178" s="21" t="s">
        <v>66</v>
      </c>
      <c r="O178" s="21" t="s">
        <v>67</v>
      </c>
      <c r="P178" s="21" t="s">
        <v>68</v>
      </c>
      <c r="Q178" s="21" t="s">
        <v>69</v>
      </c>
      <c r="R178" s="21" t="s">
        <v>70</v>
      </c>
      <c r="S178" s="21" t="s">
        <v>71</v>
      </c>
      <c r="T178" s="21" t="s">
        <v>72</v>
      </c>
      <c r="U178" s="21" t="s">
        <v>73</v>
      </c>
      <c r="V178" s="21" t="s">
        <v>74</v>
      </c>
      <c r="W178" s="21" t="s">
        <v>75</v>
      </c>
      <c r="X178" s="21" t="s">
        <v>76</v>
      </c>
      <c r="Y178" s="21" t="s">
        <v>77</v>
      </c>
      <c r="Z178" s="21" t="s">
        <v>78</v>
      </c>
    </row>
    <row r="179" spans="2:26" x14ac:dyDescent="0.2">
      <c r="B179" s="75">
        <f>+B138</f>
        <v>44409</v>
      </c>
      <c r="C179" s="28">
        <f>$C$176*Matriz_de_consumo!C7</f>
        <v>489216</v>
      </c>
      <c r="D179" s="28">
        <f>$C$176*Matriz_de_consumo!D7</f>
        <v>513049.59999999998</v>
      </c>
      <c r="E179" s="28">
        <f>$C$176*Matriz_de_consumo!E7</f>
        <v>518067.20000000001</v>
      </c>
      <c r="F179" s="28">
        <f>$C$176*Matriz_de_consumo!F7</f>
        <v>503014.39999999997</v>
      </c>
      <c r="G179" s="28">
        <f>$C$176*Matriz_de_consumo!G7</f>
        <v>492979.20000000001</v>
      </c>
      <c r="H179" s="28">
        <f>$C$176*Matriz_de_consumo!H7</f>
        <v>490470.39999999997</v>
      </c>
      <c r="I179" s="28">
        <f>$C$176*Matriz_de_consumo!I7</f>
        <v>489216</v>
      </c>
      <c r="J179" s="28">
        <f>$C$176*Matriz_de_consumo!J7</f>
        <v>510540.79999999999</v>
      </c>
      <c r="K179" s="28">
        <f>$C$176*Matriz_de_consumo!K7</f>
        <v>528102.40000000002</v>
      </c>
      <c r="L179" s="28">
        <f>$C$176*Matriz_de_consumo!L7</f>
        <v>499251.20000000001</v>
      </c>
      <c r="M179" s="28">
        <f>$C$176*Matriz_de_consumo!M7</f>
        <v>490470.39999999997</v>
      </c>
      <c r="N179" s="28">
        <f>$C$176*Matriz_de_consumo!N7</f>
        <v>504268.79999999999</v>
      </c>
      <c r="O179" s="28">
        <f>$C$176*Matriz_de_consumo!O7</f>
        <v>492979.20000000001</v>
      </c>
      <c r="P179" s="28">
        <f>$C$176*Matriz_de_consumo!P7</f>
        <v>506777.59999999998</v>
      </c>
      <c r="Q179" s="28">
        <f>$C$176*Matriz_de_consumo!Q7</f>
        <v>500505.59999999998</v>
      </c>
      <c r="R179" s="28">
        <f>$C$176*Matriz_de_consumo!R7</f>
        <v>519321.59999999998</v>
      </c>
      <c r="S179" s="28">
        <f>$C$176*Matriz_de_consumo!S7</f>
        <v>496742.39999999997</v>
      </c>
      <c r="T179" s="28">
        <f>$C$176*Matriz_de_consumo!T7</f>
        <v>495488</v>
      </c>
      <c r="U179" s="28">
        <f>$C$176*Matriz_de_consumo!U7</f>
        <v>486707.20000000001</v>
      </c>
      <c r="V179" s="28">
        <f>$C$176*Matriz_de_consumo!V7</f>
        <v>499251.20000000001</v>
      </c>
      <c r="W179" s="28">
        <f>$C$176*Matriz_de_consumo!W7</f>
        <v>508032</v>
      </c>
      <c r="X179" s="28">
        <f>$C$176*Matriz_de_consumo!X7</f>
        <v>497996.79999999999</v>
      </c>
      <c r="Y179" s="28">
        <f>$C$176*Matriz_de_consumo!Y7</f>
        <v>480435.20000000001</v>
      </c>
      <c r="Z179" s="28">
        <f>$C$176*Matriz_de_consumo!Z7</f>
        <v>487961.59999999998</v>
      </c>
    </row>
    <row r="180" spans="2:26" x14ac:dyDescent="0.2">
      <c r="B180" s="75">
        <f t="shared" ref="B180:B209" si="3">+B139</f>
        <v>44410</v>
      </c>
      <c r="C180" s="28">
        <f>$C$176*Matriz_de_consumo!C8</f>
        <v>496742.39999999997</v>
      </c>
      <c r="D180" s="28">
        <f>$C$176*Matriz_de_consumo!D8</f>
        <v>494233.59999999998</v>
      </c>
      <c r="E180" s="28">
        <f>$C$176*Matriz_de_consumo!E8</f>
        <v>490470.39999999997</v>
      </c>
      <c r="F180" s="28">
        <f>$C$176*Matriz_de_consumo!F8</f>
        <v>520576</v>
      </c>
      <c r="G180" s="28">
        <f>$C$176*Matriz_de_consumo!G8</f>
        <v>503014.39999999997</v>
      </c>
      <c r="H180" s="28">
        <f>$C$176*Matriz_de_consumo!H8</f>
        <v>504268.79999999999</v>
      </c>
      <c r="I180" s="28">
        <f>$C$176*Matriz_de_consumo!I8</f>
        <v>509286.39999999997</v>
      </c>
      <c r="J180" s="28">
        <f>$C$176*Matriz_de_consumo!J8</f>
        <v>486707.20000000001</v>
      </c>
      <c r="K180" s="28">
        <f>$C$176*Matriz_de_consumo!K8</f>
        <v>479180.79999999999</v>
      </c>
      <c r="L180" s="28">
        <f>$C$176*Matriz_de_consumo!L8</f>
        <v>506777.59999999998</v>
      </c>
      <c r="M180" s="28">
        <f>$C$176*Matriz_de_consumo!M8</f>
        <v>516812.79999999999</v>
      </c>
      <c r="N180" s="28">
        <f>$C$176*Matriz_de_consumo!N8</f>
        <v>501760</v>
      </c>
      <c r="O180" s="28">
        <f>$C$176*Matriz_de_consumo!O8</f>
        <v>524339.19999999995</v>
      </c>
      <c r="P180" s="28">
        <f>$C$176*Matriz_de_consumo!P8</f>
        <v>500505.59999999998</v>
      </c>
      <c r="Q180" s="28">
        <f>$C$176*Matriz_de_consumo!Q8</f>
        <v>486707.20000000001</v>
      </c>
      <c r="R180" s="28">
        <f>$C$176*Matriz_de_consumo!R8</f>
        <v>508032</v>
      </c>
      <c r="S180" s="28">
        <f>$C$176*Matriz_de_consumo!S8</f>
        <v>511795.20000000001</v>
      </c>
      <c r="T180" s="28">
        <f>$C$176*Matriz_de_consumo!T8</f>
        <v>500505.59999999998</v>
      </c>
      <c r="U180" s="28">
        <f>$C$176*Matriz_de_consumo!U8</f>
        <v>496742.39999999997</v>
      </c>
      <c r="V180" s="28">
        <f>$C$176*Matriz_de_consumo!V8</f>
        <v>489216</v>
      </c>
      <c r="W180" s="28">
        <f>$C$176*Matriz_de_consumo!W8</f>
        <v>486707.20000000001</v>
      </c>
      <c r="X180" s="28">
        <f>$C$176*Matriz_de_consumo!X8</f>
        <v>471654.39999999997</v>
      </c>
      <c r="Y180" s="28">
        <f>$C$176*Matriz_de_consumo!Y8</f>
        <v>500505.59999999998</v>
      </c>
      <c r="Z180" s="28">
        <f>$C$176*Matriz_de_consumo!Z8</f>
        <v>499251.20000000001</v>
      </c>
    </row>
    <row r="181" spans="2:26" x14ac:dyDescent="0.2">
      <c r="B181" s="75">
        <f t="shared" si="3"/>
        <v>44411</v>
      </c>
      <c r="C181" s="28">
        <f>$C$176*Matriz_de_consumo!C9</f>
        <v>513049.59999999998</v>
      </c>
      <c r="D181" s="28">
        <f>$C$176*Matriz_de_consumo!D9</f>
        <v>497996.79999999999</v>
      </c>
      <c r="E181" s="28">
        <f>$C$176*Matriz_de_consumo!E9</f>
        <v>479180.79999999999</v>
      </c>
      <c r="F181" s="28">
        <f>$C$176*Matriz_de_consumo!F9</f>
        <v>479180.79999999999</v>
      </c>
      <c r="G181" s="28">
        <f>$C$176*Matriz_de_consumo!G9</f>
        <v>492979.20000000001</v>
      </c>
      <c r="H181" s="28">
        <f>$C$176*Matriz_de_consumo!H9</f>
        <v>529356.80000000005</v>
      </c>
      <c r="I181" s="28">
        <f>$C$176*Matriz_de_consumo!I9</f>
        <v>518067.20000000001</v>
      </c>
      <c r="J181" s="28">
        <f>$C$176*Matriz_de_consumo!J9</f>
        <v>497996.79999999999</v>
      </c>
      <c r="K181" s="28">
        <f>$C$176*Matriz_de_consumo!K9</f>
        <v>489216</v>
      </c>
      <c r="L181" s="28">
        <f>$C$176*Matriz_de_consumo!L9</f>
        <v>494233.59999999998</v>
      </c>
      <c r="M181" s="28">
        <f>$C$176*Matriz_de_consumo!M9</f>
        <v>510540.79999999999</v>
      </c>
      <c r="N181" s="28">
        <f>$C$176*Matriz_de_consumo!N9</f>
        <v>497996.79999999999</v>
      </c>
      <c r="O181" s="28">
        <f>$C$176*Matriz_de_consumo!O9</f>
        <v>510540.79999999999</v>
      </c>
      <c r="P181" s="28">
        <f>$C$176*Matriz_de_consumo!P9</f>
        <v>508032</v>
      </c>
      <c r="Q181" s="28">
        <f>$C$176*Matriz_de_consumo!Q9</f>
        <v>497996.79999999999</v>
      </c>
      <c r="R181" s="28">
        <f>$C$176*Matriz_de_consumo!R9</f>
        <v>476672</v>
      </c>
      <c r="S181" s="28">
        <f>$C$176*Matriz_de_consumo!S9</f>
        <v>482944</v>
      </c>
      <c r="T181" s="28">
        <f>$C$176*Matriz_de_consumo!T9</f>
        <v>496742.39999999997</v>
      </c>
      <c r="U181" s="28">
        <f>$C$176*Matriz_de_consumo!U9</f>
        <v>506777.59999999998</v>
      </c>
      <c r="V181" s="28">
        <f>$C$176*Matriz_de_consumo!V9</f>
        <v>501760</v>
      </c>
      <c r="W181" s="28">
        <f>$C$176*Matriz_de_consumo!W9</f>
        <v>500505.59999999998</v>
      </c>
      <c r="X181" s="28">
        <f>$C$176*Matriz_de_consumo!X9</f>
        <v>509286.39999999997</v>
      </c>
      <c r="Y181" s="28">
        <f>$C$176*Matriz_de_consumo!Y9</f>
        <v>491724.79999999999</v>
      </c>
      <c r="Z181" s="28">
        <f>$C$176*Matriz_de_consumo!Z9</f>
        <v>479180.79999999999</v>
      </c>
    </row>
    <row r="182" spans="2:26" x14ac:dyDescent="0.2">
      <c r="B182" s="75">
        <f t="shared" si="3"/>
        <v>44412</v>
      </c>
      <c r="C182" s="28">
        <f>$C$176*Matriz_de_consumo!C10</f>
        <v>491724.79999999999</v>
      </c>
      <c r="D182" s="28">
        <f>$C$176*Matriz_de_consumo!D10</f>
        <v>499251.20000000001</v>
      </c>
      <c r="E182" s="28">
        <f>$C$176*Matriz_de_consumo!E10</f>
        <v>509286.39999999997</v>
      </c>
      <c r="F182" s="28">
        <f>$C$176*Matriz_de_consumo!F10</f>
        <v>485452.79999999999</v>
      </c>
      <c r="G182" s="28">
        <f>$C$176*Matriz_de_consumo!G10</f>
        <v>471654.39999999997</v>
      </c>
      <c r="H182" s="28">
        <f>$C$176*Matriz_de_consumo!H10</f>
        <v>503014.39999999997</v>
      </c>
      <c r="I182" s="28">
        <f>$C$176*Matriz_de_consumo!I10</f>
        <v>514304</v>
      </c>
      <c r="J182" s="28">
        <f>$C$176*Matriz_de_consumo!J10</f>
        <v>525593.59999999998</v>
      </c>
      <c r="K182" s="28">
        <f>$C$176*Matriz_de_consumo!K10</f>
        <v>504268.79999999999</v>
      </c>
      <c r="L182" s="28">
        <f>$C$176*Matriz_de_consumo!L10</f>
        <v>525593.59999999998</v>
      </c>
      <c r="M182" s="28">
        <f>$C$176*Matriz_de_consumo!M10</f>
        <v>505523.20000000001</v>
      </c>
      <c r="N182" s="28">
        <f>$C$176*Matriz_de_consumo!N10</f>
        <v>479180.79999999999</v>
      </c>
      <c r="O182" s="28">
        <f>$C$176*Matriz_de_consumo!O10</f>
        <v>492979.20000000001</v>
      </c>
      <c r="P182" s="28">
        <f>$C$176*Matriz_de_consumo!P10</f>
        <v>497996.79999999999</v>
      </c>
      <c r="Q182" s="28">
        <f>$C$176*Matriz_de_consumo!Q10</f>
        <v>494233.59999999998</v>
      </c>
      <c r="R182" s="28">
        <f>$C$176*Matriz_de_consumo!R10</f>
        <v>487961.59999999998</v>
      </c>
      <c r="S182" s="28">
        <f>$C$176*Matriz_de_consumo!S10</f>
        <v>500505.59999999998</v>
      </c>
      <c r="T182" s="28">
        <f>$C$176*Matriz_de_consumo!T10</f>
        <v>505523.20000000001</v>
      </c>
      <c r="U182" s="28">
        <f>$C$176*Matriz_de_consumo!U10</f>
        <v>505523.20000000001</v>
      </c>
      <c r="V182" s="28">
        <f>$C$176*Matriz_de_consumo!V10</f>
        <v>501760</v>
      </c>
      <c r="W182" s="28">
        <f>$C$176*Matriz_de_consumo!W10</f>
        <v>514304</v>
      </c>
      <c r="X182" s="28">
        <f>$C$176*Matriz_de_consumo!X10</f>
        <v>495488</v>
      </c>
      <c r="Y182" s="28">
        <f>$C$176*Matriz_de_consumo!Y10</f>
        <v>480435.20000000001</v>
      </c>
      <c r="Z182" s="28">
        <f>$C$176*Matriz_de_consumo!Z10</f>
        <v>503014.39999999997</v>
      </c>
    </row>
    <row r="183" spans="2:26" x14ac:dyDescent="0.2">
      <c r="B183" s="75">
        <f t="shared" si="3"/>
        <v>44413</v>
      </c>
      <c r="C183" s="28">
        <f>$C$176*Matriz_de_consumo!C11</f>
        <v>491724.79999999999</v>
      </c>
      <c r="D183" s="28">
        <f>$C$176*Matriz_de_consumo!D11</f>
        <v>506777.59999999998</v>
      </c>
      <c r="E183" s="28">
        <f>$C$176*Matriz_de_consumo!E11</f>
        <v>495488</v>
      </c>
      <c r="F183" s="28">
        <f>$C$176*Matriz_de_consumo!F11</f>
        <v>470400</v>
      </c>
      <c r="G183" s="28">
        <f>$C$176*Matriz_de_consumo!G11</f>
        <v>496742.39999999997</v>
      </c>
      <c r="H183" s="28">
        <f>$C$176*Matriz_de_consumo!H11</f>
        <v>520576</v>
      </c>
      <c r="I183" s="28">
        <f>$C$176*Matriz_de_consumo!I11</f>
        <v>533120</v>
      </c>
      <c r="J183" s="28">
        <f>$C$176*Matriz_de_consumo!J11</f>
        <v>515558.39999999997</v>
      </c>
      <c r="K183" s="28">
        <f>$C$176*Matriz_de_consumo!K11</f>
        <v>490470.39999999997</v>
      </c>
      <c r="L183" s="28">
        <f>$C$176*Matriz_de_consumo!L11</f>
        <v>515558.39999999997</v>
      </c>
      <c r="M183" s="28">
        <f>$C$176*Matriz_de_consumo!M11</f>
        <v>500505.59999999998</v>
      </c>
      <c r="N183" s="28">
        <f>$C$176*Matriz_de_consumo!N11</f>
        <v>474163.20000000001</v>
      </c>
      <c r="O183" s="28">
        <f>$C$176*Matriz_de_consumo!O11</f>
        <v>492979.20000000001</v>
      </c>
      <c r="P183" s="28">
        <f>$C$176*Matriz_de_consumo!P11</f>
        <v>514304</v>
      </c>
      <c r="Q183" s="28">
        <f>$C$176*Matriz_de_consumo!Q11</f>
        <v>514304</v>
      </c>
      <c r="R183" s="28">
        <f>$C$176*Matriz_de_consumo!R11</f>
        <v>508032</v>
      </c>
      <c r="S183" s="28">
        <f>$C$176*Matriz_de_consumo!S11</f>
        <v>477926.39999999997</v>
      </c>
      <c r="T183" s="28">
        <f>$C$176*Matriz_de_consumo!T11</f>
        <v>499251.20000000001</v>
      </c>
      <c r="U183" s="28">
        <f>$C$176*Matriz_de_consumo!U11</f>
        <v>506777.59999999998</v>
      </c>
      <c r="V183" s="28">
        <f>$C$176*Matriz_de_consumo!V11</f>
        <v>519321.59999999998</v>
      </c>
      <c r="W183" s="28">
        <f>$C$176*Matriz_de_consumo!W11</f>
        <v>496742.39999999997</v>
      </c>
      <c r="X183" s="28">
        <f>$C$176*Matriz_de_consumo!X11</f>
        <v>505523.20000000001</v>
      </c>
      <c r="Y183" s="28">
        <f>$C$176*Matriz_de_consumo!Y11</f>
        <v>509286.39999999997</v>
      </c>
      <c r="Z183" s="28">
        <f>$C$176*Matriz_de_consumo!Z11</f>
        <v>490470.39999999997</v>
      </c>
    </row>
    <row r="184" spans="2:26" x14ac:dyDescent="0.2">
      <c r="B184" s="75">
        <f t="shared" si="3"/>
        <v>44414</v>
      </c>
      <c r="C184" s="28">
        <f>$C$176*Matriz_de_consumo!C12</f>
        <v>491724.79999999999</v>
      </c>
      <c r="D184" s="28">
        <f>$C$176*Matriz_de_consumo!D12</f>
        <v>492979.20000000001</v>
      </c>
      <c r="E184" s="28">
        <f>$C$176*Matriz_de_consumo!E12</f>
        <v>499251.20000000001</v>
      </c>
      <c r="F184" s="28">
        <f>$C$176*Matriz_de_consumo!F12</f>
        <v>508032</v>
      </c>
      <c r="G184" s="28">
        <f>$C$176*Matriz_de_consumo!G12</f>
        <v>480435.20000000001</v>
      </c>
      <c r="H184" s="28">
        <f>$C$176*Matriz_de_consumo!H12</f>
        <v>492979.20000000001</v>
      </c>
      <c r="I184" s="28">
        <f>$C$176*Matriz_de_consumo!I12</f>
        <v>505523.20000000001</v>
      </c>
      <c r="J184" s="28">
        <f>$C$176*Matriz_de_consumo!J12</f>
        <v>505523.20000000001</v>
      </c>
      <c r="K184" s="28">
        <f>$C$176*Matriz_de_consumo!K12</f>
        <v>515558.39999999997</v>
      </c>
      <c r="L184" s="28">
        <f>$C$176*Matriz_de_consumo!L12</f>
        <v>509286.39999999997</v>
      </c>
      <c r="M184" s="28">
        <f>$C$176*Matriz_de_consumo!M12</f>
        <v>506777.59999999998</v>
      </c>
      <c r="N184" s="28">
        <f>$C$176*Matriz_de_consumo!N12</f>
        <v>518067.20000000001</v>
      </c>
      <c r="O184" s="28">
        <f>$C$176*Matriz_de_consumo!O12</f>
        <v>486707.20000000001</v>
      </c>
      <c r="P184" s="28">
        <f>$C$176*Matriz_de_consumo!P12</f>
        <v>486707.20000000001</v>
      </c>
      <c r="Q184" s="28">
        <f>$C$176*Matriz_de_consumo!Q12</f>
        <v>530611.19999999995</v>
      </c>
      <c r="R184" s="28">
        <f>$C$176*Matriz_de_consumo!R12</f>
        <v>528102.40000000002</v>
      </c>
      <c r="S184" s="28">
        <f>$C$176*Matriz_de_consumo!S12</f>
        <v>503014.39999999997</v>
      </c>
      <c r="T184" s="28">
        <f>$C$176*Matriz_de_consumo!T12</f>
        <v>490470.39999999997</v>
      </c>
      <c r="U184" s="28">
        <f>$C$176*Matriz_de_consumo!U12</f>
        <v>486707.20000000001</v>
      </c>
      <c r="V184" s="28">
        <f>$C$176*Matriz_de_consumo!V12</f>
        <v>487961.59999999998</v>
      </c>
      <c r="W184" s="28">
        <f>$C$176*Matriz_de_consumo!W12</f>
        <v>506777.59999999998</v>
      </c>
      <c r="X184" s="28">
        <f>$C$176*Matriz_de_consumo!X12</f>
        <v>516812.79999999999</v>
      </c>
      <c r="Y184" s="28">
        <f>$C$176*Matriz_de_consumo!Y12</f>
        <v>508032</v>
      </c>
      <c r="Z184" s="28">
        <f>$C$176*Matriz_de_consumo!Z12</f>
        <v>495488</v>
      </c>
    </row>
    <row r="185" spans="2:26" x14ac:dyDescent="0.2">
      <c r="B185" s="75">
        <f t="shared" si="3"/>
        <v>44415</v>
      </c>
      <c r="C185" s="28">
        <f>$C$176*Matriz_de_consumo!C13</f>
        <v>494233.59999999998</v>
      </c>
      <c r="D185" s="28">
        <f>$C$176*Matriz_de_consumo!D13</f>
        <v>464128</v>
      </c>
      <c r="E185" s="28">
        <f>$C$176*Matriz_de_consumo!E13</f>
        <v>490470.39999999997</v>
      </c>
      <c r="F185" s="28">
        <f>$C$176*Matriz_de_consumo!F13</f>
        <v>520576</v>
      </c>
      <c r="G185" s="28">
        <f>$C$176*Matriz_de_consumo!G13</f>
        <v>506777.59999999998</v>
      </c>
      <c r="H185" s="28">
        <f>$C$176*Matriz_de_consumo!H13</f>
        <v>504268.79999999999</v>
      </c>
      <c r="I185" s="28">
        <f>$C$176*Matriz_de_consumo!I13</f>
        <v>513049.59999999998</v>
      </c>
      <c r="J185" s="28">
        <f>$C$176*Matriz_de_consumo!J13</f>
        <v>500505.59999999998</v>
      </c>
      <c r="K185" s="28">
        <f>$C$176*Matriz_de_consumo!K13</f>
        <v>495488</v>
      </c>
      <c r="L185" s="28">
        <f>$C$176*Matriz_de_consumo!L13</f>
        <v>506777.59999999998</v>
      </c>
      <c r="M185" s="28">
        <f>$C$176*Matriz_de_consumo!M13</f>
        <v>511795.20000000001</v>
      </c>
      <c r="N185" s="28">
        <f>$C$176*Matriz_de_consumo!N13</f>
        <v>515558.39999999997</v>
      </c>
      <c r="O185" s="28">
        <f>$C$176*Matriz_de_consumo!O13</f>
        <v>499251.20000000001</v>
      </c>
      <c r="P185" s="28">
        <f>$C$176*Matriz_de_consumo!P13</f>
        <v>505523.20000000001</v>
      </c>
      <c r="Q185" s="28">
        <f>$C$176*Matriz_de_consumo!Q13</f>
        <v>487961.59999999998</v>
      </c>
      <c r="R185" s="28">
        <f>$C$176*Matriz_de_consumo!R13</f>
        <v>491724.79999999999</v>
      </c>
      <c r="S185" s="28">
        <f>$C$176*Matriz_de_consumo!S13</f>
        <v>501760</v>
      </c>
      <c r="T185" s="28">
        <f>$C$176*Matriz_de_consumo!T13</f>
        <v>492979.20000000001</v>
      </c>
      <c r="U185" s="28">
        <f>$C$176*Matriz_de_consumo!U13</f>
        <v>513049.59999999998</v>
      </c>
      <c r="V185" s="28">
        <f>$C$176*Matriz_de_consumo!V13</f>
        <v>500505.59999999998</v>
      </c>
      <c r="W185" s="28">
        <f>$C$176*Matriz_de_consumo!W13</f>
        <v>496742.39999999997</v>
      </c>
      <c r="X185" s="28">
        <f>$C$176*Matriz_de_consumo!X13</f>
        <v>487961.59999999998</v>
      </c>
      <c r="Y185" s="28">
        <f>$C$176*Matriz_de_consumo!Y13</f>
        <v>494233.59999999998</v>
      </c>
      <c r="Z185" s="28">
        <f>$C$176*Matriz_de_consumo!Z13</f>
        <v>509286.39999999997</v>
      </c>
    </row>
    <row r="186" spans="2:26" x14ac:dyDescent="0.2">
      <c r="B186" s="75">
        <f t="shared" si="3"/>
        <v>44416</v>
      </c>
      <c r="C186" s="28">
        <f>$C$176*Matriz_de_consumo!C14</f>
        <v>505523.20000000001</v>
      </c>
      <c r="D186" s="28">
        <f>$C$176*Matriz_de_consumo!D14</f>
        <v>489216</v>
      </c>
      <c r="E186" s="28">
        <f>$C$176*Matriz_de_consumo!E14</f>
        <v>492979.20000000001</v>
      </c>
      <c r="F186" s="28">
        <f>$C$176*Matriz_de_consumo!F14</f>
        <v>472908.79999999999</v>
      </c>
      <c r="G186" s="28">
        <f>$C$176*Matriz_de_consumo!G14</f>
        <v>494233.59999999998</v>
      </c>
      <c r="H186" s="28">
        <f>$C$176*Matriz_de_consumo!H14</f>
        <v>534374.40000000002</v>
      </c>
      <c r="I186" s="28">
        <f>$C$176*Matriz_de_consumo!I14</f>
        <v>514304</v>
      </c>
      <c r="J186" s="28">
        <f>$C$176*Matriz_de_consumo!J14</f>
        <v>509286.39999999997</v>
      </c>
      <c r="K186" s="28">
        <f>$C$176*Matriz_de_consumo!K14</f>
        <v>511795.20000000001</v>
      </c>
      <c r="L186" s="28">
        <f>$C$176*Matriz_de_consumo!L14</f>
        <v>487961.59999999998</v>
      </c>
      <c r="M186" s="28">
        <f>$C$176*Matriz_de_consumo!M14</f>
        <v>500505.59999999998</v>
      </c>
      <c r="N186" s="28">
        <f>$C$176*Matriz_de_consumo!N14</f>
        <v>520576</v>
      </c>
      <c r="O186" s="28">
        <f>$C$176*Matriz_de_consumo!O14</f>
        <v>511795.20000000001</v>
      </c>
      <c r="P186" s="28">
        <f>$C$176*Matriz_de_consumo!P14</f>
        <v>497996.79999999999</v>
      </c>
      <c r="Q186" s="28">
        <f>$C$176*Matriz_de_consumo!Q14</f>
        <v>486707.20000000001</v>
      </c>
      <c r="R186" s="28">
        <f>$C$176*Matriz_de_consumo!R14</f>
        <v>496742.39999999997</v>
      </c>
      <c r="S186" s="28">
        <f>$C$176*Matriz_de_consumo!S14</f>
        <v>495488</v>
      </c>
      <c r="T186" s="28">
        <f>$C$176*Matriz_de_consumo!T14</f>
        <v>504268.79999999999</v>
      </c>
      <c r="U186" s="28">
        <f>$C$176*Matriz_de_consumo!U14</f>
        <v>495488</v>
      </c>
      <c r="V186" s="28">
        <f>$C$176*Matriz_de_consumo!V14</f>
        <v>515558.39999999997</v>
      </c>
      <c r="W186" s="28">
        <f>$C$176*Matriz_de_consumo!W14</f>
        <v>499251.20000000001</v>
      </c>
      <c r="X186" s="28">
        <f>$C$176*Matriz_de_consumo!X14</f>
        <v>503014.39999999997</v>
      </c>
      <c r="Y186" s="28">
        <f>$C$176*Matriz_de_consumo!Y14</f>
        <v>495488</v>
      </c>
      <c r="Z186" s="28">
        <f>$C$176*Matriz_de_consumo!Z14</f>
        <v>467891.20000000001</v>
      </c>
    </row>
    <row r="187" spans="2:26" x14ac:dyDescent="0.2">
      <c r="B187" s="75">
        <f t="shared" si="3"/>
        <v>44417</v>
      </c>
      <c r="C187" s="28">
        <f>$C$176*Matriz_de_consumo!C15</f>
        <v>501760</v>
      </c>
      <c r="D187" s="28">
        <f>$C$176*Matriz_de_consumo!D15</f>
        <v>506777.59999999998</v>
      </c>
      <c r="E187" s="28">
        <f>$C$176*Matriz_de_consumo!E15</f>
        <v>508032</v>
      </c>
      <c r="F187" s="28">
        <f>$C$176*Matriz_de_consumo!F15</f>
        <v>491724.79999999999</v>
      </c>
      <c r="G187" s="28">
        <f>$C$176*Matriz_de_consumo!G15</f>
        <v>506777.59999999998</v>
      </c>
      <c r="H187" s="28">
        <f>$C$176*Matriz_de_consumo!H15</f>
        <v>492979.20000000001</v>
      </c>
      <c r="I187" s="28">
        <f>$C$176*Matriz_de_consumo!I15</f>
        <v>505523.20000000001</v>
      </c>
      <c r="J187" s="28">
        <f>$C$176*Matriz_de_consumo!J15</f>
        <v>509286.39999999997</v>
      </c>
      <c r="K187" s="28">
        <f>$C$176*Matriz_de_consumo!K15</f>
        <v>513049.59999999998</v>
      </c>
      <c r="L187" s="28">
        <f>$C$176*Matriz_de_consumo!L15</f>
        <v>505523.20000000001</v>
      </c>
      <c r="M187" s="28">
        <f>$C$176*Matriz_de_consumo!M15</f>
        <v>509286.39999999997</v>
      </c>
      <c r="N187" s="28">
        <f>$C$176*Matriz_de_consumo!N15</f>
        <v>477926.39999999997</v>
      </c>
      <c r="O187" s="28">
        <f>$C$176*Matriz_de_consumo!O15</f>
        <v>492979.20000000001</v>
      </c>
      <c r="P187" s="28">
        <f>$C$176*Matriz_de_consumo!P15</f>
        <v>508032</v>
      </c>
      <c r="Q187" s="28">
        <f>$C$176*Matriz_de_consumo!Q15</f>
        <v>509286.39999999997</v>
      </c>
      <c r="R187" s="28">
        <f>$C$176*Matriz_de_consumo!R15</f>
        <v>503014.39999999997</v>
      </c>
      <c r="S187" s="28">
        <f>$C$176*Matriz_de_consumo!S15</f>
        <v>500505.59999999998</v>
      </c>
      <c r="T187" s="28">
        <f>$C$176*Matriz_de_consumo!T15</f>
        <v>489216</v>
      </c>
      <c r="U187" s="28">
        <f>$C$176*Matriz_de_consumo!U15</f>
        <v>484198.39999999997</v>
      </c>
      <c r="V187" s="28">
        <f>$C$176*Matriz_de_consumo!V15</f>
        <v>495488</v>
      </c>
      <c r="W187" s="28">
        <f>$C$176*Matriz_de_consumo!W15</f>
        <v>516812.79999999999</v>
      </c>
      <c r="X187" s="28">
        <f>$C$176*Matriz_de_consumo!X15</f>
        <v>508032</v>
      </c>
      <c r="Y187" s="28">
        <f>$C$176*Matriz_de_consumo!Y15</f>
        <v>484198.39999999997</v>
      </c>
      <c r="Z187" s="28">
        <f>$C$176*Matriz_de_consumo!Z15</f>
        <v>482944</v>
      </c>
    </row>
    <row r="188" spans="2:26" x14ac:dyDescent="0.2">
      <c r="B188" s="75">
        <f t="shared" si="3"/>
        <v>44418</v>
      </c>
      <c r="C188" s="28">
        <f>$C$176*Matriz_de_consumo!C16</f>
        <v>487961.59999999998</v>
      </c>
      <c r="D188" s="28">
        <f>$C$176*Matriz_de_consumo!D16</f>
        <v>487961.59999999998</v>
      </c>
      <c r="E188" s="28">
        <f>$C$176*Matriz_de_consumo!E16</f>
        <v>511795.20000000001</v>
      </c>
      <c r="F188" s="28">
        <f>$C$176*Matriz_de_consumo!F16</f>
        <v>505523.20000000001</v>
      </c>
      <c r="G188" s="28">
        <f>$C$176*Matriz_de_consumo!G16</f>
        <v>499251.20000000001</v>
      </c>
      <c r="H188" s="28">
        <f>$C$176*Matriz_de_consumo!H16</f>
        <v>511795.20000000001</v>
      </c>
      <c r="I188" s="28">
        <f>$C$176*Matriz_de_consumo!I16</f>
        <v>501760</v>
      </c>
      <c r="J188" s="28">
        <f>$C$176*Matriz_de_consumo!J16</f>
        <v>494233.59999999998</v>
      </c>
      <c r="K188" s="28">
        <f>$C$176*Matriz_de_consumo!K16</f>
        <v>496742.39999999997</v>
      </c>
      <c r="L188" s="28">
        <f>$C$176*Matriz_de_consumo!L16</f>
        <v>525593.59999999998</v>
      </c>
      <c r="M188" s="28">
        <f>$C$176*Matriz_de_consumo!M16</f>
        <v>511795.20000000001</v>
      </c>
      <c r="N188" s="28">
        <f>$C$176*Matriz_de_consumo!N16</f>
        <v>489216</v>
      </c>
      <c r="O188" s="28">
        <f>$C$176*Matriz_de_consumo!O16</f>
        <v>508032</v>
      </c>
      <c r="P188" s="28">
        <f>$C$176*Matriz_de_consumo!P16</f>
        <v>495488</v>
      </c>
      <c r="Q188" s="28">
        <f>$C$176*Matriz_de_consumo!Q16</f>
        <v>489216</v>
      </c>
      <c r="R188" s="28">
        <f>$C$176*Matriz_de_consumo!R16</f>
        <v>496742.39999999997</v>
      </c>
      <c r="S188" s="28">
        <f>$C$176*Matriz_de_consumo!S16</f>
        <v>495488</v>
      </c>
      <c r="T188" s="28">
        <f>$C$176*Matriz_de_consumo!T16</f>
        <v>504268.79999999999</v>
      </c>
      <c r="U188" s="28">
        <f>$C$176*Matriz_de_consumo!U16</f>
        <v>503014.39999999997</v>
      </c>
      <c r="V188" s="28">
        <f>$C$176*Matriz_de_consumo!V16</f>
        <v>490470.39999999997</v>
      </c>
      <c r="W188" s="28">
        <f>$C$176*Matriz_de_consumo!W16</f>
        <v>469145.59999999998</v>
      </c>
      <c r="X188" s="28">
        <f>$C$176*Matriz_de_consumo!X16</f>
        <v>484198.39999999997</v>
      </c>
      <c r="Y188" s="28">
        <f>$C$176*Matriz_de_consumo!Y16</f>
        <v>510540.79999999999</v>
      </c>
      <c r="Z188" s="28">
        <f>$C$176*Matriz_de_consumo!Z16</f>
        <v>505523.20000000001</v>
      </c>
    </row>
    <row r="189" spans="2:26" x14ac:dyDescent="0.2">
      <c r="B189" s="75">
        <f t="shared" si="3"/>
        <v>44419</v>
      </c>
      <c r="C189" s="28">
        <f>$C$176*Matriz_de_consumo!C17</f>
        <v>490470.39999999997</v>
      </c>
      <c r="D189" s="28">
        <f>$C$176*Matriz_de_consumo!D17</f>
        <v>485452.79999999999</v>
      </c>
      <c r="E189" s="28">
        <f>$C$176*Matriz_de_consumo!E17</f>
        <v>479180.79999999999</v>
      </c>
      <c r="F189" s="28">
        <f>$C$176*Matriz_de_consumo!F17</f>
        <v>477926.39999999997</v>
      </c>
      <c r="G189" s="28">
        <f>$C$176*Matriz_de_consumo!G17</f>
        <v>514304</v>
      </c>
      <c r="H189" s="28">
        <f>$C$176*Matriz_de_consumo!H17</f>
        <v>518067.20000000001</v>
      </c>
      <c r="I189" s="28">
        <f>$C$176*Matriz_de_consumo!I17</f>
        <v>511795.20000000001</v>
      </c>
      <c r="J189" s="28">
        <f>$C$176*Matriz_de_consumo!J17</f>
        <v>494233.59999999998</v>
      </c>
      <c r="K189" s="28">
        <f>$C$176*Matriz_de_consumo!K17</f>
        <v>495488</v>
      </c>
      <c r="L189" s="28">
        <f>$C$176*Matriz_de_consumo!L17</f>
        <v>491724.79999999999</v>
      </c>
      <c r="M189" s="28">
        <f>$C$176*Matriz_de_consumo!M17</f>
        <v>503014.39999999997</v>
      </c>
      <c r="N189" s="28">
        <f>$C$176*Matriz_de_consumo!N17</f>
        <v>516812.79999999999</v>
      </c>
      <c r="O189" s="28">
        <f>$C$176*Matriz_de_consumo!O17</f>
        <v>508032</v>
      </c>
      <c r="P189" s="28">
        <f>$C$176*Matriz_de_consumo!P17</f>
        <v>492979.20000000001</v>
      </c>
      <c r="Q189" s="28">
        <f>$C$176*Matriz_de_consumo!Q17</f>
        <v>515558.39999999997</v>
      </c>
      <c r="R189" s="28">
        <f>$C$176*Matriz_de_consumo!R17</f>
        <v>500505.59999999998</v>
      </c>
      <c r="S189" s="28">
        <f>$C$176*Matriz_de_consumo!S17</f>
        <v>481689.59999999998</v>
      </c>
      <c r="T189" s="28">
        <f>$C$176*Matriz_de_consumo!T17</f>
        <v>511795.20000000001</v>
      </c>
      <c r="U189" s="28">
        <f>$C$176*Matriz_de_consumo!U17</f>
        <v>513049.59999999998</v>
      </c>
      <c r="V189" s="28">
        <f>$C$176*Matriz_de_consumo!V17</f>
        <v>506777.59999999998</v>
      </c>
      <c r="W189" s="28">
        <f>$C$176*Matriz_de_consumo!W17</f>
        <v>481689.59999999998</v>
      </c>
      <c r="X189" s="28">
        <f>$C$176*Matriz_de_consumo!X17</f>
        <v>490470.39999999997</v>
      </c>
      <c r="Y189" s="28">
        <f>$C$176*Matriz_de_consumo!Y17</f>
        <v>487961.59999999998</v>
      </c>
      <c r="Z189" s="28">
        <f>$C$176*Matriz_de_consumo!Z17</f>
        <v>497996.79999999999</v>
      </c>
    </row>
    <row r="190" spans="2:26" x14ac:dyDescent="0.2">
      <c r="B190" s="75">
        <f t="shared" si="3"/>
        <v>44420</v>
      </c>
      <c r="C190" s="28">
        <f>$C$176*Matriz_de_consumo!C18</f>
        <v>504268.79999999999</v>
      </c>
      <c r="D190" s="28">
        <f>$C$176*Matriz_de_consumo!D18</f>
        <v>486707.20000000001</v>
      </c>
      <c r="E190" s="28">
        <f>$C$176*Matriz_de_consumo!E18</f>
        <v>492979.20000000001</v>
      </c>
      <c r="F190" s="28">
        <f>$C$176*Matriz_de_consumo!F18</f>
        <v>506777.59999999998</v>
      </c>
      <c r="G190" s="28">
        <f>$C$176*Matriz_de_consumo!G18</f>
        <v>494233.59999999998</v>
      </c>
      <c r="H190" s="28">
        <f>$C$176*Matriz_de_consumo!H18</f>
        <v>501760</v>
      </c>
      <c r="I190" s="28">
        <f>$C$176*Matriz_de_consumo!I18</f>
        <v>519321.59999999998</v>
      </c>
      <c r="J190" s="28">
        <f>$C$176*Matriz_de_consumo!J18</f>
        <v>511795.20000000001</v>
      </c>
      <c r="K190" s="28">
        <f>$C$176*Matriz_de_consumo!K18</f>
        <v>509286.39999999997</v>
      </c>
      <c r="L190" s="28">
        <f>$C$176*Matriz_de_consumo!L18</f>
        <v>504268.79999999999</v>
      </c>
      <c r="M190" s="28">
        <f>$C$176*Matriz_de_consumo!M18</f>
        <v>490470.39999999997</v>
      </c>
      <c r="N190" s="28">
        <f>$C$176*Matriz_de_consumo!N18</f>
        <v>486707.20000000001</v>
      </c>
      <c r="O190" s="28">
        <f>$C$176*Matriz_de_consumo!O18</f>
        <v>490470.39999999997</v>
      </c>
      <c r="P190" s="28">
        <f>$C$176*Matriz_de_consumo!P18</f>
        <v>520576</v>
      </c>
      <c r="Q190" s="28">
        <f>$C$176*Matriz_de_consumo!Q18</f>
        <v>500505.59999999998</v>
      </c>
      <c r="R190" s="28">
        <f>$C$176*Matriz_de_consumo!R18</f>
        <v>505523.20000000001</v>
      </c>
      <c r="S190" s="28">
        <f>$C$176*Matriz_de_consumo!S18</f>
        <v>509286.39999999997</v>
      </c>
      <c r="T190" s="28">
        <f>$C$176*Matriz_de_consumo!T18</f>
        <v>484198.39999999997</v>
      </c>
      <c r="U190" s="28">
        <f>$C$176*Matriz_de_consumo!U18</f>
        <v>499251.20000000001</v>
      </c>
      <c r="V190" s="28">
        <f>$C$176*Matriz_de_consumo!V18</f>
        <v>503014.39999999997</v>
      </c>
      <c r="W190" s="28">
        <f>$C$176*Matriz_de_consumo!W18</f>
        <v>492979.20000000001</v>
      </c>
      <c r="X190" s="28">
        <f>$C$176*Matriz_de_consumo!X18</f>
        <v>499251.20000000001</v>
      </c>
      <c r="Y190" s="28">
        <f>$C$176*Matriz_de_consumo!Y18</f>
        <v>508032</v>
      </c>
      <c r="Z190" s="28">
        <f>$C$176*Matriz_de_consumo!Z18</f>
        <v>501760</v>
      </c>
    </row>
    <row r="191" spans="2:26" x14ac:dyDescent="0.2">
      <c r="B191" s="75">
        <f t="shared" si="3"/>
        <v>44421</v>
      </c>
      <c r="C191" s="28">
        <f>$C$176*Matriz_de_consumo!C19</f>
        <v>486707.20000000001</v>
      </c>
      <c r="D191" s="28">
        <f>$C$176*Matriz_de_consumo!D19</f>
        <v>486707.20000000001</v>
      </c>
      <c r="E191" s="28">
        <f>$C$176*Matriz_de_consumo!E19</f>
        <v>491724.79999999999</v>
      </c>
      <c r="F191" s="28">
        <f>$C$176*Matriz_de_consumo!F19</f>
        <v>506777.59999999998</v>
      </c>
      <c r="G191" s="28">
        <f>$C$176*Matriz_de_consumo!G19</f>
        <v>494233.59999999998</v>
      </c>
      <c r="H191" s="28">
        <f>$C$176*Matriz_de_consumo!H19</f>
        <v>511795.20000000001</v>
      </c>
      <c r="I191" s="28">
        <f>$C$176*Matriz_de_consumo!I19</f>
        <v>494233.59999999998</v>
      </c>
      <c r="J191" s="28">
        <f>$C$176*Matriz_de_consumo!J19</f>
        <v>482944</v>
      </c>
      <c r="K191" s="28">
        <f>$C$176*Matriz_de_consumo!K19</f>
        <v>514304</v>
      </c>
      <c r="L191" s="28">
        <f>$C$176*Matriz_de_consumo!L19</f>
        <v>499251.20000000001</v>
      </c>
      <c r="M191" s="28">
        <f>$C$176*Matriz_de_consumo!M19</f>
        <v>519321.59999999998</v>
      </c>
      <c r="N191" s="28">
        <f>$C$176*Matriz_de_consumo!N19</f>
        <v>504268.79999999999</v>
      </c>
      <c r="O191" s="28">
        <f>$C$176*Matriz_de_consumo!O19</f>
        <v>481689.59999999998</v>
      </c>
      <c r="P191" s="28">
        <f>$C$176*Matriz_de_consumo!P19</f>
        <v>476672</v>
      </c>
      <c r="Q191" s="28">
        <f>$C$176*Matriz_de_consumo!Q19</f>
        <v>477926.39999999997</v>
      </c>
      <c r="R191" s="28">
        <f>$C$176*Matriz_de_consumo!R19</f>
        <v>503014.39999999997</v>
      </c>
      <c r="S191" s="28">
        <f>$C$176*Matriz_de_consumo!S19</f>
        <v>511795.20000000001</v>
      </c>
      <c r="T191" s="28">
        <f>$C$176*Matriz_de_consumo!T19</f>
        <v>490470.39999999997</v>
      </c>
      <c r="U191" s="28">
        <f>$C$176*Matriz_de_consumo!U19</f>
        <v>505523.20000000001</v>
      </c>
      <c r="V191" s="28">
        <f>$C$176*Matriz_de_consumo!V19</f>
        <v>491724.79999999999</v>
      </c>
      <c r="W191" s="28">
        <f>$C$176*Matriz_de_consumo!W19</f>
        <v>474163.20000000001</v>
      </c>
      <c r="X191" s="28">
        <f>$C$176*Matriz_de_consumo!X19</f>
        <v>487961.59999999998</v>
      </c>
      <c r="Y191" s="28">
        <f>$C$176*Matriz_de_consumo!Y19</f>
        <v>497996.79999999999</v>
      </c>
      <c r="Z191" s="28">
        <f>$C$176*Matriz_de_consumo!Z19</f>
        <v>494233.59999999998</v>
      </c>
    </row>
    <row r="192" spans="2:26" x14ac:dyDescent="0.2">
      <c r="B192" s="75">
        <f t="shared" si="3"/>
        <v>44422</v>
      </c>
      <c r="C192" s="28">
        <f>$C$176*Matriz_de_consumo!C20</f>
        <v>486707.20000000001</v>
      </c>
      <c r="D192" s="28">
        <f>$C$176*Matriz_de_consumo!D20</f>
        <v>481689.59999999998</v>
      </c>
      <c r="E192" s="28">
        <f>$C$176*Matriz_de_consumo!E20</f>
        <v>474163.20000000001</v>
      </c>
      <c r="F192" s="28">
        <f>$C$176*Matriz_de_consumo!F20</f>
        <v>474163.20000000001</v>
      </c>
      <c r="G192" s="28">
        <f>$C$176*Matriz_de_consumo!G20</f>
        <v>501760</v>
      </c>
      <c r="H192" s="28">
        <f>$C$176*Matriz_de_consumo!H20</f>
        <v>496742.39999999997</v>
      </c>
      <c r="I192" s="28">
        <f>$C$176*Matriz_de_consumo!I20</f>
        <v>497996.79999999999</v>
      </c>
      <c r="J192" s="28">
        <f>$C$176*Matriz_de_consumo!J20</f>
        <v>499251.20000000001</v>
      </c>
      <c r="K192" s="28">
        <f>$C$176*Matriz_de_consumo!K20</f>
        <v>477926.39999999997</v>
      </c>
      <c r="L192" s="28">
        <f>$C$176*Matriz_de_consumo!L20</f>
        <v>477926.39999999997</v>
      </c>
      <c r="M192" s="28">
        <f>$C$176*Matriz_de_consumo!M20</f>
        <v>500505.59999999998</v>
      </c>
      <c r="N192" s="28">
        <f>$C$176*Matriz_de_consumo!N20</f>
        <v>501760</v>
      </c>
      <c r="O192" s="28">
        <f>$C$176*Matriz_de_consumo!O20</f>
        <v>492979.20000000001</v>
      </c>
      <c r="P192" s="28">
        <f>$C$176*Matriz_de_consumo!P20</f>
        <v>477926.39999999997</v>
      </c>
      <c r="Q192" s="28">
        <f>$C$176*Matriz_de_consumo!Q20</f>
        <v>480435.20000000001</v>
      </c>
      <c r="R192" s="28">
        <f>$C$176*Matriz_de_consumo!R20</f>
        <v>480435.20000000001</v>
      </c>
      <c r="S192" s="28">
        <f>$C$176*Matriz_de_consumo!S20</f>
        <v>481689.59999999998</v>
      </c>
      <c r="T192" s="28">
        <f>$C$176*Matriz_de_consumo!T20</f>
        <v>514304</v>
      </c>
      <c r="U192" s="28">
        <f>$C$176*Matriz_de_consumo!U20</f>
        <v>500505.59999999998</v>
      </c>
      <c r="V192" s="28">
        <f>$C$176*Matriz_de_consumo!V20</f>
        <v>499251.20000000001</v>
      </c>
      <c r="W192" s="28">
        <f>$C$176*Matriz_de_consumo!W20</f>
        <v>491724.79999999999</v>
      </c>
      <c r="X192" s="28">
        <f>$C$176*Matriz_de_consumo!X20</f>
        <v>471654.39999999997</v>
      </c>
      <c r="Y192" s="28">
        <f>$C$176*Matriz_de_consumo!Y20</f>
        <v>480435.20000000001</v>
      </c>
      <c r="Z192" s="28">
        <f>$C$176*Matriz_de_consumo!Z20</f>
        <v>508032</v>
      </c>
    </row>
    <row r="193" spans="2:26" x14ac:dyDescent="0.2">
      <c r="B193" s="75">
        <f t="shared" si="3"/>
        <v>44423</v>
      </c>
      <c r="C193" s="28">
        <f>$C$176*Matriz_de_consumo!C21</f>
        <v>503014.39999999997</v>
      </c>
      <c r="D193" s="28">
        <f>$C$176*Matriz_de_consumo!D21</f>
        <v>482944</v>
      </c>
      <c r="E193" s="28">
        <f>$C$176*Matriz_de_consumo!E21</f>
        <v>479180.79999999999</v>
      </c>
      <c r="F193" s="28">
        <f>$C$176*Matriz_de_consumo!F21</f>
        <v>486707.20000000001</v>
      </c>
      <c r="G193" s="28">
        <f>$C$176*Matriz_de_consumo!G21</f>
        <v>460364.79999999999</v>
      </c>
      <c r="H193" s="28">
        <f>$C$176*Matriz_de_consumo!H21</f>
        <v>476672</v>
      </c>
      <c r="I193" s="28">
        <f>$C$176*Matriz_de_consumo!I21</f>
        <v>497996.79999999999</v>
      </c>
      <c r="J193" s="28">
        <f>$C$176*Matriz_de_consumo!J21</f>
        <v>508032</v>
      </c>
      <c r="K193" s="28">
        <f>$C$176*Matriz_de_consumo!K21</f>
        <v>511795.20000000001</v>
      </c>
      <c r="L193" s="28">
        <f>$C$176*Matriz_de_consumo!L21</f>
        <v>491724.79999999999</v>
      </c>
      <c r="M193" s="28">
        <f>$C$176*Matriz_de_consumo!M21</f>
        <v>479180.79999999999</v>
      </c>
      <c r="N193" s="28">
        <f>$C$176*Matriz_de_consumo!N21</f>
        <v>495488</v>
      </c>
      <c r="O193" s="28">
        <f>$C$176*Matriz_de_consumo!O21</f>
        <v>515558.39999999997</v>
      </c>
      <c r="P193" s="28">
        <f>$C$176*Matriz_de_consumo!P21</f>
        <v>506777.59999999998</v>
      </c>
      <c r="Q193" s="28">
        <f>$C$176*Matriz_de_consumo!Q21</f>
        <v>461619.20000000001</v>
      </c>
      <c r="R193" s="28">
        <f>$C$176*Matriz_de_consumo!R21</f>
        <v>491724.79999999999</v>
      </c>
      <c r="S193" s="28">
        <f>$C$176*Matriz_de_consumo!S21</f>
        <v>490470.39999999997</v>
      </c>
      <c r="T193" s="28">
        <f>$C$176*Matriz_de_consumo!T21</f>
        <v>467891.20000000001</v>
      </c>
      <c r="U193" s="28">
        <f>$C$176*Matriz_de_consumo!U21</f>
        <v>496742.39999999997</v>
      </c>
      <c r="V193" s="28">
        <f>$C$176*Matriz_de_consumo!V21</f>
        <v>504268.79999999999</v>
      </c>
      <c r="W193" s="28">
        <f>$C$176*Matriz_de_consumo!W21</f>
        <v>504268.79999999999</v>
      </c>
      <c r="X193" s="28">
        <f>$C$176*Matriz_de_consumo!X21</f>
        <v>495488</v>
      </c>
      <c r="Y193" s="28">
        <f>$C$176*Matriz_de_consumo!Y21</f>
        <v>476672</v>
      </c>
      <c r="Z193" s="28">
        <f>$C$176*Matriz_de_consumo!Z21</f>
        <v>484198.39999999997</v>
      </c>
    </row>
    <row r="194" spans="2:26" x14ac:dyDescent="0.2">
      <c r="B194" s="75">
        <f t="shared" si="3"/>
        <v>44424</v>
      </c>
      <c r="C194" s="28">
        <f>$C$176*Matriz_de_consumo!C22</f>
        <v>501760</v>
      </c>
      <c r="D194" s="28">
        <f>$C$176*Matriz_de_consumo!D22</f>
        <v>495488</v>
      </c>
      <c r="E194" s="28">
        <f>$C$176*Matriz_de_consumo!E22</f>
        <v>503014.39999999997</v>
      </c>
      <c r="F194" s="28">
        <f>$C$176*Matriz_de_consumo!F22</f>
        <v>470400</v>
      </c>
      <c r="G194" s="28">
        <f>$C$176*Matriz_de_consumo!G22</f>
        <v>491724.79999999999</v>
      </c>
      <c r="H194" s="28">
        <f>$C$176*Matriz_de_consumo!H22</f>
        <v>500505.59999999998</v>
      </c>
      <c r="I194" s="28">
        <f>$C$176*Matriz_de_consumo!I22</f>
        <v>477926.39999999997</v>
      </c>
      <c r="J194" s="28">
        <f>$C$176*Matriz_de_consumo!J22</f>
        <v>504268.79999999999</v>
      </c>
      <c r="K194" s="28">
        <f>$C$176*Matriz_de_consumo!K22</f>
        <v>511795.20000000001</v>
      </c>
      <c r="L194" s="28">
        <f>$C$176*Matriz_de_consumo!L22</f>
        <v>503014.39999999997</v>
      </c>
      <c r="M194" s="28">
        <f>$C$176*Matriz_de_consumo!M22</f>
        <v>490470.39999999997</v>
      </c>
      <c r="N194" s="28">
        <f>$C$176*Matriz_de_consumo!N22</f>
        <v>482944</v>
      </c>
      <c r="O194" s="28">
        <f>$C$176*Matriz_de_consumo!O22</f>
        <v>489216</v>
      </c>
      <c r="P194" s="28">
        <f>$C$176*Matriz_de_consumo!P22</f>
        <v>476672</v>
      </c>
      <c r="Q194" s="28">
        <f>$C$176*Matriz_de_consumo!Q22</f>
        <v>479180.79999999999</v>
      </c>
      <c r="R194" s="28">
        <f>$C$176*Matriz_de_consumo!R22</f>
        <v>510540.79999999999</v>
      </c>
      <c r="S194" s="28">
        <f>$C$176*Matriz_de_consumo!S22</f>
        <v>501760</v>
      </c>
      <c r="T194" s="28">
        <f>$C$176*Matriz_de_consumo!T22</f>
        <v>496742.39999999997</v>
      </c>
      <c r="U194" s="28">
        <f>$C$176*Matriz_de_consumo!U22</f>
        <v>486707.20000000001</v>
      </c>
      <c r="V194" s="28">
        <f>$C$176*Matriz_de_consumo!V22</f>
        <v>471654.39999999997</v>
      </c>
      <c r="W194" s="28">
        <f>$C$176*Matriz_de_consumo!W22</f>
        <v>497996.79999999999</v>
      </c>
      <c r="X194" s="28">
        <f>$C$176*Matriz_de_consumo!X22</f>
        <v>504268.79999999999</v>
      </c>
      <c r="Y194" s="28">
        <f>$C$176*Matriz_de_consumo!Y22</f>
        <v>480435.20000000001</v>
      </c>
      <c r="Z194" s="28">
        <f>$C$176*Matriz_de_consumo!Z22</f>
        <v>484198.39999999997</v>
      </c>
    </row>
    <row r="195" spans="2:26" x14ac:dyDescent="0.2">
      <c r="B195" s="75">
        <f t="shared" si="3"/>
        <v>44425</v>
      </c>
      <c r="C195" s="28">
        <f>$C$176*Matriz_de_consumo!C23</f>
        <v>469145.59999999998</v>
      </c>
      <c r="D195" s="28">
        <f>$C$176*Matriz_de_consumo!D23</f>
        <v>477926.39999999997</v>
      </c>
      <c r="E195" s="28">
        <f>$C$176*Matriz_de_consumo!E23</f>
        <v>487961.59999999998</v>
      </c>
      <c r="F195" s="28">
        <f>$C$176*Matriz_de_consumo!F23</f>
        <v>484198.39999999997</v>
      </c>
      <c r="G195" s="28">
        <f>$C$176*Matriz_de_consumo!G23</f>
        <v>511795.20000000001</v>
      </c>
      <c r="H195" s="28">
        <f>$C$176*Matriz_de_consumo!H23</f>
        <v>494233.59999999998</v>
      </c>
      <c r="I195" s="28">
        <f>$C$176*Matriz_de_consumo!I23</f>
        <v>489216</v>
      </c>
      <c r="J195" s="28">
        <f>$C$176*Matriz_de_consumo!J23</f>
        <v>486707.20000000001</v>
      </c>
      <c r="K195" s="28">
        <f>$C$176*Matriz_de_consumo!K23</f>
        <v>480435.20000000001</v>
      </c>
      <c r="L195" s="28">
        <f>$C$176*Matriz_de_consumo!L23</f>
        <v>510540.79999999999</v>
      </c>
      <c r="M195" s="28">
        <f>$C$176*Matriz_de_consumo!M23</f>
        <v>494233.59999999998</v>
      </c>
      <c r="N195" s="28">
        <f>$C$176*Matriz_de_consumo!N23</f>
        <v>470400</v>
      </c>
      <c r="O195" s="28">
        <f>$C$176*Matriz_de_consumo!O23</f>
        <v>497996.79999999999</v>
      </c>
      <c r="P195" s="28">
        <f>$C$176*Matriz_de_consumo!P23</f>
        <v>494233.59999999998</v>
      </c>
      <c r="Q195" s="28">
        <f>$C$176*Matriz_de_consumo!Q23</f>
        <v>481689.59999999998</v>
      </c>
      <c r="R195" s="28">
        <f>$C$176*Matriz_de_consumo!R23</f>
        <v>465382.39999999997</v>
      </c>
      <c r="S195" s="28">
        <f>$C$176*Matriz_de_consumo!S23</f>
        <v>499251.20000000001</v>
      </c>
      <c r="T195" s="28">
        <f>$C$176*Matriz_de_consumo!T23</f>
        <v>515558.39999999997</v>
      </c>
      <c r="U195" s="28">
        <f>$C$176*Matriz_de_consumo!U23</f>
        <v>497996.79999999999</v>
      </c>
      <c r="V195" s="28">
        <f>$C$176*Matriz_de_consumo!V23</f>
        <v>485452.79999999999</v>
      </c>
      <c r="W195" s="28">
        <f>$C$176*Matriz_de_consumo!W23</f>
        <v>471654.39999999997</v>
      </c>
      <c r="X195" s="28">
        <f>$C$176*Matriz_de_consumo!X23</f>
        <v>462873.59999999998</v>
      </c>
      <c r="Y195" s="28">
        <f>$C$176*Matriz_de_consumo!Y23</f>
        <v>495488</v>
      </c>
      <c r="Z195" s="28">
        <f>$C$176*Matriz_de_consumo!Z23</f>
        <v>494233.59999999998</v>
      </c>
    </row>
    <row r="196" spans="2:26" x14ac:dyDescent="0.2">
      <c r="B196" s="75">
        <f t="shared" si="3"/>
        <v>44426</v>
      </c>
      <c r="C196" s="28">
        <f>$C$176*Matriz_de_consumo!C24</f>
        <v>514304</v>
      </c>
      <c r="D196" s="28">
        <f>$C$176*Matriz_de_consumo!D24</f>
        <v>485452.79999999999</v>
      </c>
      <c r="E196" s="28">
        <f>$C$176*Matriz_de_consumo!E24</f>
        <v>482944</v>
      </c>
      <c r="F196" s="28">
        <f>$C$176*Matriz_de_consumo!F24</f>
        <v>472908.79999999999</v>
      </c>
      <c r="G196" s="28">
        <f>$C$176*Matriz_de_consumo!G24</f>
        <v>481689.59999999998</v>
      </c>
      <c r="H196" s="28">
        <f>$C$176*Matriz_de_consumo!H24</f>
        <v>521830.39999999997</v>
      </c>
      <c r="I196" s="28">
        <f>$C$176*Matriz_de_consumo!I24</f>
        <v>496742.39999999997</v>
      </c>
      <c r="J196" s="28">
        <f>$C$176*Matriz_de_consumo!J24</f>
        <v>484198.39999999997</v>
      </c>
      <c r="K196" s="28">
        <f>$C$176*Matriz_de_consumo!K24</f>
        <v>496742.39999999997</v>
      </c>
      <c r="L196" s="28">
        <f>$C$176*Matriz_de_consumo!L24</f>
        <v>495488</v>
      </c>
      <c r="M196" s="28">
        <f>$C$176*Matriz_de_consumo!M24</f>
        <v>476672</v>
      </c>
      <c r="N196" s="28">
        <f>$C$176*Matriz_de_consumo!N24</f>
        <v>484198.39999999997</v>
      </c>
      <c r="O196" s="28">
        <f>$C$176*Matriz_de_consumo!O24</f>
        <v>509286.39999999997</v>
      </c>
      <c r="P196" s="28">
        <f>$C$176*Matriz_de_consumo!P24</f>
        <v>454092.79999999999</v>
      </c>
      <c r="Q196" s="28">
        <f>$C$176*Matriz_de_consumo!Q24</f>
        <v>469145.59999999998</v>
      </c>
      <c r="R196" s="28">
        <f>$C$176*Matriz_de_consumo!R24</f>
        <v>475417.59999999998</v>
      </c>
      <c r="S196" s="28">
        <f>$C$176*Matriz_de_consumo!S24</f>
        <v>471654.39999999997</v>
      </c>
      <c r="T196" s="28">
        <f>$C$176*Matriz_de_consumo!T24</f>
        <v>477926.39999999997</v>
      </c>
      <c r="U196" s="28">
        <f>$C$176*Matriz_de_consumo!U24</f>
        <v>508032</v>
      </c>
      <c r="V196" s="28">
        <f>$C$176*Matriz_de_consumo!V24</f>
        <v>486707.20000000001</v>
      </c>
      <c r="W196" s="28">
        <f>$C$176*Matriz_de_consumo!W24</f>
        <v>479180.79999999999</v>
      </c>
      <c r="X196" s="28">
        <f>$C$176*Matriz_de_consumo!X24</f>
        <v>480435.20000000001</v>
      </c>
      <c r="Y196" s="28">
        <f>$C$176*Matriz_de_consumo!Y24</f>
        <v>471654.39999999997</v>
      </c>
      <c r="Z196" s="28">
        <f>$C$176*Matriz_de_consumo!Z24</f>
        <v>476672</v>
      </c>
    </row>
    <row r="197" spans="2:26" x14ac:dyDescent="0.2">
      <c r="B197" s="75">
        <f t="shared" si="3"/>
        <v>44427</v>
      </c>
      <c r="C197" s="28">
        <f>$C$176*Matriz_de_consumo!C25</f>
        <v>492979.20000000001</v>
      </c>
      <c r="D197" s="28">
        <f>$C$176*Matriz_de_consumo!D25</f>
        <v>492979.20000000001</v>
      </c>
      <c r="E197" s="28">
        <f>$C$176*Matriz_de_consumo!E25</f>
        <v>496742.39999999997</v>
      </c>
      <c r="F197" s="28">
        <f>$C$176*Matriz_de_consumo!F25</f>
        <v>482944</v>
      </c>
      <c r="G197" s="28">
        <f>$C$176*Matriz_de_consumo!G25</f>
        <v>494233.59999999998</v>
      </c>
      <c r="H197" s="28">
        <f>$C$176*Matriz_de_consumo!H25</f>
        <v>454092.79999999999</v>
      </c>
      <c r="I197" s="28">
        <f>$C$176*Matriz_de_consumo!I25</f>
        <v>450329.59999999998</v>
      </c>
      <c r="J197" s="28">
        <f>$C$176*Matriz_de_consumo!J25</f>
        <v>445312</v>
      </c>
      <c r="K197" s="28">
        <f>$C$176*Matriz_de_consumo!K25</f>
        <v>504268.79999999999</v>
      </c>
      <c r="L197" s="28">
        <f>$C$176*Matriz_de_consumo!L25</f>
        <v>509286.39999999997</v>
      </c>
      <c r="M197" s="28">
        <f>$C$176*Matriz_de_consumo!M25</f>
        <v>487961.59999999998</v>
      </c>
      <c r="N197" s="28">
        <f>$C$176*Matriz_de_consumo!N25</f>
        <v>484198.39999999997</v>
      </c>
      <c r="O197" s="28">
        <f>$C$176*Matriz_de_consumo!O25</f>
        <v>490470.39999999997</v>
      </c>
      <c r="P197" s="28">
        <f>$C$176*Matriz_de_consumo!P25</f>
        <v>503014.39999999997</v>
      </c>
      <c r="Q197" s="28">
        <f>$C$176*Matriz_de_consumo!Q25</f>
        <v>518067.20000000001</v>
      </c>
      <c r="R197" s="28">
        <f>$C$176*Matriz_de_consumo!R25</f>
        <v>510540.79999999999</v>
      </c>
      <c r="S197" s="28">
        <f>$C$176*Matriz_de_consumo!S25</f>
        <v>492979.20000000001</v>
      </c>
      <c r="T197" s="28">
        <f>$C$176*Matriz_de_consumo!T25</f>
        <v>494233.59999999998</v>
      </c>
      <c r="U197" s="28">
        <f>$C$176*Matriz_de_consumo!U25</f>
        <v>486707.20000000001</v>
      </c>
      <c r="V197" s="28">
        <f>$C$176*Matriz_de_consumo!V25</f>
        <v>484198.39999999997</v>
      </c>
      <c r="W197" s="28">
        <f>$C$176*Matriz_de_consumo!W25</f>
        <v>489216</v>
      </c>
      <c r="X197" s="28">
        <f>$C$176*Matriz_de_consumo!X25</f>
        <v>477926.39999999997</v>
      </c>
      <c r="Y197" s="28">
        <f>$C$176*Matriz_de_consumo!Y25</f>
        <v>496742.39999999997</v>
      </c>
      <c r="Z197" s="28">
        <f>$C$176*Matriz_de_consumo!Z25</f>
        <v>479180.79999999999</v>
      </c>
    </row>
    <row r="198" spans="2:26" x14ac:dyDescent="0.2">
      <c r="B198" s="75">
        <f t="shared" si="3"/>
        <v>44428</v>
      </c>
      <c r="C198" s="28">
        <f>$C$176*Matriz_de_consumo!C26</f>
        <v>487961.59999999998</v>
      </c>
      <c r="D198" s="28">
        <f>$C$176*Matriz_de_consumo!D26</f>
        <v>481689.59999999998</v>
      </c>
      <c r="E198" s="28">
        <f>$C$176*Matriz_de_consumo!E26</f>
        <v>490470.39999999997</v>
      </c>
      <c r="F198" s="28">
        <f>$C$176*Matriz_de_consumo!F26</f>
        <v>505523.20000000001</v>
      </c>
      <c r="G198" s="28">
        <f>$C$176*Matriz_de_consumo!G26</f>
        <v>496742.39999999997</v>
      </c>
      <c r="H198" s="28">
        <f>$C$176*Matriz_de_consumo!H26</f>
        <v>500505.59999999998</v>
      </c>
      <c r="I198" s="28">
        <f>$C$176*Matriz_de_consumo!I26</f>
        <v>494233.59999999998</v>
      </c>
      <c r="J198" s="28">
        <f>$C$176*Matriz_de_consumo!J26</f>
        <v>469145.59999999998</v>
      </c>
      <c r="K198" s="28">
        <f>$C$176*Matriz_de_consumo!K26</f>
        <v>501760</v>
      </c>
      <c r="L198" s="28">
        <f>$C$176*Matriz_de_consumo!L26</f>
        <v>494233.59999999998</v>
      </c>
      <c r="M198" s="28">
        <f>$C$176*Matriz_de_consumo!M26</f>
        <v>471654.39999999997</v>
      </c>
      <c r="N198" s="28">
        <f>$C$176*Matriz_de_consumo!N26</f>
        <v>485452.79999999999</v>
      </c>
      <c r="O198" s="28">
        <f>$C$176*Matriz_de_consumo!O26</f>
        <v>489216</v>
      </c>
      <c r="P198" s="28">
        <f>$C$176*Matriz_de_consumo!P26</f>
        <v>479180.79999999999</v>
      </c>
      <c r="Q198" s="28">
        <f>$C$176*Matriz_de_consumo!Q26</f>
        <v>494233.59999999998</v>
      </c>
      <c r="R198" s="28">
        <f>$C$176*Matriz_de_consumo!R26</f>
        <v>501760</v>
      </c>
      <c r="S198" s="28">
        <f>$C$176*Matriz_de_consumo!S26</f>
        <v>509286.39999999997</v>
      </c>
      <c r="T198" s="28">
        <f>$C$176*Matriz_de_consumo!T26</f>
        <v>513049.59999999998</v>
      </c>
      <c r="U198" s="28">
        <f>$C$176*Matriz_de_consumo!U26</f>
        <v>489216</v>
      </c>
      <c r="V198" s="28">
        <f>$C$176*Matriz_de_consumo!V26</f>
        <v>489216</v>
      </c>
      <c r="W198" s="28">
        <f>$C$176*Matriz_de_consumo!W26</f>
        <v>464128</v>
      </c>
      <c r="X198" s="28">
        <f>$C$176*Matriz_de_consumo!X26</f>
        <v>474163.20000000001</v>
      </c>
      <c r="Y198" s="28">
        <f>$C$176*Matriz_de_consumo!Y26</f>
        <v>514304</v>
      </c>
      <c r="Z198" s="28">
        <f>$C$176*Matriz_de_consumo!Z26</f>
        <v>482944</v>
      </c>
    </row>
    <row r="199" spans="2:26" x14ac:dyDescent="0.2">
      <c r="B199" s="75">
        <f t="shared" si="3"/>
        <v>44429</v>
      </c>
      <c r="C199" s="28">
        <f>$C$176*Matriz_de_consumo!C27</f>
        <v>397644.79999999999</v>
      </c>
      <c r="D199" s="28">
        <f>$C$176*Matriz_de_consumo!D27</f>
        <v>489216</v>
      </c>
      <c r="E199" s="28">
        <f>$C$176*Matriz_de_consumo!E27</f>
        <v>416460.79999999999</v>
      </c>
      <c r="F199" s="28">
        <f>$C$176*Matriz_de_consumo!F27</f>
        <v>476672</v>
      </c>
      <c r="G199" s="28">
        <f>$C$176*Matriz_de_consumo!G27</f>
        <v>494233.59999999998</v>
      </c>
      <c r="H199" s="28">
        <f>$C$176*Matriz_de_consumo!H27</f>
        <v>480435.20000000001</v>
      </c>
      <c r="I199" s="28">
        <f>$C$176*Matriz_de_consumo!I27</f>
        <v>482944</v>
      </c>
      <c r="J199" s="28">
        <f>$C$176*Matriz_de_consumo!J27</f>
        <v>499251.20000000001</v>
      </c>
      <c r="K199" s="28">
        <f>$C$176*Matriz_de_consumo!K27</f>
        <v>518067.20000000001</v>
      </c>
      <c r="L199" s="28">
        <f>$C$176*Matriz_de_consumo!L27</f>
        <v>518067.20000000001</v>
      </c>
      <c r="M199" s="28">
        <f>$C$176*Matriz_de_consumo!M27</f>
        <v>510540.79999999999</v>
      </c>
      <c r="N199" s="28">
        <f>$C$176*Matriz_de_consumo!N27</f>
        <v>492979.20000000001</v>
      </c>
      <c r="O199" s="28">
        <f>$C$176*Matriz_de_consumo!O27</f>
        <v>486707.20000000001</v>
      </c>
      <c r="P199" s="28">
        <f>$C$176*Matriz_de_consumo!P27</f>
        <v>481689.59999999998</v>
      </c>
      <c r="Q199" s="28">
        <f>$C$176*Matriz_de_consumo!Q27</f>
        <v>486707.20000000001</v>
      </c>
      <c r="R199" s="28">
        <f>$C$176*Matriz_de_consumo!R27</f>
        <v>505523.20000000001</v>
      </c>
      <c r="S199" s="28">
        <f>$C$176*Matriz_de_consumo!S27</f>
        <v>518067.20000000001</v>
      </c>
      <c r="T199" s="28">
        <f>$C$176*Matriz_de_consumo!T27</f>
        <v>501760</v>
      </c>
      <c r="U199" s="28">
        <f>$C$176*Matriz_de_consumo!U27</f>
        <v>511795.20000000001</v>
      </c>
      <c r="V199" s="28">
        <f>$C$176*Matriz_de_consumo!V27</f>
        <v>508032</v>
      </c>
      <c r="W199" s="28">
        <f>$C$176*Matriz_de_consumo!W27</f>
        <v>496742.39999999997</v>
      </c>
      <c r="X199" s="28">
        <f>$C$176*Matriz_de_consumo!X27</f>
        <v>480435.20000000001</v>
      </c>
      <c r="Y199" s="28">
        <f>$C$176*Matriz_de_consumo!Y27</f>
        <v>485452.79999999999</v>
      </c>
      <c r="Z199" s="28">
        <f>$C$176*Matriz_de_consumo!Z27</f>
        <v>472908.79999999999</v>
      </c>
    </row>
    <row r="200" spans="2:26" x14ac:dyDescent="0.2">
      <c r="B200" s="75">
        <f t="shared" si="3"/>
        <v>44430</v>
      </c>
      <c r="C200" s="28">
        <f>$C$176*Matriz_de_consumo!C28</f>
        <v>481689.59999999998</v>
      </c>
      <c r="D200" s="28">
        <f>$C$176*Matriz_de_consumo!D28</f>
        <v>505523.20000000001</v>
      </c>
      <c r="E200" s="28">
        <f>$C$176*Matriz_de_consumo!E28</f>
        <v>499251.20000000001</v>
      </c>
      <c r="F200" s="28">
        <f>$C$176*Matriz_de_consumo!F28</f>
        <v>485452.79999999999</v>
      </c>
      <c r="G200" s="28">
        <f>$C$176*Matriz_de_consumo!G28</f>
        <v>490470.39999999997</v>
      </c>
      <c r="H200" s="28">
        <f>$C$176*Matriz_de_consumo!H28</f>
        <v>496742.39999999997</v>
      </c>
      <c r="I200" s="28">
        <f>$C$176*Matriz_de_consumo!I28</f>
        <v>506777.59999999998</v>
      </c>
      <c r="J200" s="28">
        <f>$C$176*Matriz_de_consumo!J28</f>
        <v>491724.79999999999</v>
      </c>
      <c r="K200" s="28">
        <f>$C$176*Matriz_de_consumo!K28</f>
        <v>485452.79999999999</v>
      </c>
      <c r="L200" s="28">
        <f>$C$176*Matriz_de_consumo!L28</f>
        <v>490470.39999999997</v>
      </c>
      <c r="M200" s="28">
        <f>$C$176*Matriz_de_consumo!M28</f>
        <v>500505.59999999998</v>
      </c>
      <c r="N200" s="28">
        <f>$C$176*Matriz_de_consumo!N28</f>
        <v>504268.79999999999</v>
      </c>
      <c r="O200" s="28">
        <f>$C$176*Matriz_de_consumo!O28</f>
        <v>508032</v>
      </c>
      <c r="P200" s="28">
        <f>$C$176*Matriz_de_consumo!P28</f>
        <v>484198.39999999997</v>
      </c>
      <c r="Q200" s="28">
        <f>$C$176*Matriz_de_consumo!Q28</f>
        <v>479180.79999999999</v>
      </c>
      <c r="R200" s="28">
        <f>$C$176*Matriz_de_consumo!R28</f>
        <v>464128</v>
      </c>
      <c r="S200" s="28">
        <f>$C$176*Matriz_de_consumo!S28</f>
        <v>480435.20000000001</v>
      </c>
      <c r="T200" s="28">
        <f>$C$176*Matriz_de_consumo!T28</f>
        <v>508032</v>
      </c>
      <c r="U200" s="28">
        <f>$C$176*Matriz_de_consumo!U28</f>
        <v>518067.20000000001</v>
      </c>
      <c r="V200" s="28">
        <f>$C$176*Matriz_de_consumo!V28</f>
        <v>503014.39999999997</v>
      </c>
      <c r="W200" s="28">
        <f>$C$176*Matriz_de_consumo!W28</f>
        <v>492979.20000000001</v>
      </c>
      <c r="X200" s="28">
        <f>$C$176*Matriz_de_consumo!X28</f>
        <v>495488</v>
      </c>
      <c r="Y200" s="28">
        <f>$C$176*Matriz_de_consumo!Y28</f>
        <v>486707.20000000001</v>
      </c>
      <c r="Z200" s="28">
        <f>$C$176*Matriz_de_consumo!Z28</f>
        <v>479180.79999999999</v>
      </c>
    </row>
    <row r="201" spans="2:26" x14ac:dyDescent="0.2">
      <c r="B201" s="75">
        <f t="shared" si="3"/>
        <v>44431</v>
      </c>
      <c r="C201" s="28">
        <f>$C$176*Matriz_de_consumo!C29</f>
        <v>480435.20000000001</v>
      </c>
      <c r="D201" s="28">
        <f>$C$176*Matriz_de_consumo!D29</f>
        <v>490470.39999999997</v>
      </c>
      <c r="E201" s="28">
        <f>$C$176*Matriz_de_consumo!E29</f>
        <v>482944</v>
      </c>
      <c r="F201" s="28">
        <f>$C$176*Matriz_de_consumo!F29</f>
        <v>496742.39999999997</v>
      </c>
      <c r="G201" s="28">
        <f>$C$176*Matriz_de_consumo!G29</f>
        <v>508032</v>
      </c>
      <c r="H201" s="28">
        <f>$C$176*Matriz_de_consumo!H29</f>
        <v>509286.39999999997</v>
      </c>
      <c r="I201" s="28">
        <f>$C$176*Matriz_de_consumo!I29</f>
        <v>492979.20000000001</v>
      </c>
      <c r="J201" s="28">
        <f>$C$176*Matriz_de_consumo!J29</f>
        <v>485452.79999999999</v>
      </c>
      <c r="K201" s="28">
        <f>$C$176*Matriz_de_consumo!K29</f>
        <v>489216</v>
      </c>
      <c r="L201" s="28">
        <f>$C$176*Matriz_de_consumo!L29</f>
        <v>477926.39999999997</v>
      </c>
      <c r="M201" s="28">
        <f>$C$176*Matriz_de_consumo!M29</f>
        <v>497996.79999999999</v>
      </c>
      <c r="N201" s="28">
        <f>$C$176*Matriz_de_consumo!N29</f>
        <v>413952</v>
      </c>
      <c r="O201" s="28">
        <f>$C$176*Matriz_de_consumo!O29</f>
        <v>490470.39999999997</v>
      </c>
      <c r="P201" s="28">
        <f>$C$176*Matriz_de_consumo!P29</f>
        <v>500505.59999999998</v>
      </c>
      <c r="Q201" s="28">
        <f>$C$176*Matriz_de_consumo!Q29</f>
        <v>500505.59999999998</v>
      </c>
      <c r="R201" s="28">
        <f>$C$176*Matriz_de_consumo!R29</f>
        <v>489216</v>
      </c>
      <c r="S201" s="28">
        <f>$C$176*Matriz_de_consumo!S29</f>
        <v>484198.39999999997</v>
      </c>
      <c r="T201" s="28">
        <f>$C$176*Matriz_de_consumo!T29</f>
        <v>494233.59999999998</v>
      </c>
      <c r="U201" s="28">
        <f>$C$176*Matriz_de_consumo!U29</f>
        <v>482944</v>
      </c>
      <c r="V201" s="28">
        <f>$C$176*Matriz_de_consumo!V29</f>
        <v>484198.39999999997</v>
      </c>
      <c r="W201" s="28">
        <f>$C$176*Matriz_de_consumo!W29</f>
        <v>486707.20000000001</v>
      </c>
      <c r="X201" s="28">
        <f>$C$176*Matriz_de_consumo!X29</f>
        <v>490470.39999999997</v>
      </c>
      <c r="Y201" s="28">
        <f>$C$176*Matriz_de_consumo!Y29</f>
        <v>504268.79999999999</v>
      </c>
      <c r="Z201" s="28">
        <f>$C$176*Matriz_de_consumo!Z29</f>
        <v>490470.39999999997</v>
      </c>
    </row>
    <row r="202" spans="2:26" x14ac:dyDescent="0.2">
      <c r="B202" s="75">
        <f t="shared" si="3"/>
        <v>44432</v>
      </c>
      <c r="C202" s="28">
        <f>$C$176*Matriz_de_consumo!C30</f>
        <v>481689.59999999998</v>
      </c>
      <c r="D202" s="28">
        <f>$C$176*Matriz_de_consumo!D30</f>
        <v>464128</v>
      </c>
      <c r="E202" s="28">
        <f>$C$176*Matriz_de_consumo!E30</f>
        <v>485452.79999999999</v>
      </c>
      <c r="F202" s="28">
        <f>$C$176*Matriz_de_consumo!F30</f>
        <v>500505.59999999998</v>
      </c>
      <c r="G202" s="28">
        <f>$C$176*Matriz_de_consumo!G30</f>
        <v>508032</v>
      </c>
      <c r="H202" s="28">
        <f>$C$176*Matriz_de_consumo!H30</f>
        <v>505523.20000000001</v>
      </c>
      <c r="I202" s="28">
        <f>$C$176*Matriz_de_consumo!I30</f>
        <v>501760</v>
      </c>
      <c r="J202" s="28">
        <f>$C$176*Matriz_de_consumo!J30</f>
        <v>499251.20000000001</v>
      </c>
      <c r="K202" s="28">
        <f>$C$176*Matriz_de_consumo!K30</f>
        <v>510540.79999999999</v>
      </c>
      <c r="L202" s="28">
        <f>$C$176*Matriz_de_consumo!L30</f>
        <v>509286.39999999997</v>
      </c>
      <c r="M202" s="28">
        <f>$C$176*Matriz_de_consumo!M30</f>
        <v>484198.39999999997</v>
      </c>
      <c r="N202" s="28">
        <f>$C$176*Matriz_de_consumo!N30</f>
        <v>500505.59999999998</v>
      </c>
      <c r="O202" s="28">
        <f>$C$176*Matriz_de_consumo!O30</f>
        <v>495488</v>
      </c>
      <c r="P202" s="28">
        <f>$C$176*Matriz_de_consumo!P30</f>
        <v>497996.79999999999</v>
      </c>
      <c r="Q202" s="28">
        <f>$C$176*Matriz_de_consumo!Q30</f>
        <v>508032</v>
      </c>
      <c r="R202" s="28">
        <f>$C$176*Matriz_de_consumo!R30</f>
        <v>505523.20000000001</v>
      </c>
      <c r="S202" s="28">
        <f>$C$176*Matriz_de_consumo!S30</f>
        <v>497996.79999999999</v>
      </c>
      <c r="T202" s="28">
        <f>$C$176*Matriz_de_consumo!T30</f>
        <v>492979.20000000001</v>
      </c>
      <c r="U202" s="28">
        <f>$C$176*Matriz_de_consumo!U30</f>
        <v>481689.59999999998</v>
      </c>
      <c r="V202" s="28">
        <f>$C$176*Matriz_de_consumo!V30</f>
        <v>497996.79999999999</v>
      </c>
      <c r="W202" s="28">
        <f>$C$176*Matriz_de_consumo!W30</f>
        <v>504268.79999999999</v>
      </c>
      <c r="X202" s="28">
        <f>$C$176*Matriz_de_consumo!X30</f>
        <v>489216</v>
      </c>
      <c r="Y202" s="28">
        <f>$C$176*Matriz_de_consumo!Y30</f>
        <v>499251.20000000001</v>
      </c>
      <c r="Z202" s="28">
        <f>$C$176*Matriz_de_consumo!Z30</f>
        <v>476672</v>
      </c>
    </row>
    <row r="203" spans="2:26" x14ac:dyDescent="0.2">
      <c r="B203" s="75">
        <f t="shared" si="3"/>
        <v>44433</v>
      </c>
      <c r="C203" s="28">
        <f>$C$176*Matriz_de_consumo!C31</f>
        <v>494233.59999999998</v>
      </c>
      <c r="D203" s="28">
        <f>$C$176*Matriz_de_consumo!D31</f>
        <v>494233.59999999998</v>
      </c>
      <c r="E203" s="28">
        <f>$C$176*Matriz_de_consumo!E31</f>
        <v>479180.79999999999</v>
      </c>
      <c r="F203" s="28">
        <f>$C$176*Matriz_de_consumo!F31</f>
        <v>499251.20000000001</v>
      </c>
      <c r="G203" s="28">
        <f>$C$176*Matriz_de_consumo!G31</f>
        <v>494233.59999999998</v>
      </c>
      <c r="H203" s="28">
        <f>$C$176*Matriz_de_consumo!H31</f>
        <v>506777.59999999998</v>
      </c>
      <c r="I203" s="28">
        <f>$C$176*Matriz_de_consumo!I31</f>
        <v>514304</v>
      </c>
      <c r="J203" s="28">
        <f>$C$176*Matriz_de_consumo!J31</f>
        <v>516812.79999999999</v>
      </c>
      <c r="K203" s="28">
        <f>$C$176*Matriz_de_consumo!K31</f>
        <v>519321.59999999998</v>
      </c>
      <c r="L203" s="28">
        <f>$C$176*Matriz_de_consumo!L31</f>
        <v>484198.39999999997</v>
      </c>
      <c r="M203" s="28">
        <f>$C$176*Matriz_de_consumo!M31</f>
        <v>462873.59999999998</v>
      </c>
      <c r="N203" s="28">
        <f>$C$176*Matriz_de_consumo!N31</f>
        <v>415206.39999999997</v>
      </c>
      <c r="O203" s="28">
        <f>$C$176*Matriz_de_consumo!O31</f>
        <v>440294.39999999997</v>
      </c>
      <c r="P203" s="28">
        <f>$C$176*Matriz_de_consumo!P31</f>
        <v>506777.59999999998</v>
      </c>
      <c r="Q203" s="28">
        <f>$C$176*Matriz_de_consumo!Q31</f>
        <v>514304</v>
      </c>
      <c r="R203" s="28">
        <f>$C$176*Matriz_de_consumo!R31</f>
        <v>514304</v>
      </c>
      <c r="S203" s="28">
        <f>$C$176*Matriz_de_consumo!S31</f>
        <v>506777.59999999998</v>
      </c>
      <c r="T203" s="28">
        <f>$C$176*Matriz_de_consumo!T31</f>
        <v>485452.79999999999</v>
      </c>
      <c r="U203" s="28">
        <f>$C$176*Matriz_de_consumo!U31</f>
        <v>496742.39999999997</v>
      </c>
      <c r="V203" s="28">
        <f>$C$176*Matriz_de_consumo!V31</f>
        <v>503014.39999999997</v>
      </c>
      <c r="W203" s="28">
        <f>$C$176*Matriz_de_consumo!W31</f>
        <v>499251.20000000001</v>
      </c>
      <c r="X203" s="28">
        <f>$C$176*Matriz_de_consumo!X31</f>
        <v>486707.20000000001</v>
      </c>
      <c r="Y203" s="28">
        <f>$C$176*Matriz_de_consumo!Y31</f>
        <v>477926.39999999997</v>
      </c>
      <c r="Z203" s="28">
        <f>$C$176*Matriz_de_consumo!Z31</f>
        <v>494233.59999999998</v>
      </c>
    </row>
    <row r="204" spans="2:26" x14ac:dyDescent="0.2">
      <c r="B204" s="75">
        <f t="shared" si="3"/>
        <v>44434</v>
      </c>
      <c r="C204" s="28">
        <f>$C$176*Matriz_de_consumo!C32</f>
        <v>509286.39999999997</v>
      </c>
      <c r="D204" s="28">
        <f>$C$176*Matriz_de_consumo!D32</f>
        <v>503014.39999999997</v>
      </c>
      <c r="E204" s="28">
        <f>$C$176*Matriz_de_consumo!E32</f>
        <v>501760</v>
      </c>
      <c r="F204" s="28">
        <f>$C$176*Matriz_de_consumo!F32</f>
        <v>497996.79999999999</v>
      </c>
      <c r="G204" s="28">
        <f>$C$176*Matriz_de_consumo!G32</f>
        <v>490470.39999999997</v>
      </c>
      <c r="H204" s="28">
        <f>$C$176*Matriz_de_consumo!H32</f>
        <v>497996.79999999999</v>
      </c>
      <c r="I204" s="28">
        <f>$C$176*Matriz_de_consumo!I32</f>
        <v>491724.79999999999</v>
      </c>
      <c r="J204" s="28">
        <f>$C$176*Matriz_de_consumo!J32</f>
        <v>518067.20000000001</v>
      </c>
      <c r="K204" s="28">
        <f>$C$176*Matriz_de_consumo!K32</f>
        <v>511795.20000000001</v>
      </c>
      <c r="L204" s="28">
        <f>$C$176*Matriz_de_consumo!L32</f>
        <v>495488</v>
      </c>
      <c r="M204" s="28">
        <f>$C$176*Matriz_de_consumo!M32</f>
        <v>501760</v>
      </c>
      <c r="N204" s="28">
        <f>$C$176*Matriz_de_consumo!N32</f>
        <v>496742.39999999997</v>
      </c>
      <c r="O204" s="28">
        <f>$C$176*Matriz_de_consumo!O32</f>
        <v>500505.59999999998</v>
      </c>
      <c r="P204" s="28">
        <f>$C$176*Matriz_de_consumo!P32</f>
        <v>499251.20000000001</v>
      </c>
      <c r="Q204" s="28">
        <f>$C$176*Matriz_de_consumo!Q32</f>
        <v>487961.59999999998</v>
      </c>
      <c r="R204" s="28">
        <f>$C$176*Matriz_de_consumo!R32</f>
        <v>500505.59999999998</v>
      </c>
      <c r="S204" s="28">
        <f>$C$176*Matriz_de_consumo!S32</f>
        <v>500505.59999999998</v>
      </c>
      <c r="T204" s="28">
        <f>$C$176*Matriz_de_consumo!T32</f>
        <v>496742.39999999997</v>
      </c>
      <c r="U204" s="28">
        <f>$C$176*Matriz_de_consumo!U32</f>
        <v>511795.20000000001</v>
      </c>
      <c r="V204" s="28">
        <f>$C$176*Matriz_de_consumo!V32</f>
        <v>504268.79999999999</v>
      </c>
      <c r="W204" s="28">
        <f>$C$176*Matriz_de_consumo!W32</f>
        <v>481689.59999999998</v>
      </c>
      <c r="X204" s="28">
        <f>$C$176*Matriz_de_consumo!X32</f>
        <v>505523.20000000001</v>
      </c>
      <c r="Y204" s="28">
        <f>$C$176*Matriz_de_consumo!Y32</f>
        <v>491724.79999999999</v>
      </c>
      <c r="Z204" s="28">
        <f>$C$176*Matriz_de_consumo!Z32</f>
        <v>501760</v>
      </c>
    </row>
    <row r="205" spans="2:26" x14ac:dyDescent="0.2">
      <c r="B205" s="75">
        <f t="shared" si="3"/>
        <v>44435</v>
      </c>
      <c r="C205" s="28">
        <f>$C$176*Matriz_de_consumo!C33</f>
        <v>486707.20000000001</v>
      </c>
      <c r="D205" s="28">
        <f>$C$176*Matriz_de_consumo!D33</f>
        <v>486707.20000000001</v>
      </c>
      <c r="E205" s="28">
        <f>$C$176*Matriz_de_consumo!E33</f>
        <v>503014.39999999997</v>
      </c>
      <c r="F205" s="28">
        <f>$C$176*Matriz_de_consumo!F33</f>
        <v>497996.79999999999</v>
      </c>
      <c r="G205" s="28">
        <f>$C$176*Matriz_de_consumo!G33</f>
        <v>516812.79999999999</v>
      </c>
      <c r="H205" s="28">
        <f>$C$176*Matriz_de_consumo!H33</f>
        <v>499251.20000000001</v>
      </c>
      <c r="I205" s="28">
        <f>$C$176*Matriz_de_consumo!I33</f>
        <v>499251.20000000001</v>
      </c>
      <c r="J205" s="28">
        <f>$C$176*Matriz_de_consumo!J33</f>
        <v>503014.39999999997</v>
      </c>
      <c r="K205" s="28">
        <f>$C$176*Matriz_de_consumo!K33</f>
        <v>492979.20000000001</v>
      </c>
      <c r="L205" s="28">
        <f>$C$176*Matriz_de_consumo!L33</f>
        <v>494233.59999999998</v>
      </c>
      <c r="M205" s="28">
        <f>$C$176*Matriz_de_consumo!M33</f>
        <v>499251.20000000001</v>
      </c>
      <c r="N205" s="28">
        <f>$C$176*Matriz_de_consumo!N33</f>
        <v>496742.39999999997</v>
      </c>
      <c r="O205" s="28">
        <f>$C$176*Matriz_de_consumo!O33</f>
        <v>506777.59999999998</v>
      </c>
      <c r="P205" s="28">
        <f>$C$176*Matriz_de_consumo!P33</f>
        <v>513049.59999999998</v>
      </c>
      <c r="Q205" s="28">
        <f>$C$176*Matriz_de_consumo!Q33</f>
        <v>506777.59999999998</v>
      </c>
      <c r="R205" s="28">
        <f>$C$176*Matriz_de_consumo!R33</f>
        <v>509286.39999999997</v>
      </c>
      <c r="S205" s="28">
        <f>$C$176*Matriz_de_consumo!S33</f>
        <v>508032</v>
      </c>
      <c r="T205" s="28">
        <f>$C$176*Matriz_de_consumo!T33</f>
        <v>476672</v>
      </c>
      <c r="U205" s="28">
        <f>$C$176*Matriz_de_consumo!U33</f>
        <v>455347.20000000001</v>
      </c>
      <c r="V205" s="28">
        <f>$C$176*Matriz_de_consumo!V33</f>
        <v>471654.39999999997</v>
      </c>
      <c r="W205" s="28">
        <f>$C$176*Matriz_de_consumo!W33</f>
        <v>503014.39999999997</v>
      </c>
      <c r="X205" s="28">
        <f>$C$176*Matriz_de_consumo!X33</f>
        <v>510540.79999999999</v>
      </c>
      <c r="Y205" s="28">
        <f>$C$176*Matriz_de_consumo!Y33</f>
        <v>508032</v>
      </c>
      <c r="Z205" s="28">
        <f>$C$176*Matriz_de_consumo!Z33</f>
        <v>491724.79999999999</v>
      </c>
    </row>
    <row r="206" spans="2:26" x14ac:dyDescent="0.2">
      <c r="B206" s="75">
        <f t="shared" si="3"/>
        <v>44436</v>
      </c>
      <c r="C206" s="28">
        <f>$C$176*Matriz_de_consumo!C34</f>
        <v>495488</v>
      </c>
      <c r="D206" s="28">
        <f>$C$176*Matriz_de_consumo!D34</f>
        <v>510540.79999999999</v>
      </c>
      <c r="E206" s="28">
        <f>$C$176*Matriz_de_consumo!E34</f>
        <v>506777.59999999998</v>
      </c>
      <c r="F206" s="28">
        <f>$C$176*Matriz_de_consumo!F34</f>
        <v>475417.59999999998</v>
      </c>
      <c r="G206" s="28">
        <f>$C$176*Matriz_de_consumo!G34</f>
        <v>490470.39999999997</v>
      </c>
      <c r="H206" s="28">
        <f>$C$176*Matriz_de_consumo!H34</f>
        <v>495488</v>
      </c>
      <c r="I206" s="28">
        <f>$C$176*Matriz_de_consumo!I34</f>
        <v>503014.39999999997</v>
      </c>
      <c r="J206" s="28">
        <f>$C$176*Matriz_de_consumo!J34</f>
        <v>505523.20000000001</v>
      </c>
      <c r="K206" s="28">
        <f>$C$176*Matriz_de_consumo!K34</f>
        <v>510540.79999999999</v>
      </c>
      <c r="L206" s="28">
        <f>$C$176*Matriz_de_consumo!L34</f>
        <v>500505.59999999998</v>
      </c>
      <c r="M206" s="28">
        <f>$C$176*Matriz_de_consumo!M34</f>
        <v>501760</v>
      </c>
      <c r="N206" s="28">
        <f>$C$176*Matriz_de_consumo!N34</f>
        <v>495488</v>
      </c>
      <c r="O206" s="28">
        <f>$C$176*Matriz_de_consumo!O34</f>
        <v>471654.39999999997</v>
      </c>
      <c r="P206" s="28">
        <f>$C$176*Matriz_de_consumo!P34</f>
        <v>504268.79999999999</v>
      </c>
      <c r="Q206" s="28">
        <f>$C$176*Matriz_de_consumo!Q34</f>
        <v>514304</v>
      </c>
      <c r="R206" s="28">
        <f>$C$176*Matriz_de_consumo!R34</f>
        <v>492979.20000000001</v>
      </c>
      <c r="S206" s="28">
        <f>$C$176*Matriz_de_consumo!S34</f>
        <v>492979.20000000001</v>
      </c>
      <c r="T206" s="28">
        <f>$C$176*Matriz_de_consumo!T34</f>
        <v>497996.79999999999</v>
      </c>
      <c r="U206" s="28">
        <f>$C$176*Matriz_de_consumo!U34</f>
        <v>487961.59999999998</v>
      </c>
      <c r="V206" s="28">
        <f>$C$176*Matriz_de_consumo!V34</f>
        <v>500505.59999999998</v>
      </c>
      <c r="W206" s="28">
        <f>$C$176*Matriz_de_consumo!W34</f>
        <v>495488</v>
      </c>
      <c r="X206" s="28">
        <f>$C$176*Matriz_de_consumo!X34</f>
        <v>491724.79999999999</v>
      </c>
      <c r="Y206" s="28">
        <f>$C$176*Matriz_de_consumo!Y34</f>
        <v>477926.39999999997</v>
      </c>
      <c r="Z206" s="28">
        <f>$C$176*Matriz_de_consumo!Z34</f>
        <v>482944</v>
      </c>
    </row>
    <row r="207" spans="2:26" x14ac:dyDescent="0.2">
      <c r="B207" s="75">
        <f t="shared" si="3"/>
        <v>44437</v>
      </c>
      <c r="C207" s="28">
        <f>$C$176*Matriz_de_consumo!C35</f>
        <v>491724.79999999999</v>
      </c>
      <c r="D207" s="28">
        <f>$C$176*Matriz_de_consumo!D35</f>
        <v>477926.39999999997</v>
      </c>
      <c r="E207" s="28">
        <f>$C$176*Matriz_de_consumo!E35</f>
        <v>456601.59999999998</v>
      </c>
      <c r="F207" s="28">
        <f>$C$176*Matriz_de_consumo!F35</f>
        <v>503014.39999999997</v>
      </c>
      <c r="G207" s="28">
        <f>$C$176*Matriz_de_consumo!G35</f>
        <v>504268.79999999999</v>
      </c>
      <c r="H207" s="28">
        <f>$C$176*Matriz_de_consumo!H35</f>
        <v>524339.19999999995</v>
      </c>
      <c r="I207" s="28">
        <f>$C$176*Matriz_de_consumo!I35</f>
        <v>501760</v>
      </c>
      <c r="J207" s="28">
        <f>$C$176*Matriz_de_consumo!J35</f>
        <v>481689.59999999998</v>
      </c>
      <c r="K207" s="28">
        <f>$C$176*Matriz_de_consumo!K35</f>
        <v>494233.59999999998</v>
      </c>
      <c r="L207" s="28">
        <f>$C$176*Matriz_de_consumo!L35</f>
        <v>501760</v>
      </c>
      <c r="M207" s="28">
        <f>$C$176*Matriz_de_consumo!M35</f>
        <v>501760</v>
      </c>
      <c r="N207" s="28">
        <f>$C$176*Matriz_de_consumo!N35</f>
        <v>513049.59999999998</v>
      </c>
      <c r="O207" s="28">
        <f>$C$176*Matriz_de_consumo!O35</f>
        <v>506777.59999999998</v>
      </c>
      <c r="P207" s="28">
        <f>$C$176*Matriz_de_consumo!P35</f>
        <v>509286.39999999997</v>
      </c>
      <c r="Q207" s="28">
        <f>$C$176*Matriz_de_consumo!Q35</f>
        <v>511795.20000000001</v>
      </c>
      <c r="R207" s="28">
        <f>$C$176*Matriz_de_consumo!R35</f>
        <v>506777.59999999998</v>
      </c>
      <c r="S207" s="28">
        <f>$C$176*Matriz_de_consumo!S35</f>
        <v>494233.59999999998</v>
      </c>
      <c r="T207" s="28">
        <f>$C$176*Matriz_de_consumo!T35</f>
        <v>480435.20000000001</v>
      </c>
      <c r="U207" s="28">
        <f>$C$176*Matriz_de_consumo!U35</f>
        <v>509286.39999999997</v>
      </c>
      <c r="V207" s="28">
        <f>$C$176*Matriz_de_consumo!V35</f>
        <v>491724.79999999999</v>
      </c>
      <c r="W207" s="28">
        <f>$C$176*Matriz_de_consumo!W35</f>
        <v>479180.79999999999</v>
      </c>
      <c r="X207" s="28">
        <f>$C$176*Matriz_de_consumo!X35</f>
        <v>474163.20000000001</v>
      </c>
      <c r="Y207" s="28">
        <f>$C$176*Matriz_de_consumo!Y35</f>
        <v>482944</v>
      </c>
      <c r="Z207" s="28">
        <f>$C$176*Matriz_de_consumo!Z35</f>
        <v>480435.20000000001</v>
      </c>
    </row>
    <row r="208" spans="2:26" x14ac:dyDescent="0.2">
      <c r="B208" s="75">
        <f t="shared" si="3"/>
        <v>44438</v>
      </c>
      <c r="C208" s="28">
        <f>$C$176*Matriz_de_consumo!C36</f>
        <v>466636.79999999999</v>
      </c>
      <c r="D208" s="28">
        <f>$C$176*Matriz_de_consumo!D36</f>
        <v>474163.20000000001</v>
      </c>
      <c r="E208" s="28">
        <f>$C$176*Matriz_de_consumo!E36</f>
        <v>469145.59999999998</v>
      </c>
      <c r="F208" s="28">
        <f>$C$176*Matriz_de_consumo!F36</f>
        <v>464128</v>
      </c>
      <c r="G208" s="28">
        <f>$C$176*Matriz_de_consumo!G36</f>
        <v>479180.79999999999</v>
      </c>
      <c r="H208" s="28">
        <f>$C$176*Matriz_de_consumo!H36</f>
        <v>475417.59999999998</v>
      </c>
      <c r="I208" s="28">
        <f>$C$176*Matriz_de_consumo!I36</f>
        <v>486707.20000000001</v>
      </c>
      <c r="J208" s="28">
        <f>$C$176*Matriz_de_consumo!J36</f>
        <v>477926.39999999997</v>
      </c>
      <c r="K208" s="28">
        <f>$C$176*Matriz_de_consumo!K36</f>
        <v>474163.20000000001</v>
      </c>
      <c r="L208" s="28">
        <f>$C$176*Matriz_de_consumo!L36</f>
        <v>480435.20000000001</v>
      </c>
      <c r="M208" s="28">
        <f>$C$176*Matriz_de_consumo!M36</f>
        <v>464128</v>
      </c>
      <c r="N208" s="28">
        <f>$C$176*Matriz_de_consumo!N36</f>
        <v>461619.20000000001</v>
      </c>
      <c r="O208" s="28">
        <f>$C$176*Matriz_de_consumo!O36</f>
        <v>479180.79999999999</v>
      </c>
      <c r="P208" s="28">
        <f>$C$176*Matriz_de_consumo!P36</f>
        <v>474163.20000000001</v>
      </c>
      <c r="Q208" s="28">
        <f>$C$176*Matriz_de_consumo!Q36</f>
        <v>474163.20000000001</v>
      </c>
      <c r="R208" s="28">
        <f>$C$176*Matriz_de_consumo!R36</f>
        <v>496742.39999999997</v>
      </c>
      <c r="S208" s="28">
        <f>$C$176*Matriz_de_consumo!S36</f>
        <v>472908.79999999999</v>
      </c>
      <c r="T208" s="28">
        <f>$C$176*Matriz_de_consumo!T36</f>
        <v>451584</v>
      </c>
      <c r="U208" s="28">
        <f>$C$176*Matriz_de_consumo!U36</f>
        <v>494233.59999999998</v>
      </c>
      <c r="V208" s="28">
        <f>$C$176*Matriz_de_consumo!V36</f>
        <v>477926.39999999997</v>
      </c>
      <c r="W208" s="28">
        <f>$C$176*Matriz_de_consumo!W36</f>
        <v>472908.79999999999</v>
      </c>
      <c r="X208" s="28">
        <f>$C$176*Matriz_de_consumo!X36</f>
        <v>460364.79999999999</v>
      </c>
      <c r="Y208" s="28">
        <f>$C$176*Matriz_de_consumo!Y36</f>
        <v>475417.59999999998</v>
      </c>
      <c r="Z208" s="28">
        <f>$C$176*Matriz_de_consumo!Z36</f>
        <v>495488</v>
      </c>
    </row>
    <row r="209" spans="2:26" x14ac:dyDescent="0.2">
      <c r="B209" s="75">
        <f t="shared" si="3"/>
        <v>44439</v>
      </c>
      <c r="C209" s="28">
        <f>$C$176*Matriz_de_consumo!C37</f>
        <v>496742.39999999997</v>
      </c>
      <c r="D209" s="28">
        <f>$C$176*Matriz_de_consumo!D37</f>
        <v>489216</v>
      </c>
      <c r="E209" s="28">
        <f>$C$176*Matriz_de_consumo!E37</f>
        <v>476672</v>
      </c>
      <c r="F209" s="28">
        <f>$C$176*Matriz_de_consumo!F37</f>
        <v>475417.59999999998</v>
      </c>
      <c r="G209" s="28">
        <f>$C$176*Matriz_de_consumo!G37</f>
        <v>486707.20000000001</v>
      </c>
      <c r="H209" s="28">
        <f>$C$176*Matriz_de_consumo!H37</f>
        <v>480435.20000000001</v>
      </c>
      <c r="I209" s="28">
        <f>$C$176*Matriz_de_consumo!I37</f>
        <v>466636.79999999999</v>
      </c>
      <c r="J209" s="28">
        <f>$C$176*Matriz_de_consumo!J37</f>
        <v>477926.39999999997</v>
      </c>
      <c r="K209" s="28">
        <f>$C$176*Matriz_de_consumo!K37</f>
        <v>480435.20000000001</v>
      </c>
      <c r="L209" s="28">
        <f>$C$176*Matriz_de_consumo!L37</f>
        <v>495488</v>
      </c>
      <c r="M209" s="28">
        <f>$C$176*Matriz_de_consumo!M37</f>
        <v>487961.59999999998</v>
      </c>
      <c r="N209" s="28">
        <f>$C$176*Matriz_de_consumo!N37</f>
        <v>491724.79999999999</v>
      </c>
      <c r="O209" s="28">
        <f>$C$176*Matriz_de_consumo!O37</f>
        <v>496742.39999999997</v>
      </c>
      <c r="P209" s="28">
        <f>$C$176*Matriz_de_consumo!P37</f>
        <v>477926.39999999997</v>
      </c>
      <c r="Q209" s="28">
        <f>$C$176*Matriz_de_consumo!Q37</f>
        <v>467891.20000000001</v>
      </c>
      <c r="R209" s="28">
        <f>$C$176*Matriz_de_consumo!R37</f>
        <v>495488</v>
      </c>
      <c r="S209" s="28">
        <f>$C$176*Matriz_de_consumo!S37</f>
        <v>494233.59999999998</v>
      </c>
      <c r="T209" s="28">
        <f>$C$176*Matriz_de_consumo!T37</f>
        <v>482944</v>
      </c>
      <c r="U209" s="28">
        <f>$C$176*Matriz_de_consumo!U37</f>
        <v>486707.20000000001</v>
      </c>
      <c r="V209" s="28">
        <f>$C$176*Matriz_de_consumo!V37</f>
        <v>489216</v>
      </c>
      <c r="W209" s="28">
        <f>$C$176*Matriz_de_consumo!W37</f>
        <v>480435.20000000001</v>
      </c>
      <c r="X209" s="28">
        <f>$C$176*Matriz_de_consumo!X37</f>
        <v>475417.59999999998</v>
      </c>
      <c r="Y209" s="28">
        <f>$C$176*Matriz_de_consumo!Y37</f>
        <v>476672</v>
      </c>
      <c r="Z209" s="28">
        <f>$C$176*Matriz_de_consumo!Z37</f>
        <v>477926.39999999997</v>
      </c>
    </row>
    <row r="211" spans="2:26" x14ac:dyDescent="0.2">
      <c r="B211" s="25" t="s">
        <v>108</v>
      </c>
      <c r="C211" s="29">
        <f>+SUM(C179:Z209)</f>
        <v>367807641.60000008</v>
      </c>
    </row>
    <row r="216" spans="2:26" s="19" customFormat="1" x14ac:dyDescent="0.2">
      <c r="B216" s="18" t="s">
        <v>92</v>
      </c>
    </row>
    <row r="218" spans="2:26" s="45" customFormat="1" x14ac:dyDescent="0.2">
      <c r="C218" s="46" t="s">
        <v>104</v>
      </c>
      <c r="D218" s="22"/>
    </row>
    <row r="219" spans="2:26" x14ac:dyDescent="0.2">
      <c r="B219" s="15" t="s">
        <v>92</v>
      </c>
      <c r="C219" s="17" cm="1">
        <f t="array" ref="C219">ROUND(INDEX(Tabla_reporte_bitacora_frontera[om_redo],MATCH(Datos_Consumos!$C$2,Tabla_reporte_bitacora_frontera[frontera],0),0),2)</f>
        <v>1.01</v>
      </c>
    </row>
    <row r="221" spans="2:26" x14ac:dyDescent="0.2">
      <c r="B221" s="27"/>
      <c r="C221" s="21" t="s">
        <v>107</v>
      </c>
      <c r="D221" s="21" t="s">
        <v>56</v>
      </c>
      <c r="E221" s="21" t="s">
        <v>57</v>
      </c>
      <c r="F221" s="21" t="s">
        <v>58</v>
      </c>
      <c r="G221" s="21" t="s">
        <v>59</v>
      </c>
      <c r="H221" s="21" t="s">
        <v>60</v>
      </c>
      <c r="I221" s="21" t="s">
        <v>61</v>
      </c>
      <c r="J221" s="21" t="s">
        <v>62</v>
      </c>
      <c r="K221" s="21" t="s">
        <v>63</v>
      </c>
      <c r="L221" s="21" t="s">
        <v>64</v>
      </c>
      <c r="M221" s="21" t="s">
        <v>65</v>
      </c>
      <c r="N221" s="21" t="s">
        <v>66</v>
      </c>
      <c r="O221" s="21" t="s">
        <v>67</v>
      </c>
      <c r="P221" s="21" t="s">
        <v>68</v>
      </c>
      <c r="Q221" s="21" t="s">
        <v>69</v>
      </c>
      <c r="R221" s="21" t="s">
        <v>70</v>
      </c>
      <c r="S221" s="21" t="s">
        <v>71</v>
      </c>
      <c r="T221" s="21" t="s">
        <v>72</v>
      </c>
      <c r="U221" s="21" t="s">
        <v>73</v>
      </c>
      <c r="V221" s="21" t="s">
        <v>74</v>
      </c>
      <c r="W221" s="21" t="s">
        <v>75</v>
      </c>
      <c r="X221" s="21" t="s">
        <v>76</v>
      </c>
      <c r="Y221" s="21" t="s">
        <v>77</v>
      </c>
      <c r="Z221" s="21" t="s">
        <v>78</v>
      </c>
    </row>
    <row r="222" spans="2:26" x14ac:dyDescent="0.2">
      <c r="B222" s="75">
        <f>+B179</f>
        <v>44409</v>
      </c>
      <c r="C222" s="28">
        <f>$C$219*Matriz_de_consumo!C7</f>
        <v>15756</v>
      </c>
      <c r="D222" s="28">
        <f>$C$219*Matriz_de_consumo!D7</f>
        <v>16523.599999999999</v>
      </c>
      <c r="E222" s="28">
        <f>$C$219*Matriz_de_consumo!E7</f>
        <v>16685.2</v>
      </c>
      <c r="F222" s="28">
        <f>$C$219*Matriz_de_consumo!F7</f>
        <v>16200.4</v>
      </c>
      <c r="G222" s="28">
        <f>$C$219*Matriz_de_consumo!G7</f>
        <v>15877.2</v>
      </c>
      <c r="H222" s="28">
        <f>$C$219*Matriz_de_consumo!H7</f>
        <v>15796.4</v>
      </c>
      <c r="I222" s="28">
        <f>$C$219*Matriz_de_consumo!I7</f>
        <v>15756</v>
      </c>
      <c r="J222" s="28">
        <f>$C$219*Matriz_de_consumo!J7</f>
        <v>16442.8</v>
      </c>
      <c r="K222" s="28">
        <f>$C$219*Matriz_de_consumo!K7</f>
        <v>17008.400000000001</v>
      </c>
      <c r="L222" s="28">
        <f>$C$219*Matriz_de_consumo!L7</f>
        <v>16079.2</v>
      </c>
      <c r="M222" s="28">
        <f>$C$219*Matriz_de_consumo!M7</f>
        <v>15796.4</v>
      </c>
      <c r="N222" s="28">
        <f>$C$219*Matriz_de_consumo!N7</f>
        <v>16240.8</v>
      </c>
      <c r="O222" s="28">
        <f>$C$219*Matriz_de_consumo!O7</f>
        <v>15877.2</v>
      </c>
      <c r="P222" s="28">
        <f>$C$219*Matriz_de_consumo!P7</f>
        <v>16321.6</v>
      </c>
      <c r="Q222" s="28">
        <f>$C$219*Matriz_de_consumo!Q7</f>
        <v>16119.6</v>
      </c>
      <c r="R222" s="28">
        <f>$C$219*Matriz_de_consumo!R7</f>
        <v>16725.599999999999</v>
      </c>
      <c r="S222" s="28">
        <f>$C$219*Matriz_de_consumo!S7</f>
        <v>15998.4</v>
      </c>
      <c r="T222" s="28">
        <f>$C$219*Matriz_de_consumo!T7</f>
        <v>15958</v>
      </c>
      <c r="U222" s="28">
        <f>$C$219*Matriz_de_consumo!U7</f>
        <v>15675.2</v>
      </c>
      <c r="V222" s="28">
        <f>$C$219*Matriz_de_consumo!V7</f>
        <v>16079.2</v>
      </c>
      <c r="W222" s="28">
        <f>$C$219*Matriz_de_consumo!W7</f>
        <v>16362</v>
      </c>
      <c r="X222" s="28">
        <f>$C$219*Matriz_de_consumo!X7</f>
        <v>16038.8</v>
      </c>
      <c r="Y222" s="28">
        <f>$C$219*Matriz_de_consumo!Y7</f>
        <v>15473.2</v>
      </c>
      <c r="Z222" s="28">
        <f>$C$219*Matriz_de_consumo!Z7</f>
        <v>15715.6</v>
      </c>
    </row>
    <row r="223" spans="2:26" x14ac:dyDescent="0.2">
      <c r="B223" s="75">
        <f t="shared" ref="B223:B252" si="4">+B180</f>
        <v>44410</v>
      </c>
      <c r="C223" s="28">
        <f>$C$219*Matriz_de_consumo!C8</f>
        <v>15998.4</v>
      </c>
      <c r="D223" s="28">
        <f>$C$219*Matriz_de_consumo!D8</f>
        <v>15917.6</v>
      </c>
      <c r="E223" s="28">
        <f>$C$219*Matriz_de_consumo!E8</f>
        <v>15796.4</v>
      </c>
      <c r="F223" s="28">
        <f>$C$219*Matriz_de_consumo!F8</f>
        <v>16766</v>
      </c>
      <c r="G223" s="28">
        <f>$C$219*Matriz_de_consumo!G8</f>
        <v>16200.4</v>
      </c>
      <c r="H223" s="28">
        <f>$C$219*Matriz_de_consumo!H8</f>
        <v>16240.8</v>
      </c>
      <c r="I223" s="28">
        <f>$C$219*Matriz_de_consumo!I8</f>
        <v>16402.400000000001</v>
      </c>
      <c r="J223" s="28">
        <f>$C$219*Matriz_de_consumo!J8</f>
        <v>15675.2</v>
      </c>
      <c r="K223" s="28">
        <f>$C$219*Matriz_de_consumo!K8</f>
        <v>15432.8</v>
      </c>
      <c r="L223" s="28">
        <f>$C$219*Matriz_de_consumo!L8</f>
        <v>16321.6</v>
      </c>
      <c r="M223" s="28">
        <f>$C$219*Matriz_de_consumo!M8</f>
        <v>16644.8</v>
      </c>
      <c r="N223" s="28">
        <f>$C$219*Matriz_de_consumo!N8</f>
        <v>16160</v>
      </c>
      <c r="O223" s="28">
        <f>$C$219*Matriz_de_consumo!O8</f>
        <v>16887.2</v>
      </c>
      <c r="P223" s="28">
        <f>$C$219*Matriz_de_consumo!P8</f>
        <v>16119.6</v>
      </c>
      <c r="Q223" s="28">
        <f>$C$219*Matriz_de_consumo!Q8</f>
        <v>15675.2</v>
      </c>
      <c r="R223" s="28">
        <f>$C$219*Matriz_de_consumo!R8</f>
        <v>16362</v>
      </c>
      <c r="S223" s="28">
        <f>$C$219*Matriz_de_consumo!S8</f>
        <v>16483.2</v>
      </c>
      <c r="T223" s="28">
        <f>$C$219*Matriz_de_consumo!T8</f>
        <v>16119.6</v>
      </c>
      <c r="U223" s="28">
        <f>$C$219*Matriz_de_consumo!U8</f>
        <v>15998.4</v>
      </c>
      <c r="V223" s="28">
        <f>$C$219*Matriz_de_consumo!V8</f>
        <v>15756</v>
      </c>
      <c r="W223" s="28">
        <f>$C$219*Matriz_de_consumo!W8</f>
        <v>15675.2</v>
      </c>
      <c r="X223" s="28">
        <f>$C$219*Matriz_de_consumo!X8</f>
        <v>15190.4</v>
      </c>
      <c r="Y223" s="28">
        <f>$C$219*Matriz_de_consumo!Y8</f>
        <v>16119.6</v>
      </c>
      <c r="Z223" s="28">
        <f>$C$219*Matriz_de_consumo!Z8</f>
        <v>16079.2</v>
      </c>
    </row>
    <row r="224" spans="2:26" x14ac:dyDescent="0.2">
      <c r="B224" s="75">
        <f t="shared" si="4"/>
        <v>44411</v>
      </c>
      <c r="C224" s="28">
        <f>$C$219*Matriz_de_consumo!C9</f>
        <v>16523.599999999999</v>
      </c>
      <c r="D224" s="28">
        <f>$C$219*Matriz_de_consumo!D9</f>
        <v>16038.8</v>
      </c>
      <c r="E224" s="28">
        <f>$C$219*Matriz_de_consumo!E9</f>
        <v>15432.8</v>
      </c>
      <c r="F224" s="28">
        <f>$C$219*Matriz_de_consumo!F9</f>
        <v>15432.8</v>
      </c>
      <c r="G224" s="28">
        <f>$C$219*Matriz_de_consumo!G9</f>
        <v>15877.2</v>
      </c>
      <c r="H224" s="28">
        <f>$C$219*Matriz_de_consumo!H9</f>
        <v>17048.8</v>
      </c>
      <c r="I224" s="28">
        <f>$C$219*Matriz_de_consumo!I9</f>
        <v>16685.2</v>
      </c>
      <c r="J224" s="28">
        <f>$C$219*Matriz_de_consumo!J9</f>
        <v>16038.8</v>
      </c>
      <c r="K224" s="28">
        <f>$C$219*Matriz_de_consumo!K9</f>
        <v>15756</v>
      </c>
      <c r="L224" s="28">
        <f>$C$219*Matriz_de_consumo!L9</f>
        <v>15917.6</v>
      </c>
      <c r="M224" s="28">
        <f>$C$219*Matriz_de_consumo!M9</f>
        <v>16442.8</v>
      </c>
      <c r="N224" s="28">
        <f>$C$219*Matriz_de_consumo!N9</f>
        <v>16038.8</v>
      </c>
      <c r="O224" s="28">
        <f>$C$219*Matriz_de_consumo!O9</f>
        <v>16442.8</v>
      </c>
      <c r="P224" s="28">
        <f>$C$219*Matriz_de_consumo!P9</f>
        <v>16362</v>
      </c>
      <c r="Q224" s="28">
        <f>$C$219*Matriz_de_consumo!Q9</f>
        <v>16038.8</v>
      </c>
      <c r="R224" s="28">
        <f>$C$219*Matriz_de_consumo!R9</f>
        <v>15352</v>
      </c>
      <c r="S224" s="28">
        <f>$C$219*Matriz_de_consumo!S9</f>
        <v>15554</v>
      </c>
      <c r="T224" s="28">
        <f>$C$219*Matriz_de_consumo!T9</f>
        <v>15998.4</v>
      </c>
      <c r="U224" s="28">
        <f>$C$219*Matriz_de_consumo!U9</f>
        <v>16321.6</v>
      </c>
      <c r="V224" s="28">
        <f>$C$219*Matriz_de_consumo!V9</f>
        <v>16160</v>
      </c>
      <c r="W224" s="28">
        <f>$C$219*Matriz_de_consumo!W9</f>
        <v>16119.6</v>
      </c>
      <c r="X224" s="28">
        <f>$C$219*Matriz_de_consumo!X9</f>
        <v>16402.400000000001</v>
      </c>
      <c r="Y224" s="28">
        <f>$C$219*Matriz_de_consumo!Y9</f>
        <v>15836.8</v>
      </c>
      <c r="Z224" s="28">
        <f>$C$219*Matriz_de_consumo!Z9</f>
        <v>15432.8</v>
      </c>
    </row>
    <row r="225" spans="2:26" x14ac:dyDescent="0.2">
      <c r="B225" s="75">
        <f t="shared" si="4"/>
        <v>44412</v>
      </c>
      <c r="C225" s="28">
        <f>$C$219*Matriz_de_consumo!C10</f>
        <v>15836.8</v>
      </c>
      <c r="D225" s="28">
        <f>$C$219*Matriz_de_consumo!D10</f>
        <v>16079.2</v>
      </c>
      <c r="E225" s="28">
        <f>$C$219*Matriz_de_consumo!E10</f>
        <v>16402.400000000001</v>
      </c>
      <c r="F225" s="28">
        <f>$C$219*Matriz_de_consumo!F10</f>
        <v>15634.8</v>
      </c>
      <c r="G225" s="28">
        <f>$C$219*Matriz_de_consumo!G10</f>
        <v>15190.4</v>
      </c>
      <c r="H225" s="28">
        <f>$C$219*Matriz_de_consumo!H10</f>
        <v>16200.4</v>
      </c>
      <c r="I225" s="28">
        <f>$C$219*Matriz_de_consumo!I10</f>
        <v>16564</v>
      </c>
      <c r="J225" s="28">
        <f>$C$219*Matriz_de_consumo!J10</f>
        <v>16927.599999999999</v>
      </c>
      <c r="K225" s="28">
        <f>$C$219*Matriz_de_consumo!K10</f>
        <v>16240.8</v>
      </c>
      <c r="L225" s="28">
        <f>$C$219*Matriz_de_consumo!L10</f>
        <v>16927.599999999999</v>
      </c>
      <c r="M225" s="28">
        <f>$C$219*Matriz_de_consumo!M10</f>
        <v>16281.2</v>
      </c>
      <c r="N225" s="28">
        <f>$C$219*Matriz_de_consumo!N10</f>
        <v>15432.8</v>
      </c>
      <c r="O225" s="28">
        <f>$C$219*Matriz_de_consumo!O10</f>
        <v>15877.2</v>
      </c>
      <c r="P225" s="28">
        <f>$C$219*Matriz_de_consumo!P10</f>
        <v>16038.8</v>
      </c>
      <c r="Q225" s="28">
        <f>$C$219*Matriz_de_consumo!Q10</f>
        <v>15917.6</v>
      </c>
      <c r="R225" s="28">
        <f>$C$219*Matriz_de_consumo!R10</f>
        <v>15715.6</v>
      </c>
      <c r="S225" s="28">
        <f>$C$219*Matriz_de_consumo!S10</f>
        <v>16119.6</v>
      </c>
      <c r="T225" s="28">
        <f>$C$219*Matriz_de_consumo!T10</f>
        <v>16281.2</v>
      </c>
      <c r="U225" s="28">
        <f>$C$219*Matriz_de_consumo!U10</f>
        <v>16281.2</v>
      </c>
      <c r="V225" s="28">
        <f>$C$219*Matriz_de_consumo!V10</f>
        <v>16160</v>
      </c>
      <c r="W225" s="28">
        <f>$C$219*Matriz_de_consumo!W10</f>
        <v>16564</v>
      </c>
      <c r="X225" s="28">
        <f>$C$219*Matriz_de_consumo!X10</f>
        <v>15958</v>
      </c>
      <c r="Y225" s="28">
        <f>$C$219*Matriz_de_consumo!Y10</f>
        <v>15473.2</v>
      </c>
      <c r="Z225" s="28">
        <f>$C$219*Matriz_de_consumo!Z10</f>
        <v>16200.4</v>
      </c>
    </row>
    <row r="226" spans="2:26" x14ac:dyDescent="0.2">
      <c r="B226" s="75">
        <f t="shared" si="4"/>
        <v>44413</v>
      </c>
      <c r="C226" s="28">
        <f>$C$219*Matriz_de_consumo!C11</f>
        <v>15836.8</v>
      </c>
      <c r="D226" s="28">
        <f>$C$219*Matriz_de_consumo!D11</f>
        <v>16321.6</v>
      </c>
      <c r="E226" s="28">
        <f>$C$219*Matriz_de_consumo!E11</f>
        <v>15958</v>
      </c>
      <c r="F226" s="28">
        <f>$C$219*Matriz_de_consumo!F11</f>
        <v>15150</v>
      </c>
      <c r="G226" s="28">
        <f>$C$219*Matriz_de_consumo!G11</f>
        <v>15998.4</v>
      </c>
      <c r="H226" s="28">
        <f>$C$219*Matriz_de_consumo!H11</f>
        <v>16766</v>
      </c>
      <c r="I226" s="28">
        <f>$C$219*Matriz_de_consumo!I11</f>
        <v>17170</v>
      </c>
      <c r="J226" s="28">
        <f>$C$219*Matriz_de_consumo!J11</f>
        <v>16604.400000000001</v>
      </c>
      <c r="K226" s="28">
        <f>$C$219*Matriz_de_consumo!K11</f>
        <v>15796.4</v>
      </c>
      <c r="L226" s="28">
        <f>$C$219*Matriz_de_consumo!L11</f>
        <v>16604.400000000001</v>
      </c>
      <c r="M226" s="28">
        <f>$C$219*Matriz_de_consumo!M11</f>
        <v>16119.6</v>
      </c>
      <c r="N226" s="28">
        <f>$C$219*Matriz_de_consumo!N11</f>
        <v>15271.2</v>
      </c>
      <c r="O226" s="28">
        <f>$C$219*Matriz_de_consumo!O11</f>
        <v>15877.2</v>
      </c>
      <c r="P226" s="28">
        <f>$C$219*Matriz_de_consumo!P11</f>
        <v>16564</v>
      </c>
      <c r="Q226" s="28">
        <f>$C$219*Matriz_de_consumo!Q11</f>
        <v>16564</v>
      </c>
      <c r="R226" s="28">
        <f>$C$219*Matriz_de_consumo!R11</f>
        <v>16362</v>
      </c>
      <c r="S226" s="28">
        <f>$C$219*Matriz_de_consumo!S11</f>
        <v>15392.4</v>
      </c>
      <c r="T226" s="28">
        <f>$C$219*Matriz_de_consumo!T11</f>
        <v>16079.2</v>
      </c>
      <c r="U226" s="28">
        <f>$C$219*Matriz_de_consumo!U11</f>
        <v>16321.6</v>
      </c>
      <c r="V226" s="28">
        <f>$C$219*Matriz_de_consumo!V11</f>
        <v>16725.599999999999</v>
      </c>
      <c r="W226" s="28">
        <f>$C$219*Matriz_de_consumo!W11</f>
        <v>15998.4</v>
      </c>
      <c r="X226" s="28">
        <f>$C$219*Matriz_de_consumo!X11</f>
        <v>16281.2</v>
      </c>
      <c r="Y226" s="28">
        <f>$C$219*Matriz_de_consumo!Y11</f>
        <v>16402.400000000001</v>
      </c>
      <c r="Z226" s="28">
        <f>$C$219*Matriz_de_consumo!Z11</f>
        <v>15796.4</v>
      </c>
    </row>
    <row r="227" spans="2:26" x14ac:dyDescent="0.2">
      <c r="B227" s="75">
        <f t="shared" si="4"/>
        <v>44414</v>
      </c>
      <c r="C227" s="28">
        <f>$C$219*Matriz_de_consumo!C12</f>
        <v>15836.8</v>
      </c>
      <c r="D227" s="28">
        <f>$C$219*Matriz_de_consumo!D12</f>
        <v>15877.2</v>
      </c>
      <c r="E227" s="28">
        <f>$C$219*Matriz_de_consumo!E12</f>
        <v>16079.2</v>
      </c>
      <c r="F227" s="28">
        <f>$C$219*Matriz_de_consumo!F12</f>
        <v>16362</v>
      </c>
      <c r="G227" s="28">
        <f>$C$219*Matriz_de_consumo!G12</f>
        <v>15473.2</v>
      </c>
      <c r="H227" s="28">
        <f>$C$219*Matriz_de_consumo!H12</f>
        <v>15877.2</v>
      </c>
      <c r="I227" s="28">
        <f>$C$219*Matriz_de_consumo!I12</f>
        <v>16281.2</v>
      </c>
      <c r="J227" s="28">
        <f>$C$219*Matriz_de_consumo!J12</f>
        <v>16281.2</v>
      </c>
      <c r="K227" s="28">
        <f>$C$219*Matriz_de_consumo!K12</f>
        <v>16604.400000000001</v>
      </c>
      <c r="L227" s="28">
        <f>$C$219*Matriz_de_consumo!L12</f>
        <v>16402.400000000001</v>
      </c>
      <c r="M227" s="28">
        <f>$C$219*Matriz_de_consumo!M12</f>
        <v>16321.6</v>
      </c>
      <c r="N227" s="28">
        <f>$C$219*Matriz_de_consumo!N12</f>
        <v>16685.2</v>
      </c>
      <c r="O227" s="28">
        <f>$C$219*Matriz_de_consumo!O12</f>
        <v>15675.2</v>
      </c>
      <c r="P227" s="28">
        <f>$C$219*Matriz_de_consumo!P12</f>
        <v>15675.2</v>
      </c>
      <c r="Q227" s="28">
        <f>$C$219*Matriz_de_consumo!Q12</f>
        <v>17089.2</v>
      </c>
      <c r="R227" s="28">
        <f>$C$219*Matriz_de_consumo!R12</f>
        <v>17008.400000000001</v>
      </c>
      <c r="S227" s="28">
        <f>$C$219*Matriz_de_consumo!S12</f>
        <v>16200.4</v>
      </c>
      <c r="T227" s="28">
        <f>$C$219*Matriz_de_consumo!T12</f>
        <v>15796.4</v>
      </c>
      <c r="U227" s="28">
        <f>$C$219*Matriz_de_consumo!U12</f>
        <v>15675.2</v>
      </c>
      <c r="V227" s="28">
        <f>$C$219*Matriz_de_consumo!V12</f>
        <v>15715.6</v>
      </c>
      <c r="W227" s="28">
        <f>$C$219*Matriz_de_consumo!W12</f>
        <v>16321.6</v>
      </c>
      <c r="X227" s="28">
        <f>$C$219*Matriz_de_consumo!X12</f>
        <v>16644.8</v>
      </c>
      <c r="Y227" s="28">
        <f>$C$219*Matriz_de_consumo!Y12</f>
        <v>16362</v>
      </c>
      <c r="Z227" s="28">
        <f>$C$219*Matriz_de_consumo!Z12</f>
        <v>15958</v>
      </c>
    </row>
    <row r="228" spans="2:26" x14ac:dyDescent="0.2">
      <c r="B228" s="75">
        <f t="shared" si="4"/>
        <v>44415</v>
      </c>
      <c r="C228" s="28">
        <f>$C$219*Matriz_de_consumo!C13</f>
        <v>15917.6</v>
      </c>
      <c r="D228" s="28">
        <f>$C$219*Matriz_de_consumo!D13</f>
        <v>14948</v>
      </c>
      <c r="E228" s="28">
        <f>$C$219*Matriz_de_consumo!E13</f>
        <v>15796.4</v>
      </c>
      <c r="F228" s="28">
        <f>$C$219*Matriz_de_consumo!F13</f>
        <v>16766</v>
      </c>
      <c r="G228" s="28">
        <f>$C$219*Matriz_de_consumo!G13</f>
        <v>16321.6</v>
      </c>
      <c r="H228" s="28">
        <f>$C$219*Matriz_de_consumo!H13</f>
        <v>16240.8</v>
      </c>
      <c r="I228" s="28">
        <f>$C$219*Matriz_de_consumo!I13</f>
        <v>16523.599999999999</v>
      </c>
      <c r="J228" s="28">
        <f>$C$219*Matriz_de_consumo!J13</f>
        <v>16119.6</v>
      </c>
      <c r="K228" s="28">
        <f>$C$219*Matriz_de_consumo!K13</f>
        <v>15958</v>
      </c>
      <c r="L228" s="28">
        <f>$C$219*Matriz_de_consumo!L13</f>
        <v>16321.6</v>
      </c>
      <c r="M228" s="28">
        <f>$C$219*Matriz_de_consumo!M13</f>
        <v>16483.2</v>
      </c>
      <c r="N228" s="28">
        <f>$C$219*Matriz_de_consumo!N13</f>
        <v>16604.400000000001</v>
      </c>
      <c r="O228" s="28">
        <f>$C$219*Matriz_de_consumo!O13</f>
        <v>16079.2</v>
      </c>
      <c r="P228" s="28">
        <f>$C$219*Matriz_de_consumo!P13</f>
        <v>16281.2</v>
      </c>
      <c r="Q228" s="28">
        <f>$C$219*Matriz_de_consumo!Q13</f>
        <v>15715.6</v>
      </c>
      <c r="R228" s="28">
        <f>$C$219*Matriz_de_consumo!R13</f>
        <v>15836.8</v>
      </c>
      <c r="S228" s="28">
        <f>$C$219*Matriz_de_consumo!S13</f>
        <v>16160</v>
      </c>
      <c r="T228" s="28">
        <f>$C$219*Matriz_de_consumo!T13</f>
        <v>15877.2</v>
      </c>
      <c r="U228" s="28">
        <f>$C$219*Matriz_de_consumo!U13</f>
        <v>16523.599999999999</v>
      </c>
      <c r="V228" s="28">
        <f>$C$219*Matriz_de_consumo!V13</f>
        <v>16119.6</v>
      </c>
      <c r="W228" s="28">
        <f>$C$219*Matriz_de_consumo!W13</f>
        <v>15998.4</v>
      </c>
      <c r="X228" s="28">
        <f>$C$219*Matriz_de_consumo!X13</f>
        <v>15715.6</v>
      </c>
      <c r="Y228" s="28">
        <f>$C$219*Matriz_de_consumo!Y13</f>
        <v>15917.6</v>
      </c>
      <c r="Z228" s="28">
        <f>$C$219*Matriz_de_consumo!Z13</f>
        <v>16402.400000000001</v>
      </c>
    </row>
    <row r="229" spans="2:26" x14ac:dyDescent="0.2">
      <c r="B229" s="75">
        <f t="shared" si="4"/>
        <v>44416</v>
      </c>
      <c r="C229" s="28">
        <f>$C$219*Matriz_de_consumo!C14</f>
        <v>16281.2</v>
      </c>
      <c r="D229" s="28">
        <f>$C$219*Matriz_de_consumo!D14</f>
        <v>15756</v>
      </c>
      <c r="E229" s="28">
        <f>$C$219*Matriz_de_consumo!E14</f>
        <v>15877.2</v>
      </c>
      <c r="F229" s="28">
        <f>$C$219*Matriz_de_consumo!F14</f>
        <v>15230.8</v>
      </c>
      <c r="G229" s="28">
        <f>$C$219*Matriz_de_consumo!G14</f>
        <v>15917.6</v>
      </c>
      <c r="H229" s="28">
        <f>$C$219*Matriz_de_consumo!H14</f>
        <v>17210.400000000001</v>
      </c>
      <c r="I229" s="28">
        <f>$C$219*Matriz_de_consumo!I14</f>
        <v>16564</v>
      </c>
      <c r="J229" s="28">
        <f>$C$219*Matriz_de_consumo!J14</f>
        <v>16402.400000000001</v>
      </c>
      <c r="K229" s="28">
        <f>$C$219*Matriz_de_consumo!K14</f>
        <v>16483.2</v>
      </c>
      <c r="L229" s="28">
        <f>$C$219*Matriz_de_consumo!L14</f>
        <v>15715.6</v>
      </c>
      <c r="M229" s="28">
        <f>$C$219*Matriz_de_consumo!M14</f>
        <v>16119.6</v>
      </c>
      <c r="N229" s="28">
        <f>$C$219*Matriz_de_consumo!N14</f>
        <v>16766</v>
      </c>
      <c r="O229" s="28">
        <f>$C$219*Matriz_de_consumo!O14</f>
        <v>16483.2</v>
      </c>
      <c r="P229" s="28">
        <f>$C$219*Matriz_de_consumo!P14</f>
        <v>16038.8</v>
      </c>
      <c r="Q229" s="28">
        <f>$C$219*Matriz_de_consumo!Q14</f>
        <v>15675.2</v>
      </c>
      <c r="R229" s="28">
        <f>$C$219*Matriz_de_consumo!R14</f>
        <v>15998.4</v>
      </c>
      <c r="S229" s="28">
        <f>$C$219*Matriz_de_consumo!S14</f>
        <v>15958</v>
      </c>
      <c r="T229" s="28">
        <f>$C$219*Matriz_de_consumo!T14</f>
        <v>16240.8</v>
      </c>
      <c r="U229" s="28">
        <f>$C$219*Matriz_de_consumo!U14</f>
        <v>15958</v>
      </c>
      <c r="V229" s="28">
        <f>$C$219*Matriz_de_consumo!V14</f>
        <v>16604.400000000001</v>
      </c>
      <c r="W229" s="28">
        <f>$C$219*Matriz_de_consumo!W14</f>
        <v>16079.2</v>
      </c>
      <c r="X229" s="28">
        <f>$C$219*Matriz_de_consumo!X14</f>
        <v>16200.4</v>
      </c>
      <c r="Y229" s="28">
        <f>$C$219*Matriz_de_consumo!Y14</f>
        <v>15958</v>
      </c>
      <c r="Z229" s="28">
        <f>$C$219*Matriz_de_consumo!Z14</f>
        <v>15069.2</v>
      </c>
    </row>
    <row r="230" spans="2:26" x14ac:dyDescent="0.2">
      <c r="B230" s="75">
        <f t="shared" si="4"/>
        <v>44417</v>
      </c>
      <c r="C230" s="28">
        <f>$C$219*Matriz_de_consumo!C15</f>
        <v>16160</v>
      </c>
      <c r="D230" s="28">
        <f>$C$219*Matriz_de_consumo!D15</f>
        <v>16321.6</v>
      </c>
      <c r="E230" s="28">
        <f>$C$219*Matriz_de_consumo!E15</f>
        <v>16362</v>
      </c>
      <c r="F230" s="28">
        <f>$C$219*Matriz_de_consumo!F15</f>
        <v>15836.8</v>
      </c>
      <c r="G230" s="28">
        <f>$C$219*Matriz_de_consumo!G15</f>
        <v>16321.6</v>
      </c>
      <c r="H230" s="28">
        <f>$C$219*Matriz_de_consumo!H15</f>
        <v>15877.2</v>
      </c>
      <c r="I230" s="28">
        <f>$C$219*Matriz_de_consumo!I15</f>
        <v>16281.2</v>
      </c>
      <c r="J230" s="28">
        <f>$C$219*Matriz_de_consumo!J15</f>
        <v>16402.400000000001</v>
      </c>
      <c r="K230" s="28">
        <f>$C$219*Matriz_de_consumo!K15</f>
        <v>16523.599999999999</v>
      </c>
      <c r="L230" s="28">
        <f>$C$219*Matriz_de_consumo!L15</f>
        <v>16281.2</v>
      </c>
      <c r="M230" s="28">
        <f>$C$219*Matriz_de_consumo!M15</f>
        <v>16402.400000000001</v>
      </c>
      <c r="N230" s="28">
        <f>$C$219*Matriz_de_consumo!N15</f>
        <v>15392.4</v>
      </c>
      <c r="O230" s="28">
        <f>$C$219*Matriz_de_consumo!O15</f>
        <v>15877.2</v>
      </c>
      <c r="P230" s="28">
        <f>$C$219*Matriz_de_consumo!P15</f>
        <v>16362</v>
      </c>
      <c r="Q230" s="28">
        <f>$C$219*Matriz_de_consumo!Q15</f>
        <v>16402.400000000001</v>
      </c>
      <c r="R230" s="28">
        <f>$C$219*Matriz_de_consumo!R15</f>
        <v>16200.4</v>
      </c>
      <c r="S230" s="28">
        <f>$C$219*Matriz_de_consumo!S15</f>
        <v>16119.6</v>
      </c>
      <c r="T230" s="28">
        <f>$C$219*Matriz_de_consumo!T15</f>
        <v>15756</v>
      </c>
      <c r="U230" s="28">
        <f>$C$219*Matriz_de_consumo!U15</f>
        <v>15594.4</v>
      </c>
      <c r="V230" s="28">
        <f>$C$219*Matriz_de_consumo!V15</f>
        <v>15958</v>
      </c>
      <c r="W230" s="28">
        <f>$C$219*Matriz_de_consumo!W15</f>
        <v>16644.8</v>
      </c>
      <c r="X230" s="28">
        <f>$C$219*Matriz_de_consumo!X15</f>
        <v>16362</v>
      </c>
      <c r="Y230" s="28">
        <f>$C$219*Matriz_de_consumo!Y15</f>
        <v>15594.4</v>
      </c>
      <c r="Z230" s="28">
        <f>$C$219*Matriz_de_consumo!Z15</f>
        <v>15554</v>
      </c>
    </row>
    <row r="231" spans="2:26" x14ac:dyDescent="0.2">
      <c r="B231" s="75">
        <f t="shared" si="4"/>
        <v>44418</v>
      </c>
      <c r="C231" s="28">
        <f>$C$219*Matriz_de_consumo!C16</f>
        <v>15715.6</v>
      </c>
      <c r="D231" s="28">
        <f>$C$219*Matriz_de_consumo!D16</f>
        <v>15715.6</v>
      </c>
      <c r="E231" s="28">
        <f>$C$219*Matriz_de_consumo!E16</f>
        <v>16483.2</v>
      </c>
      <c r="F231" s="28">
        <f>$C$219*Matriz_de_consumo!F16</f>
        <v>16281.2</v>
      </c>
      <c r="G231" s="28">
        <f>$C$219*Matriz_de_consumo!G16</f>
        <v>16079.2</v>
      </c>
      <c r="H231" s="28">
        <f>$C$219*Matriz_de_consumo!H16</f>
        <v>16483.2</v>
      </c>
      <c r="I231" s="28">
        <f>$C$219*Matriz_de_consumo!I16</f>
        <v>16160</v>
      </c>
      <c r="J231" s="28">
        <f>$C$219*Matriz_de_consumo!J16</f>
        <v>15917.6</v>
      </c>
      <c r="K231" s="28">
        <f>$C$219*Matriz_de_consumo!K16</f>
        <v>15998.4</v>
      </c>
      <c r="L231" s="28">
        <f>$C$219*Matriz_de_consumo!L16</f>
        <v>16927.599999999999</v>
      </c>
      <c r="M231" s="28">
        <f>$C$219*Matriz_de_consumo!M16</f>
        <v>16483.2</v>
      </c>
      <c r="N231" s="28">
        <f>$C$219*Matriz_de_consumo!N16</f>
        <v>15756</v>
      </c>
      <c r="O231" s="28">
        <f>$C$219*Matriz_de_consumo!O16</f>
        <v>16362</v>
      </c>
      <c r="P231" s="28">
        <f>$C$219*Matriz_de_consumo!P16</f>
        <v>15958</v>
      </c>
      <c r="Q231" s="28">
        <f>$C$219*Matriz_de_consumo!Q16</f>
        <v>15756</v>
      </c>
      <c r="R231" s="28">
        <f>$C$219*Matriz_de_consumo!R16</f>
        <v>15998.4</v>
      </c>
      <c r="S231" s="28">
        <f>$C$219*Matriz_de_consumo!S16</f>
        <v>15958</v>
      </c>
      <c r="T231" s="28">
        <f>$C$219*Matriz_de_consumo!T16</f>
        <v>16240.8</v>
      </c>
      <c r="U231" s="28">
        <f>$C$219*Matriz_de_consumo!U16</f>
        <v>16200.4</v>
      </c>
      <c r="V231" s="28">
        <f>$C$219*Matriz_de_consumo!V16</f>
        <v>15796.4</v>
      </c>
      <c r="W231" s="28">
        <f>$C$219*Matriz_de_consumo!W16</f>
        <v>15109.6</v>
      </c>
      <c r="X231" s="28">
        <f>$C$219*Matriz_de_consumo!X16</f>
        <v>15594.4</v>
      </c>
      <c r="Y231" s="28">
        <f>$C$219*Matriz_de_consumo!Y16</f>
        <v>16442.8</v>
      </c>
      <c r="Z231" s="28">
        <f>$C$219*Matriz_de_consumo!Z16</f>
        <v>16281.2</v>
      </c>
    </row>
    <row r="232" spans="2:26" x14ac:dyDescent="0.2">
      <c r="B232" s="75">
        <f t="shared" si="4"/>
        <v>44419</v>
      </c>
      <c r="C232" s="28">
        <f>$C$219*Matriz_de_consumo!C17</f>
        <v>15796.4</v>
      </c>
      <c r="D232" s="28">
        <f>$C$219*Matriz_de_consumo!D17</f>
        <v>15634.8</v>
      </c>
      <c r="E232" s="28">
        <f>$C$219*Matriz_de_consumo!E17</f>
        <v>15432.8</v>
      </c>
      <c r="F232" s="28">
        <f>$C$219*Matriz_de_consumo!F17</f>
        <v>15392.4</v>
      </c>
      <c r="G232" s="28">
        <f>$C$219*Matriz_de_consumo!G17</f>
        <v>16564</v>
      </c>
      <c r="H232" s="28">
        <f>$C$219*Matriz_de_consumo!H17</f>
        <v>16685.2</v>
      </c>
      <c r="I232" s="28">
        <f>$C$219*Matriz_de_consumo!I17</f>
        <v>16483.2</v>
      </c>
      <c r="J232" s="28">
        <f>$C$219*Matriz_de_consumo!J17</f>
        <v>15917.6</v>
      </c>
      <c r="K232" s="28">
        <f>$C$219*Matriz_de_consumo!K17</f>
        <v>15958</v>
      </c>
      <c r="L232" s="28">
        <f>$C$219*Matriz_de_consumo!L17</f>
        <v>15836.8</v>
      </c>
      <c r="M232" s="28">
        <f>$C$219*Matriz_de_consumo!M17</f>
        <v>16200.4</v>
      </c>
      <c r="N232" s="28">
        <f>$C$219*Matriz_de_consumo!N17</f>
        <v>16644.8</v>
      </c>
      <c r="O232" s="28">
        <f>$C$219*Matriz_de_consumo!O17</f>
        <v>16362</v>
      </c>
      <c r="P232" s="28">
        <f>$C$219*Matriz_de_consumo!P17</f>
        <v>15877.2</v>
      </c>
      <c r="Q232" s="28">
        <f>$C$219*Matriz_de_consumo!Q17</f>
        <v>16604.400000000001</v>
      </c>
      <c r="R232" s="28">
        <f>$C$219*Matriz_de_consumo!R17</f>
        <v>16119.6</v>
      </c>
      <c r="S232" s="28">
        <f>$C$219*Matriz_de_consumo!S17</f>
        <v>15513.6</v>
      </c>
      <c r="T232" s="28">
        <f>$C$219*Matriz_de_consumo!T17</f>
        <v>16483.2</v>
      </c>
      <c r="U232" s="28">
        <f>$C$219*Matriz_de_consumo!U17</f>
        <v>16523.599999999999</v>
      </c>
      <c r="V232" s="28">
        <f>$C$219*Matriz_de_consumo!V17</f>
        <v>16321.6</v>
      </c>
      <c r="W232" s="28">
        <f>$C$219*Matriz_de_consumo!W17</f>
        <v>15513.6</v>
      </c>
      <c r="X232" s="28">
        <f>$C$219*Matriz_de_consumo!X17</f>
        <v>15796.4</v>
      </c>
      <c r="Y232" s="28">
        <f>$C$219*Matriz_de_consumo!Y17</f>
        <v>15715.6</v>
      </c>
      <c r="Z232" s="28">
        <f>$C$219*Matriz_de_consumo!Z17</f>
        <v>16038.8</v>
      </c>
    </row>
    <row r="233" spans="2:26" x14ac:dyDescent="0.2">
      <c r="B233" s="75">
        <f t="shared" si="4"/>
        <v>44420</v>
      </c>
      <c r="C233" s="28">
        <f>$C$219*Matriz_de_consumo!C18</f>
        <v>16240.8</v>
      </c>
      <c r="D233" s="28">
        <f>$C$219*Matriz_de_consumo!D18</f>
        <v>15675.2</v>
      </c>
      <c r="E233" s="28">
        <f>$C$219*Matriz_de_consumo!E18</f>
        <v>15877.2</v>
      </c>
      <c r="F233" s="28">
        <f>$C$219*Matriz_de_consumo!F18</f>
        <v>16321.6</v>
      </c>
      <c r="G233" s="28">
        <f>$C$219*Matriz_de_consumo!G18</f>
        <v>15917.6</v>
      </c>
      <c r="H233" s="28">
        <f>$C$219*Matriz_de_consumo!H18</f>
        <v>16160</v>
      </c>
      <c r="I233" s="28">
        <f>$C$219*Matriz_de_consumo!I18</f>
        <v>16725.599999999999</v>
      </c>
      <c r="J233" s="28">
        <f>$C$219*Matriz_de_consumo!J18</f>
        <v>16483.2</v>
      </c>
      <c r="K233" s="28">
        <f>$C$219*Matriz_de_consumo!K18</f>
        <v>16402.400000000001</v>
      </c>
      <c r="L233" s="28">
        <f>$C$219*Matriz_de_consumo!L18</f>
        <v>16240.8</v>
      </c>
      <c r="M233" s="28">
        <f>$C$219*Matriz_de_consumo!M18</f>
        <v>15796.4</v>
      </c>
      <c r="N233" s="28">
        <f>$C$219*Matriz_de_consumo!N18</f>
        <v>15675.2</v>
      </c>
      <c r="O233" s="28">
        <f>$C$219*Matriz_de_consumo!O18</f>
        <v>15796.4</v>
      </c>
      <c r="P233" s="28">
        <f>$C$219*Matriz_de_consumo!P18</f>
        <v>16766</v>
      </c>
      <c r="Q233" s="28">
        <f>$C$219*Matriz_de_consumo!Q18</f>
        <v>16119.6</v>
      </c>
      <c r="R233" s="28">
        <f>$C$219*Matriz_de_consumo!R18</f>
        <v>16281.2</v>
      </c>
      <c r="S233" s="28">
        <f>$C$219*Matriz_de_consumo!S18</f>
        <v>16402.400000000001</v>
      </c>
      <c r="T233" s="28">
        <f>$C$219*Matriz_de_consumo!T18</f>
        <v>15594.4</v>
      </c>
      <c r="U233" s="28">
        <f>$C$219*Matriz_de_consumo!U18</f>
        <v>16079.2</v>
      </c>
      <c r="V233" s="28">
        <f>$C$219*Matriz_de_consumo!V18</f>
        <v>16200.4</v>
      </c>
      <c r="W233" s="28">
        <f>$C$219*Matriz_de_consumo!W18</f>
        <v>15877.2</v>
      </c>
      <c r="X233" s="28">
        <f>$C$219*Matriz_de_consumo!X18</f>
        <v>16079.2</v>
      </c>
      <c r="Y233" s="28">
        <f>$C$219*Matriz_de_consumo!Y18</f>
        <v>16362</v>
      </c>
      <c r="Z233" s="28">
        <f>$C$219*Matriz_de_consumo!Z18</f>
        <v>16160</v>
      </c>
    </row>
    <row r="234" spans="2:26" x14ac:dyDescent="0.2">
      <c r="B234" s="75">
        <f t="shared" si="4"/>
        <v>44421</v>
      </c>
      <c r="C234" s="28">
        <f>$C$219*Matriz_de_consumo!C19</f>
        <v>15675.2</v>
      </c>
      <c r="D234" s="28">
        <f>$C$219*Matriz_de_consumo!D19</f>
        <v>15675.2</v>
      </c>
      <c r="E234" s="28">
        <f>$C$219*Matriz_de_consumo!E19</f>
        <v>15836.8</v>
      </c>
      <c r="F234" s="28">
        <f>$C$219*Matriz_de_consumo!F19</f>
        <v>16321.6</v>
      </c>
      <c r="G234" s="28">
        <f>$C$219*Matriz_de_consumo!G19</f>
        <v>15917.6</v>
      </c>
      <c r="H234" s="28">
        <f>$C$219*Matriz_de_consumo!H19</f>
        <v>16483.2</v>
      </c>
      <c r="I234" s="28">
        <f>$C$219*Matriz_de_consumo!I19</f>
        <v>15917.6</v>
      </c>
      <c r="J234" s="28">
        <f>$C$219*Matriz_de_consumo!J19</f>
        <v>15554</v>
      </c>
      <c r="K234" s="28">
        <f>$C$219*Matriz_de_consumo!K19</f>
        <v>16564</v>
      </c>
      <c r="L234" s="28">
        <f>$C$219*Matriz_de_consumo!L19</f>
        <v>16079.2</v>
      </c>
      <c r="M234" s="28">
        <f>$C$219*Matriz_de_consumo!M19</f>
        <v>16725.599999999999</v>
      </c>
      <c r="N234" s="28">
        <f>$C$219*Matriz_de_consumo!N19</f>
        <v>16240.8</v>
      </c>
      <c r="O234" s="28">
        <f>$C$219*Matriz_de_consumo!O19</f>
        <v>15513.6</v>
      </c>
      <c r="P234" s="28">
        <f>$C$219*Matriz_de_consumo!P19</f>
        <v>15352</v>
      </c>
      <c r="Q234" s="28">
        <f>$C$219*Matriz_de_consumo!Q19</f>
        <v>15392.4</v>
      </c>
      <c r="R234" s="28">
        <f>$C$219*Matriz_de_consumo!R19</f>
        <v>16200.4</v>
      </c>
      <c r="S234" s="28">
        <f>$C$219*Matriz_de_consumo!S19</f>
        <v>16483.2</v>
      </c>
      <c r="T234" s="28">
        <f>$C$219*Matriz_de_consumo!T19</f>
        <v>15796.4</v>
      </c>
      <c r="U234" s="28">
        <f>$C$219*Matriz_de_consumo!U19</f>
        <v>16281.2</v>
      </c>
      <c r="V234" s="28">
        <f>$C$219*Matriz_de_consumo!V19</f>
        <v>15836.8</v>
      </c>
      <c r="W234" s="28">
        <f>$C$219*Matriz_de_consumo!W19</f>
        <v>15271.2</v>
      </c>
      <c r="X234" s="28">
        <f>$C$219*Matriz_de_consumo!X19</f>
        <v>15715.6</v>
      </c>
      <c r="Y234" s="28">
        <f>$C$219*Matriz_de_consumo!Y19</f>
        <v>16038.8</v>
      </c>
      <c r="Z234" s="28">
        <f>$C$219*Matriz_de_consumo!Z19</f>
        <v>15917.6</v>
      </c>
    </row>
    <row r="235" spans="2:26" x14ac:dyDescent="0.2">
      <c r="B235" s="75">
        <f t="shared" si="4"/>
        <v>44422</v>
      </c>
      <c r="C235" s="28">
        <f>$C$219*Matriz_de_consumo!C20</f>
        <v>15675.2</v>
      </c>
      <c r="D235" s="28">
        <f>$C$219*Matriz_de_consumo!D20</f>
        <v>15513.6</v>
      </c>
      <c r="E235" s="28">
        <f>$C$219*Matriz_de_consumo!E20</f>
        <v>15271.2</v>
      </c>
      <c r="F235" s="28">
        <f>$C$219*Matriz_de_consumo!F20</f>
        <v>15271.2</v>
      </c>
      <c r="G235" s="28">
        <f>$C$219*Matriz_de_consumo!G20</f>
        <v>16160</v>
      </c>
      <c r="H235" s="28">
        <f>$C$219*Matriz_de_consumo!H20</f>
        <v>15998.4</v>
      </c>
      <c r="I235" s="28">
        <f>$C$219*Matriz_de_consumo!I20</f>
        <v>16038.8</v>
      </c>
      <c r="J235" s="28">
        <f>$C$219*Matriz_de_consumo!J20</f>
        <v>16079.2</v>
      </c>
      <c r="K235" s="28">
        <f>$C$219*Matriz_de_consumo!K20</f>
        <v>15392.4</v>
      </c>
      <c r="L235" s="28">
        <f>$C$219*Matriz_de_consumo!L20</f>
        <v>15392.4</v>
      </c>
      <c r="M235" s="28">
        <f>$C$219*Matriz_de_consumo!M20</f>
        <v>16119.6</v>
      </c>
      <c r="N235" s="28">
        <f>$C$219*Matriz_de_consumo!N20</f>
        <v>16160</v>
      </c>
      <c r="O235" s="28">
        <f>$C$219*Matriz_de_consumo!O20</f>
        <v>15877.2</v>
      </c>
      <c r="P235" s="28">
        <f>$C$219*Matriz_de_consumo!P20</f>
        <v>15392.4</v>
      </c>
      <c r="Q235" s="28">
        <f>$C$219*Matriz_de_consumo!Q20</f>
        <v>15473.2</v>
      </c>
      <c r="R235" s="28">
        <f>$C$219*Matriz_de_consumo!R20</f>
        <v>15473.2</v>
      </c>
      <c r="S235" s="28">
        <f>$C$219*Matriz_de_consumo!S20</f>
        <v>15513.6</v>
      </c>
      <c r="T235" s="28">
        <f>$C$219*Matriz_de_consumo!T20</f>
        <v>16564</v>
      </c>
      <c r="U235" s="28">
        <f>$C$219*Matriz_de_consumo!U20</f>
        <v>16119.6</v>
      </c>
      <c r="V235" s="28">
        <f>$C$219*Matriz_de_consumo!V20</f>
        <v>16079.2</v>
      </c>
      <c r="W235" s="28">
        <f>$C$219*Matriz_de_consumo!W20</f>
        <v>15836.8</v>
      </c>
      <c r="X235" s="28">
        <f>$C$219*Matriz_de_consumo!X20</f>
        <v>15190.4</v>
      </c>
      <c r="Y235" s="28">
        <f>$C$219*Matriz_de_consumo!Y20</f>
        <v>15473.2</v>
      </c>
      <c r="Z235" s="28">
        <f>$C$219*Matriz_de_consumo!Z20</f>
        <v>16362</v>
      </c>
    </row>
    <row r="236" spans="2:26" x14ac:dyDescent="0.2">
      <c r="B236" s="75">
        <f t="shared" si="4"/>
        <v>44423</v>
      </c>
      <c r="C236" s="28">
        <f>$C$219*Matriz_de_consumo!C21</f>
        <v>16200.4</v>
      </c>
      <c r="D236" s="28">
        <f>$C$219*Matriz_de_consumo!D21</f>
        <v>15554</v>
      </c>
      <c r="E236" s="28">
        <f>$C$219*Matriz_de_consumo!E21</f>
        <v>15432.8</v>
      </c>
      <c r="F236" s="28">
        <f>$C$219*Matriz_de_consumo!F21</f>
        <v>15675.2</v>
      </c>
      <c r="G236" s="28">
        <f>$C$219*Matriz_de_consumo!G21</f>
        <v>14826.8</v>
      </c>
      <c r="H236" s="28">
        <f>$C$219*Matriz_de_consumo!H21</f>
        <v>15352</v>
      </c>
      <c r="I236" s="28">
        <f>$C$219*Matriz_de_consumo!I21</f>
        <v>16038.8</v>
      </c>
      <c r="J236" s="28">
        <f>$C$219*Matriz_de_consumo!J21</f>
        <v>16362</v>
      </c>
      <c r="K236" s="28">
        <f>$C$219*Matriz_de_consumo!K21</f>
        <v>16483.2</v>
      </c>
      <c r="L236" s="28">
        <f>$C$219*Matriz_de_consumo!L21</f>
        <v>15836.8</v>
      </c>
      <c r="M236" s="28">
        <f>$C$219*Matriz_de_consumo!M21</f>
        <v>15432.8</v>
      </c>
      <c r="N236" s="28">
        <f>$C$219*Matriz_de_consumo!N21</f>
        <v>15958</v>
      </c>
      <c r="O236" s="28">
        <f>$C$219*Matriz_de_consumo!O21</f>
        <v>16604.400000000001</v>
      </c>
      <c r="P236" s="28">
        <f>$C$219*Matriz_de_consumo!P21</f>
        <v>16321.6</v>
      </c>
      <c r="Q236" s="28">
        <f>$C$219*Matriz_de_consumo!Q21</f>
        <v>14867.2</v>
      </c>
      <c r="R236" s="28">
        <f>$C$219*Matriz_de_consumo!R21</f>
        <v>15836.8</v>
      </c>
      <c r="S236" s="28">
        <f>$C$219*Matriz_de_consumo!S21</f>
        <v>15796.4</v>
      </c>
      <c r="T236" s="28">
        <f>$C$219*Matriz_de_consumo!T21</f>
        <v>15069.2</v>
      </c>
      <c r="U236" s="28">
        <f>$C$219*Matriz_de_consumo!U21</f>
        <v>15998.4</v>
      </c>
      <c r="V236" s="28">
        <f>$C$219*Matriz_de_consumo!V21</f>
        <v>16240.8</v>
      </c>
      <c r="W236" s="28">
        <f>$C$219*Matriz_de_consumo!W21</f>
        <v>16240.8</v>
      </c>
      <c r="X236" s="28">
        <f>$C$219*Matriz_de_consumo!X21</f>
        <v>15958</v>
      </c>
      <c r="Y236" s="28">
        <f>$C$219*Matriz_de_consumo!Y21</f>
        <v>15352</v>
      </c>
      <c r="Z236" s="28">
        <f>$C$219*Matriz_de_consumo!Z21</f>
        <v>15594.4</v>
      </c>
    </row>
    <row r="237" spans="2:26" x14ac:dyDescent="0.2">
      <c r="B237" s="75">
        <f t="shared" si="4"/>
        <v>44424</v>
      </c>
      <c r="C237" s="28">
        <f>$C$219*Matriz_de_consumo!C22</f>
        <v>16160</v>
      </c>
      <c r="D237" s="28">
        <f>$C$219*Matriz_de_consumo!D22</f>
        <v>15958</v>
      </c>
      <c r="E237" s="28">
        <f>$C$219*Matriz_de_consumo!E22</f>
        <v>16200.4</v>
      </c>
      <c r="F237" s="28">
        <f>$C$219*Matriz_de_consumo!F22</f>
        <v>15150</v>
      </c>
      <c r="G237" s="28">
        <f>$C$219*Matriz_de_consumo!G22</f>
        <v>15836.8</v>
      </c>
      <c r="H237" s="28">
        <f>$C$219*Matriz_de_consumo!H22</f>
        <v>16119.6</v>
      </c>
      <c r="I237" s="28">
        <f>$C$219*Matriz_de_consumo!I22</f>
        <v>15392.4</v>
      </c>
      <c r="J237" s="28">
        <f>$C$219*Matriz_de_consumo!J22</f>
        <v>16240.8</v>
      </c>
      <c r="K237" s="28">
        <f>$C$219*Matriz_de_consumo!K22</f>
        <v>16483.2</v>
      </c>
      <c r="L237" s="28">
        <f>$C$219*Matriz_de_consumo!L22</f>
        <v>16200.4</v>
      </c>
      <c r="M237" s="28">
        <f>$C$219*Matriz_de_consumo!M22</f>
        <v>15796.4</v>
      </c>
      <c r="N237" s="28">
        <f>$C$219*Matriz_de_consumo!N22</f>
        <v>15554</v>
      </c>
      <c r="O237" s="28">
        <f>$C$219*Matriz_de_consumo!O22</f>
        <v>15756</v>
      </c>
      <c r="P237" s="28">
        <f>$C$219*Matriz_de_consumo!P22</f>
        <v>15352</v>
      </c>
      <c r="Q237" s="28">
        <f>$C$219*Matriz_de_consumo!Q22</f>
        <v>15432.8</v>
      </c>
      <c r="R237" s="28">
        <f>$C$219*Matriz_de_consumo!R22</f>
        <v>16442.8</v>
      </c>
      <c r="S237" s="28">
        <f>$C$219*Matriz_de_consumo!S22</f>
        <v>16160</v>
      </c>
      <c r="T237" s="28">
        <f>$C$219*Matriz_de_consumo!T22</f>
        <v>15998.4</v>
      </c>
      <c r="U237" s="28">
        <f>$C$219*Matriz_de_consumo!U22</f>
        <v>15675.2</v>
      </c>
      <c r="V237" s="28">
        <f>$C$219*Matriz_de_consumo!V22</f>
        <v>15190.4</v>
      </c>
      <c r="W237" s="28">
        <f>$C$219*Matriz_de_consumo!W22</f>
        <v>16038.8</v>
      </c>
      <c r="X237" s="28">
        <f>$C$219*Matriz_de_consumo!X22</f>
        <v>16240.8</v>
      </c>
      <c r="Y237" s="28">
        <f>$C$219*Matriz_de_consumo!Y22</f>
        <v>15473.2</v>
      </c>
      <c r="Z237" s="28">
        <f>$C$219*Matriz_de_consumo!Z22</f>
        <v>15594.4</v>
      </c>
    </row>
    <row r="238" spans="2:26" x14ac:dyDescent="0.2">
      <c r="B238" s="75">
        <f t="shared" si="4"/>
        <v>44425</v>
      </c>
      <c r="C238" s="28">
        <f>$C$219*Matriz_de_consumo!C23</f>
        <v>15109.6</v>
      </c>
      <c r="D238" s="28">
        <f>$C$219*Matriz_de_consumo!D23</f>
        <v>15392.4</v>
      </c>
      <c r="E238" s="28">
        <f>$C$219*Matriz_de_consumo!E23</f>
        <v>15715.6</v>
      </c>
      <c r="F238" s="28">
        <f>$C$219*Matriz_de_consumo!F23</f>
        <v>15594.4</v>
      </c>
      <c r="G238" s="28">
        <f>$C$219*Matriz_de_consumo!G23</f>
        <v>16483.2</v>
      </c>
      <c r="H238" s="28">
        <f>$C$219*Matriz_de_consumo!H23</f>
        <v>15917.6</v>
      </c>
      <c r="I238" s="28">
        <f>$C$219*Matriz_de_consumo!I23</f>
        <v>15756</v>
      </c>
      <c r="J238" s="28">
        <f>$C$219*Matriz_de_consumo!J23</f>
        <v>15675.2</v>
      </c>
      <c r="K238" s="28">
        <f>$C$219*Matriz_de_consumo!K23</f>
        <v>15473.2</v>
      </c>
      <c r="L238" s="28">
        <f>$C$219*Matriz_de_consumo!L23</f>
        <v>16442.8</v>
      </c>
      <c r="M238" s="28">
        <f>$C$219*Matriz_de_consumo!M23</f>
        <v>15917.6</v>
      </c>
      <c r="N238" s="28">
        <f>$C$219*Matriz_de_consumo!N23</f>
        <v>15150</v>
      </c>
      <c r="O238" s="28">
        <f>$C$219*Matriz_de_consumo!O23</f>
        <v>16038.8</v>
      </c>
      <c r="P238" s="28">
        <f>$C$219*Matriz_de_consumo!P23</f>
        <v>15917.6</v>
      </c>
      <c r="Q238" s="28">
        <f>$C$219*Matriz_de_consumo!Q23</f>
        <v>15513.6</v>
      </c>
      <c r="R238" s="28">
        <f>$C$219*Matriz_de_consumo!R23</f>
        <v>14988.4</v>
      </c>
      <c r="S238" s="28">
        <f>$C$219*Matriz_de_consumo!S23</f>
        <v>16079.2</v>
      </c>
      <c r="T238" s="28">
        <f>$C$219*Matriz_de_consumo!T23</f>
        <v>16604.400000000001</v>
      </c>
      <c r="U238" s="28">
        <f>$C$219*Matriz_de_consumo!U23</f>
        <v>16038.8</v>
      </c>
      <c r="V238" s="28">
        <f>$C$219*Matriz_de_consumo!V23</f>
        <v>15634.8</v>
      </c>
      <c r="W238" s="28">
        <f>$C$219*Matriz_de_consumo!W23</f>
        <v>15190.4</v>
      </c>
      <c r="X238" s="28">
        <f>$C$219*Matriz_de_consumo!X23</f>
        <v>14907.6</v>
      </c>
      <c r="Y238" s="28">
        <f>$C$219*Matriz_de_consumo!Y23</f>
        <v>15958</v>
      </c>
      <c r="Z238" s="28">
        <f>$C$219*Matriz_de_consumo!Z23</f>
        <v>15917.6</v>
      </c>
    </row>
    <row r="239" spans="2:26" x14ac:dyDescent="0.2">
      <c r="B239" s="75">
        <f t="shared" si="4"/>
        <v>44426</v>
      </c>
      <c r="C239" s="28">
        <f>$C$219*Matriz_de_consumo!C24</f>
        <v>16564</v>
      </c>
      <c r="D239" s="28">
        <f>$C$219*Matriz_de_consumo!D24</f>
        <v>15634.8</v>
      </c>
      <c r="E239" s="28">
        <f>$C$219*Matriz_de_consumo!E24</f>
        <v>15554</v>
      </c>
      <c r="F239" s="28">
        <f>$C$219*Matriz_de_consumo!F24</f>
        <v>15230.8</v>
      </c>
      <c r="G239" s="28">
        <f>$C$219*Matriz_de_consumo!G24</f>
        <v>15513.6</v>
      </c>
      <c r="H239" s="28">
        <f>$C$219*Matriz_de_consumo!H24</f>
        <v>16806.400000000001</v>
      </c>
      <c r="I239" s="28">
        <f>$C$219*Matriz_de_consumo!I24</f>
        <v>15998.4</v>
      </c>
      <c r="J239" s="28">
        <f>$C$219*Matriz_de_consumo!J24</f>
        <v>15594.4</v>
      </c>
      <c r="K239" s="28">
        <f>$C$219*Matriz_de_consumo!K24</f>
        <v>15998.4</v>
      </c>
      <c r="L239" s="28">
        <f>$C$219*Matriz_de_consumo!L24</f>
        <v>15958</v>
      </c>
      <c r="M239" s="28">
        <f>$C$219*Matriz_de_consumo!M24</f>
        <v>15352</v>
      </c>
      <c r="N239" s="28">
        <f>$C$219*Matriz_de_consumo!N24</f>
        <v>15594.4</v>
      </c>
      <c r="O239" s="28">
        <f>$C$219*Matriz_de_consumo!O24</f>
        <v>16402.400000000001</v>
      </c>
      <c r="P239" s="28">
        <f>$C$219*Matriz_de_consumo!P24</f>
        <v>14624.8</v>
      </c>
      <c r="Q239" s="28">
        <f>$C$219*Matriz_de_consumo!Q24</f>
        <v>15109.6</v>
      </c>
      <c r="R239" s="28">
        <f>$C$219*Matriz_de_consumo!R24</f>
        <v>15311.6</v>
      </c>
      <c r="S239" s="28">
        <f>$C$219*Matriz_de_consumo!S24</f>
        <v>15190.4</v>
      </c>
      <c r="T239" s="28">
        <f>$C$219*Matriz_de_consumo!T24</f>
        <v>15392.4</v>
      </c>
      <c r="U239" s="28">
        <f>$C$219*Matriz_de_consumo!U24</f>
        <v>16362</v>
      </c>
      <c r="V239" s="28">
        <f>$C$219*Matriz_de_consumo!V24</f>
        <v>15675.2</v>
      </c>
      <c r="W239" s="28">
        <f>$C$219*Matriz_de_consumo!W24</f>
        <v>15432.8</v>
      </c>
      <c r="X239" s="28">
        <f>$C$219*Matriz_de_consumo!X24</f>
        <v>15473.2</v>
      </c>
      <c r="Y239" s="28">
        <f>$C$219*Matriz_de_consumo!Y24</f>
        <v>15190.4</v>
      </c>
      <c r="Z239" s="28">
        <f>$C$219*Matriz_de_consumo!Z24</f>
        <v>15352</v>
      </c>
    </row>
    <row r="240" spans="2:26" x14ac:dyDescent="0.2">
      <c r="B240" s="75">
        <f t="shared" si="4"/>
        <v>44427</v>
      </c>
      <c r="C240" s="28">
        <f>$C$219*Matriz_de_consumo!C25</f>
        <v>15877.2</v>
      </c>
      <c r="D240" s="28">
        <f>$C$219*Matriz_de_consumo!D25</f>
        <v>15877.2</v>
      </c>
      <c r="E240" s="28">
        <f>$C$219*Matriz_de_consumo!E25</f>
        <v>15998.4</v>
      </c>
      <c r="F240" s="28">
        <f>$C$219*Matriz_de_consumo!F25</f>
        <v>15554</v>
      </c>
      <c r="G240" s="28">
        <f>$C$219*Matriz_de_consumo!G25</f>
        <v>15917.6</v>
      </c>
      <c r="H240" s="28">
        <f>$C$219*Matriz_de_consumo!H25</f>
        <v>14624.8</v>
      </c>
      <c r="I240" s="28">
        <f>$C$219*Matriz_de_consumo!I25</f>
        <v>14503.6</v>
      </c>
      <c r="J240" s="28">
        <f>$C$219*Matriz_de_consumo!J25</f>
        <v>14342</v>
      </c>
      <c r="K240" s="28">
        <f>$C$219*Matriz_de_consumo!K25</f>
        <v>16240.8</v>
      </c>
      <c r="L240" s="28">
        <f>$C$219*Matriz_de_consumo!L25</f>
        <v>16402.400000000001</v>
      </c>
      <c r="M240" s="28">
        <f>$C$219*Matriz_de_consumo!M25</f>
        <v>15715.6</v>
      </c>
      <c r="N240" s="28">
        <f>$C$219*Matriz_de_consumo!N25</f>
        <v>15594.4</v>
      </c>
      <c r="O240" s="28">
        <f>$C$219*Matriz_de_consumo!O25</f>
        <v>15796.4</v>
      </c>
      <c r="P240" s="28">
        <f>$C$219*Matriz_de_consumo!P25</f>
        <v>16200.4</v>
      </c>
      <c r="Q240" s="28">
        <f>$C$219*Matriz_de_consumo!Q25</f>
        <v>16685.2</v>
      </c>
      <c r="R240" s="28">
        <f>$C$219*Matriz_de_consumo!R25</f>
        <v>16442.8</v>
      </c>
      <c r="S240" s="28">
        <f>$C$219*Matriz_de_consumo!S25</f>
        <v>15877.2</v>
      </c>
      <c r="T240" s="28">
        <f>$C$219*Matriz_de_consumo!T25</f>
        <v>15917.6</v>
      </c>
      <c r="U240" s="28">
        <f>$C$219*Matriz_de_consumo!U25</f>
        <v>15675.2</v>
      </c>
      <c r="V240" s="28">
        <f>$C$219*Matriz_de_consumo!V25</f>
        <v>15594.4</v>
      </c>
      <c r="W240" s="28">
        <f>$C$219*Matriz_de_consumo!W25</f>
        <v>15756</v>
      </c>
      <c r="X240" s="28">
        <f>$C$219*Matriz_de_consumo!X25</f>
        <v>15392.4</v>
      </c>
      <c r="Y240" s="28">
        <f>$C$219*Matriz_de_consumo!Y25</f>
        <v>15998.4</v>
      </c>
      <c r="Z240" s="28">
        <f>$C$219*Matriz_de_consumo!Z25</f>
        <v>15432.8</v>
      </c>
    </row>
    <row r="241" spans="2:26" x14ac:dyDescent="0.2">
      <c r="B241" s="75">
        <f t="shared" si="4"/>
        <v>44428</v>
      </c>
      <c r="C241" s="28">
        <f>$C$219*Matriz_de_consumo!C26</f>
        <v>15715.6</v>
      </c>
      <c r="D241" s="28">
        <f>$C$219*Matriz_de_consumo!D26</f>
        <v>15513.6</v>
      </c>
      <c r="E241" s="28">
        <f>$C$219*Matriz_de_consumo!E26</f>
        <v>15796.4</v>
      </c>
      <c r="F241" s="28">
        <f>$C$219*Matriz_de_consumo!F26</f>
        <v>16281.2</v>
      </c>
      <c r="G241" s="28">
        <f>$C$219*Matriz_de_consumo!G26</f>
        <v>15998.4</v>
      </c>
      <c r="H241" s="28">
        <f>$C$219*Matriz_de_consumo!H26</f>
        <v>16119.6</v>
      </c>
      <c r="I241" s="28">
        <f>$C$219*Matriz_de_consumo!I26</f>
        <v>15917.6</v>
      </c>
      <c r="J241" s="28">
        <f>$C$219*Matriz_de_consumo!J26</f>
        <v>15109.6</v>
      </c>
      <c r="K241" s="28">
        <f>$C$219*Matriz_de_consumo!K26</f>
        <v>16160</v>
      </c>
      <c r="L241" s="28">
        <f>$C$219*Matriz_de_consumo!L26</f>
        <v>15917.6</v>
      </c>
      <c r="M241" s="28">
        <f>$C$219*Matriz_de_consumo!M26</f>
        <v>15190.4</v>
      </c>
      <c r="N241" s="28">
        <f>$C$219*Matriz_de_consumo!N26</f>
        <v>15634.8</v>
      </c>
      <c r="O241" s="28">
        <f>$C$219*Matriz_de_consumo!O26</f>
        <v>15756</v>
      </c>
      <c r="P241" s="28">
        <f>$C$219*Matriz_de_consumo!P26</f>
        <v>15432.8</v>
      </c>
      <c r="Q241" s="28">
        <f>$C$219*Matriz_de_consumo!Q26</f>
        <v>15917.6</v>
      </c>
      <c r="R241" s="28">
        <f>$C$219*Matriz_de_consumo!R26</f>
        <v>16160</v>
      </c>
      <c r="S241" s="28">
        <f>$C$219*Matriz_de_consumo!S26</f>
        <v>16402.400000000001</v>
      </c>
      <c r="T241" s="28">
        <f>$C$219*Matriz_de_consumo!T26</f>
        <v>16523.599999999999</v>
      </c>
      <c r="U241" s="28">
        <f>$C$219*Matriz_de_consumo!U26</f>
        <v>15756</v>
      </c>
      <c r="V241" s="28">
        <f>$C$219*Matriz_de_consumo!V26</f>
        <v>15756</v>
      </c>
      <c r="W241" s="28">
        <f>$C$219*Matriz_de_consumo!W26</f>
        <v>14948</v>
      </c>
      <c r="X241" s="28">
        <f>$C$219*Matriz_de_consumo!X26</f>
        <v>15271.2</v>
      </c>
      <c r="Y241" s="28">
        <f>$C$219*Matriz_de_consumo!Y26</f>
        <v>16564</v>
      </c>
      <c r="Z241" s="28">
        <f>$C$219*Matriz_de_consumo!Z26</f>
        <v>15554</v>
      </c>
    </row>
    <row r="242" spans="2:26" x14ac:dyDescent="0.2">
      <c r="B242" s="75">
        <f t="shared" si="4"/>
        <v>44429</v>
      </c>
      <c r="C242" s="28">
        <f>$C$219*Matriz_de_consumo!C27</f>
        <v>12806.8</v>
      </c>
      <c r="D242" s="28">
        <f>$C$219*Matriz_de_consumo!D27</f>
        <v>15756</v>
      </c>
      <c r="E242" s="28">
        <f>$C$219*Matriz_de_consumo!E27</f>
        <v>13412.8</v>
      </c>
      <c r="F242" s="28">
        <f>$C$219*Matriz_de_consumo!F27</f>
        <v>15352</v>
      </c>
      <c r="G242" s="28">
        <f>$C$219*Matriz_de_consumo!G27</f>
        <v>15917.6</v>
      </c>
      <c r="H242" s="28">
        <f>$C$219*Matriz_de_consumo!H27</f>
        <v>15473.2</v>
      </c>
      <c r="I242" s="28">
        <f>$C$219*Matriz_de_consumo!I27</f>
        <v>15554</v>
      </c>
      <c r="J242" s="28">
        <f>$C$219*Matriz_de_consumo!J27</f>
        <v>16079.2</v>
      </c>
      <c r="K242" s="28">
        <f>$C$219*Matriz_de_consumo!K27</f>
        <v>16685.2</v>
      </c>
      <c r="L242" s="28">
        <f>$C$219*Matriz_de_consumo!L27</f>
        <v>16685.2</v>
      </c>
      <c r="M242" s="28">
        <f>$C$219*Matriz_de_consumo!M27</f>
        <v>16442.8</v>
      </c>
      <c r="N242" s="28">
        <f>$C$219*Matriz_de_consumo!N27</f>
        <v>15877.2</v>
      </c>
      <c r="O242" s="28">
        <f>$C$219*Matriz_de_consumo!O27</f>
        <v>15675.2</v>
      </c>
      <c r="P242" s="28">
        <f>$C$219*Matriz_de_consumo!P27</f>
        <v>15513.6</v>
      </c>
      <c r="Q242" s="28">
        <f>$C$219*Matriz_de_consumo!Q27</f>
        <v>15675.2</v>
      </c>
      <c r="R242" s="28">
        <f>$C$219*Matriz_de_consumo!R27</f>
        <v>16281.2</v>
      </c>
      <c r="S242" s="28">
        <f>$C$219*Matriz_de_consumo!S27</f>
        <v>16685.2</v>
      </c>
      <c r="T242" s="28">
        <f>$C$219*Matriz_de_consumo!T27</f>
        <v>16160</v>
      </c>
      <c r="U242" s="28">
        <f>$C$219*Matriz_de_consumo!U27</f>
        <v>16483.2</v>
      </c>
      <c r="V242" s="28">
        <f>$C$219*Matriz_de_consumo!V27</f>
        <v>16362</v>
      </c>
      <c r="W242" s="28">
        <f>$C$219*Matriz_de_consumo!W27</f>
        <v>15998.4</v>
      </c>
      <c r="X242" s="28">
        <f>$C$219*Matriz_de_consumo!X27</f>
        <v>15473.2</v>
      </c>
      <c r="Y242" s="28">
        <f>$C$219*Matriz_de_consumo!Y27</f>
        <v>15634.8</v>
      </c>
      <c r="Z242" s="28">
        <f>$C$219*Matriz_de_consumo!Z27</f>
        <v>15230.8</v>
      </c>
    </row>
    <row r="243" spans="2:26" x14ac:dyDescent="0.2">
      <c r="B243" s="75">
        <f t="shared" si="4"/>
        <v>44430</v>
      </c>
      <c r="C243" s="28">
        <f>$C$219*Matriz_de_consumo!C28</f>
        <v>15513.6</v>
      </c>
      <c r="D243" s="28">
        <f>$C$219*Matriz_de_consumo!D28</f>
        <v>16281.2</v>
      </c>
      <c r="E243" s="28">
        <f>$C$219*Matriz_de_consumo!E28</f>
        <v>16079.2</v>
      </c>
      <c r="F243" s="28">
        <f>$C$219*Matriz_de_consumo!F28</f>
        <v>15634.8</v>
      </c>
      <c r="G243" s="28">
        <f>$C$219*Matriz_de_consumo!G28</f>
        <v>15796.4</v>
      </c>
      <c r="H243" s="28">
        <f>$C$219*Matriz_de_consumo!H28</f>
        <v>15998.4</v>
      </c>
      <c r="I243" s="28">
        <f>$C$219*Matriz_de_consumo!I28</f>
        <v>16321.6</v>
      </c>
      <c r="J243" s="28">
        <f>$C$219*Matriz_de_consumo!J28</f>
        <v>15836.8</v>
      </c>
      <c r="K243" s="28">
        <f>$C$219*Matriz_de_consumo!K28</f>
        <v>15634.8</v>
      </c>
      <c r="L243" s="28">
        <f>$C$219*Matriz_de_consumo!L28</f>
        <v>15796.4</v>
      </c>
      <c r="M243" s="28">
        <f>$C$219*Matriz_de_consumo!M28</f>
        <v>16119.6</v>
      </c>
      <c r="N243" s="28">
        <f>$C$219*Matriz_de_consumo!N28</f>
        <v>16240.8</v>
      </c>
      <c r="O243" s="28">
        <f>$C$219*Matriz_de_consumo!O28</f>
        <v>16362</v>
      </c>
      <c r="P243" s="28">
        <f>$C$219*Matriz_de_consumo!P28</f>
        <v>15594.4</v>
      </c>
      <c r="Q243" s="28">
        <f>$C$219*Matriz_de_consumo!Q28</f>
        <v>15432.8</v>
      </c>
      <c r="R243" s="28">
        <f>$C$219*Matriz_de_consumo!R28</f>
        <v>14948</v>
      </c>
      <c r="S243" s="28">
        <f>$C$219*Matriz_de_consumo!S28</f>
        <v>15473.2</v>
      </c>
      <c r="T243" s="28">
        <f>$C$219*Matriz_de_consumo!T28</f>
        <v>16362</v>
      </c>
      <c r="U243" s="28">
        <f>$C$219*Matriz_de_consumo!U28</f>
        <v>16685.2</v>
      </c>
      <c r="V243" s="28">
        <f>$C$219*Matriz_de_consumo!V28</f>
        <v>16200.4</v>
      </c>
      <c r="W243" s="28">
        <f>$C$219*Matriz_de_consumo!W28</f>
        <v>15877.2</v>
      </c>
      <c r="X243" s="28">
        <f>$C$219*Matriz_de_consumo!X28</f>
        <v>15958</v>
      </c>
      <c r="Y243" s="28">
        <f>$C$219*Matriz_de_consumo!Y28</f>
        <v>15675.2</v>
      </c>
      <c r="Z243" s="28">
        <f>$C$219*Matriz_de_consumo!Z28</f>
        <v>15432.8</v>
      </c>
    </row>
    <row r="244" spans="2:26" x14ac:dyDescent="0.2">
      <c r="B244" s="75">
        <f t="shared" si="4"/>
        <v>44431</v>
      </c>
      <c r="C244" s="28">
        <f>$C$219*Matriz_de_consumo!C29</f>
        <v>15473.2</v>
      </c>
      <c r="D244" s="28">
        <f>$C$219*Matriz_de_consumo!D29</f>
        <v>15796.4</v>
      </c>
      <c r="E244" s="28">
        <f>$C$219*Matriz_de_consumo!E29</f>
        <v>15554</v>
      </c>
      <c r="F244" s="28">
        <f>$C$219*Matriz_de_consumo!F29</f>
        <v>15998.4</v>
      </c>
      <c r="G244" s="28">
        <f>$C$219*Matriz_de_consumo!G29</f>
        <v>16362</v>
      </c>
      <c r="H244" s="28">
        <f>$C$219*Matriz_de_consumo!H29</f>
        <v>16402.400000000001</v>
      </c>
      <c r="I244" s="28">
        <f>$C$219*Matriz_de_consumo!I29</f>
        <v>15877.2</v>
      </c>
      <c r="J244" s="28">
        <f>$C$219*Matriz_de_consumo!J29</f>
        <v>15634.8</v>
      </c>
      <c r="K244" s="28">
        <f>$C$219*Matriz_de_consumo!K29</f>
        <v>15756</v>
      </c>
      <c r="L244" s="28">
        <f>$C$219*Matriz_de_consumo!L29</f>
        <v>15392.4</v>
      </c>
      <c r="M244" s="28">
        <f>$C$219*Matriz_de_consumo!M29</f>
        <v>16038.8</v>
      </c>
      <c r="N244" s="28">
        <f>$C$219*Matriz_de_consumo!N29</f>
        <v>13332</v>
      </c>
      <c r="O244" s="28">
        <f>$C$219*Matriz_de_consumo!O29</f>
        <v>15796.4</v>
      </c>
      <c r="P244" s="28">
        <f>$C$219*Matriz_de_consumo!P29</f>
        <v>16119.6</v>
      </c>
      <c r="Q244" s="28">
        <f>$C$219*Matriz_de_consumo!Q29</f>
        <v>16119.6</v>
      </c>
      <c r="R244" s="28">
        <f>$C$219*Matriz_de_consumo!R29</f>
        <v>15756</v>
      </c>
      <c r="S244" s="28">
        <f>$C$219*Matriz_de_consumo!S29</f>
        <v>15594.4</v>
      </c>
      <c r="T244" s="28">
        <f>$C$219*Matriz_de_consumo!T29</f>
        <v>15917.6</v>
      </c>
      <c r="U244" s="28">
        <f>$C$219*Matriz_de_consumo!U29</f>
        <v>15554</v>
      </c>
      <c r="V244" s="28">
        <f>$C$219*Matriz_de_consumo!V29</f>
        <v>15594.4</v>
      </c>
      <c r="W244" s="28">
        <f>$C$219*Matriz_de_consumo!W29</f>
        <v>15675.2</v>
      </c>
      <c r="X244" s="28">
        <f>$C$219*Matriz_de_consumo!X29</f>
        <v>15796.4</v>
      </c>
      <c r="Y244" s="28">
        <f>$C$219*Matriz_de_consumo!Y29</f>
        <v>16240.8</v>
      </c>
      <c r="Z244" s="28">
        <f>$C$219*Matriz_de_consumo!Z29</f>
        <v>15796.4</v>
      </c>
    </row>
    <row r="245" spans="2:26" x14ac:dyDescent="0.2">
      <c r="B245" s="75">
        <f t="shared" si="4"/>
        <v>44432</v>
      </c>
      <c r="C245" s="28">
        <f>$C$219*Matriz_de_consumo!C30</f>
        <v>15513.6</v>
      </c>
      <c r="D245" s="28">
        <f>$C$219*Matriz_de_consumo!D30</f>
        <v>14948</v>
      </c>
      <c r="E245" s="28">
        <f>$C$219*Matriz_de_consumo!E30</f>
        <v>15634.8</v>
      </c>
      <c r="F245" s="28">
        <f>$C$219*Matriz_de_consumo!F30</f>
        <v>16119.6</v>
      </c>
      <c r="G245" s="28">
        <f>$C$219*Matriz_de_consumo!G30</f>
        <v>16362</v>
      </c>
      <c r="H245" s="28">
        <f>$C$219*Matriz_de_consumo!H30</f>
        <v>16281.2</v>
      </c>
      <c r="I245" s="28">
        <f>$C$219*Matriz_de_consumo!I30</f>
        <v>16160</v>
      </c>
      <c r="J245" s="28">
        <f>$C$219*Matriz_de_consumo!J30</f>
        <v>16079.2</v>
      </c>
      <c r="K245" s="28">
        <f>$C$219*Matriz_de_consumo!K30</f>
        <v>16442.8</v>
      </c>
      <c r="L245" s="28">
        <f>$C$219*Matriz_de_consumo!L30</f>
        <v>16402.400000000001</v>
      </c>
      <c r="M245" s="28">
        <f>$C$219*Matriz_de_consumo!M30</f>
        <v>15594.4</v>
      </c>
      <c r="N245" s="28">
        <f>$C$219*Matriz_de_consumo!N30</f>
        <v>16119.6</v>
      </c>
      <c r="O245" s="28">
        <f>$C$219*Matriz_de_consumo!O30</f>
        <v>15958</v>
      </c>
      <c r="P245" s="28">
        <f>$C$219*Matriz_de_consumo!P30</f>
        <v>16038.8</v>
      </c>
      <c r="Q245" s="28">
        <f>$C$219*Matriz_de_consumo!Q30</f>
        <v>16362</v>
      </c>
      <c r="R245" s="28">
        <f>$C$219*Matriz_de_consumo!R30</f>
        <v>16281.2</v>
      </c>
      <c r="S245" s="28">
        <f>$C$219*Matriz_de_consumo!S30</f>
        <v>16038.8</v>
      </c>
      <c r="T245" s="28">
        <f>$C$219*Matriz_de_consumo!T30</f>
        <v>15877.2</v>
      </c>
      <c r="U245" s="28">
        <f>$C$219*Matriz_de_consumo!U30</f>
        <v>15513.6</v>
      </c>
      <c r="V245" s="28">
        <f>$C$219*Matriz_de_consumo!V30</f>
        <v>16038.8</v>
      </c>
      <c r="W245" s="28">
        <f>$C$219*Matriz_de_consumo!W30</f>
        <v>16240.8</v>
      </c>
      <c r="X245" s="28">
        <f>$C$219*Matriz_de_consumo!X30</f>
        <v>15756</v>
      </c>
      <c r="Y245" s="28">
        <f>$C$219*Matriz_de_consumo!Y30</f>
        <v>16079.2</v>
      </c>
      <c r="Z245" s="28">
        <f>$C$219*Matriz_de_consumo!Z30</f>
        <v>15352</v>
      </c>
    </row>
    <row r="246" spans="2:26" x14ac:dyDescent="0.2">
      <c r="B246" s="75">
        <f t="shared" si="4"/>
        <v>44433</v>
      </c>
      <c r="C246" s="28">
        <f>$C$219*Matriz_de_consumo!C31</f>
        <v>15917.6</v>
      </c>
      <c r="D246" s="28">
        <f>$C$219*Matriz_de_consumo!D31</f>
        <v>15917.6</v>
      </c>
      <c r="E246" s="28">
        <f>$C$219*Matriz_de_consumo!E31</f>
        <v>15432.8</v>
      </c>
      <c r="F246" s="28">
        <f>$C$219*Matriz_de_consumo!F31</f>
        <v>16079.2</v>
      </c>
      <c r="G246" s="28">
        <f>$C$219*Matriz_de_consumo!G31</f>
        <v>15917.6</v>
      </c>
      <c r="H246" s="28">
        <f>$C$219*Matriz_de_consumo!H31</f>
        <v>16321.6</v>
      </c>
      <c r="I246" s="28">
        <f>$C$219*Matriz_de_consumo!I31</f>
        <v>16564</v>
      </c>
      <c r="J246" s="28">
        <f>$C$219*Matriz_de_consumo!J31</f>
        <v>16644.8</v>
      </c>
      <c r="K246" s="28">
        <f>$C$219*Matriz_de_consumo!K31</f>
        <v>16725.599999999999</v>
      </c>
      <c r="L246" s="28">
        <f>$C$219*Matriz_de_consumo!L31</f>
        <v>15594.4</v>
      </c>
      <c r="M246" s="28">
        <f>$C$219*Matriz_de_consumo!M31</f>
        <v>14907.6</v>
      </c>
      <c r="N246" s="28">
        <f>$C$219*Matriz_de_consumo!N31</f>
        <v>13372.4</v>
      </c>
      <c r="O246" s="28">
        <f>$C$219*Matriz_de_consumo!O31</f>
        <v>14180.4</v>
      </c>
      <c r="P246" s="28">
        <f>$C$219*Matriz_de_consumo!P31</f>
        <v>16321.6</v>
      </c>
      <c r="Q246" s="28">
        <f>$C$219*Matriz_de_consumo!Q31</f>
        <v>16564</v>
      </c>
      <c r="R246" s="28">
        <f>$C$219*Matriz_de_consumo!R31</f>
        <v>16564</v>
      </c>
      <c r="S246" s="28">
        <f>$C$219*Matriz_de_consumo!S31</f>
        <v>16321.6</v>
      </c>
      <c r="T246" s="28">
        <f>$C$219*Matriz_de_consumo!T31</f>
        <v>15634.8</v>
      </c>
      <c r="U246" s="28">
        <f>$C$219*Matriz_de_consumo!U31</f>
        <v>15998.4</v>
      </c>
      <c r="V246" s="28">
        <f>$C$219*Matriz_de_consumo!V31</f>
        <v>16200.4</v>
      </c>
      <c r="W246" s="28">
        <f>$C$219*Matriz_de_consumo!W31</f>
        <v>16079.2</v>
      </c>
      <c r="X246" s="28">
        <f>$C$219*Matriz_de_consumo!X31</f>
        <v>15675.2</v>
      </c>
      <c r="Y246" s="28">
        <f>$C$219*Matriz_de_consumo!Y31</f>
        <v>15392.4</v>
      </c>
      <c r="Z246" s="28">
        <f>$C$219*Matriz_de_consumo!Z31</f>
        <v>15917.6</v>
      </c>
    </row>
    <row r="247" spans="2:26" x14ac:dyDescent="0.2">
      <c r="B247" s="75">
        <f t="shared" si="4"/>
        <v>44434</v>
      </c>
      <c r="C247" s="28">
        <f>$C$219*Matriz_de_consumo!C32</f>
        <v>16402.400000000001</v>
      </c>
      <c r="D247" s="28">
        <f>$C$219*Matriz_de_consumo!D32</f>
        <v>16200.4</v>
      </c>
      <c r="E247" s="28">
        <f>$C$219*Matriz_de_consumo!E32</f>
        <v>16160</v>
      </c>
      <c r="F247" s="28">
        <f>$C$219*Matriz_de_consumo!F32</f>
        <v>16038.8</v>
      </c>
      <c r="G247" s="28">
        <f>$C$219*Matriz_de_consumo!G32</f>
        <v>15796.4</v>
      </c>
      <c r="H247" s="28">
        <f>$C$219*Matriz_de_consumo!H32</f>
        <v>16038.8</v>
      </c>
      <c r="I247" s="28">
        <f>$C$219*Matriz_de_consumo!I32</f>
        <v>15836.8</v>
      </c>
      <c r="J247" s="28">
        <f>$C$219*Matriz_de_consumo!J32</f>
        <v>16685.2</v>
      </c>
      <c r="K247" s="28">
        <f>$C$219*Matriz_de_consumo!K32</f>
        <v>16483.2</v>
      </c>
      <c r="L247" s="28">
        <f>$C$219*Matriz_de_consumo!L32</f>
        <v>15958</v>
      </c>
      <c r="M247" s="28">
        <f>$C$219*Matriz_de_consumo!M32</f>
        <v>16160</v>
      </c>
      <c r="N247" s="28">
        <f>$C$219*Matriz_de_consumo!N32</f>
        <v>15998.4</v>
      </c>
      <c r="O247" s="28">
        <f>$C$219*Matriz_de_consumo!O32</f>
        <v>16119.6</v>
      </c>
      <c r="P247" s="28">
        <f>$C$219*Matriz_de_consumo!P32</f>
        <v>16079.2</v>
      </c>
      <c r="Q247" s="28">
        <f>$C$219*Matriz_de_consumo!Q32</f>
        <v>15715.6</v>
      </c>
      <c r="R247" s="28">
        <f>$C$219*Matriz_de_consumo!R32</f>
        <v>16119.6</v>
      </c>
      <c r="S247" s="28">
        <f>$C$219*Matriz_de_consumo!S32</f>
        <v>16119.6</v>
      </c>
      <c r="T247" s="28">
        <f>$C$219*Matriz_de_consumo!T32</f>
        <v>15998.4</v>
      </c>
      <c r="U247" s="28">
        <f>$C$219*Matriz_de_consumo!U32</f>
        <v>16483.2</v>
      </c>
      <c r="V247" s="28">
        <f>$C$219*Matriz_de_consumo!V32</f>
        <v>16240.8</v>
      </c>
      <c r="W247" s="28">
        <f>$C$219*Matriz_de_consumo!W32</f>
        <v>15513.6</v>
      </c>
      <c r="X247" s="28">
        <f>$C$219*Matriz_de_consumo!X32</f>
        <v>16281.2</v>
      </c>
      <c r="Y247" s="28">
        <f>$C$219*Matriz_de_consumo!Y32</f>
        <v>15836.8</v>
      </c>
      <c r="Z247" s="28">
        <f>$C$219*Matriz_de_consumo!Z32</f>
        <v>16160</v>
      </c>
    </row>
    <row r="248" spans="2:26" x14ac:dyDescent="0.2">
      <c r="B248" s="75">
        <f t="shared" si="4"/>
        <v>44435</v>
      </c>
      <c r="C248" s="28">
        <f>$C$219*Matriz_de_consumo!C33</f>
        <v>15675.2</v>
      </c>
      <c r="D248" s="28">
        <f>$C$219*Matriz_de_consumo!D33</f>
        <v>15675.2</v>
      </c>
      <c r="E248" s="28">
        <f>$C$219*Matriz_de_consumo!E33</f>
        <v>16200.4</v>
      </c>
      <c r="F248" s="28">
        <f>$C$219*Matriz_de_consumo!F33</f>
        <v>16038.8</v>
      </c>
      <c r="G248" s="28">
        <f>$C$219*Matriz_de_consumo!G33</f>
        <v>16644.8</v>
      </c>
      <c r="H248" s="28">
        <f>$C$219*Matriz_de_consumo!H33</f>
        <v>16079.2</v>
      </c>
      <c r="I248" s="28">
        <f>$C$219*Matriz_de_consumo!I33</f>
        <v>16079.2</v>
      </c>
      <c r="J248" s="28">
        <f>$C$219*Matriz_de_consumo!J33</f>
        <v>16200.4</v>
      </c>
      <c r="K248" s="28">
        <f>$C$219*Matriz_de_consumo!K33</f>
        <v>15877.2</v>
      </c>
      <c r="L248" s="28">
        <f>$C$219*Matriz_de_consumo!L33</f>
        <v>15917.6</v>
      </c>
      <c r="M248" s="28">
        <f>$C$219*Matriz_de_consumo!M33</f>
        <v>16079.2</v>
      </c>
      <c r="N248" s="28">
        <f>$C$219*Matriz_de_consumo!N33</f>
        <v>15998.4</v>
      </c>
      <c r="O248" s="28">
        <f>$C$219*Matriz_de_consumo!O33</f>
        <v>16321.6</v>
      </c>
      <c r="P248" s="28">
        <f>$C$219*Matriz_de_consumo!P33</f>
        <v>16523.599999999999</v>
      </c>
      <c r="Q248" s="28">
        <f>$C$219*Matriz_de_consumo!Q33</f>
        <v>16321.6</v>
      </c>
      <c r="R248" s="28">
        <f>$C$219*Matriz_de_consumo!R33</f>
        <v>16402.400000000001</v>
      </c>
      <c r="S248" s="28">
        <f>$C$219*Matriz_de_consumo!S33</f>
        <v>16362</v>
      </c>
      <c r="T248" s="28">
        <f>$C$219*Matriz_de_consumo!T33</f>
        <v>15352</v>
      </c>
      <c r="U248" s="28">
        <f>$C$219*Matriz_de_consumo!U33</f>
        <v>14665.2</v>
      </c>
      <c r="V248" s="28">
        <f>$C$219*Matriz_de_consumo!V33</f>
        <v>15190.4</v>
      </c>
      <c r="W248" s="28">
        <f>$C$219*Matriz_de_consumo!W33</f>
        <v>16200.4</v>
      </c>
      <c r="X248" s="28">
        <f>$C$219*Matriz_de_consumo!X33</f>
        <v>16442.8</v>
      </c>
      <c r="Y248" s="28">
        <f>$C$219*Matriz_de_consumo!Y33</f>
        <v>16362</v>
      </c>
      <c r="Z248" s="28">
        <f>$C$219*Matriz_de_consumo!Z33</f>
        <v>15836.8</v>
      </c>
    </row>
    <row r="249" spans="2:26" x14ac:dyDescent="0.2">
      <c r="B249" s="75">
        <f t="shared" si="4"/>
        <v>44436</v>
      </c>
      <c r="C249" s="28">
        <f>$C$219*Matriz_de_consumo!C34</f>
        <v>15958</v>
      </c>
      <c r="D249" s="28">
        <f>$C$219*Matriz_de_consumo!D34</f>
        <v>16442.8</v>
      </c>
      <c r="E249" s="28">
        <f>$C$219*Matriz_de_consumo!E34</f>
        <v>16321.6</v>
      </c>
      <c r="F249" s="28">
        <f>$C$219*Matriz_de_consumo!F34</f>
        <v>15311.6</v>
      </c>
      <c r="G249" s="28">
        <f>$C$219*Matriz_de_consumo!G34</f>
        <v>15796.4</v>
      </c>
      <c r="H249" s="28">
        <f>$C$219*Matriz_de_consumo!H34</f>
        <v>15958</v>
      </c>
      <c r="I249" s="28">
        <f>$C$219*Matriz_de_consumo!I34</f>
        <v>16200.4</v>
      </c>
      <c r="J249" s="28">
        <f>$C$219*Matriz_de_consumo!J34</f>
        <v>16281.2</v>
      </c>
      <c r="K249" s="28">
        <f>$C$219*Matriz_de_consumo!K34</f>
        <v>16442.8</v>
      </c>
      <c r="L249" s="28">
        <f>$C$219*Matriz_de_consumo!L34</f>
        <v>16119.6</v>
      </c>
      <c r="M249" s="28">
        <f>$C$219*Matriz_de_consumo!M34</f>
        <v>16160</v>
      </c>
      <c r="N249" s="28">
        <f>$C$219*Matriz_de_consumo!N34</f>
        <v>15958</v>
      </c>
      <c r="O249" s="28">
        <f>$C$219*Matriz_de_consumo!O34</f>
        <v>15190.4</v>
      </c>
      <c r="P249" s="28">
        <f>$C$219*Matriz_de_consumo!P34</f>
        <v>16240.8</v>
      </c>
      <c r="Q249" s="28">
        <f>$C$219*Matriz_de_consumo!Q34</f>
        <v>16564</v>
      </c>
      <c r="R249" s="28">
        <f>$C$219*Matriz_de_consumo!R34</f>
        <v>15877.2</v>
      </c>
      <c r="S249" s="28">
        <f>$C$219*Matriz_de_consumo!S34</f>
        <v>15877.2</v>
      </c>
      <c r="T249" s="28">
        <f>$C$219*Matriz_de_consumo!T34</f>
        <v>16038.8</v>
      </c>
      <c r="U249" s="28">
        <f>$C$219*Matriz_de_consumo!U34</f>
        <v>15715.6</v>
      </c>
      <c r="V249" s="28">
        <f>$C$219*Matriz_de_consumo!V34</f>
        <v>16119.6</v>
      </c>
      <c r="W249" s="28">
        <f>$C$219*Matriz_de_consumo!W34</f>
        <v>15958</v>
      </c>
      <c r="X249" s="28">
        <f>$C$219*Matriz_de_consumo!X34</f>
        <v>15836.8</v>
      </c>
      <c r="Y249" s="28">
        <f>$C$219*Matriz_de_consumo!Y34</f>
        <v>15392.4</v>
      </c>
      <c r="Z249" s="28">
        <f>$C$219*Matriz_de_consumo!Z34</f>
        <v>15554</v>
      </c>
    </row>
    <row r="250" spans="2:26" x14ac:dyDescent="0.2">
      <c r="B250" s="75">
        <f t="shared" si="4"/>
        <v>44437</v>
      </c>
      <c r="C250" s="28">
        <f>$C$219*Matriz_de_consumo!C35</f>
        <v>15836.8</v>
      </c>
      <c r="D250" s="28">
        <f>$C$219*Matriz_de_consumo!D35</f>
        <v>15392.4</v>
      </c>
      <c r="E250" s="28">
        <f>$C$219*Matriz_de_consumo!E35</f>
        <v>14705.6</v>
      </c>
      <c r="F250" s="28">
        <f>$C$219*Matriz_de_consumo!F35</f>
        <v>16200.4</v>
      </c>
      <c r="G250" s="28">
        <f>$C$219*Matriz_de_consumo!G35</f>
        <v>16240.8</v>
      </c>
      <c r="H250" s="28">
        <f>$C$219*Matriz_de_consumo!H35</f>
        <v>16887.2</v>
      </c>
      <c r="I250" s="28">
        <f>$C$219*Matriz_de_consumo!I35</f>
        <v>16160</v>
      </c>
      <c r="J250" s="28">
        <f>$C$219*Matriz_de_consumo!J35</f>
        <v>15513.6</v>
      </c>
      <c r="K250" s="28">
        <f>$C$219*Matriz_de_consumo!K35</f>
        <v>15917.6</v>
      </c>
      <c r="L250" s="28">
        <f>$C$219*Matriz_de_consumo!L35</f>
        <v>16160</v>
      </c>
      <c r="M250" s="28">
        <f>$C$219*Matriz_de_consumo!M35</f>
        <v>16160</v>
      </c>
      <c r="N250" s="28">
        <f>$C$219*Matriz_de_consumo!N35</f>
        <v>16523.599999999999</v>
      </c>
      <c r="O250" s="28">
        <f>$C$219*Matriz_de_consumo!O35</f>
        <v>16321.6</v>
      </c>
      <c r="P250" s="28">
        <f>$C$219*Matriz_de_consumo!P35</f>
        <v>16402.400000000001</v>
      </c>
      <c r="Q250" s="28">
        <f>$C$219*Matriz_de_consumo!Q35</f>
        <v>16483.2</v>
      </c>
      <c r="R250" s="28">
        <f>$C$219*Matriz_de_consumo!R35</f>
        <v>16321.6</v>
      </c>
      <c r="S250" s="28">
        <f>$C$219*Matriz_de_consumo!S35</f>
        <v>15917.6</v>
      </c>
      <c r="T250" s="28">
        <f>$C$219*Matriz_de_consumo!T35</f>
        <v>15473.2</v>
      </c>
      <c r="U250" s="28">
        <f>$C$219*Matriz_de_consumo!U35</f>
        <v>16402.400000000001</v>
      </c>
      <c r="V250" s="28">
        <f>$C$219*Matriz_de_consumo!V35</f>
        <v>15836.8</v>
      </c>
      <c r="W250" s="28">
        <f>$C$219*Matriz_de_consumo!W35</f>
        <v>15432.8</v>
      </c>
      <c r="X250" s="28">
        <f>$C$219*Matriz_de_consumo!X35</f>
        <v>15271.2</v>
      </c>
      <c r="Y250" s="28">
        <f>$C$219*Matriz_de_consumo!Y35</f>
        <v>15554</v>
      </c>
      <c r="Z250" s="28">
        <f>$C$219*Matriz_de_consumo!Z35</f>
        <v>15473.2</v>
      </c>
    </row>
    <row r="251" spans="2:26" x14ac:dyDescent="0.2">
      <c r="B251" s="75">
        <f t="shared" si="4"/>
        <v>44438</v>
      </c>
      <c r="C251" s="28">
        <f>$C$219*Matriz_de_consumo!C36</f>
        <v>15028.8</v>
      </c>
      <c r="D251" s="28">
        <f>$C$219*Matriz_de_consumo!D36</f>
        <v>15271.2</v>
      </c>
      <c r="E251" s="28">
        <f>$C$219*Matriz_de_consumo!E36</f>
        <v>15109.6</v>
      </c>
      <c r="F251" s="28">
        <f>$C$219*Matriz_de_consumo!F36</f>
        <v>14948</v>
      </c>
      <c r="G251" s="28">
        <f>$C$219*Matriz_de_consumo!G36</f>
        <v>15432.8</v>
      </c>
      <c r="H251" s="28">
        <f>$C$219*Matriz_de_consumo!H36</f>
        <v>15311.6</v>
      </c>
      <c r="I251" s="28">
        <f>$C$219*Matriz_de_consumo!I36</f>
        <v>15675.2</v>
      </c>
      <c r="J251" s="28">
        <f>$C$219*Matriz_de_consumo!J36</f>
        <v>15392.4</v>
      </c>
      <c r="K251" s="28">
        <f>$C$219*Matriz_de_consumo!K36</f>
        <v>15271.2</v>
      </c>
      <c r="L251" s="28">
        <f>$C$219*Matriz_de_consumo!L36</f>
        <v>15473.2</v>
      </c>
      <c r="M251" s="28">
        <f>$C$219*Matriz_de_consumo!M36</f>
        <v>14948</v>
      </c>
      <c r="N251" s="28">
        <f>$C$219*Matriz_de_consumo!N36</f>
        <v>14867.2</v>
      </c>
      <c r="O251" s="28">
        <f>$C$219*Matriz_de_consumo!O36</f>
        <v>15432.8</v>
      </c>
      <c r="P251" s="28">
        <f>$C$219*Matriz_de_consumo!P36</f>
        <v>15271.2</v>
      </c>
      <c r="Q251" s="28">
        <f>$C$219*Matriz_de_consumo!Q36</f>
        <v>15271.2</v>
      </c>
      <c r="R251" s="28">
        <f>$C$219*Matriz_de_consumo!R36</f>
        <v>15998.4</v>
      </c>
      <c r="S251" s="28">
        <f>$C$219*Matriz_de_consumo!S36</f>
        <v>15230.8</v>
      </c>
      <c r="T251" s="28">
        <f>$C$219*Matriz_de_consumo!T36</f>
        <v>14544</v>
      </c>
      <c r="U251" s="28">
        <f>$C$219*Matriz_de_consumo!U36</f>
        <v>15917.6</v>
      </c>
      <c r="V251" s="28">
        <f>$C$219*Matriz_de_consumo!V36</f>
        <v>15392.4</v>
      </c>
      <c r="W251" s="28">
        <f>$C$219*Matriz_de_consumo!W36</f>
        <v>15230.8</v>
      </c>
      <c r="X251" s="28">
        <f>$C$219*Matriz_de_consumo!X36</f>
        <v>14826.8</v>
      </c>
      <c r="Y251" s="28">
        <f>$C$219*Matriz_de_consumo!Y36</f>
        <v>15311.6</v>
      </c>
      <c r="Z251" s="28">
        <f>$C$219*Matriz_de_consumo!Z36</f>
        <v>15958</v>
      </c>
    </row>
    <row r="252" spans="2:26" x14ac:dyDescent="0.2">
      <c r="B252" s="75">
        <f t="shared" si="4"/>
        <v>44439</v>
      </c>
      <c r="C252" s="28">
        <f>$C$219*Matriz_de_consumo!C37</f>
        <v>15998.4</v>
      </c>
      <c r="D252" s="28">
        <f>$C$219*Matriz_de_consumo!D37</f>
        <v>15756</v>
      </c>
      <c r="E252" s="28">
        <f>$C$219*Matriz_de_consumo!E37</f>
        <v>15352</v>
      </c>
      <c r="F252" s="28">
        <f>$C$219*Matriz_de_consumo!F37</f>
        <v>15311.6</v>
      </c>
      <c r="G252" s="28">
        <f>$C$219*Matriz_de_consumo!G37</f>
        <v>15675.2</v>
      </c>
      <c r="H252" s="28">
        <f>$C$219*Matriz_de_consumo!H37</f>
        <v>15473.2</v>
      </c>
      <c r="I252" s="28">
        <f>$C$219*Matriz_de_consumo!I37</f>
        <v>15028.8</v>
      </c>
      <c r="J252" s="28">
        <f>$C$219*Matriz_de_consumo!J37</f>
        <v>15392.4</v>
      </c>
      <c r="K252" s="28">
        <f>$C$219*Matriz_de_consumo!K37</f>
        <v>15473.2</v>
      </c>
      <c r="L252" s="28">
        <f>$C$219*Matriz_de_consumo!L37</f>
        <v>15958</v>
      </c>
      <c r="M252" s="28">
        <f>$C$219*Matriz_de_consumo!M37</f>
        <v>15715.6</v>
      </c>
      <c r="N252" s="28">
        <f>$C$219*Matriz_de_consumo!N37</f>
        <v>15836.8</v>
      </c>
      <c r="O252" s="28">
        <f>$C$219*Matriz_de_consumo!O37</f>
        <v>15998.4</v>
      </c>
      <c r="P252" s="28">
        <f>$C$219*Matriz_de_consumo!P37</f>
        <v>15392.4</v>
      </c>
      <c r="Q252" s="28">
        <f>$C$219*Matriz_de_consumo!Q37</f>
        <v>15069.2</v>
      </c>
      <c r="R252" s="28">
        <f>$C$219*Matriz_de_consumo!R37</f>
        <v>15958</v>
      </c>
      <c r="S252" s="28">
        <f>$C$219*Matriz_de_consumo!S37</f>
        <v>15917.6</v>
      </c>
      <c r="T252" s="28">
        <f>$C$219*Matriz_de_consumo!T37</f>
        <v>15554</v>
      </c>
      <c r="U252" s="28">
        <f>$C$219*Matriz_de_consumo!U37</f>
        <v>15675.2</v>
      </c>
      <c r="V252" s="28">
        <f>$C$219*Matriz_de_consumo!V37</f>
        <v>15756</v>
      </c>
      <c r="W252" s="28">
        <f>$C$219*Matriz_de_consumo!W37</f>
        <v>15473.2</v>
      </c>
      <c r="X252" s="28">
        <f>$C$219*Matriz_de_consumo!X37</f>
        <v>15311.6</v>
      </c>
      <c r="Y252" s="28">
        <f>$C$219*Matriz_de_consumo!Y37</f>
        <v>15352</v>
      </c>
      <c r="Z252" s="28">
        <f>$C$219*Matriz_de_consumo!Z37</f>
        <v>15392.4</v>
      </c>
    </row>
    <row r="254" spans="2:26" x14ac:dyDescent="0.2">
      <c r="B254" s="25" t="s">
        <v>108</v>
      </c>
      <c r="C254" s="29">
        <f>+SUM(C222:Z252)</f>
        <v>11845845.600000005</v>
      </c>
    </row>
    <row r="259" spans="2:50" s="19" customFormat="1" x14ac:dyDescent="0.2">
      <c r="B259" s="18" t="s">
        <v>86</v>
      </c>
    </row>
    <row r="261" spans="2:50" s="47" customFormat="1" ht="15" x14ac:dyDescent="0.25">
      <c r="C261" s="73">
        <v>3</v>
      </c>
      <c r="D261" s="73">
        <v>3</v>
      </c>
      <c r="E261" s="73">
        <v>3</v>
      </c>
      <c r="F261" s="73">
        <v>3</v>
      </c>
      <c r="G261" s="73">
        <v>2</v>
      </c>
      <c r="H261" s="73">
        <v>2</v>
      </c>
      <c r="I261" s="73">
        <v>2</v>
      </c>
      <c r="J261" s="73">
        <v>2</v>
      </c>
      <c r="K261" s="73">
        <v>2</v>
      </c>
      <c r="L261" s="73">
        <v>1</v>
      </c>
      <c r="M261" s="73">
        <v>1</v>
      </c>
      <c r="N261" s="73">
        <v>1</v>
      </c>
      <c r="O261" s="73">
        <v>2</v>
      </c>
      <c r="P261" s="73">
        <v>2</v>
      </c>
      <c r="Q261" s="73">
        <v>2</v>
      </c>
      <c r="R261" s="73">
        <v>2</v>
      </c>
      <c r="S261" s="73">
        <v>2</v>
      </c>
      <c r="T261" s="73">
        <v>2</v>
      </c>
      <c r="U261" s="73">
        <v>1</v>
      </c>
      <c r="V261" s="73">
        <v>1</v>
      </c>
      <c r="W261" s="73">
        <v>1</v>
      </c>
      <c r="X261" s="73">
        <v>2</v>
      </c>
      <c r="Y261" s="73">
        <v>2</v>
      </c>
      <c r="Z261" s="73">
        <v>3</v>
      </c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</row>
    <row r="262" spans="2:50" s="51" customFormat="1" ht="15" x14ac:dyDescent="0.25">
      <c r="B262" s="49" t="s">
        <v>145</v>
      </c>
      <c r="C262" s="36" cm="1">
        <f t="array" ref="C262">INDEX(Tabla_reporte_bitacora_frontera[pmin_redo],MATCH(Datos_Consumos!$C$2,Tabla_reporte_bitacora_frontera[frontera],0),0)</f>
        <v>5.29</v>
      </c>
      <c r="D262" s="36" cm="1">
        <f t="array" ref="D262">INDEX(Tabla_reporte_bitacora_frontera[pmin_redo],MATCH(Datos_Consumos!$C$2,Tabla_reporte_bitacora_frontera[frontera],0),0)</f>
        <v>5.29</v>
      </c>
      <c r="E262" s="36" cm="1">
        <f t="array" ref="E262">INDEX(Tabla_reporte_bitacora_frontera[pmin_redo],MATCH(Datos_Consumos!$C$2,Tabla_reporte_bitacora_frontera[frontera],0),0)</f>
        <v>5.29</v>
      </c>
      <c r="F262" s="36" cm="1">
        <f t="array" ref="F262">INDEX(Tabla_reporte_bitacora_frontera[pmin_redo],MATCH(Datos_Consumos!$C$2,Tabla_reporte_bitacora_frontera[frontera],0),0)</f>
        <v>5.29</v>
      </c>
      <c r="G262" s="36" cm="1">
        <f t="array" ref="G262">INDEX(Tabla_reporte_bitacora_frontera[pmed_redo],MATCH(Datos_Consumos!$C$2,Tabla_reporte_bitacora_frontera[frontera],0),0)</f>
        <v>5.34</v>
      </c>
      <c r="H262" s="36" cm="1">
        <f t="array" ref="H262">INDEX(Tabla_reporte_bitacora_frontera[pmed_redo],MATCH(Datos_Consumos!$C$2,Tabla_reporte_bitacora_frontera[frontera],0),0)</f>
        <v>5.34</v>
      </c>
      <c r="I262" s="36" cm="1">
        <f t="array" ref="I262">INDEX(Tabla_reporte_bitacora_frontera[pmed_redo],MATCH(Datos_Consumos!$C$2,Tabla_reporte_bitacora_frontera[frontera],0),0)</f>
        <v>5.34</v>
      </c>
      <c r="J262" s="36" cm="1">
        <f t="array" ref="J262">INDEX(Tabla_reporte_bitacora_frontera[pmed_redo],MATCH(Datos_Consumos!$C$2,Tabla_reporte_bitacora_frontera[frontera],0),0)</f>
        <v>5.34</v>
      </c>
      <c r="K262" s="36" cm="1">
        <f t="array" ref="K262">INDEX(Tabla_reporte_bitacora_frontera[pmed_redo],MATCH(Datos_Consumos!$C$2,Tabla_reporte_bitacora_frontera[frontera],0),0)</f>
        <v>5.34</v>
      </c>
      <c r="L262" s="36" cm="1">
        <f t="array" ref="L262">INDEX(Tabla_reporte_bitacora_frontera[pmax_redo],MATCH(Datos_Consumos!$C$2,Tabla_reporte_bitacora_frontera[frontera],0),0)</f>
        <v>5.38</v>
      </c>
      <c r="M262" s="36" cm="1">
        <f t="array" ref="M262">INDEX(Tabla_reporte_bitacora_frontera[pmax_redo],MATCH(Datos_Consumos!$C$2,Tabla_reporte_bitacora_frontera[frontera],0),0)</f>
        <v>5.38</v>
      </c>
      <c r="N262" s="36" cm="1">
        <f t="array" ref="N262">INDEX(Tabla_reporte_bitacora_frontera[pmax_redo],MATCH(Datos_Consumos!$C$2,Tabla_reporte_bitacora_frontera[frontera],0),0)</f>
        <v>5.38</v>
      </c>
      <c r="O262" s="36" cm="1">
        <f t="array" ref="O262">INDEX(Tabla_reporte_bitacora_frontera[pmed_redo],MATCH(Datos_Consumos!$C$2,Tabla_reporte_bitacora_frontera[frontera],0),0)</f>
        <v>5.34</v>
      </c>
      <c r="P262" s="36" cm="1">
        <f t="array" ref="P262">INDEX(Tabla_reporte_bitacora_frontera[pmed_redo],MATCH(Datos_Consumos!$C$2,Tabla_reporte_bitacora_frontera[frontera],0),0)</f>
        <v>5.34</v>
      </c>
      <c r="Q262" s="36" cm="1">
        <f t="array" ref="Q262">INDEX(Tabla_reporte_bitacora_frontera[pmed_redo],MATCH(Datos_Consumos!$C$2,Tabla_reporte_bitacora_frontera[frontera],0),0)</f>
        <v>5.34</v>
      </c>
      <c r="R262" s="36" cm="1">
        <f t="array" ref="R262">INDEX(Tabla_reporte_bitacora_frontera[pmed_redo],MATCH(Datos_Consumos!$C$2,Tabla_reporte_bitacora_frontera[frontera],0),0)</f>
        <v>5.34</v>
      </c>
      <c r="S262" s="36" cm="1">
        <f t="array" ref="S262">INDEX(Tabla_reporte_bitacora_frontera[pmed_redo],MATCH(Datos_Consumos!$C$2,Tabla_reporte_bitacora_frontera[frontera],0),0)</f>
        <v>5.34</v>
      </c>
      <c r="T262" s="36" cm="1">
        <f t="array" ref="T262">INDEX(Tabla_reporte_bitacora_frontera[pmed_redo],MATCH(Datos_Consumos!$C$2,Tabla_reporte_bitacora_frontera[frontera],0),0)</f>
        <v>5.34</v>
      </c>
      <c r="U262" s="36" cm="1">
        <f t="array" ref="U262">INDEX(Tabla_reporte_bitacora_frontera[pmax_redo],MATCH(Datos_Consumos!$C$2,Tabla_reporte_bitacora_frontera[frontera],0),0)</f>
        <v>5.38</v>
      </c>
      <c r="V262" s="36" cm="1">
        <f t="array" ref="V262">INDEX(Tabla_reporte_bitacora_frontera[pmax_redo],MATCH(Datos_Consumos!$C$2,Tabla_reporte_bitacora_frontera[frontera],0),0)</f>
        <v>5.38</v>
      </c>
      <c r="W262" s="36" cm="1">
        <f t="array" ref="W262">INDEX(Tabla_reporte_bitacora_frontera[pmax_redo],MATCH(Datos_Consumos!$C$2,Tabla_reporte_bitacora_frontera[frontera],0),0)</f>
        <v>5.38</v>
      </c>
      <c r="X262" s="36" cm="1">
        <f t="array" ref="X262">INDEX(Tabla_reporte_bitacora_frontera[pmed_redo],MATCH(Datos_Consumos!$C$2,Tabla_reporte_bitacora_frontera[frontera],0),0)</f>
        <v>5.34</v>
      </c>
      <c r="Y262" s="36" cm="1">
        <f t="array" ref="Y262">INDEX(Tabla_reporte_bitacora_frontera[pmed_redo],MATCH(Datos_Consumos!$C$2,Tabla_reporte_bitacora_frontera[frontera],0),0)</f>
        <v>5.34</v>
      </c>
      <c r="Z262" s="36" cm="1">
        <f t="array" ref="Z262">INDEX(Tabla_reporte_bitacora_frontera[pmin_redo],MATCH(Datos_Consumos!$C$2,Tabla_reporte_bitacora_frontera[frontera],0),0)</f>
        <v>5.29</v>
      </c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</row>
    <row r="263" spans="2:50" ht="15" x14ac:dyDescent="0.25"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</row>
    <row r="264" spans="2:50" ht="15" x14ac:dyDescent="0.25">
      <c r="B264" s="27"/>
      <c r="C264" s="21" t="s">
        <v>107</v>
      </c>
      <c r="D264" s="21" t="s">
        <v>56</v>
      </c>
      <c r="E264" s="21" t="s">
        <v>57</v>
      </c>
      <c r="F264" s="21" t="s">
        <v>58</v>
      </c>
      <c r="G264" s="21" t="s">
        <v>59</v>
      </c>
      <c r="H264" s="21" t="s">
        <v>60</v>
      </c>
      <c r="I264" s="21" t="s">
        <v>61</v>
      </c>
      <c r="J264" s="21" t="s">
        <v>62</v>
      </c>
      <c r="K264" s="21" t="s">
        <v>63</v>
      </c>
      <c r="L264" s="21" t="s">
        <v>64</v>
      </c>
      <c r="M264" s="21" t="s">
        <v>65</v>
      </c>
      <c r="N264" s="21" t="s">
        <v>66</v>
      </c>
      <c r="O264" s="21" t="s">
        <v>67</v>
      </c>
      <c r="P264" s="21" t="s">
        <v>68</v>
      </c>
      <c r="Q264" s="21" t="s">
        <v>69</v>
      </c>
      <c r="R264" s="21" t="s">
        <v>70</v>
      </c>
      <c r="S264" s="21" t="s">
        <v>71</v>
      </c>
      <c r="T264" s="21" t="s">
        <v>72</v>
      </c>
      <c r="U264" s="21" t="s">
        <v>73</v>
      </c>
      <c r="V264" s="21" t="s">
        <v>74</v>
      </c>
      <c r="W264" s="21" t="s">
        <v>75</v>
      </c>
      <c r="X264" s="21" t="s">
        <v>76</v>
      </c>
      <c r="Y264" s="21" t="s">
        <v>77</v>
      </c>
      <c r="Z264" s="21" t="s">
        <v>78</v>
      </c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</row>
    <row r="265" spans="2:50" ht="15" x14ac:dyDescent="0.25">
      <c r="B265" s="75">
        <f>B179</f>
        <v>44409</v>
      </c>
      <c r="C265" s="28">
        <f>C$262*Matriz_de_consumo!C7</f>
        <v>82524</v>
      </c>
      <c r="D265" s="28">
        <f>D$262*Matriz_de_consumo!D7</f>
        <v>86544.4</v>
      </c>
      <c r="E265" s="28">
        <f>E$262*Matriz_de_consumo!E7</f>
        <v>87390.8</v>
      </c>
      <c r="F265" s="28">
        <f>F$262*Matriz_de_consumo!F7</f>
        <v>84851.6</v>
      </c>
      <c r="G265" s="28">
        <f>G$262*Matriz_de_consumo!G7</f>
        <v>83944.8</v>
      </c>
      <c r="H265" s="28">
        <f>H$262*Matriz_de_consumo!H7</f>
        <v>83517.599999999991</v>
      </c>
      <c r="I265" s="28">
        <f>I$262*Matriz_de_consumo!I7</f>
        <v>83304</v>
      </c>
      <c r="J265" s="28">
        <f>J$262*Matriz_de_consumo!J7</f>
        <v>86935.2</v>
      </c>
      <c r="K265" s="28">
        <f>K$262*Matriz_de_consumo!K7</f>
        <v>89925.599999999991</v>
      </c>
      <c r="L265" s="28">
        <f>L$262*Matriz_de_consumo!L7</f>
        <v>85649.599999999991</v>
      </c>
      <c r="M265" s="28">
        <f>M$262*Matriz_de_consumo!M7</f>
        <v>84143.2</v>
      </c>
      <c r="N265" s="28">
        <f>N$262*Matriz_de_consumo!N7</f>
        <v>86510.399999999994</v>
      </c>
      <c r="O265" s="28">
        <f>O$262*Matriz_de_consumo!O7</f>
        <v>83944.8</v>
      </c>
      <c r="P265" s="28">
        <f>P$262*Matriz_de_consumo!P7</f>
        <v>86294.399999999994</v>
      </c>
      <c r="Q265" s="28">
        <f>Q$262*Matriz_de_consumo!Q7</f>
        <v>85226.4</v>
      </c>
      <c r="R265" s="28">
        <f>R$262*Matriz_de_consumo!R7</f>
        <v>88430.399999999994</v>
      </c>
      <c r="S265" s="28">
        <f>S$262*Matriz_de_consumo!S7</f>
        <v>84585.599999999991</v>
      </c>
      <c r="T265" s="28">
        <f>T$262*Matriz_de_consumo!T7</f>
        <v>84372</v>
      </c>
      <c r="U265" s="28">
        <f>U$262*Matriz_de_consumo!U7</f>
        <v>83497.599999999991</v>
      </c>
      <c r="V265" s="28">
        <f>V$262*Matriz_de_consumo!V7</f>
        <v>85649.599999999991</v>
      </c>
      <c r="W265" s="28">
        <f>W$262*Matriz_de_consumo!W7</f>
        <v>87156</v>
      </c>
      <c r="X265" s="28">
        <f>X$262*Matriz_de_consumo!X7</f>
        <v>84799.2</v>
      </c>
      <c r="Y265" s="28">
        <f>Y$262*Matriz_de_consumo!Y7</f>
        <v>81808.800000000003</v>
      </c>
      <c r="Z265" s="28">
        <f>Z$262*Matriz_de_consumo!Z7</f>
        <v>82312.399999999994</v>
      </c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</row>
    <row r="266" spans="2:50" x14ac:dyDescent="0.2">
      <c r="B266" s="75">
        <f t="shared" ref="B266:B295" si="5">B180</f>
        <v>44410</v>
      </c>
      <c r="C266" s="28">
        <f>C$262*Matriz_de_consumo!C8</f>
        <v>83793.600000000006</v>
      </c>
      <c r="D266" s="28">
        <f>D$262*Matriz_de_consumo!D8</f>
        <v>83370.399999999994</v>
      </c>
      <c r="E266" s="28">
        <f>E$262*Matriz_de_consumo!E8</f>
        <v>82735.600000000006</v>
      </c>
      <c r="F266" s="28">
        <f>F$262*Matriz_de_consumo!F8</f>
        <v>87814</v>
      </c>
      <c r="G266" s="28">
        <f>G$262*Matriz_de_consumo!G8</f>
        <v>85653.599999999991</v>
      </c>
      <c r="H266" s="28">
        <f>H$262*Matriz_de_consumo!H8</f>
        <v>85867.199999999997</v>
      </c>
      <c r="I266" s="28">
        <f>I$262*Matriz_de_consumo!I8</f>
        <v>86721.599999999991</v>
      </c>
      <c r="J266" s="28">
        <f>J$262*Matriz_de_consumo!J8</f>
        <v>82876.800000000003</v>
      </c>
      <c r="K266" s="28">
        <f>K$262*Matriz_de_consumo!K8</f>
        <v>81595.199999999997</v>
      </c>
      <c r="L266" s="28">
        <f>L$262*Matriz_de_consumo!L8</f>
        <v>86940.800000000003</v>
      </c>
      <c r="M266" s="28">
        <f>M$262*Matriz_de_consumo!M8</f>
        <v>88662.399999999994</v>
      </c>
      <c r="N266" s="28">
        <f>N$262*Matriz_de_consumo!N8</f>
        <v>86080</v>
      </c>
      <c r="O266" s="28">
        <f>O$262*Matriz_de_consumo!O8</f>
        <v>89284.800000000003</v>
      </c>
      <c r="P266" s="28">
        <f>P$262*Matriz_de_consumo!P8</f>
        <v>85226.4</v>
      </c>
      <c r="Q266" s="28">
        <f>Q$262*Matriz_de_consumo!Q8</f>
        <v>82876.800000000003</v>
      </c>
      <c r="R266" s="28">
        <f>R$262*Matriz_de_consumo!R8</f>
        <v>86508</v>
      </c>
      <c r="S266" s="28">
        <f>S$262*Matriz_de_consumo!S8</f>
        <v>87148.800000000003</v>
      </c>
      <c r="T266" s="28">
        <f>T$262*Matriz_de_consumo!T8</f>
        <v>85226.4</v>
      </c>
      <c r="U266" s="28">
        <f>U$262*Matriz_de_consumo!U8</f>
        <v>85219.199999999997</v>
      </c>
      <c r="V266" s="28">
        <f>V$262*Matriz_de_consumo!V8</f>
        <v>83928</v>
      </c>
      <c r="W266" s="28">
        <f>W$262*Matriz_de_consumo!W8</f>
        <v>83497.599999999991</v>
      </c>
      <c r="X266" s="28">
        <f>X$262*Matriz_de_consumo!X8</f>
        <v>80313.599999999991</v>
      </c>
      <c r="Y266" s="28">
        <f>Y$262*Matriz_de_consumo!Y8</f>
        <v>85226.4</v>
      </c>
      <c r="Z266" s="28">
        <f>Z$262*Matriz_de_consumo!Z8</f>
        <v>84216.8</v>
      </c>
    </row>
    <row r="267" spans="2:50" x14ac:dyDescent="0.2">
      <c r="B267" s="75">
        <f t="shared" si="5"/>
        <v>44411</v>
      </c>
      <c r="C267" s="28">
        <f>C$262*Matriz_de_consumo!C9</f>
        <v>86544.4</v>
      </c>
      <c r="D267" s="28">
        <f>D$262*Matriz_de_consumo!D9</f>
        <v>84005.2</v>
      </c>
      <c r="E267" s="28">
        <f>E$262*Matriz_de_consumo!E9</f>
        <v>80831.199999999997</v>
      </c>
      <c r="F267" s="28">
        <f>F$262*Matriz_de_consumo!F9</f>
        <v>80831.199999999997</v>
      </c>
      <c r="G267" s="28">
        <f>G$262*Matriz_de_consumo!G9</f>
        <v>83944.8</v>
      </c>
      <c r="H267" s="28">
        <f>H$262*Matriz_de_consumo!H9</f>
        <v>90139.199999999997</v>
      </c>
      <c r="I267" s="28">
        <f>I$262*Matriz_de_consumo!I9</f>
        <v>88216.8</v>
      </c>
      <c r="J267" s="28">
        <f>J$262*Matriz_de_consumo!J9</f>
        <v>84799.2</v>
      </c>
      <c r="K267" s="28">
        <f>K$262*Matriz_de_consumo!K9</f>
        <v>83304</v>
      </c>
      <c r="L267" s="28">
        <f>L$262*Matriz_de_consumo!L9</f>
        <v>84788.800000000003</v>
      </c>
      <c r="M267" s="28">
        <f>M$262*Matriz_de_consumo!M9</f>
        <v>87586.4</v>
      </c>
      <c r="N267" s="28">
        <f>N$262*Matriz_de_consumo!N9</f>
        <v>85434.4</v>
      </c>
      <c r="O267" s="28">
        <f>O$262*Matriz_de_consumo!O9</f>
        <v>86935.2</v>
      </c>
      <c r="P267" s="28">
        <f>P$262*Matriz_de_consumo!P9</f>
        <v>86508</v>
      </c>
      <c r="Q267" s="28">
        <f>Q$262*Matriz_de_consumo!Q9</f>
        <v>84799.2</v>
      </c>
      <c r="R267" s="28">
        <f>R$262*Matriz_de_consumo!R9</f>
        <v>81168</v>
      </c>
      <c r="S267" s="28">
        <f>S$262*Matriz_de_consumo!S9</f>
        <v>82236</v>
      </c>
      <c r="T267" s="28">
        <f>T$262*Matriz_de_consumo!T9</f>
        <v>84585.599999999991</v>
      </c>
      <c r="U267" s="28">
        <f>U$262*Matriz_de_consumo!U9</f>
        <v>86940.800000000003</v>
      </c>
      <c r="V267" s="28">
        <f>V$262*Matriz_de_consumo!V9</f>
        <v>86080</v>
      </c>
      <c r="W267" s="28">
        <f>W$262*Matriz_de_consumo!W9</f>
        <v>85864.8</v>
      </c>
      <c r="X267" s="28">
        <f>X$262*Matriz_de_consumo!X9</f>
        <v>86721.599999999991</v>
      </c>
      <c r="Y267" s="28">
        <f>Y$262*Matriz_de_consumo!Y9</f>
        <v>83731.199999999997</v>
      </c>
      <c r="Z267" s="28">
        <f>Z$262*Matriz_de_consumo!Z9</f>
        <v>80831.199999999997</v>
      </c>
    </row>
    <row r="268" spans="2:50" x14ac:dyDescent="0.2">
      <c r="B268" s="75">
        <f t="shared" si="5"/>
        <v>44412</v>
      </c>
      <c r="C268" s="28">
        <f>C$262*Matriz_de_consumo!C10</f>
        <v>82947.199999999997</v>
      </c>
      <c r="D268" s="28">
        <f>D$262*Matriz_de_consumo!D10</f>
        <v>84216.8</v>
      </c>
      <c r="E268" s="28">
        <f>E$262*Matriz_de_consumo!E10</f>
        <v>85909.6</v>
      </c>
      <c r="F268" s="28">
        <f>F$262*Matriz_de_consumo!F10</f>
        <v>81889.2</v>
      </c>
      <c r="G268" s="28">
        <f>G$262*Matriz_de_consumo!G10</f>
        <v>80313.599999999991</v>
      </c>
      <c r="H268" s="28">
        <f>H$262*Matriz_de_consumo!H10</f>
        <v>85653.599999999991</v>
      </c>
      <c r="I268" s="28">
        <f>I$262*Matriz_de_consumo!I10</f>
        <v>87576</v>
      </c>
      <c r="J268" s="28">
        <f>J$262*Matriz_de_consumo!J10</f>
        <v>89498.4</v>
      </c>
      <c r="K268" s="28">
        <f>K$262*Matriz_de_consumo!K10</f>
        <v>85867.199999999997</v>
      </c>
      <c r="L268" s="28">
        <f>L$262*Matriz_de_consumo!L10</f>
        <v>90168.8</v>
      </c>
      <c r="M268" s="28">
        <f>M$262*Matriz_de_consumo!M10</f>
        <v>86725.599999999991</v>
      </c>
      <c r="N268" s="28">
        <f>N$262*Matriz_de_consumo!N10</f>
        <v>82206.399999999994</v>
      </c>
      <c r="O268" s="28">
        <f>O$262*Matriz_de_consumo!O10</f>
        <v>83944.8</v>
      </c>
      <c r="P268" s="28">
        <f>P$262*Matriz_de_consumo!P10</f>
        <v>84799.2</v>
      </c>
      <c r="Q268" s="28">
        <f>Q$262*Matriz_de_consumo!Q10</f>
        <v>84158.399999999994</v>
      </c>
      <c r="R268" s="28">
        <f>R$262*Matriz_de_consumo!R10</f>
        <v>83090.399999999994</v>
      </c>
      <c r="S268" s="28">
        <f>S$262*Matriz_de_consumo!S10</f>
        <v>85226.4</v>
      </c>
      <c r="T268" s="28">
        <f>T$262*Matriz_de_consumo!T10</f>
        <v>86080.8</v>
      </c>
      <c r="U268" s="28">
        <f>U$262*Matriz_de_consumo!U10</f>
        <v>86725.599999999991</v>
      </c>
      <c r="V268" s="28">
        <f>V$262*Matriz_de_consumo!V10</f>
        <v>86080</v>
      </c>
      <c r="W268" s="28">
        <f>W$262*Matriz_de_consumo!W10</f>
        <v>88232</v>
      </c>
      <c r="X268" s="28">
        <f>X$262*Matriz_de_consumo!X10</f>
        <v>84372</v>
      </c>
      <c r="Y268" s="28">
        <f>Y$262*Matriz_de_consumo!Y10</f>
        <v>81808.800000000003</v>
      </c>
      <c r="Z268" s="28">
        <f>Z$262*Matriz_de_consumo!Z10</f>
        <v>84851.6</v>
      </c>
    </row>
    <row r="269" spans="2:50" x14ac:dyDescent="0.2">
      <c r="B269" s="75">
        <f t="shared" si="5"/>
        <v>44413</v>
      </c>
      <c r="C269" s="28">
        <f>C$262*Matriz_de_consumo!C11</f>
        <v>82947.199999999997</v>
      </c>
      <c r="D269" s="28">
        <f>D$262*Matriz_de_consumo!D11</f>
        <v>85486.399999999994</v>
      </c>
      <c r="E269" s="28">
        <f>E$262*Matriz_de_consumo!E11</f>
        <v>83582</v>
      </c>
      <c r="F269" s="28">
        <f>F$262*Matriz_de_consumo!F11</f>
        <v>79350</v>
      </c>
      <c r="G269" s="28">
        <f>G$262*Matriz_de_consumo!G11</f>
        <v>84585.599999999991</v>
      </c>
      <c r="H269" s="28">
        <f>H$262*Matriz_de_consumo!H11</f>
        <v>88644</v>
      </c>
      <c r="I269" s="28">
        <f>I$262*Matriz_de_consumo!I11</f>
        <v>90780</v>
      </c>
      <c r="J269" s="28">
        <f>J$262*Matriz_de_consumo!J11</f>
        <v>87789.599999999991</v>
      </c>
      <c r="K269" s="28">
        <f>K$262*Matriz_de_consumo!K11</f>
        <v>83517.599999999991</v>
      </c>
      <c r="L269" s="28">
        <f>L$262*Matriz_de_consumo!L11</f>
        <v>88447.2</v>
      </c>
      <c r="M269" s="28">
        <f>M$262*Matriz_de_consumo!M11</f>
        <v>85864.8</v>
      </c>
      <c r="N269" s="28">
        <f>N$262*Matriz_de_consumo!N11</f>
        <v>81345.599999999991</v>
      </c>
      <c r="O269" s="28">
        <f>O$262*Matriz_de_consumo!O11</f>
        <v>83944.8</v>
      </c>
      <c r="P269" s="28">
        <f>P$262*Matriz_de_consumo!P11</f>
        <v>87576</v>
      </c>
      <c r="Q269" s="28">
        <f>Q$262*Matriz_de_consumo!Q11</f>
        <v>87576</v>
      </c>
      <c r="R269" s="28">
        <f>R$262*Matriz_de_consumo!R11</f>
        <v>86508</v>
      </c>
      <c r="S269" s="28">
        <f>S$262*Matriz_de_consumo!S11</f>
        <v>81381.599999999991</v>
      </c>
      <c r="T269" s="28">
        <f>T$262*Matriz_de_consumo!T11</f>
        <v>85012.800000000003</v>
      </c>
      <c r="U269" s="28">
        <f>U$262*Matriz_de_consumo!U11</f>
        <v>86940.800000000003</v>
      </c>
      <c r="V269" s="28">
        <f>V$262*Matriz_de_consumo!V11</f>
        <v>89092.800000000003</v>
      </c>
      <c r="W269" s="28">
        <f>W$262*Matriz_de_consumo!W11</f>
        <v>85219.199999999997</v>
      </c>
      <c r="X269" s="28">
        <f>X$262*Matriz_de_consumo!X11</f>
        <v>86080.8</v>
      </c>
      <c r="Y269" s="28">
        <f>Y$262*Matriz_de_consumo!Y11</f>
        <v>86721.599999999991</v>
      </c>
      <c r="Z269" s="28">
        <f>Z$262*Matriz_de_consumo!Z11</f>
        <v>82735.600000000006</v>
      </c>
    </row>
    <row r="270" spans="2:50" x14ac:dyDescent="0.2">
      <c r="B270" s="75">
        <f t="shared" si="5"/>
        <v>44414</v>
      </c>
      <c r="C270" s="28">
        <f>C$262*Matriz_de_consumo!C12</f>
        <v>82947.199999999997</v>
      </c>
      <c r="D270" s="28">
        <f>D$262*Matriz_de_consumo!D12</f>
        <v>83158.8</v>
      </c>
      <c r="E270" s="28">
        <f>E$262*Matriz_de_consumo!E12</f>
        <v>84216.8</v>
      </c>
      <c r="F270" s="28">
        <f>F$262*Matriz_de_consumo!F12</f>
        <v>85698</v>
      </c>
      <c r="G270" s="28">
        <f>G$262*Matriz_de_consumo!G12</f>
        <v>81808.800000000003</v>
      </c>
      <c r="H270" s="28">
        <f>H$262*Matriz_de_consumo!H12</f>
        <v>83944.8</v>
      </c>
      <c r="I270" s="28">
        <f>I$262*Matriz_de_consumo!I12</f>
        <v>86080.8</v>
      </c>
      <c r="J270" s="28">
        <f>J$262*Matriz_de_consumo!J12</f>
        <v>86080.8</v>
      </c>
      <c r="K270" s="28">
        <f>K$262*Matriz_de_consumo!K12</f>
        <v>87789.599999999991</v>
      </c>
      <c r="L270" s="28">
        <f>L$262*Matriz_de_consumo!L12</f>
        <v>87371.199999999997</v>
      </c>
      <c r="M270" s="28">
        <f>M$262*Matriz_de_consumo!M12</f>
        <v>86940.800000000003</v>
      </c>
      <c r="N270" s="28">
        <f>N$262*Matriz_de_consumo!N12</f>
        <v>88877.599999999991</v>
      </c>
      <c r="O270" s="28">
        <f>O$262*Matriz_de_consumo!O12</f>
        <v>82876.800000000003</v>
      </c>
      <c r="P270" s="28">
        <f>P$262*Matriz_de_consumo!P12</f>
        <v>82876.800000000003</v>
      </c>
      <c r="Q270" s="28">
        <f>Q$262*Matriz_de_consumo!Q12</f>
        <v>90352.8</v>
      </c>
      <c r="R270" s="28">
        <f>R$262*Matriz_de_consumo!R12</f>
        <v>89925.599999999991</v>
      </c>
      <c r="S270" s="28">
        <f>S$262*Matriz_de_consumo!S12</f>
        <v>85653.599999999991</v>
      </c>
      <c r="T270" s="28">
        <f>T$262*Matriz_de_consumo!T12</f>
        <v>83517.599999999991</v>
      </c>
      <c r="U270" s="28">
        <f>U$262*Matriz_de_consumo!U12</f>
        <v>83497.599999999991</v>
      </c>
      <c r="V270" s="28">
        <f>V$262*Matriz_de_consumo!V12</f>
        <v>83712.800000000003</v>
      </c>
      <c r="W270" s="28">
        <f>W$262*Matriz_de_consumo!W12</f>
        <v>86940.800000000003</v>
      </c>
      <c r="X270" s="28">
        <f>X$262*Matriz_de_consumo!X12</f>
        <v>88003.199999999997</v>
      </c>
      <c r="Y270" s="28">
        <f>Y$262*Matriz_de_consumo!Y12</f>
        <v>86508</v>
      </c>
      <c r="Z270" s="28">
        <f>Z$262*Matriz_de_consumo!Z12</f>
        <v>83582</v>
      </c>
    </row>
    <row r="271" spans="2:50" x14ac:dyDescent="0.2">
      <c r="B271" s="75">
        <f t="shared" si="5"/>
        <v>44415</v>
      </c>
      <c r="C271" s="28">
        <f>C$262*Matriz_de_consumo!C13</f>
        <v>83370.399999999994</v>
      </c>
      <c r="D271" s="28">
        <f>D$262*Matriz_de_consumo!D13</f>
        <v>78292</v>
      </c>
      <c r="E271" s="28">
        <f>E$262*Matriz_de_consumo!E13</f>
        <v>82735.600000000006</v>
      </c>
      <c r="F271" s="28">
        <f>F$262*Matriz_de_consumo!F13</f>
        <v>87814</v>
      </c>
      <c r="G271" s="28">
        <f>G$262*Matriz_de_consumo!G13</f>
        <v>86294.399999999994</v>
      </c>
      <c r="H271" s="28">
        <f>H$262*Matriz_de_consumo!H13</f>
        <v>85867.199999999997</v>
      </c>
      <c r="I271" s="28">
        <f>I$262*Matriz_de_consumo!I13</f>
        <v>87362.4</v>
      </c>
      <c r="J271" s="28">
        <f>J$262*Matriz_de_consumo!J13</f>
        <v>85226.4</v>
      </c>
      <c r="K271" s="28">
        <f>K$262*Matriz_de_consumo!K13</f>
        <v>84372</v>
      </c>
      <c r="L271" s="28">
        <f>L$262*Matriz_de_consumo!L13</f>
        <v>86940.800000000003</v>
      </c>
      <c r="M271" s="28">
        <f>M$262*Matriz_de_consumo!M13</f>
        <v>87801.599999999991</v>
      </c>
      <c r="N271" s="28">
        <f>N$262*Matriz_de_consumo!N13</f>
        <v>88447.2</v>
      </c>
      <c r="O271" s="28">
        <f>O$262*Matriz_de_consumo!O13</f>
        <v>85012.800000000003</v>
      </c>
      <c r="P271" s="28">
        <f>P$262*Matriz_de_consumo!P13</f>
        <v>86080.8</v>
      </c>
      <c r="Q271" s="28">
        <f>Q$262*Matriz_de_consumo!Q13</f>
        <v>83090.399999999994</v>
      </c>
      <c r="R271" s="28">
        <f>R$262*Matriz_de_consumo!R13</f>
        <v>83731.199999999997</v>
      </c>
      <c r="S271" s="28">
        <f>S$262*Matriz_de_consumo!S13</f>
        <v>85440</v>
      </c>
      <c r="T271" s="28">
        <f>T$262*Matriz_de_consumo!T13</f>
        <v>83944.8</v>
      </c>
      <c r="U271" s="28">
        <f>U$262*Matriz_de_consumo!U13</f>
        <v>88016.8</v>
      </c>
      <c r="V271" s="28">
        <f>V$262*Matriz_de_consumo!V13</f>
        <v>85864.8</v>
      </c>
      <c r="W271" s="28">
        <f>W$262*Matriz_de_consumo!W13</f>
        <v>85219.199999999997</v>
      </c>
      <c r="X271" s="28">
        <f>X$262*Matriz_de_consumo!X13</f>
        <v>83090.399999999994</v>
      </c>
      <c r="Y271" s="28">
        <f>Y$262*Matriz_de_consumo!Y13</f>
        <v>84158.399999999994</v>
      </c>
      <c r="Z271" s="28">
        <f>Z$262*Matriz_de_consumo!Z13</f>
        <v>85909.6</v>
      </c>
    </row>
    <row r="272" spans="2:50" x14ac:dyDescent="0.2">
      <c r="B272" s="75">
        <f t="shared" si="5"/>
        <v>44416</v>
      </c>
      <c r="C272" s="28">
        <f>C$262*Matriz_de_consumo!C14</f>
        <v>85274.8</v>
      </c>
      <c r="D272" s="28">
        <f>D$262*Matriz_de_consumo!D14</f>
        <v>82524</v>
      </c>
      <c r="E272" s="28">
        <f>E$262*Matriz_de_consumo!E14</f>
        <v>83158.8</v>
      </c>
      <c r="F272" s="28">
        <f>F$262*Matriz_de_consumo!F14</f>
        <v>79773.2</v>
      </c>
      <c r="G272" s="28">
        <f>G$262*Matriz_de_consumo!G14</f>
        <v>84158.399999999994</v>
      </c>
      <c r="H272" s="28">
        <f>H$262*Matriz_de_consumo!H14</f>
        <v>90993.599999999991</v>
      </c>
      <c r="I272" s="28">
        <f>I$262*Matriz_de_consumo!I14</f>
        <v>87576</v>
      </c>
      <c r="J272" s="28">
        <f>J$262*Matriz_de_consumo!J14</f>
        <v>86721.599999999991</v>
      </c>
      <c r="K272" s="28">
        <f>K$262*Matriz_de_consumo!K14</f>
        <v>87148.800000000003</v>
      </c>
      <c r="L272" s="28">
        <f>L$262*Matriz_de_consumo!L14</f>
        <v>83712.800000000003</v>
      </c>
      <c r="M272" s="28">
        <f>M$262*Matriz_de_consumo!M14</f>
        <v>85864.8</v>
      </c>
      <c r="N272" s="28">
        <f>N$262*Matriz_de_consumo!N14</f>
        <v>89308</v>
      </c>
      <c r="O272" s="28">
        <f>O$262*Matriz_de_consumo!O14</f>
        <v>87148.800000000003</v>
      </c>
      <c r="P272" s="28">
        <f>P$262*Matriz_de_consumo!P14</f>
        <v>84799.2</v>
      </c>
      <c r="Q272" s="28">
        <f>Q$262*Matriz_de_consumo!Q14</f>
        <v>82876.800000000003</v>
      </c>
      <c r="R272" s="28">
        <f>R$262*Matriz_de_consumo!R14</f>
        <v>84585.599999999991</v>
      </c>
      <c r="S272" s="28">
        <f>S$262*Matriz_de_consumo!S14</f>
        <v>84372</v>
      </c>
      <c r="T272" s="28">
        <f>T$262*Matriz_de_consumo!T14</f>
        <v>85867.199999999997</v>
      </c>
      <c r="U272" s="28">
        <f>U$262*Matriz_de_consumo!U14</f>
        <v>85004</v>
      </c>
      <c r="V272" s="28">
        <f>V$262*Matriz_de_consumo!V14</f>
        <v>88447.2</v>
      </c>
      <c r="W272" s="28">
        <f>W$262*Matriz_de_consumo!W14</f>
        <v>85649.599999999991</v>
      </c>
      <c r="X272" s="28">
        <f>X$262*Matriz_de_consumo!X14</f>
        <v>85653.599999999991</v>
      </c>
      <c r="Y272" s="28">
        <f>Y$262*Matriz_de_consumo!Y14</f>
        <v>84372</v>
      </c>
      <c r="Z272" s="28">
        <f>Z$262*Matriz_de_consumo!Z14</f>
        <v>78926.8</v>
      </c>
    </row>
    <row r="273" spans="2:26" x14ac:dyDescent="0.2">
      <c r="B273" s="75">
        <f t="shared" si="5"/>
        <v>44417</v>
      </c>
      <c r="C273" s="28">
        <f>C$262*Matriz_de_consumo!C15</f>
        <v>84640</v>
      </c>
      <c r="D273" s="28">
        <f>D$262*Matriz_de_consumo!D15</f>
        <v>85486.399999999994</v>
      </c>
      <c r="E273" s="28">
        <f>E$262*Matriz_de_consumo!E15</f>
        <v>85698</v>
      </c>
      <c r="F273" s="28">
        <f>F$262*Matriz_de_consumo!F15</f>
        <v>82947.199999999997</v>
      </c>
      <c r="G273" s="28">
        <f>G$262*Matriz_de_consumo!G15</f>
        <v>86294.399999999994</v>
      </c>
      <c r="H273" s="28">
        <f>H$262*Matriz_de_consumo!H15</f>
        <v>83944.8</v>
      </c>
      <c r="I273" s="28">
        <f>I$262*Matriz_de_consumo!I15</f>
        <v>86080.8</v>
      </c>
      <c r="J273" s="28">
        <f>J$262*Matriz_de_consumo!J15</f>
        <v>86721.599999999991</v>
      </c>
      <c r="K273" s="28">
        <f>K$262*Matriz_de_consumo!K15</f>
        <v>87362.4</v>
      </c>
      <c r="L273" s="28">
        <f>L$262*Matriz_de_consumo!L15</f>
        <v>86725.599999999991</v>
      </c>
      <c r="M273" s="28">
        <f>M$262*Matriz_de_consumo!M15</f>
        <v>87371.199999999997</v>
      </c>
      <c r="N273" s="28">
        <f>N$262*Matriz_de_consumo!N15</f>
        <v>81991.199999999997</v>
      </c>
      <c r="O273" s="28">
        <f>O$262*Matriz_de_consumo!O15</f>
        <v>83944.8</v>
      </c>
      <c r="P273" s="28">
        <f>P$262*Matriz_de_consumo!P15</f>
        <v>86508</v>
      </c>
      <c r="Q273" s="28">
        <f>Q$262*Matriz_de_consumo!Q15</f>
        <v>86721.599999999991</v>
      </c>
      <c r="R273" s="28">
        <f>R$262*Matriz_de_consumo!R15</f>
        <v>85653.599999999991</v>
      </c>
      <c r="S273" s="28">
        <f>S$262*Matriz_de_consumo!S15</f>
        <v>85226.4</v>
      </c>
      <c r="T273" s="28">
        <f>T$262*Matriz_de_consumo!T15</f>
        <v>83304</v>
      </c>
      <c r="U273" s="28">
        <f>U$262*Matriz_de_consumo!U15</f>
        <v>83067.199999999997</v>
      </c>
      <c r="V273" s="28">
        <f>V$262*Matriz_de_consumo!V15</f>
        <v>85004</v>
      </c>
      <c r="W273" s="28">
        <f>W$262*Matriz_de_consumo!W15</f>
        <v>88662.399999999994</v>
      </c>
      <c r="X273" s="28">
        <f>X$262*Matriz_de_consumo!X15</f>
        <v>86508</v>
      </c>
      <c r="Y273" s="28">
        <f>Y$262*Matriz_de_consumo!Y15</f>
        <v>82449.599999999991</v>
      </c>
      <c r="Z273" s="28">
        <f>Z$262*Matriz_de_consumo!Z15</f>
        <v>81466</v>
      </c>
    </row>
    <row r="274" spans="2:26" x14ac:dyDescent="0.2">
      <c r="B274" s="75">
        <f t="shared" si="5"/>
        <v>44418</v>
      </c>
      <c r="C274" s="28">
        <f>C$262*Matriz_de_consumo!C16</f>
        <v>82312.399999999994</v>
      </c>
      <c r="D274" s="28">
        <f>D$262*Matriz_de_consumo!D16</f>
        <v>82312.399999999994</v>
      </c>
      <c r="E274" s="28">
        <f>E$262*Matriz_de_consumo!E16</f>
        <v>86332.800000000003</v>
      </c>
      <c r="F274" s="28">
        <f>F$262*Matriz_de_consumo!F16</f>
        <v>85274.8</v>
      </c>
      <c r="G274" s="28">
        <f>G$262*Matriz_de_consumo!G16</f>
        <v>85012.800000000003</v>
      </c>
      <c r="H274" s="28">
        <f>H$262*Matriz_de_consumo!H16</f>
        <v>87148.800000000003</v>
      </c>
      <c r="I274" s="28">
        <f>I$262*Matriz_de_consumo!I16</f>
        <v>85440</v>
      </c>
      <c r="J274" s="28">
        <f>J$262*Matriz_de_consumo!J16</f>
        <v>84158.399999999994</v>
      </c>
      <c r="K274" s="28">
        <f>K$262*Matriz_de_consumo!K16</f>
        <v>84585.599999999991</v>
      </c>
      <c r="L274" s="28">
        <f>L$262*Matriz_de_consumo!L16</f>
        <v>90168.8</v>
      </c>
      <c r="M274" s="28">
        <f>M$262*Matriz_de_consumo!M16</f>
        <v>87801.599999999991</v>
      </c>
      <c r="N274" s="28">
        <f>N$262*Matriz_de_consumo!N16</f>
        <v>83928</v>
      </c>
      <c r="O274" s="28">
        <f>O$262*Matriz_de_consumo!O16</f>
        <v>86508</v>
      </c>
      <c r="P274" s="28">
        <f>P$262*Matriz_de_consumo!P16</f>
        <v>84372</v>
      </c>
      <c r="Q274" s="28">
        <f>Q$262*Matriz_de_consumo!Q16</f>
        <v>83304</v>
      </c>
      <c r="R274" s="28">
        <f>R$262*Matriz_de_consumo!R16</f>
        <v>84585.599999999991</v>
      </c>
      <c r="S274" s="28">
        <f>S$262*Matriz_de_consumo!S16</f>
        <v>84372</v>
      </c>
      <c r="T274" s="28">
        <f>T$262*Matriz_de_consumo!T16</f>
        <v>85867.199999999997</v>
      </c>
      <c r="U274" s="28">
        <f>U$262*Matriz_de_consumo!U16</f>
        <v>86295.2</v>
      </c>
      <c r="V274" s="28">
        <f>V$262*Matriz_de_consumo!V16</f>
        <v>84143.2</v>
      </c>
      <c r="W274" s="28">
        <f>W$262*Matriz_de_consumo!W16</f>
        <v>80484.800000000003</v>
      </c>
      <c r="X274" s="28">
        <f>X$262*Matriz_de_consumo!X16</f>
        <v>82449.599999999991</v>
      </c>
      <c r="Y274" s="28">
        <f>Y$262*Matriz_de_consumo!Y16</f>
        <v>86935.2</v>
      </c>
      <c r="Z274" s="28">
        <f>Z$262*Matriz_de_consumo!Z16</f>
        <v>85274.8</v>
      </c>
    </row>
    <row r="275" spans="2:26" x14ac:dyDescent="0.2">
      <c r="B275" s="75">
        <f t="shared" si="5"/>
        <v>44419</v>
      </c>
      <c r="C275" s="28">
        <f>C$262*Matriz_de_consumo!C17</f>
        <v>82735.600000000006</v>
      </c>
      <c r="D275" s="28">
        <f>D$262*Matriz_de_consumo!D17</f>
        <v>81889.2</v>
      </c>
      <c r="E275" s="28">
        <f>E$262*Matriz_de_consumo!E17</f>
        <v>80831.199999999997</v>
      </c>
      <c r="F275" s="28">
        <f>F$262*Matriz_de_consumo!F17</f>
        <v>80619.600000000006</v>
      </c>
      <c r="G275" s="28">
        <f>G$262*Matriz_de_consumo!G17</f>
        <v>87576</v>
      </c>
      <c r="H275" s="28">
        <f>H$262*Matriz_de_consumo!H17</f>
        <v>88216.8</v>
      </c>
      <c r="I275" s="28">
        <f>I$262*Matriz_de_consumo!I17</f>
        <v>87148.800000000003</v>
      </c>
      <c r="J275" s="28">
        <f>J$262*Matriz_de_consumo!J17</f>
        <v>84158.399999999994</v>
      </c>
      <c r="K275" s="28">
        <f>K$262*Matriz_de_consumo!K17</f>
        <v>84372</v>
      </c>
      <c r="L275" s="28">
        <f>L$262*Matriz_de_consumo!L17</f>
        <v>84358.399999999994</v>
      </c>
      <c r="M275" s="28">
        <f>M$262*Matriz_de_consumo!M17</f>
        <v>86295.2</v>
      </c>
      <c r="N275" s="28">
        <f>N$262*Matriz_de_consumo!N17</f>
        <v>88662.399999999994</v>
      </c>
      <c r="O275" s="28">
        <f>O$262*Matriz_de_consumo!O17</f>
        <v>86508</v>
      </c>
      <c r="P275" s="28">
        <f>P$262*Matriz_de_consumo!P17</f>
        <v>83944.8</v>
      </c>
      <c r="Q275" s="28">
        <f>Q$262*Matriz_de_consumo!Q17</f>
        <v>87789.599999999991</v>
      </c>
      <c r="R275" s="28">
        <f>R$262*Matriz_de_consumo!R17</f>
        <v>85226.4</v>
      </c>
      <c r="S275" s="28">
        <f>S$262*Matriz_de_consumo!S17</f>
        <v>82022.399999999994</v>
      </c>
      <c r="T275" s="28">
        <f>T$262*Matriz_de_consumo!T17</f>
        <v>87148.800000000003</v>
      </c>
      <c r="U275" s="28">
        <f>U$262*Matriz_de_consumo!U17</f>
        <v>88016.8</v>
      </c>
      <c r="V275" s="28">
        <f>V$262*Matriz_de_consumo!V17</f>
        <v>86940.800000000003</v>
      </c>
      <c r="W275" s="28">
        <f>W$262*Matriz_de_consumo!W17</f>
        <v>82636.800000000003</v>
      </c>
      <c r="X275" s="28">
        <f>X$262*Matriz_de_consumo!X17</f>
        <v>83517.599999999991</v>
      </c>
      <c r="Y275" s="28">
        <f>Y$262*Matriz_de_consumo!Y17</f>
        <v>83090.399999999994</v>
      </c>
      <c r="Z275" s="28">
        <f>Z$262*Matriz_de_consumo!Z17</f>
        <v>84005.2</v>
      </c>
    </row>
    <row r="276" spans="2:26" x14ac:dyDescent="0.2">
      <c r="B276" s="75">
        <f t="shared" si="5"/>
        <v>44420</v>
      </c>
      <c r="C276" s="28">
        <f>C$262*Matriz_de_consumo!C18</f>
        <v>85063.2</v>
      </c>
      <c r="D276" s="28">
        <f>D$262*Matriz_de_consumo!D18</f>
        <v>82100.800000000003</v>
      </c>
      <c r="E276" s="28">
        <f>E$262*Matriz_de_consumo!E18</f>
        <v>83158.8</v>
      </c>
      <c r="F276" s="28">
        <f>F$262*Matriz_de_consumo!F18</f>
        <v>85486.399999999994</v>
      </c>
      <c r="G276" s="28">
        <f>G$262*Matriz_de_consumo!G18</f>
        <v>84158.399999999994</v>
      </c>
      <c r="H276" s="28">
        <f>H$262*Matriz_de_consumo!H18</f>
        <v>85440</v>
      </c>
      <c r="I276" s="28">
        <f>I$262*Matriz_de_consumo!I18</f>
        <v>88430.399999999994</v>
      </c>
      <c r="J276" s="28">
        <f>J$262*Matriz_de_consumo!J18</f>
        <v>87148.800000000003</v>
      </c>
      <c r="K276" s="28">
        <f>K$262*Matriz_de_consumo!K18</f>
        <v>86721.599999999991</v>
      </c>
      <c r="L276" s="28">
        <f>L$262*Matriz_de_consumo!L18</f>
        <v>86510.399999999994</v>
      </c>
      <c r="M276" s="28">
        <f>M$262*Matriz_de_consumo!M18</f>
        <v>84143.2</v>
      </c>
      <c r="N276" s="28">
        <f>N$262*Matriz_de_consumo!N18</f>
        <v>83497.599999999991</v>
      </c>
      <c r="O276" s="28">
        <f>O$262*Matriz_de_consumo!O18</f>
        <v>83517.599999999991</v>
      </c>
      <c r="P276" s="28">
        <f>P$262*Matriz_de_consumo!P18</f>
        <v>88644</v>
      </c>
      <c r="Q276" s="28">
        <f>Q$262*Matriz_de_consumo!Q18</f>
        <v>85226.4</v>
      </c>
      <c r="R276" s="28">
        <f>R$262*Matriz_de_consumo!R18</f>
        <v>86080.8</v>
      </c>
      <c r="S276" s="28">
        <f>S$262*Matriz_de_consumo!S18</f>
        <v>86721.599999999991</v>
      </c>
      <c r="T276" s="28">
        <f>T$262*Matriz_de_consumo!T18</f>
        <v>82449.599999999991</v>
      </c>
      <c r="U276" s="28">
        <f>U$262*Matriz_de_consumo!U18</f>
        <v>85649.599999999991</v>
      </c>
      <c r="V276" s="28">
        <f>V$262*Matriz_de_consumo!V18</f>
        <v>86295.2</v>
      </c>
      <c r="W276" s="28">
        <f>W$262*Matriz_de_consumo!W18</f>
        <v>84573.599999999991</v>
      </c>
      <c r="X276" s="28">
        <f>X$262*Matriz_de_consumo!X18</f>
        <v>85012.800000000003</v>
      </c>
      <c r="Y276" s="28">
        <f>Y$262*Matriz_de_consumo!Y18</f>
        <v>86508</v>
      </c>
      <c r="Z276" s="28">
        <f>Z$262*Matriz_de_consumo!Z18</f>
        <v>84640</v>
      </c>
    </row>
    <row r="277" spans="2:26" x14ac:dyDescent="0.2">
      <c r="B277" s="75">
        <f t="shared" si="5"/>
        <v>44421</v>
      </c>
      <c r="C277" s="28">
        <f>C$262*Matriz_de_consumo!C19</f>
        <v>82100.800000000003</v>
      </c>
      <c r="D277" s="28">
        <f>D$262*Matriz_de_consumo!D19</f>
        <v>82100.800000000003</v>
      </c>
      <c r="E277" s="28">
        <f>E$262*Matriz_de_consumo!E19</f>
        <v>82947.199999999997</v>
      </c>
      <c r="F277" s="28">
        <f>F$262*Matriz_de_consumo!F19</f>
        <v>85486.399999999994</v>
      </c>
      <c r="G277" s="28">
        <f>G$262*Matriz_de_consumo!G19</f>
        <v>84158.399999999994</v>
      </c>
      <c r="H277" s="28">
        <f>H$262*Matriz_de_consumo!H19</f>
        <v>87148.800000000003</v>
      </c>
      <c r="I277" s="28">
        <f>I$262*Matriz_de_consumo!I19</f>
        <v>84158.399999999994</v>
      </c>
      <c r="J277" s="28">
        <f>J$262*Matriz_de_consumo!J19</f>
        <v>82236</v>
      </c>
      <c r="K277" s="28">
        <f>K$262*Matriz_de_consumo!K19</f>
        <v>87576</v>
      </c>
      <c r="L277" s="28">
        <f>L$262*Matriz_de_consumo!L19</f>
        <v>85649.599999999991</v>
      </c>
      <c r="M277" s="28">
        <f>M$262*Matriz_de_consumo!M19</f>
        <v>89092.800000000003</v>
      </c>
      <c r="N277" s="28">
        <f>N$262*Matriz_de_consumo!N19</f>
        <v>86510.399999999994</v>
      </c>
      <c r="O277" s="28">
        <f>O$262*Matriz_de_consumo!O19</f>
        <v>82022.399999999994</v>
      </c>
      <c r="P277" s="28">
        <f>P$262*Matriz_de_consumo!P19</f>
        <v>81168</v>
      </c>
      <c r="Q277" s="28">
        <f>Q$262*Matriz_de_consumo!Q19</f>
        <v>81381.599999999991</v>
      </c>
      <c r="R277" s="28">
        <f>R$262*Matriz_de_consumo!R19</f>
        <v>85653.599999999991</v>
      </c>
      <c r="S277" s="28">
        <f>S$262*Matriz_de_consumo!S19</f>
        <v>87148.800000000003</v>
      </c>
      <c r="T277" s="28">
        <f>T$262*Matriz_de_consumo!T19</f>
        <v>83517.599999999991</v>
      </c>
      <c r="U277" s="28">
        <f>U$262*Matriz_de_consumo!U19</f>
        <v>86725.599999999991</v>
      </c>
      <c r="V277" s="28">
        <f>V$262*Matriz_de_consumo!V19</f>
        <v>84358.399999999994</v>
      </c>
      <c r="W277" s="28">
        <f>W$262*Matriz_de_consumo!W19</f>
        <v>81345.599999999991</v>
      </c>
      <c r="X277" s="28">
        <f>X$262*Matriz_de_consumo!X19</f>
        <v>83090.399999999994</v>
      </c>
      <c r="Y277" s="28">
        <f>Y$262*Matriz_de_consumo!Y19</f>
        <v>84799.2</v>
      </c>
      <c r="Z277" s="28">
        <f>Z$262*Matriz_de_consumo!Z19</f>
        <v>83370.399999999994</v>
      </c>
    </row>
    <row r="278" spans="2:26" x14ac:dyDescent="0.2">
      <c r="B278" s="75">
        <f t="shared" si="5"/>
        <v>44422</v>
      </c>
      <c r="C278" s="28">
        <f>C$262*Matriz_de_consumo!C20</f>
        <v>82100.800000000003</v>
      </c>
      <c r="D278" s="28">
        <f>D$262*Matriz_de_consumo!D20</f>
        <v>81254.399999999994</v>
      </c>
      <c r="E278" s="28">
        <f>E$262*Matriz_de_consumo!E20</f>
        <v>79984.800000000003</v>
      </c>
      <c r="F278" s="28">
        <f>F$262*Matriz_de_consumo!F20</f>
        <v>79984.800000000003</v>
      </c>
      <c r="G278" s="28">
        <f>G$262*Matriz_de_consumo!G20</f>
        <v>85440</v>
      </c>
      <c r="H278" s="28">
        <f>H$262*Matriz_de_consumo!H20</f>
        <v>84585.599999999991</v>
      </c>
      <c r="I278" s="28">
        <f>I$262*Matriz_de_consumo!I20</f>
        <v>84799.2</v>
      </c>
      <c r="J278" s="28">
        <f>J$262*Matriz_de_consumo!J20</f>
        <v>85012.800000000003</v>
      </c>
      <c r="K278" s="28">
        <f>K$262*Matriz_de_consumo!K20</f>
        <v>81381.599999999991</v>
      </c>
      <c r="L278" s="28">
        <f>L$262*Matriz_de_consumo!L20</f>
        <v>81991.199999999997</v>
      </c>
      <c r="M278" s="28">
        <f>M$262*Matriz_de_consumo!M20</f>
        <v>85864.8</v>
      </c>
      <c r="N278" s="28">
        <f>N$262*Matriz_de_consumo!N20</f>
        <v>86080</v>
      </c>
      <c r="O278" s="28">
        <f>O$262*Matriz_de_consumo!O20</f>
        <v>83944.8</v>
      </c>
      <c r="P278" s="28">
        <f>P$262*Matriz_de_consumo!P20</f>
        <v>81381.599999999991</v>
      </c>
      <c r="Q278" s="28">
        <f>Q$262*Matriz_de_consumo!Q20</f>
        <v>81808.800000000003</v>
      </c>
      <c r="R278" s="28">
        <f>R$262*Matriz_de_consumo!R20</f>
        <v>81808.800000000003</v>
      </c>
      <c r="S278" s="28">
        <f>S$262*Matriz_de_consumo!S20</f>
        <v>82022.399999999994</v>
      </c>
      <c r="T278" s="28">
        <f>T$262*Matriz_de_consumo!T20</f>
        <v>87576</v>
      </c>
      <c r="U278" s="28">
        <f>U$262*Matriz_de_consumo!U20</f>
        <v>85864.8</v>
      </c>
      <c r="V278" s="28">
        <f>V$262*Matriz_de_consumo!V20</f>
        <v>85649.599999999991</v>
      </c>
      <c r="W278" s="28">
        <f>W$262*Matriz_de_consumo!W20</f>
        <v>84358.399999999994</v>
      </c>
      <c r="X278" s="28">
        <f>X$262*Matriz_de_consumo!X20</f>
        <v>80313.599999999991</v>
      </c>
      <c r="Y278" s="28">
        <f>Y$262*Matriz_de_consumo!Y20</f>
        <v>81808.800000000003</v>
      </c>
      <c r="Z278" s="28">
        <f>Z$262*Matriz_de_consumo!Z20</f>
        <v>85698</v>
      </c>
    </row>
    <row r="279" spans="2:26" x14ac:dyDescent="0.2">
      <c r="B279" s="75">
        <f t="shared" si="5"/>
        <v>44423</v>
      </c>
      <c r="C279" s="28">
        <f>C$262*Matriz_de_consumo!C21</f>
        <v>84851.6</v>
      </c>
      <c r="D279" s="28">
        <f>D$262*Matriz_de_consumo!D21</f>
        <v>81466</v>
      </c>
      <c r="E279" s="28">
        <f>E$262*Matriz_de_consumo!E21</f>
        <v>80831.199999999997</v>
      </c>
      <c r="F279" s="28">
        <f>F$262*Matriz_de_consumo!F21</f>
        <v>82100.800000000003</v>
      </c>
      <c r="G279" s="28">
        <f>G$262*Matriz_de_consumo!G21</f>
        <v>78391.199999999997</v>
      </c>
      <c r="H279" s="28">
        <f>H$262*Matriz_de_consumo!H21</f>
        <v>81168</v>
      </c>
      <c r="I279" s="28">
        <f>I$262*Matriz_de_consumo!I21</f>
        <v>84799.2</v>
      </c>
      <c r="J279" s="28">
        <f>J$262*Matriz_de_consumo!J21</f>
        <v>86508</v>
      </c>
      <c r="K279" s="28">
        <f>K$262*Matriz_de_consumo!K21</f>
        <v>87148.800000000003</v>
      </c>
      <c r="L279" s="28">
        <f>L$262*Matriz_de_consumo!L21</f>
        <v>84358.399999999994</v>
      </c>
      <c r="M279" s="28">
        <f>M$262*Matriz_de_consumo!M21</f>
        <v>82206.399999999994</v>
      </c>
      <c r="N279" s="28">
        <f>N$262*Matriz_de_consumo!N21</f>
        <v>85004</v>
      </c>
      <c r="O279" s="28">
        <f>O$262*Matriz_de_consumo!O21</f>
        <v>87789.599999999991</v>
      </c>
      <c r="P279" s="28">
        <f>P$262*Matriz_de_consumo!P21</f>
        <v>86294.399999999994</v>
      </c>
      <c r="Q279" s="28">
        <f>Q$262*Matriz_de_consumo!Q21</f>
        <v>78604.800000000003</v>
      </c>
      <c r="R279" s="28">
        <f>R$262*Matriz_de_consumo!R21</f>
        <v>83731.199999999997</v>
      </c>
      <c r="S279" s="28">
        <f>S$262*Matriz_de_consumo!S21</f>
        <v>83517.599999999991</v>
      </c>
      <c r="T279" s="28">
        <f>T$262*Matriz_de_consumo!T21</f>
        <v>79672.800000000003</v>
      </c>
      <c r="U279" s="28">
        <f>U$262*Matriz_de_consumo!U21</f>
        <v>85219.199999999997</v>
      </c>
      <c r="V279" s="28">
        <f>V$262*Matriz_de_consumo!V21</f>
        <v>86510.399999999994</v>
      </c>
      <c r="W279" s="28">
        <f>W$262*Matriz_de_consumo!W21</f>
        <v>86510.399999999994</v>
      </c>
      <c r="X279" s="28">
        <f>X$262*Matriz_de_consumo!X21</f>
        <v>84372</v>
      </c>
      <c r="Y279" s="28">
        <f>Y$262*Matriz_de_consumo!Y21</f>
        <v>81168</v>
      </c>
      <c r="Z279" s="28">
        <f>Z$262*Matriz_de_consumo!Z21</f>
        <v>81677.600000000006</v>
      </c>
    </row>
    <row r="280" spans="2:26" x14ac:dyDescent="0.2">
      <c r="B280" s="75">
        <f t="shared" si="5"/>
        <v>44424</v>
      </c>
      <c r="C280" s="28">
        <f>C$262*Matriz_de_consumo!C22</f>
        <v>84640</v>
      </c>
      <c r="D280" s="28">
        <f>D$262*Matriz_de_consumo!D22</f>
        <v>83582</v>
      </c>
      <c r="E280" s="28">
        <f>E$262*Matriz_de_consumo!E22</f>
        <v>84851.6</v>
      </c>
      <c r="F280" s="28">
        <f>F$262*Matriz_de_consumo!F22</f>
        <v>79350</v>
      </c>
      <c r="G280" s="28">
        <f>G$262*Matriz_de_consumo!G22</f>
        <v>83731.199999999997</v>
      </c>
      <c r="H280" s="28">
        <f>H$262*Matriz_de_consumo!H22</f>
        <v>85226.4</v>
      </c>
      <c r="I280" s="28">
        <f>I$262*Matriz_de_consumo!I22</f>
        <v>81381.599999999991</v>
      </c>
      <c r="J280" s="28">
        <f>J$262*Matriz_de_consumo!J22</f>
        <v>85867.199999999997</v>
      </c>
      <c r="K280" s="28">
        <f>K$262*Matriz_de_consumo!K22</f>
        <v>87148.800000000003</v>
      </c>
      <c r="L280" s="28">
        <f>L$262*Matriz_de_consumo!L22</f>
        <v>86295.2</v>
      </c>
      <c r="M280" s="28">
        <f>M$262*Matriz_de_consumo!M22</f>
        <v>84143.2</v>
      </c>
      <c r="N280" s="28">
        <f>N$262*Matriz_de_consumo!N22</f>
        <v>82852</v>
      </c>
      <c r="O280" s="28">
        <f>O$262*Matriz_de_consumo!O22</f>
        <v>83304</v>
      </c>
      <c r="P280" s="28">
        <f>P$262*Matriz_de_consumo!P22</f>
        <v>81168</v>
      </c>
      <c r="Q280" s="28">
        <f>Q$262*Matriz_de_consumo!Q22</f>
        <v>81595.199999999997</v>
      </c>
      <c r="R280" s="28">
        <f>R$262*Matriz_de_consumo!R22</f>
        <v>86935.2</v>
      </c>
      <c r="S280" s="28">
        <f>S$262*Matriz_de_consumo!S22</f>
        <v>85440</v>
      </c>
      <c r="T280" s="28">
        <f>T$262*Matriz_de_consumo!T22</f>
        <v>84585.599999999991</v>
      </c>
      <c r="U280" s="28">
        <f>U$262*Matriz_de_consumo!U22</f>
        <v>83497.599999999991</v>
      </c>
      <c r="V280" s="28">
        <f>V$262*Matriz_de_consumo!V22</f>
        <v>80915.199999999997</v>
      </c>
      <c r="W280" s="28">
        <f>W$262*Matriz_de_consumo!W22</f>
        <v>85434.4</v>
      </c>
      <c r="X280" s="28">
        <f>X$262*Matriz_de_consumo!X22</f>
        <v>85867.199999999997</v>
      </c>
      <c r="Y280" s="28">
        <f>Y$262*Matriz_de_consumo!Y22</f>
        <v>81808.800000000003</v>
      </c>
      <c r="Z280" s="28">
        <f>Z$262*Matriz_de_consumo!Z22</f>
        <v>81677.600000000006</v>
      </c>
    </row>
    <row r="281" spans="2:26" x14ac:dyDescent="0.2">
      <c r="B281" s="75">
        <f t="shared" si="5"/>
        <v>44425</v>
      </c>
      <c r="C281" s="28">
        <f>C$262*Matriz_de_consumo!C23</f>
        <v>79138.399999999994</v>
      </c>
      <c r="D281" s="28">
        <f>D$262*Matriz_de_consumo!D23</f>
        <v>80619.600000000006</v>
      </c>
      <c r="E281" s="28">
        <f>E$262*Matriz_de_consumo!E23</f>
        <v>82312.399999999994</v>
      </c>
      <c r="F281" s="28">
        <f>F$262*Matriz_de_consumo!F23</f>
        <v>81677.600000000006</v>
      </c>
      <c r="G281" s="28">
        <f>G$262*Matriz_de_consumo!G23</f>
        <v>87148.800000000003</v>
      </c>
      <c r="H281" s="28">
        <f>H$262*Matriz_de_consumo!H23</f>
        <v>84158.399999999994</v>
      </c>
      <c r="I281" s="28">
        <f>I$262*Matriz_de_consumo!I23</f>
        <v>83304</v>
      </c>
      <c r="J281" s="28">
        <f>J$262*Matriz_de_consumo!J23</f>
        <v>82876.800000000003</v>
      </c>
      <c r="K281" s="28">
        <f>K$262*Matriz_de_consumo!K23</f>
        <v>81808.800000000003</v>
      </c>
      <c r="L281" s="28">
        <f>L$262*Matriz_de_consumo!L23</f>
        <v>87586.4</v>
      </c>
      <c r="M281" s="28">
        <f>M$262*Matriz_de_consumo!M23</f>
        <v>84788.800000000003</v>
      </c>
      <c r="N281" s="28">
        <f>N$262*Matriz_de_consumo!N23</f>
        <v>80700</v>
      </c>
      <c r="O281" s="28">
        <f>O$262*Matriz_de_consumo!O23</f>
        <v>84799.2</v>
      </c>
      <c r="P281" s="28">
        <f>P$262*Matriz_de_consumo!P23</f>
        <v>84158.399999999994</v>
      </c>
      <c r="Q281" s="28">
        <f>Q$262*Matriz_de_consumo!Q23</f>
        <v>82022.399999999994</v>
      </c>
      <c r="R281" s="28">
        <f>R$262*Matriz_de_consumo!R23</f>
        <v>79245.599999999991</v>
      </c>
      <c r="S281" s="28">
        <f>S$262*Matriz_de_consumo!S23</f>
        <v>85012.800000000003</v>
      </c>
      <c r="T281" s="28">
        <f>T$262*Matriz_de_consumo!T23</f>
        <v>87789.599999999991</v>
      </c>
      <c r="U281" s="28">
        <f>U$262*Matriz_de_consumo!U23</f>
        <v>85434.4</v>
      </c>
      <c r="V281" s="28">
        <f>V$262*Matriz_de_consumo!V23</f>
        <v>83282.399999999994</v>
      </c>
      <c r="W281" s="28">
        <f>W$262*Matriz_de_consumo!W23</f>
        <v>80915.199999999997</v>
      </c>
      <c r="X281" s="28">
        <f>X$262*Matriz_de_consumo!X23</f>
        <v>78818.399999999994</v>
      </c>
      <c r="Y281" s="28">
        <f>Y$262*Matriz_de_consumo!Y23</f>
        <v>84372</v>
      </c>
      <c r="Z281" s="28">
        <f>Z$262*Matriz_de_consumo!Z23</f>
        <v>83370.399999999994</v>
      </c>
    </row>
    <row r="282" spans="2:26" x14ac:dyDescent="0.2">
      <c r="B282" s="75">
        <f t="shared" si="5"/>
        <v>44426</v>
      </c>
      <c r="C282" s="28">
        <f>C$262*Matriz_de_consumo!C24</f>
        <v>86756</v>
      </c>
      <c r="D282" s="28">
        <f>D$262*Matriz_de_consumo!D24</f>
        <v>81889.2</v>
      </c>
      <c r="E282" s="28">
        <f>E$262*Matriz_de_consumo!E24</f>
        <v>81466</v>
      </c>
      <c r="F282" s="28">
        <f>F$262*Matriz_de_consumo!F24</f>
        <v>79773.2</v>
      </c>
      <c r="G282" s="28">
        <f>G$262*Matriz_de_consumo!G24</f>
        <v>82022.399999999994</v>
      </c>
      <c r="H282" s="28">
        <f>H$262*Matriz_de_consumo!H24</f>
        <v>88857.599999999991</v>
      </c>
      <c r="I282" s="28">
        <f>I$262*Matriz_de_consumo!I24</f>
        <v>84585.599999999991</v>
      </c>
      <c r="J282" s="28">
        <f>J$262*Matriz_de_consumo!J24</f>
        <v>82449.599999999991</v>
      </c>
      <c r="K282" s="28">
        <f>K$262*Matriz_de_consumo!K24</f>
        <v>84585.599999999991</v>
      </c>
      <c r="L282" s="28">
        <f>L$262*Matriz_de_consumo!L24</f>
        <v>85004</v>
      </c>
      <c r="M282" s="28">
        <f>M$262*Matriz_de_consumo!M24</f>
        <v>81776</v>
      </c>
      <c r="N282" s="28">
        <f>N$262*Matriz_de_consumo!N24</f>
        <v>83067.199999999997</v>
      </c>
      <c r="O282" s="28">
        <f>O$262*Matriz_de_consumo!O24</f>
        <v>86721.599999999991</v>
      </c>
      <c r="P282" s="28">
        <f>P$262*Matriz_de_consumo!P24</f>
        <v>77323.199999999997</v>
      </c>
      <c r="Q282" s="28">
        <f>Q$262*Matriz_de_consumo!Q24</f>
        <v>79886.399999999994</v>
      </c>
      <c r="R282" s="28">
        <f>R$262*Matriz_de_consumo!R24</f>
        <v>80954.399999999994</v>
      </c>
      <c r="S282" s="28">
        <f>S$262*Matriz_de_consumo!S24</f>
        <v>80313.599999999991</v>
      </c>
      <c r="T282" s="28">
        <f>T$262*Matriz_de_consumo!T24</f>
        <v>81381.599999999991</v>
      </c>
      <c r="U282" s="28">
        <f>U$262*Matriz_de_consumo!U24</f>
        <v>87156</v>
      </c>
      <c r="V282" s="28">
        <f>V$262*Matriz_de_consumo!V24</f>
        <v>83497.599999999991</v>
      </c>
      <c r="W282" s="28">
        <f>W$262*Matriz_de_consumo!W24</f>
        <v>82206.399999999994</v>
      </c>
      <c r="X282" s="28">
        <f>X$262*Matriz_de_consumo!X24</f>
        <v>81808.800000000003</v>
      </c>
      <c r="Y282" s="28">
        <f>Y$262*Matriz_de_consumo!Y24</f>
        <v>80313.599999999991</v>
      </c>
      <c r="Z282" s="28">
        <f>Z$262*Matriz_de_consumo!Z24</f>
        <v>80408</v>
      </c>
    </row>
    <row r="283" spans="2:26" x14ac:dyDescent="0.2">
      <c r="B283" s="75">
        <f t="shared" si="5"/>
        <v>44427</v>
      </c>
      <c r="C283" s="28">
        <f>C$262*Matriz_de_consumo!C25</f>
        <v>83158.8</v>
      </c>
      <c r="D283" s="28">
        <f>D$262*Matriz_de_consumo!D25</f>
        <v>83158.8</v>
      </c>
      <c r="E283" s="28">
        <f>E$262*Matriz_de_consumo!E25</f>
        <v>83793.600000000006</v>
      </c>
      <c r="F283" s="28">
        <f>F$262*Matriz_de_consumo!F25</f>
        <v>81466</v>
      </c>
      <c r="G283" s="28">
        <f>G$262*Matriz_de_consumo!G25</f>
        <v>84158.399999999994</v>
      </c>
      <c r="H283" s="28">
        <f>H$262*Matriz_de_consumo!H25</f>
        <v>77323.199999999997</v>
      </c>
      <c r="I283" s="28">
        <f>I$262*Matriz_de_consumo!I25</f>
        <v>76682.399999999994</v>
      </c>
      <c r="J283" s="28">
        <f>J$262*Matriz_de_consumo!J25</f>
        <v>75828</v>
      </c>
      <c r="K283" s="28">
        <f>K$262*Matriz_de_consumo!K25</f>
        <v>85867.199999999997</v>
      </c>
      <c r="L283" s="28">
        <f>L$262*Matriz_de_consumo!L25</f>
        <v>87371.199999999997</v>
      </c>
      <c r="M283" s="28">
        <f>M$262*Matriz_de_consumo!M25</f>
        <v>83712.800000000003</v>
      </c>
      <c r="N283" s="28">
        <f>N$262*Matriz_de_consumo!N25</f>
        <v>83067.199999999997</v>
      </c>
      <c r="O283" s="28">
        <f>O$262*Matriz_de_consumo!O25</f>
        <v>83517.599999999991</v>
      </c>
      <c r="P283" s="28">
        <f>P$262*Matriz_de_consumo!P25</f>
        <v>85653.599999999991</v>
      </c>
      <c r="Q283" s="28">
        <f>Q$262*Matriz_de_consumo!Q25</f>
        <v>88216.8</v>
      </c>
      <c r="R283" s="28">
        <f>R$262*Matriz_de_consumo!R25</f>
        <v>86935.2</v>
      </c>
      <c r="S283" s="28">
        <f>S$262*Matriz_de_consumo!S25</f>
        <v>83944.8</v>
      </c>
      <c r="T283" s="28">
        <f>T$262*Matriz_de_consumo!T25</f>
        <v>84158.399999999994</v>
      </c>
      <c r="U283" s="28">
        <f>U$262*Matriz_de_consumo!U25</f>
        <v>83497.599999999991</v>
      </c>
      <c r="V283" s="28">
        <f>V$262*Matriz_de_consumo!V25</f>
        <v>83067.199999999997</v>
      </c>
      <c r="W283" s="28">
        <f>W$262*Matriz_de_consumo!W25</f>
        <v>83928</v>
      </c>
      <c r="X283" s="28">
        <f>X$262*Matriz_de_consumo!X25</f>
        <v>81381.599999999991</v>
      </c>
      <c r="Y283" s="28">
        <f>Y$262*Matriz_de_consumo!Y25</f>
        <v>84585.599999999991</v>
      </c>
      <c r="Z283" s="28">
        <f>Z$262*Matriz_de_consumo!Z25</f>
        <v>80831.199999999997</v>
      </c>
    </row>
    <row r="284" spans="2:26" x14ac:dyDescent="0.2">
      <c r="B284" s="75">
        <f t="shared" si="5"/>
        <v>44428</v>
      </c>
      <c r="C284" s="28">
        <f>C$262*Matriz_de_consumo!C26</f>
        <v>82312.399999999994</v>
      </c>
      <c r="D284" s="28">
        <f>D$262*Matriz_de_consumo!D26</f>
        <v>81254.399999999994</v>
      </c>
      <c r="E284" s="28">
        <f>E$262*Matriz_de_consumo!E26</f>
        <v>82735.600000000006</v>
      </c>
      <c r="F284" s="28">
        <f>F$262*Matriz_de_consumo!F26</f>
        <v>85274.8</v>
      </c>
      <c r="G284" s="28">
        <f>G$262*Matriz_de_consumo!G26</f>
        <v>84585.599999999991</v>
      </c>
      <c r="H284" s="28">
        <f>H$262*Matriz_de_consumo!H26</f>
        <v>85226.4</v>
      </c>
      <c r="I284" s="28">
        <f>I$262*Matriz_de_consumo!I26</f>
        <v>84158.399999999994</v>
      </c>
      <c r="J284" s="28">
        <f>J$262*Matriz_de_consumo!J26</f>
        <v>79886.399999999994</v>
      </c>
      <c r="K284" s="28">
        <f>K$262*Matriz_de_consumo!K26</f>
        <v>85440</v>
      </c>
      <c r="L284" s="28">
        <f>L$262*Matriz_de_consumo!L26</f>
        <v>84788.800000000003</v>
      </c>
      <c r="M284" s="28">
        <f>M$262*Matriz_de_consumo!M26</f>
        <v>80915.199999999997</v>
      </c>
      <c r="N284" s="28">
        <f>N$262*Matriz_de_consumo!N26</f>
        <v>83282.399999999994</v>
      </c>
      <c r="O284" s="28">
        <f>O$262*Matriz_de_consumo!O26</f>
        <v>83304</v>
      </c>
      <c r="P284" s="28">
        <f>P$262*Matriz_de_consumo!P26</f>
        <v>81595.199999999997</v>
      </c>
      <c r="Q284" s="28">
        <f>Q$262*Matriz_de_consumo!Q26</f>
        <v>84158.399999999994</v>
      </c>
      <c r="R284" s="28">
        <f>R$262*Matriz_de_consumo!R26</f>
        <v>85440</v>
      </c>
      <c r="S284" s="28">
        <f>S$262*Matriz_de_consumo!S26</f>
        <v>86721.599999999991</v>
      </c>
      <c r="T284" s="28">
        <f>T$262*Matriz_de_consumo!T26</f>
        <v>87362.4</v>
      </c>
      <c r="U284" s="28">
        <f>U$262*Matriz_de_consumo!U26</f>
        <v>83928</v>
      </c>
      <c r="V284" s="28">
        <f>V$262*Matriz_de_consumo!V26</f>
        <v>83928</v>
      </c>
      <c r="W284" s="28">
        <f>W$262*Matriz_de_consumo!W26</f>
        <v>79624</v>
      </c>
      <c r="X284" s="28">
        <f>X$262*Matriz_de_consumo!X26</f>
        <v>80740.800000000003</v>
      </c>
      <c r="Y284" s="28">
        <f>Y$262*Matriz_de_consumo!Y26</f>
        <v>87576</v>
      </c>
      <c r="Z284" s="28">
        <f>Z$262*Matriz_de_consumo!Z26</f>
        <v>81466</v>
      </c>
    </row>
    <row r="285" spans="2:26" x14ac:dyDescent="0.2">
      <c r="B285" s="75">
        <f t="shared" si="5"/>
        <v>44429</v>
      </c>
      <c r="C285" s="28">
        <f>C$262*Matriz_de_consumo!C27</f>
        <v>67077.2</v>
      </c>
      <c r="D285" s="28">
        <f>D$262*Matriz_de_consumo!D27</f>
        <v>82524</v>
      </c>
      <c r="E285" s="28">
        <f>E$262*Matriz_de_consumo!E27</f>
        <v>70251.199999999997</v>
      </c>
      <c r="F285" s="28">
        <f>F$262*Matriz_de_consumo!F27</f>
        <v>80408</v>
      </c>
      <c r="G285" s="28">
        <f>G$262*Matriz_de_consumo!G27</f>
        <v>84158.399999999994</v>
      </c>
      <c r="H285" s="28">
        <f>H$262*Matriz_de_consumo!H27</f>
        <v>81808.800000000003</v>
      </c>
      <c r="I285" s="28">
        <f>I$262*Matriz_de_consumo!I27</f>
        <v>82236</v>
      </c>
      <c r="J285" s="28">
        <f>J$262*Matriz_de_consumo!J27</f>
        <v>85012.800000000003</v>
      </c>
      <c r="K285" s="28">
        <f>K$262*Matriz_de_consumo!K27</f>
        <v>88216.8</v>
      </c>
      <c r="L285" s="28">
        <f>L$262*Matriz_de_consumo!L27</f>
        <v>88877.599999999991</v>
      </c>
      <c r="M285" s="28">
        <f>M$262*Matriz_de_consumo!M27</f>
        <v>87586.4</v>
      </c>
      <c r="N285" s="28">
        <f>N$262*Matriz_de_consumo!N27</f>
        <v>84573.599999999991</v>
      </c>
      <c r="O285" s="28">
        <f>O$262*Matriz_de_consumo!O27</f>
        <v>82876.800000000003</v>
      </c>
      <c r="P285" s="28">
        <f>P$262*Matriz_de_consumo!P27</f>
        <v>82022.399999999994</v>
      </c>
      <c r="Q285" s="28">
        <f>Q$262*Matriz_de_consumo!Q27</f>
        <v>82876.800000000003</v>
      </c>
      <c r="R285" s="28">
        <f>R$262*Matriz_de_consumo!R27</f>
        <v>86080.8</v>
      </c>
      <c r="S285" s="28">
        <f>S$262*Matriz_de_consumo!S27</f>
        <v>88216.8</v>
      </c>
      <c r="T285" s="28">
        <f>T$262*Matriz_de_consumo!T27</f>
        <v>85440</v>
      </c>
      <c r="U285" s="28">
        <f>U$262*Matriz_de_consumo!U27</f>
        <v>87801.599999999991</v>
      </c>
      <c r="V285" s="28">
        <f>V$262*Matriz_de_consumo!V27</f>
        <v>87156</v>
      </c>
      <c r="W285" s="28">
        <f>W$262*Matriz_de_consumo!W27</f>
        <v>85219.199999999997</v>
      </c>
      <c r="X285" s="28">
        <f>X$262*Matriz_de_consumo!X27</f>
        <v>81808.800000000003</v>
      </c>
      <c r="Y285" s="28">
        <f>Y$262*Matriz_de_consumo!Y27</f>
        <v>82663.199999999997</v>
      </c>
      <c r="Z285" s="28">
        <f>Z$262*Matriz_de_consumo!Z27</f>
        <v>79773.2</v>
      </c>
    </row>
    <row r="286" spans="2:26" x14ac:dyDescent="0.2">
      <c r="B286" s="75">
        <f t="shared" si="5"/>
        <v>44430</v>
      </c>
      <c r="C286" s="28">
        <f>C$262*Matriz_de_consumo!C28</f>
        <v>81254.399999999994</v>
      </c>
      <c r="D286" s="28">
        <f>D$262*Matriz_de_consumo!D28</f>
        <v>85274.8</v>
      </c>
      <c r="E286" s="28">
        <f>E$262*Matriz_de_consumo!E28</f>
        <v>84216.8</v>
      </c>
      <c r="F286" s="28">
        <f>F$262*Matriz_de_consumo!F28</f>
        <v>81889.2</v>
      </c>
      <c r="G286" s="28">
        <f>G$262*Matriz_de_consumo!G28</f>
        <v>83517.599999999991</v>
      </c>
      <c r="H286" s="28">
        <f>H$262*Matriz_de_consumo!H28</f>
        <v>84585.599999999991</v>
      </c>
      <c r="I286" s="28">
        <f>I$262*Matriz_de_consumo!I28</f>
        <v>86294.399999999994</v>
      </c>
      <c r="J286" s="28">
        <f>J$262*Matriz_de_consumo!J28</f>
        <v>83731.199999999997</v>
      </c>
      <c r="K286" s="28">
        <f>K$262*Matriz_de_consumo!K28</f>
        <v>82663.199999999997</v>
      </c>
      <c r="L286" s="28">
        <f>L$262*Matriz_de_consumo!L28</f>
        <v>84143.2</v>
      </c>
      <c r="M286" s="28">
        <f>M$262*Matriz_de_consumo!M28</f>
        <v>85864.8</v>
      </c>
      <c r="N286" s="28">
        <f>N$262*Matriz_de_consumo!N28</f>
        <v>86510.399999999994</v>
      </c>
      <c r="O286" s="28">
        <f>O$262*Matriz_de_consumo!O28</f>
        <v>86508</v>
      </c>
      <c r="P286" s="28">
        <f>P$262*Matriz_de_consumo!P28</f>
        <v>82449.599999999991</v>
      </c>
      <c r="Q286" s="28">
        <f>Q$262*Matriz_de_consumo!Q28</f>
        <v>81595.199999999997</v>
      </c>
      <c r="R286" s="28">
        <f>R$262*Matriz_de_consumo!R28</f>
        <v>79032</v>
      </c>
      <c r="S286" s="28">
        <f>S$262*Matriz_de_consumo!S28</f>
        <v>81808.800000000003</v>
      </c>
      <c r="T286" s="28">
        <f>T$262*Matriz_de_consumo!T28</f>
        <v>86508</v>
      </c>
      <c r="U286" s="28">
        <f>U$262*Matriz_de_consumo!U28</f>
        <v>88877.599999999991</v>
      </c>
      <c r="V286" s="28">
        <f>V$262*Matriz_de_consumo!V28</f>
        <v>86295.2</v>
      </c>
      <c r="W286" s="28">
        <f>W$262*Matriz_de_consumo!W28</f>
        <v>84573.599999999991</v>
      </c>
      <c r="X286" s="28">
        <f>X$262*Matriz_de_consumo!X28</f>
        <v>84372</v>
      </c>
      <c r="Y286" s="28">
        <f>Y$262*Matriz_de_consumo!Y28</f>
        <v>82876.800000000003</v>
      </c>
      <c r="Z286" s="28">
        <f>Z$262*Matriz_de_consumo!Z28</f>
        <v>80831.199999999997</v>
      </c>
    </row>
    <row r="287" spans="2:26" x14ac:dyDescent="0.2">
      <c r="B287" s="75">
        <f t="shared" si="5"/>
        <v>44431</v>
      </c>
      <c r="C287" s="28">
        <f>C$262*Matriz_de_consumo!C29</f>
        <v>81042.8</v>
      </c>
      <c r="D287" s="28">
        <f>D$262*Matriz_de_consumo!D29</f>
        <v>82735.600000000006</v>
      </c>
      <c r="E287" s="28">
        <f>E$262*Matriz_de_consumo!E29</f>
        <v>81466</v>
      </c>
      <c r="F287" s="28">
        <f>F$262*Matriz_de_consumo!F29</f>
        <v>83793.600000000006</v>
      </c>
      <c r="G287" s="28">
        <f>G$262*Matriz_de_consumo!G29</f>
        <v>86508</v>
      </c>
      <c r="H287" s="28">
        <f>H$262*Matriz_de_consumo!H29</f>
        <v>86721.599999999991</v>
      </c>
      <c r="I287" s="28">
        <f>I$262*Matriz_de_consumo!I29</f>
        <v>83944.8</v>
      </c>
      <c r="J287" s="28">
        <f>J$262*Matriz_de_consumo!J29</f>
        <v>82663.199999999997</v>
      </c>
      <c r="K287" s="28">
        <f>K$262*Matriz_de_consumo!K29</f>
        <v>83304</v>
      </c>
      <c r="L287" s="28">
        <f>L$262*Matriz_de_consumo!L29</f>
        <v>81991.199999999997</v>
      </c>
      <c r="M287" s="28">
        <f>M$262*Matriz_de_consumo!M29</f>
        <v>85434.4</v>
      </c>
      <c r="N287" s="28">
        <f>N$262*Matriz_de_consumo!N29</f>
        <v>71016</v>
      </c>
      <c r="O287" s="28">
        <f>O$262*Matriz_de_consumo!O29</f>
        <v>83517.599999999991</v>
      </c>
      <c r="P287" s="28">
        <f>P$262*Matriz_de_consumo!P29</f>
        <v>85226.4</v>
      </c>
      <c r="Q287" s="28">
        <f>Q$262*Matriz_de_consumo!Q29</f>
        <v>85226.4</v>
      </c>
      <c r="R287" s="28">
        <f>R$262*Matriz_de_consumo!R29</f>
        <v>83304</v>
      </c>
      <c r="S287" s="28">
        <f>S$262*Matriz_de_consumo!S29</f>
        <v>82449.599999999991</v>
      </c>
      <c r="T287" s="28">
        <f>T$262*Matriz_de_consumo!T29</f>
        <v>84158.399999999994</v>
      </c>
      <c r="U287" s="28">
        <f>U$262*Matriz_de_consumo!U29</f>
        <v>82852</v>
      </c>
      <c r="V287" s="28">
        <f>V$262*Matriz_de_consumo!V29</f>
        <v>83067.199999999997</v>
      </c>
      <c r="W287" s="28">
        <f>W$262*Matriz_de_consumo!W29</f>
        <v>83497.599999999991</v>
      </c>
      <c r="X287" s="28">
        <f>X$262*Matriz_de_consumo!X29</f>
        <v>83517.599999999991</v>
      </c>
      <c r="Y287" s="28">
        <f>Y$262*Matriz_de_consumo!Y29</f>
        <v>85867.199999999997</v>
      </c>
      <c r="Z287" s="28">
        <f>Z$262*Matriz_de_consumo!Z29</f>
        <v>82735.600000000006</v>
      </c>
    </row>
    <row r="288" spans="2:26" x14ac:dyDescent="0.2">
      <c r="B288" s="75">
        <f t="shared" si="5"/>
        <v>44432</v>
      </c>
      <c r="C288" s="28">
        <f>C$262*Matriz_de_consumo!C30</f>
        <v>81254.399999999994</v>
      </c>
      <c r="D288" s="28">
        <f>D$262*Matriz_de_consumo!D30</f>
        <v>78292</v>
      </c>
      <c r="E288" s="28">
        <f>E$262*Matriz_de_consumo!E30</f>
        <v>81889.2</v>
      </c>
      <c r="F288" s="28">
        <f>F$262*Matriz_de_consumo!F30</f>
        <v>84428.4</v>
      </c>
      <c r="G288" s="28">
        <f>G$262*Matriz_de_consumo!G30</f>
        <v>86508</v>
      </c>
      <c r="H288" s="28">
        <f>H$262*Matriz_de_consumo!H30</f>
        <v>86080.8</v>
      </c>
      <c r="I288" s="28">
        <f>I$262*Matriz_de_consumo!I30</f>
        <v>85440</v>
      </c>
      <c r="J288" s="28">
        <f>J$262*Matriz_de_consumo!J30</f>
        <v>85012.800000000003</v>
      </c>
      <c r="K288" s="28">
        <f>K$262*Matriz_de_consumo!K30</f>
        <v>86935.2</v>
      </c>
      <c r="L288" s="28">
        <f>L$262*Matriz_de_consumo!L30</f>
        <v>87371.199999999997</v>
      </c>
      <c r="M288" s="28">
        <f>M$262*Matriz_de_consumo!M30</f>
        <v>83067.199999999997</v>
      </c>
      <c r="N288" s="28">
        <f>N$262*Matriz_de_consumo!N30</f>
        <v>85864.8</v>
      </c>
      <c r="O288" s="28">
        <f>O$262*Matriz_de_consumo!O30</f>
        <v>84372</v>
      </c>
      <c r="P288" s="28">
        <f>P$262*Matriz_de_consumo!P30</f>
        <v>84799.2</v>
      </c>
      <c r="Q288" s="28">
        <f>Q$262*Matriz_de_consumo!Q30</f>
        <v>86508</v>
      </c>
      <c r="R288" s="28">
        <f>R$262*Matriz_de_consumo!R30</f>
        <v>86080.8</v>
      </c>
      <c r="S288" s="28">
        <f>S$262*Matriz_de_consumo!S30</f>
        <v>84799.2</v>
      </c>
      <c r="T288" s="28">
        <f>T$262*Matriz_de_consumo!T30</f>
        <v>83944.8</v>
      </c>
      <c r="U288" s="28">
        <f>U$262*Matriz_de_consumo!U30</f>
        <v>82636.800000000003</v>
      </c>
      <c r="V288" s="28">
        <f>V$262*Matriz_de_consumo!V30</f>
        <v>85434.4</v>
      </c>
      <c r="W288" s="28">
        <f>W$262*Matriz_de_consumo!W30</f>
        <v>86510.399999999994</v>
      </c>
      <c r="X288" s="28">
        <f>X$262*Matriz_de_consumo!X30</f>
        <v>83304</v>
      </c>
      <c r="Y288" s="28">
        <f>Y$262*Matriz_de_consumo!Y30</f>
        <v>85012.800000000003</v>
      </c>
      <c r="Z288" s="28">
        <f>Z$262*Matriz_de_consumo!Z30</f>
        <v>80408</v>
      </c>
    </row>
    <row r="289" spans="2:26" x14ac:dyDescent="0.2">
      <c r="B289" s="75">
        <f t="shared" si="5"/>
        <v>44433</v>
      </c>
      <c r="C289" s="28">
        <f>C$262*Matriz_de_consumo!C31</f>
        <v>83370.399999999994</v>
      </c>
      <c r="D289" s="28">
        <f>D$262*Matriz_de_consumo!D31</f>
        <v>83370.399999999994</v>
      </c>
      <c r="E289" s="28">
        <f>E$262*Matriz_de_consumo!E31</f>
        <v>80831.199999999997</v>
      </c>
      <c r="F289" s="28">
        <f>F$262*Matriz_de_consumo!F31</f>
        <v>84216.8</v>
      </c>
      <c r="G289" s="28">
        <f>G$262*Matriz_de_consumo!G31</f>
        <v>84158.399999999994</v>
      </c>
      <c r="H289" s="28">
        <f>H$262*Matriz_de_consumo!H31</f>
        <v>86294.399999999994</v>
      </c>
      <c r="I289" s="28">
        <f>I$262*Matriz_de_consumo!I31</f>
        <v>87576</v>
      </c>
      <c r="J289" s="28">
        <f>J$262*Matriz_de_consumo!J31</f>
        <v>88003.199999999997</v>
      </c>
      <c r="K289" s="28">
        <f>K$262*Matriz_de_consumo!K31</f>
        <v>88430.399999999994</v>
      </c>
      <c r="L289" s="28">
        <f>L$262*Matriz_de_consumo!L31</f>
        <v>83067.199999999997</v>
      </c>
      <c r="M289" s="28">
        <f>M$262*Matriz_de_consumo!M31</f>
        <v>79408.800000000003</v>
      </c>
      <c r="N289" s="28">
        <f>N$262*Matriz_de_consumo!N31</f>
        <v>71231.199999999997</v>
      </c>
      <c r="O289" s="28">
        <f>O$262*Matriz_de_consumo!O31</f>
        <v>74973.599999999991</v>
      </c>
      <c r="P289" s="28">
        <f>P$262*Matriz_de_consumo!P31</f>
        <v>86294.399999999994</v>
      </c>
      <c r="Q289" s="28">
        <f>Q$262*Matriz_de_consumo!Q31</f>
        <v>87576</v>
      </c>
      <c r="R289" s="28">
        <f>R$262*Matriz_de_consumo!R31</f>
        <v>87576</v>
      </c>
      <c r="S289" s="28">
        <f>S$262*Matriz_de_consumo!S31</f>
        <v>86294.399999999994</v>
      </c>
      <c r="T289" s="28">
        <f>T$262*Matriz_de_consumo!T31</f>
        <v>82663.199999999997</v>
      </c>
      <c r="U289" s="28">
        <f>U$262*Matriz_de_consumo!U31</f>
        <v>85219.199999999997</v>
      </c>
      <c r="V289" s="28">
        <f>V$262*Matriz_de_consumo!V31</f>
        <v>86295.2</v>
      </c>
      <c r="W289" s="28">
        <f>W$262*Matriz_de_consumo!W31</f>
        <v>85649.599999999991</v>
      </c>
      <c r="X289" s="28">
        <f>X$262*Matriz_de_consumo!X31</f>
        <v>82876.800000000003</v>
      </c>
      <c r="Y289" s="28">
        <f>Y$262*Matriz_de_consumo!Y31</f>
        <v>81381.599999999991</v>
      </c>
      <c r="Z289" s="28">
        <f>Z$262*Matriz_de_consumo!Z31</f>
        <v>83370.399999999994</v>
      </c>
    </row>
    <row r="290" spans="2:26" x14ac:dyDescent="0.2">
      <c r="B290" s="75">
        <f t="shared" si="5"/>
        <v>44434</v>
      </c>
      <c r="C290" s="28">
        <f>C$262*Matriz_de_consumo!C32</f>
        <v>85909.6</v>
      </c>
      <c r="D290" s="28">
        <f>D$262*Matriz_de_consumo!D32</f>
        <v>84851.6</v>
      </c>
      <c r="E290" s="28">
        <f>E$262*Matriz_de_consumo!E32</f>
        <v>84640</v>
      </c>
      <c r="F290" s="28">
        <f>F$262*Matriz_de_consumo!F32</f>
        <v>84005.2</v>
      </c>
      <c r="G290" s="28">
        <f>G$262*Matriz_de_consumo!G32</f>
        <v>83517.599999999991</v>
      </c>
      <c r="H290" s="28">
        <f>H$262*Matriz_de_consumo!H32</f>
        <v>84799.2</v>
      </c>
      <c r="I290" s="28">
        <f>I$262*Matriz_de_consumo!I32</f>
        <v>83731.199999999997</v>
      </c>
      <c r="J290" s="28">
        <f>J$262*Matriz_de_consumo!J32</f>
        <v>88216.8</v>
      </c>
      <c r="K290" s="28">
        <f>K$262*Matriz_de_consumo!K32</f>
        <v>87148.800000000003</v>
      </c>
      <c r="L290" s="28">
        <f>L$262*Matriz_de_consumo!L32</f>
        <v>85004</v>
      </c>
      <c r="M290" s="28">
        <f>M$262*Matriz_de_consumo!M32</f>
        <v>86080</v>
      </c>
      <c r="N290" s="28">
        <f>N$262*Matriz_de_consumo!N32</f>
        <v>85219.199999999997</v>
      </c>
      <c r="O290" s="28">
        <f>O$262*Matriz_de_consumo!O32</f>
        <v>85226.4</v>
      </c>
      <c r="P290" s="28">
        <f>P$262*Matriz_de_consumo!P32</f>
        <v>85012.800000000003</v>
      </c>
      <c r="Q290" s="28">
        <f>Q$262*Matriz_de_consumo!Q32</f>
        <v>83090.399999999994</v>
      </c>
      <c r="R290" s="28">
        <f>R$262*Matriz_de_consumo!R32</f>
        <v>85226.4</v>
      </c>
      <c r="S290" s="28">
        <f>S$262*Matriz_de_consumo!S32</f>
        <v>85226.4</v>
      </c>
      <c r="T290" s="28">
        <f>T$262*Matriz_de_consumo!T32</f>
        <v>84585.599999999991</v>
      </c>
      <c r="U290" s="28">
        <f>U$262*Matriz_de_consumo!U32</f>
        <v>87801.599999999991</v>
      </c>
      <c r="V290" s="28">
        <f>V$262*Matriz_de_consumo!V32</f>
        <v>86510.399999999994</v>
      </c>
      <c r="W290" s="28">
        <f>W$262*Matriz_de_consumo!W32</f>
        <v>82636.800000000003</v>
      </c>
      <c r="X290" s="28">
        <f>X$262*Matriz_de_consumo!X32</f>
        <v>86080.8</v>
      </c>
      <c r="Y290" s="28">
        <f>Y$262*Matriz_de_consumo!Y32</f>
        <v>83731.199999999997</v>
      </c>
      <c r="Z290" s="28">
        <f>Z$262*Matriz_de_consumo!Z32</f>
        <v>84640</v>
      </c>
    </row>
    <row r="291" spans="2:26" x14ac:dyDescent="0.2">
      <c r="B291" s="75">
        <f t="shared" si="5"/>
        <v>44435</v>
      </c>
      <c r="C291" s="28">
        <f>C$262*Matriz_de_consumo!C33</f>
        <v>82100.800000000003</v>
      </c>
      <c r="D291" s="28">
        <f>D$262*Matriz_de_consumo!D33</f>
        <v>82100.800000000003</v>
      </c>
      <c r="E291" s="28">
        <f>E$262*Matriz_de_consumo!E33</f>
        <v>84851.6</v>
      </c>
      <c r="F291" s="28">
        <f>F$262*Matriz_de_consumo!F33</f>
        <v>84005.2</v>
      </c>
      <c r="G291" s="28">
        <f>G$262*Matriz_de_consumo!G33</f>
        <v>88003.199999999997</v>
      </c>
      <c r="H291" s="28">
        <f>H$262*Matriz_de_consumo!H33</f>
        <v>85012.800000000003</v>
      </c>
      <c r="I291" s="28">
        <f>I$262*Matriz_de_consumo!I33</f>
        <v>85012.800000000003</v>
      </c>
      <c r="J291" s="28">
        <f>J$262*Matriz_de_consumo!J33</f>
        <v>85653.599999999991</v>
      </c>
      <c r="K291" s="28">
        <f>K$262*Matriz_de_consumo!K33</f>
        <v>83944.8</v>
      </c>
      <c r="L291" s="28">
        <f>L$262*Matriz_de_consumo!L33</f>
        <v>84788.800000000003</v>
      </c>
      <c r="M291" s="28">
        <f>M$262*Matriz_de_consumo!M33</f>
        <v>85649.599999999991</v>
      </c>
      <c r="N291" s="28">
        <f>N$262*Matriz_de_consumo!N33</f>
        <v>85219.199999999997</v>
      </c>
      <c r="O291" s="28">
        <f>O$262*Matriz_de_consumo!O33</f>
        <v>86294.399999999994</v>
      </c>
      <c r="P291" s="28">
        <f>P$262*Matriz_de_consumo!P33</f>
        <v>87362.4</v>
      </c>
      <c r="Q291" s="28">
        <f>Q$262*Matriz_de_consumo!Q33</f>
        <v>86294.399999999994</v>
      </c>
      <c r="R291" s="28">
        <f>R$262*Matriz_de_consumo!R33</f>
        <v>86721.599999999991</v>
      </c>
      <c r="S291" s="28">
        <f>S$262*Matriz_de_consumo!S33</f>
        <v>86508</v>
      </c>
      <c r="T291" s="28">
        <f>T$262*Matriz_de_consumo!T33</f>
        <v>81168</v>
      </c>
      <c r="U291" s="28">
        <f>U$262*Matriz_de_consumo!U33</f>
        <v>78117.599999999991</v>
      </c>
      <c r="V291" s="28">
        <f>V$262*Matriz_de_consumo!V33</f>
        <v>80915.199999999997</v>
      </c>
      <c r="W291" s="28">
        <f>W$262*Matriz_de_consumo!W33</f>
        <v>86295.2</v>
      </c>
      <c r="X291" s="28">
        <f>X$262*Matriz_de_consumo!X33</f>
        <v>86935.2</v>
      </c>
      <c r="Y291" s="28">
        <f>Y$262*Matriz_de_consumo!Y33</f>
        <v>86508</v>
      </c>
      <c r="Z291" s="28">
        <f>Z$262*Matriz_de_consumo!Z33</f>
        <v>82947.199999999997</v>
      </c>
    </row>
    <row r="292" spans="2:26" x14ac:dyDescent="0.2">
      <c r="B292" s="75">
        <f t="shared" si="5"/>
        <v>44436</v>
      </c>
      <c r="C292" s="28">
        <f>C$262*Matriz_de_consumo!C34</f>
        <v>83582</v>
      </c>
      <c r="D292" s="28">
        <f>D$262*Matriz_de_consumo!D34</f>
        <v>86121.2</v>
      </c>
      <c r="E292" s="28">
        <f>E$262*Matriz_de_consumo!E34</f>
        <v>85486.399999999994</v>
      </c>
      <c r="F292" s="28">
        <f>F$262*Matriz_de_consumo!F34</f>
        <v>80196.399999999994</v>
      </c>
      <c r="G292" s="28">
        <f>G$262*Matriz_de_consumo!G34</f>
        <v>83517.599999999991</v>
      </c>
      <c r="H292" s="28">
        <f>H$262*Matriz_de_consumo!H34</f>
        <v>84372</v>
      </c>
      <c r="I292" s="28">
        <f>I$262*Matriz_de_consumo!I34</f>
        <v>85653.599999999991</v>
      </c>
      <c r="J292" s="28">
        <f>J$262*Matriz_de_consumo!J34</f>
        <v>86080.8</v>
      </c>
      <c r="K292" s="28">
        <f>K$262*Matriz_de_consumo!K34</f>
        <v>86935.2</v>
      </c>
      <c r="L292" s="28">
        <f>L$262*Matriz_de_consumo!L34</f>
        <v>85864.8</v>
      </c>
      <c r="M292" s="28">
        <f>M$262*Matriz_de_consumo!M34</f>
        <v>86080</v>
      </c>
      <c r="N292" s="28">
        <f>N$262*Matriz_de_consumo!N34</f>
        <v>85004</v>
      </c>
      <c r="O292" s="28">
        <f>O$262*Matriz_de_consumo!O34</f>
        <v>80313.599999999991</v>
      </c>
      <c r="P292" s="28">
        <f>P$262*Matriz_de_consumo!P34</f>
        <v>85867.199999999997</v>
      </c>
      <c r="Q292" s="28">
        <f>Q$262*Matriz_de_consumo!Q34</f>
        <v>87576</v>
      </c>
      <c r="R292" s="28">
        <f>R$262*Matriz_de_consumo!R34</f>
        <v>83944.8</v>
      </c>
      <c r="S292" s="28">
        <f>S$262*Matriz_de_consumo!S34</f>
        <v>83944.8</v>
      </c>
      <c r="T292" s="28">
        <f>T$262*Matriz_de_consumo!T34</f>
        <v>84799.2</v>
      </c>
      <c r="U292" s="28">
        <f>U$262*Matriz_de_consumo!U34</f>
        <v>83712.800000000003</v>
      </c>
      <c r="V292" s="28">
        <f>V$262*Matriz_de_consumo!V34</f>
        <v>85864.8</v>
      </c>
      <c r="W292" s="28">
        <f>W$262*Matriz_de_consumo!W34</f>
        <v>85004</v>
      </c>
      <c r="X292" s="28">
        <f>X$262*Matriz_de_consumo!X34</f>
        <v>83731.199999999997</v>
      </c>
      <c r="Y292" s="28">
        <f>Y$262*Matriz_de_consumo!Y34</f>
        <v>81381.599999999991</v>
      </c>
      <c r="Z292" s="28">
        <f>Z$262*Matriz_de_consumo!Z34</f>
        <v>81466</v>
      </c>
    </row>
    <row r="293" spans="2:26" x14ac:dyDescent="0.2">
      <c r="B293" s="75">
        <f t="shared" si="5"/>
        <v>44437</v>
      </c>
      <c r="C293" s="28">
        <f>C$262*Matriz_de_consumo!C35</f>
        <v>82947.199999999997</v>
      </c>
      <c r="D293" s="28">
        <f>D$262*Matriz_de_consumo!D35</f>
        <v>80619.600000000006</v>
      </c>
      <c r="E293" s="28">
        <f>E$262*Matriz_de_consumo!E35</f>
        <v>77022.399999999994</v>
      </c>
      <c r="F293" s="28">
        <f>F$262*Matriz_de_consumo!F35</f>
        <v>84851.6</v>
      </c>
      <c r="G293" s="28">
        <f>G$262*Matriz_de_consumo!G35</f>
        <v>85867.199999999997</v>
      </c>
      <c r="H293" s="28">
        <f>H$262*Matriz_de_consumo!H35</f>
        <v>89284.800000000003</v>
      </c>
      <c r="I293" s="28">
        <f>I$262*Matriz_de_consumo!I35</f>
        <v>85440</v>
      </c>
      <c r="J293" s="28">
        <f>J$262*Matriz_de_consumo!J35</f>
        <v>82022.399999999994</v>
      </c>
      <c r="K293" s="28">
        <f>K$262*Matriz_de_consumo!K35</f>
        <v>84158.399999999994</v>
      </c>
      <c r="L293" s="28">
        <f>L$262*Matriz_de_consumo!L35</f>
        <v>86080</v>
      </c>
      <c r="M293" s="28">
        <f>M$262*Matriz_de_consumo!M35</f>
        <v>86080</v>
      </c>
      <c r="N293" s="28">
        <f>N$262*Matriz_de_consumo!N35</f>
        <v>88016.8</v>
      </c>
      <c r="O293" s="28">
        <f>O$262*Matriz_de_consumo!O35</f>
        <v>86294.399999999994</v>
      </c>
      <c r="P293" s="28">
        <f>P$262*Matriz_de_consumo!P35</f>
        <v>86721.599999999991</v>
      </c>
      <c r="Q293" s="28">
        <f>Q$262*Matriz_de_consumo!Q35</f>
        <v>87148.800000000003</v>
      </c>
      <c r="R293" s="28">
        <f>R$262*Matriz_de_consumo!R35</f>
        <v>86294.399999999994</v>
      </c>
      <c r="S293" s="28">
        <f>S$262*Matriz_de_consumo!S35</f>
        <v>84158.399999999994</v>
      </c>
      <c r="T293" s="28">
        <f>T$262*Matriz_de_consumo!T35</f>
        <v>81808.800000000003</v>
      </c>
      <c r="U293" s="28">
        <f>U$262*Matriz_de_consumo!U35</f>
        <v>87371.199999999997</v>
      </c>
      <c r="V293" s="28">
        <f>V$262*Matriz_de_consumo!V35</f>
        <v>84358.399999999994</v>
      </c>
      <c r="W293" s="28">
        <f>W$262*Matriz_de_consumo!W35</f>
        <v>82206.399999999994</v>
      </c>
      <c r="X293" s="28">
        <f>X$262*Matriz_de_consumo!X35</f>
        <v>80740.800000000003</v>
      </c>
      <c r="Y293" s="28">
        <f>Y$262*Matriz_de_consumo!Y35</f>
        <v>82236</v>
      </c>
      <c r="Z293" s="28">
        <f>Z$262*Matriz_de_consumo!Z35</f>
        <v>81042.8</v>
      </c>
    </row>
    <row r="294" spans="2:26" x14ac:dyDescent="0.2">
      <c r="B294" s="75">
        <f t="shared" si="5"/>
        <v>44438</v>
      </c>
      <c r="C294" s="28">
        <f>C$262*Matriz_de_consumo!C36</f>
        <v>78715.199999999997</v>
      </c>
      <c r="D294" s="28">
        <f>D$262*Matriz_de_consumo!D36</f>
        <v>79984.800000000003</v>
      </c>
      <c r="E294" s="28">
        <f>E$262*Matriz_de_consumo!E36</f>
        <v>79138.399999999994</v>
      </c>
      <c r="F294" s="28">
        <f>F$262*Matriz_de_consumo!F36</f>
        <v>78292</v>
      </c>
      <c r="G294" s="28">
        <f>G$262*Matriz_de_consumo!G36</f>
        <v>81595.199999999997</v>
      </c>
      <c r="H294" s="28">
        <f>H$262*Matriz_de_consumo!H36</f>
        <v>80954.399999999994</v>
      </c>
      <c r="I294" s="28">
        <f>I$262*Matriz_de_consumo!I36</f>
        <v>82876.800000000003</v>
      </c>
      <c r="J294" s="28">
        <f>J$262*Matriz_de_consumo!J36</f>
        <v>81381.599999999991</v>
      </c>
      <c r="K294" s="28">
        <f>K$262*Matriz_de_consumo!K36</f>
        <v>80740.800000000003</v>
      </c>
      <c r="L294" s="28">
        <f>L$262*Matriz_de_consumo!L36</f>
        <v>82421.599999999991</v>
      </c>
      <c r="M294" s="28">
        <f>M$262*Matriz_de_consumo!M36</f>
        <v>79624</v>
      </c>
      <c r="N294" s="28">
        <f>N$262*Matriz_de_consumo!N36</f>
        <v>79193.599999999991</v>
      </c>
      <c r="O294" s="28">
        <f>O$262*Matriz_de_consumo!O36</f>
        <v>81595.199999999997</v>
      </c>
      <c r="P294" s="28">
        <f>P$262*Matriz_de_consumo!P36</f>
        <v>80740.800000000003</v>
      </c>
      <c r="Q294" s="28">
        <f>Q$262*Matriz_de_consumo!Q36</f>
        <v>80740.800000000003</v>
      </c>
      <c r="R294" s="28">
        <f>R$262*Matriz_de_consumo!R36</f>
        <v>84585.599999999991</v>
      </c>
      <c r="S294" s="28">
        <f>S$262*Matriz_de_consumo!S36</f>
        <v>80527.199999999997</v>
      </c>
      <c r="T294" s="28">
        <f>T$262*Matriz_de_consumo!T36</f>
        <v>76896</v>
      </c>
      <c r="U294" s="28">
        <f>U$262*Matriz_de_consumo!U36</f>
        <v>84788.800000000003</v>
      </c>
      <c r="V294" s="28">
        <f>V$262*Matriz_de_consumo!V36</f>
        <v>81991.199999999997</v>
      </c>
      <c r="W294" s="28">
        <f>W$262*Matriz_de_consumo!W36</f>
        <v>81130.399999999994</v>
      </c>
      <c r="X294" s="28">
        <f>X$262*Matriz_de_consumo!X36</f>
        <v>78391.199999999997</v>
      </c>
      <c r="Y294" s="28">
        <f>Y$262*Matriz_de_consumo!Y36</f>
        <v>80954.399999999994</v>
      </c>
      <c r="Z294" s="28">
        <f>Z$262*Matriz_de_consumo!Z36</f>
        <v>83582</v>
      </c>
    </row>
    <row r="295" spans="2:26" x14ac:dyDescent="0.2">
      <c r="B295" s="75">
        <f t="shared" si="5"/>
        <v>44439</v>
      </c>
      <c r="C295" s="28">
        <f>C$262*Matriz_de_consumo!C37</f>
        <v>83793.600000000006</v>
      </c>
      <c r="D295" s="28">
        <f>D$262*Matriz_de_consumo!D37</f>
        <v>82524</v>
      </c>
      <c r="E295" s="28">
        <f>E$262*Matriz_de_consumo!E37</f>
        <v>80408</v>
      </c>
      <c r="F295" s="28">
        <f>F$262*Matriz_de_consumo!F37</f>
        <v>80196.399999999994</v>
      </c>
      <c r="G295" s="28">
        <f>G$262*Matriz_de_consumo!G37</f>
        <v>82876.800000000003</v>
      </c>
      <c r="H295" s="28">
        <f>H$262*Matriz_de_consumo!H37</f>
        <v>81808.800000000003</v>
      </c>
      <c r="I295" s="28">
        <f>I$262*Matriz_de_consumo!I37</f>
        <v>79459.199999999997</v>
      </c>
      <c r="J295" s="28">
        <f>J$262*Matriz_de_consumo!J37</f>
        <v>81381.599999999991</v>
      </c>
      <c r="K295" s="28">
        <f>K$262*Matriz_de_consumo!K37</f>
        <v>81808.800000000003</v>
      </c>
      <c r="L295" s="28">
        <f>L$262*Matriz_de_consumo!L37</f>
        <v>85004</v>
      </c>
      <c r="M295" s="28">
        <f>M$262*Matriz_de_consumo!M37</f>
        <v>83712.800000000003</v>
      </c>
      <c r="N295" s="28">
        <f>N$262*Matriz_de_consumo!N37</f>
        <v>84358.399999999994</v>
      </c>
      <c r="O295" s="28">
        <f>O$262*Matriz_de_consumo!O37</f>
        <v>84585.599999999991</v>
      </c>
      <c r="P295" s="28">
        <f>P$262*Matriz_de_consumo!P37</f>
        <v>81381.599999999991</v>
      </c>
      <c r="Q295" s="28">
        <f>Q$262*Matriz_de_consumo!Q37</f>
        <v>79672.800000000003</v>
      </c>
      <c r="R295" s="28">
        <f>R$262*Matriz_de_consumo!R37</f>
        <v>84372</v>
      </c>
      <c r="S295" s="28">
        <f>S$262*Matriz_de_consumo!S37</f>
        <v>84158.399999999994</v>
      </c>
      <c r="T295" s="28">
        <f>T$262*Matriz_de_consumo!T37</f>
        <v>82236</v>
      </c>
      <c r="U295" s="28">
        <f>U$262*Matriz_de_consumo!U37</f>
        <v>83497.599999999991</v>
      </c>
      <c r="V295" s="28">
        <f>V$262*Matriz_de_consumo!V37</f>
        <v>83928</v>
      </c>
      <c r="W295" s="28">
        <f>W$262*Matriz_de_consumo!W37</f>
        <v>82421.599999999991</v>
      </c>
      <c r="X295" s="28">
        <f>X$262*Matriz_de_consumo!X37</f>
        <v>80954.399999999994</v>
      </c>
      <c r="Y295" s="28">
        <f>Y$262*Matriz_de_consumo!Y37</f>
        <v>81168</v>
      </c>
      <c r="Z295" s="28">
        <f>Z$262*Matriz_de_consumo!Z37</f>
        <v>80619.600000000006</v>
      </c>
    </row>
    <row r="297" spans="2:26" x14ac:dyDescent="0.2">
      <c r="B297" s="25" t="s">
        <v>108</v>
      </c>
      <c r="C297" s="29">
        <f>+SUM(C265:Z295)</f>
        <v>62626928.400000028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7"/>
  <sheetViews>
    <sheetView topLeftCell="A4" zoomScale="80" zoomScaleNormal="80" workbookViewId="0">
      <selection activeCell="B7" sqref="B7:B37"/>
    </sheetView>
  </sheetViews>
  <sheetFormatPr baseColWidth="10" defaultColWidth="9.140625" defaultRowHeight="15" x14ac:dyDescent="0.25"/>
  <cols>
    <col min="1" max="1" width="9.140625" style="3"/>
    <col min="2" max="2" width="27.7109375" style="3" customWidth="1"/>
    <col min="3" max="16384" width="9.140625" style="3"/>
  </cols>
  <sheetData>
    <row r="1" spans="1:29" x14ac:dyDescent="0.25">
      <c r="A1" s="2"/>
      <c r="B1" s="2"/>
      <c r="C1" s="2"/>
      <c r="D1" s="2"/>
    </row>
    <row r="2" spans="1:29" x14ac:dyDescent="0.25">
      <c r="A2" s="2"/>
      <c r="B2" s="2"/>
      <c r="C2" s="2"/>
      <c r="D2" s="2"/>
    </row>
    <row r="3" spans="1:29" x14ac:dyDescent="0.25">
      <c r="A3" s="2"/>
      <c r="B3" s="2"/>
      <c r="C3" s="2"/>
      <c r="D3" s="2"/>
    </row>
    <row r="4" spans="1:29" x14ac:dyDescent="0.25">
      <c r="A4" s="2"/>
      <c r="B4" s="4" t="s">
        <v>54</v>
      </c>
    </row>
    <row r="5" spans="1:29" x14ac:dyDescent="0.25">
      <c r="A5" s="2"/>
      <c r="B5" s="5"/>
      <c r="C5" s="5"/>
      <c r="D5" s="6"/>
      <c r="E5" s="6"/>
      <c r="F5" s="6"/>
      <c r="G5" s="5"/>
      <c r="H5" s="6"/>
      <c r="I5" s="6"/>
      <c r="J5" s="6"/>
      <c r="K5" s="5"/>
      <c r="L5" s="6"/>
      <c r="M5" s="6"/>
      <c r="N5" s="6"/>
      <c r="O5" s="5"/>
      <c r="P5" s="6"/>
      <c r="Q5" s="6"/>
      <c r="R5" s="6"/>
      <c r="S5" s="5"/>
      <c r="T5" s="6"/>
      <c r="U5" s="6"/>
      <c r="V5" s="6"/>
      <c r="W5" s="5"/>
      <c r="X5" s="6"/>
      <c r="Y5" s="6"/>
      <c r="Z5" s="6"/>
    </row>
    <row r="6" spans="1:29" x14ac:dyDescent="0.25">
      <c r="A6" s="2"/>
      <c r="B6" s="7" t="s">
        <v>3</v>
      </c>
      <c r="C6" s="7" t="s">
        <v>55</v>
      </c>
      <c r="D6" s="7" t="s">
        <v>56</v>
      </c>
      <c r="E6" s="7" t="s">
        <v>57</v>
      </c>
      <c r="F6" s="7" t="s">
        <v>58</v>
      </c>
      <c r="G6" s="7" t="s">
        <v>59</v>
      </c>
      <c r="H6" s="7" t="s">
        <v>60</v>
      </c>
      <c r="I6" s="7" t="s">
        <v>61</v>
      </c>
      <c r="J6" s="7" t="s">
        <v>62</v>
      </c>
      <c r="K6" s="7" t="s">
        <v>63</v>
      </c>
      <c r="L6" s="7" t="s">
        <v>64</v>
      </c>
      <c r="M6" s="7" t="s">
        <v>65</v>
      </c>
      <c r="N6" s="7" t="s">
        <v>66</v>
      </c>
      <c r="O6" s="7" t="s">
        <v>67</v>
      </c>
      <c r="P6" s="7" t="s">
        <v>68</v>
      </c>
      <c r="Q6" s="7" t="s">
        <v>69</v>
      </c>
      <c r="R6" s="7" t="s">
        <v>70</v>
      </c>
      <c r="S6" s="7" t="s">
        <v>71</v>
      </c>
      <c r="T6" s="7" t="s">
        <v>72</v>
      </c>
      <c r="U6" s="7" t="s">
        <v>73</v>
      </c>
      <c r="V6" s="7" t="s">
        <v>74</v>
      </c>
      <c r="W6" s="7" t="s">
        <v>75</v>
      </c>
      <c r="X6" s="7" t="s">
        <v>76</v>
      </c>
      <c r="Y6" s="7" t="s">
        <v>77</v>
      </c>
      <c r="Z6" s="7" t="s">
        <v>78</v>
      </c>
    </row>
    <row r="7" spans="1:29" x14ac:dyDescent="0.25">
      <c r="B7" s="8" cm="1">
        <f t="array" ref="B7:B37">Tabla_consumo_bit[fechaoperacion]</f>
        <v>44409</v>
      </c>
      <c r="C7" s="9" cm="1">
        <f t="array" ref="C7:Z37">ROUND(+Tabla_consumo_bit[[ah1]:[ah24]],0)</f>
        <v>15600</v>
      </c>
      <c r="D7" s="9">
        <v>16360</v>
      </c>
      <c r="E7" s="9">
        <v>16520</v>
      </c>
      <c r="F7" s="9">
        <v>16040</v>
      </c>
      <c r="G7" s="9">
        <v>15720</v>
      </c>
      <c r="H7" s="9">
        <v>15640</v>
      </c>
      <c r="I7" s="9">
        <v>15600</v>
      </c>
      <c r="J7" s="9">
        <v>16280</v>
      </c>
      <c r="K7" s="9">
        <v>16840</v>
      </c>
      <c r="L7" s="9">
        <v>15920</v>
      </c>
      <c r="M7" s="9">
        <v>15640</v>
      </c>
      <c r="N7" s="9">
        <v>16080</v>
      </c>
      <c r="O7" s="9">
        <v>15720</v>
      </c>
      <c r="P7" s="9">
        <v>16160</v>
      </c>
      <c r="Q7" s="9">
        <v>15960</v>
      </c>
      <c r="R7" s="9">
        <v>16560</v>
      </c>
      <c r="S7" s="9">
        <v>15840</v>
      </c>
      <c r="T7" s="9">
        <v>15800</v>
      </c>
      <c r="U7" s="9">
        <v>15520</v>
      </c>
      <c r="V7" s="9">
        <v>15920</v>
      </c>
      <c r="W7" s="9">
        <v>16200</v>
      </c>
      <c r="X7" s="9">
        <v>15880</v>
      </c>
      <c r="Y7" s="9">
        <v>15320</v>
      </c>
      <c r="Z7" s="9">
        <v>15560</v>
      </c>
    </row>
    <row r="8" spans="1:29" x14ac:dyDescent="0.25">
      <c r="B8" s="8">
        <v>44410</v>
      </c>
      <c r="C8" s="9">
        <v>15840</v>
      </c>
      <c r="D8" s="9">
        <v>15760</v>
      </c>
      <c r="E8" s="9">
        <v>15640</v>
      </c>
      <c r="F8" s="9">
        <v>16600</v>
      </c>
      <c r="G8" s="9">
        <v>16040</v>
      </c>
      <c r="H8" s="9">
        <v>16080</v>
      </c>
      <c r="I8" s="9">
        <v>16240</v>
      </c>
      <c r="J8" s="9">
        <v>15520</v>
      </c>
      <c r="K8" s="9">
        <v>15280</v>
      </c>
      <c r="L8" s="9">
        <v>16160</v>
      </c>
      <c r="M8" s="9">
        <v>16480</v>
      </c>
      <c r="N8" s="9">
        <v>16000</v>
      </c>
      <c r="O8" s="9">
        <v>16720</v>
      </c>
      <c r="P8" s="9">
        <v>15960</v>
      </c>
      <c r="Q8" s="9">
        <v>15520</v>
      </c>
      <c r="R8" s="9">
        <v>16200</v>
      </c>
      <c r="S8" s="9">
        <v>16320</v>
      </c>
      <c r="T8" s="9">
        <v>15960</v>
      </c>
      <c r="U8" s="9">
        <v>15840</v>
      </c>
      <c r="V8" s="9">
        <v>15600</v>
      </c>
      <c r="W8" s="9">
        <v>15520</v>
      </c>
      <c r="X8" s="9">
        <v>15040</v>
      </c>
      <c r="Y8" s="9">
        <v>15960</v>
      </c>
      <c r="Z8" s="9">
        <v>15920</v>
      </c>
    </row>
    <row r="9" spans="1:29" x14ac:dyDescent="0.25">
      <c r="B9" s="8">
        <v>44411</v>
      </c>
      <c r="C9" s="9">
        <v>16360</v>
      </c>
      <c r="D9" s="9">
        <v>15880</v>
      </c>
      <c r="E9" s="9">
        <v>15280</v>
      </c>
      <c r="F9" s="9">
        <v>15280</v>
      </c>
      <c r="G9" s="9">
        <v>15720</v>
      </c>
      <c r="H9" s="9">
        <v>16880</v>
      </c>
      <c r="I9" s="9">
        <v>16520</v>
      </c>
      <c r="J9" s="9">
        <v>15880</v>
      </c>
      <c r="K9" s="9">
        <v>15600</v>
      </c>
      <c r="L9" s="9">
        <v>15760</v>
      </c>
      <c r="M9" s="9">
        <v>16280</v>
      </c>
      <c r="N9" s="9">
        <v>15880</v>
      </c>
      <c r="O9" s="9">
        <v>16280</v>
      </c>
      <c r="P9" s="9">
        <v>16200</v>
      </c>
      <c r="Q9" s="9">
        <v>15880</v>
      </c>
      <c r="R9" s="9">
        <v>15200</v>
      </c>
      <c r="S9" s="9">
        <v>15400</v>
      </c>
      <c r="T9" s="9">
        <v>15840</v>
      </c>
      <c r="U9" s="9">
        <v>16160</v>
      </c>
      <c r="V9" s="9">
        <v>16000</v>
      </c>
      <c r="W9" s="9">
        <v>15960</v>
      </c>
      <c r="X9" s="9">
        <v>16240</v>
      </c>
      <c r="Y9" s="9">
        <v>15680</v>
      </c>
      <c r="Z9" s="9">
        <v>15280</v>
      </c>
    </row>
    <row r="10" spans="1:29" x14ac:dyDescent="0.25">
      <c r="B10" s="8">
        <v>44412</v>
      </c>
      <c r="C10" s="9">
        <v>15680</v>
      </c>
      <c r="D10" s="9">
        <v>15920</v>
      </c>
      <c r="E10" s="9">
        <v>16240</v>
      </c>
      <c r="F10" s="9">
        <v>15480</v>
      </c>
      <c r="G10" s="9">
        <v>15040</v>
      </c>
      <c r="H10" s="9">
        <v>16040</v>
      </c>
      <c r="I10" s="9">
        <v>16400</v>
      </c>
      <c r="J10" s="9">
        <v>16760</v>
      </c>
      <c r="K10" s="9">
        <v>16080</v>
      </c>
      <c r="L10" s="9">
        <v>16760</v>
      </c>
      <c r="M10" s="9">
        <v>16120</v>
      </c>
      <c r="N10" s="9">
        <v>15280</v>
      </c>
      <c r="O10" s="9">
        <v>15720</v>
      </c>
      <c r="P10" s="9">
        <v>15880</v>
      </c>
      <c r="Q10" s="9">
        <v>15760</v>
      </c>
      <c r="R10" s="9">
        <v>15560</v>
      </c>
      <c r="S10" s="9">
        <v>15960</v>
      </c>
      <c r="T10" s="9">
        <v>16120</v>
      </c>
      <c r="U10" s="9">
        <v>16120</v>
      </c>
      <c r="V10" s="9">
        <v>16000</v>
      </c>
      <c r="W10" s="9">
        <v>16400</v>
      </c>
      <c r="X10" s="9">
        <v>15800</v>
      </c>
      <c r="Y10" s="9">
        <v>15320</v>
      </c>
      <c r="Z10" s="9">
        <v>16040</v>
      </c>
    </row>
    <row r="11" spans="1:29" x14ac:dyDescent="0.25">
      <c r="B11" s="8">
        <v>44413</v>
      </c>
      <c r="C11" s="9">
        <v>15680</v>
      </c>
      <c r="D11" s="9">
        <v>16160</v>
      </c>
      <c r="E11" s="9">
        <v>15800</v>
      </c>
      <c r="F11" s="9">
        <v>15000</v>
      </c>
      <c r="G11" s="9">
        <v>15840</v>
      </c>
      <c r="H11" s="9">
        <v>16600</v>
      </c>
      <c r="I11" s="9">
        <v>17000</v>
      </c>
      <c r="J11" s="9">
        <v>16440</v>
      </c>
      <c r="K11" s="9">
        <v>15640</v>
      </c>
      <c r="L11" s="9">
        <v>16440</v>
      </c>
      <c r="M11" s="9">
        <v>15960</v>
      </c>
      <c r="N11" s="9">
        <v>15120</v>
      </c>
      <c r="O11" s="9">
        <v>15720</v>
      </c>
      <c r="P11" s="9">
        <v>16400</v>
      </c>
      <c r="Q11" s="9">
        <v>16400</v>
      </c>
      <c r="R11" s="9">
        <v>16200</v>
      </c>
      <c r="S11" s="9">
        <v>15240</v>
      </c>
      <c r="T11" s="9">
        <v>15920</v>
      </c>
      <c r="U11" s="9">
        <v>16160</v>
      </c>
      <c r="V11" s="9">
        <v>16560</v>
      </c>
      <c r="W11" s="9">
        <v>15840</v>
      </c>
      <c r="X11" s="9">
        <v>16120</v>
      </c>
      <c r="Y11" s="9">
        <v>16240</v>
      </c>
      <c r="Z11" s="9">
        <v>15640</v>
      </c>
    </row>
    <row r="12" spans="1:29" x14ac:dyDescent="0.25">
      <c r="B12" s="8">
        <v>44414</v>
      </c>
      <c r="C12" s="9">
        <v>15680</v>
      </c>
      <c r="D12" s="9">
        <v>15720</v>
      </c>
      <c r="E12" s="9">
        <v>15920</v>
      </c>
      <c r="F12" s="10">
        <v>16200</v>
      </c>
      <c r="G12" s="10">
        <v>15320</v>
      </c>
      <c r="H12" s="10">
        <v>15720</v>
      </c>
      <c r="I12" s="10">
        <v>16120</v>
      </c>
      <c r="J12" s="10">
        <v>16120</v>
      </c>
      <c r="K12" s="10">
        <v>16440</v>
      </c>
      <c r="L12" s="10">
        <v>16240</v>
      </c>
      <c r="M12" s="10">
        <v>16160</v>
      </c>
      <c r="N12" s="10">
        <v>16520</v>
      </c>
      <c r="O12" s="10">
        <v>15520</v>
      </c>
      <c r="P12" s="10">
        <v>15520</v>
      </c>
      <c r="Q12" s="10">
        <v>16920</v>
      </c>
      <c r="R12" s="10">
        <v>16840</v>
      </c>
      <c r="S12" s="10">
        <v>16040</v>
      </c>
      <c r="T12" s="10">
        <v>15640</v>
      </c>
      <c r="U12" s="10">
        <v>15520</v>
      </c>
      <c r="V12" s="10">
        <v>15560</v>
      </c>
      <c r="W12" s="10">
        <v>16160</v>
      </c>
      <c r="X12" s="10">
        <v>16480</v>
      </c>
      <c r="Y12" s="10">
        <v>16200</v>
      </c>
      <c r="Z12" s="10">
        <v>15800</v>
      </c>
      <c r="AA12" s="5"/>
      <c r="AB12" s="5"/>
      <c r="AC12" s="5"/>
    </row>
    <row r="13" spans="1:29" x14ac:dyDescent="0.25">
      <c r="B13" s="8">
        <v>44415</v>
      </c>
      <c r="C13" s="9">
        <v>15760</v>
      </c>
      <c r="D13" s="9">
        <v>14800</v>
      </c>
      <c r="E13" s="9">
        <v>15640</v>
      </c>
      <c r="F13" s="9">
        <v>16600</v>
      </c>
      <c r="G13" s="9">
        <v>16160</v>
      </c>
      <c r="H13" s="9">
        <v>16080</v>
      </c>
      <c r="I13" s="9">
        <v>16360</v>
      </c>
      <c r="J13" s="9">
        <v>15960</v>
      </c>
      <c r="K13" s="9">
        <v>15800</v>
      </c>
      <c r="L13" s="9">
        <v>16160</v>
      </c>
      <c r="M13" s="9">
        <v>16320</v>
      </c>
      <c r="N13" s="9">
        <v>16440</v>
      </c>
      <c r="O13" s="9">
        <v>15920</v>
      </c>
      <c r="P13" s="9">
        <v>16120</v>
      </c>
      <c r="Q13" s="9">
        <v>15560</v>
      </c>
      <c r="R13" s="9">
        <v>15680</v>
      </c>
      <c r="S13" s="9">
        <v>16000</v>
      </c>
      <c r="T13" s="9">
        <v>15720</v>
      </c>
      <c r="U13" s="9">
        <v>16360</v>
      </c>
      <c r="V13" s="9">
        <v>15960</v>
      </c>
      <c r="W13" s="9">
        <v>15840</v>
      </c>
      <c r="X13" s="9">
        <v>15560</v>
      </c>
      <c r="Y13" s="9">
        <v>15760</v>
      </c>
      <c r="Z13" s="9">
        <v>16240</v>
      </c>
    </row>
    <row r="14" spans="1:29" x14ac:dyDescent="0.25">
      <c r="B14" s="8">
        <v>44416</v>
      </c>
      <c r="C14" s="9">
        <v>16120</v>
      </c>
      <c r="D14" s="9">
        <v>15600</v>
      </c>
      <c r="E14" s="9">
        <v>15720</v>
      </c>
      <c r="F14" s="9">
        <v>15080</v>
      </c>
      <c r="G14" s="9">
        <v>15760</v>
      </c>
      <c r="H14" s="9">
        <v>17040</v>
      </c>
      <c r="I14" s="9">
        <v>16400</v>
      </c>
      <c r="J14" s="9">
        <v>16240</v>
      </c>
      <c r="K14" s="9">
        <v>16320</v>
      </c>
      <c r="L14" s="9">
        <v>15560</v>
      </c>
      <c r="M14" s="9">
        <v>15960</v>
      </c>
      <c r="N14" s="9">
        <v>16600</v>
      </c>
      <c r="O14" s="9">
        <v>16320</v>
      </c>
      <c r="P14" s="9">
        <v>15880</v>
      </c>
      <c r="Q14" s="9">
        <v>15520</v>
      </c>
      <c r="R14" s="9">
        <v>15840</v>
      </c>
      <c r="S14" s="9">
        <v>15800</v>
      </c>
      <c r="T14" s="9">
        <v>16080</v>
      </c>
      <c r="U14" s="9">
        <v>15800</v>
      </c>
      <c r="V14" s="9">
        <v>16440</v>
      </c>
      <c r="W14" s="9">
        <v>15920</v>
      </c>
      <c r="X14" s="9">
        <v>16040</v>
      </c>
      <c r="Y14" s="9">
        <v>15800</v>
      </c>
      <c r="Z14" s="9">
        <v>14920</v>
      </c>
    </row>
    <row r="15" spans="1:29" x14ac:dyDescent="0.25">
      <c r="B15" s="8">
        <v>44417</v>
      </c>
      <c r="C15" s="9">
        <v>16000</v>
      </c>
      <c r="D15" s="9">
        <v>16160</v>
      </c>
      <c r="E15" s="9">
        <v>16200</v>
      </c>
      <c r="F15" s="9">
        <v>15680</v>
      </c>
      <c r="G15" s="9">
        <v>16160</v>
      </c>
      <c r="H15" s="9">
        <v>15720</v>
      </c>
      <c r="I15" s="9">
        <v>16120</v>
      </c>
      <c r="J15" s="9">
        <v>16240</v>
      </c>
      <c r="K15" s="9">
        <v>16360</v>
      </c>
      <c r="L15" s="9">
        <v>16120</v>
      </c>
      <c r="M15" s="9">
        <v>16240</v>
      </c>
      <c r="N15" s="9">
        <v>15240</v>
      </c>
      <c r="O15" s="9">
        <v>15720</v>
      </c>
      <c r="P15" s="9">
        <v>16200</v>
      </c>
      <c r="Q15" s="9">
        <v>16240</v>
      </c>
      <c r="R15" s="9">
        <v>16040</v>
      </c>
      <c r="S15" s="9">
        <v>15960</v>
      </c>
      <c r="T15" s="9">
        <v>15600</v>
      </c>
      <c r="U15" s="9">
        <v>15440</v>
      </c>
      <c r="V15" s="9">
        <v>15800</v>
      </c>
      <c r="W15" s="9">
        <v>16480</v>
      </c>
      <c r="X15" s="9">
        <v>16200</v>
      </c>
      <c r="Y15" s="9">
        <v>15440</v>
      </c>
      <c r="Z15" s="9">
        <v>15400</v>
      </c>
    </row>
    <row r="16" spans="1:29" x14ac:dyDescent="0.25">
      <c r="B16" s="8">
        <v>44418</v>
      </c>
      <c r="C16" s="9">
        <v>15560</v>
      </c>
      <c r="D16" s="9">
        <v>15560</v>
      </c>
      <c r="E16" s="9">
        <v>16320</v>
      </c>
      <c r="F16" s="9">
        <v>16120</v>
      </c>
      <c r="G16" s="9">
        <v>15920</v>
      </c>
      <c r="H16" s="9">
        <v>16320</v>
      </c>
      <c r="I16" s="9">
        <v>16000</v>
      </c>
      <c r="J16" s="9">
        <v>15760</v>
      </c>
      <c r="K16" s="9">
        <v>15840</v>
      </c>
      <c r="L16" s="9">
        <v>16760</v>
      </c>
      <c r="M16" s="9">
        <v>16320</v>
      </c>
      <c r="N16" s="9">
        <v>15600</v>
      </c>
      <c r="O16" s="9">
        <v>16200</v>
      </c>
      <c r="P16" s="9">
        <v>15800</v>
      </c>
      <c r="Q16" s="9">
        <v>15600</v>
      </c>
      <c r="R16" s="9">
        <v>15840</v>
      </c>
      <c r="S16" s="9">
        <v>15800</v>
      </c>
      <c r="T16" s="9">
        <v>16080</v>
      </c>
      <c r="U16" s="9">
        <v>16040</v>
      </c>
      <c r="V16" s="9">
        <v>15640</v>
      </c>
      <c r="W16" s="9">
        <v>14960</v>
      </c>
      <c r="X16" s="9">
        <v>15440</v>
      </c>
      <c r="Y16" s="9">
        <v>16280</v>
      </c>
      <c r="Z16" s="9">
        <v>16120</v>
      </c>
    </row>
    <row r="17" spans="2:26" x14ac:dyDescent="0.25">
      <c r="B17" s="8">
        <v>44419</v>
      </c>
      <c r="C17" s="9">
        <v>15640</v>
      </c>
      <c r="D17" s="9">
        <v>15480</v>
      </c>
      <c r="E17" s="9">
        <v>15280</v>
      </c>
      <c r="F17" s="9">
        <v>15240</v>
      </c>
      <c r="G17" s="9">
        <v>16400</v>
      </c>
      <c r="H17" s="9">
        <v>16520</v>
      </c>
      <c r="I17" s="9">
        <v>16320</v>
      </c>
      <c r="J17" s="9">
        <v>15760</v>
      </c>
      <c r="K17" s="9">
        <v>15800</v>
      </c>
      <c r="L17" s="9">
        <v>15680</v>
      </c>
      <c r="M17" s="9">
        <v>16040</v>
      </c>
      <c r="N17" s="9">
        <v>16480</v>
      </c>
      <c r="O17" s="9">
        <v>16200</v>
      </c>
      <c r="P17" s="9">
        <v>15720</v>
      </c>
      <c r="Q17" s="9">
        <v>16440</v>
      </c>
      <c r="R17" s="9">
        <v>15960</v>
      </c>
      <c r="S17" s="9">
        <v>15360</v>
      </c>
      <c r="T17" s="9">
        <v>16320</v>
      </c>
      <c r="U17" s="9">
        <v>16360</v>
      </c>
      <c r="V17" s="9">
        <v>16160</v>
      </c>
      <c r="W17" s="9">
        <v>15360</v>
      </c>
      <c r="X17" s="9">
        <v>15640</v>
      </c>
      <c r="Y17" s="9">
        <v>15560</v>
      </c>
      <c r="Z17" s="9">
        <v>15880</v>
      </c>
    </row>
    <row r="18" spans="2:26" x14ac:dyDescent="0.25">
      <c r="B18" s="8">
        <v>44420</v>
      </c>
      <c r="C18" s="9">
        <v>16080</v>
      </c>
      <c r="D18" s="9">
        <v>15520</v>
      </c>
      <c r="E18" s="9">
        <v>15720</v>
      </c>
      <c r="F18" s="9">
        <v>16160</v>
      </c>
      <c r="G18" s="9">
        <v>15760</v>
      </c>
      <c r="H18" s="9">
        <v>16000</v>
      </c>
      <c r="I18" s="9">
        <v>16560</v>
      </c>
      <c r="J18" s="9">
        <v>16320</v>
      </c>
      <c r="K18" s="9">
        <v>16240</v>
      </c>
      <c r="L18" s="9">
        <v>16080</v>
      </c>
      <c r="M18" s="9">
        <v>15640</v>
      </c>
      <c r="N18" s="9">
        <v>15520</v>
      </c>
      <c r="O18" s="9">
        <v>15640</v>
      </c>
      <c r="P18" s="9">
        <v>16600</v>
      </c>
      <c r="Q18" s="9">
        <v>15960</v>
      </c>
      <c r="R18" s="9">
        <v>16120</v>
      </c>
      <c r="S18" s="9">
        <v>16240</v>
      </c>
      <c r="T18" s="9">
        <v>15440</v>
      </c>
      <c r="U18" s="9">
        <v>15920</v>
      </c>
      <c r="V18" s="9">
        <v>16040</v>
      </c>
      <c r="W18" s="9">
        <v>15720</v>
      </c>
      <c r="X18" s="9">
        <v>15920</v>
      </c>
      <c r="Y18" s="9">
        <v>16200</v>
      </c>
      <c r="Z18" s="9">
        <v>16000</v>
      </c>
    </row>
    <row r="19" spans="2:26" x14ac:dyDescent="0.25">
      <c r="B19" s="8">
        <v>44421</v>
      </c>
      <c r="C19" s="9">
        <v>15520</v>
      </c>
      <c r="D19" s="9">
        <v>15520</v>
      </c>
      <c r="E19" s="9">
        <v>15680</v>
      </c>
      <c r="F19" s="9">
        <v>16160</v>
      </c>
      <c r="G19" s="9">
        <v>15760</v>
      </c>
      <c r="H19" s="9">
        <v>16320</v>
      </c>
      <c r="I19" s="9">
        <v>15760</v>
      </c>
      <c r="J19" s="9">
        <v>15400</v>
      </c>
      <c r="K19" s="9">
        <v>16400</v>
      </c>
      <c r="L19" s="9">
        <v>15920</v>
      </c>
      <c r="M19" s="9">
        <v>16560</v>
      </c>
      <c r="N19" s="9">
        <v>16080</v>
      </c>
      <c r="O19" s="9">
        <v>15360</v>
      </c>
      <c r="P19" s="9">
        <v>15200</v>
      </c>
      <c r="Q19" s="9">
        <v>15240</v>
      </c>
      <c r="R19" s="9">
        <v>16040</v>
      </c>
      <c r="S19" s="9">
        <v>16320</v>
      </c>
      <c r="T19" s="9">
        <v>15640</v>
      </c>
      <c r="U19" s="9">
        <v>16120</v>
      </c>
      <c r="V19" s="9">
        <v>15680</v>
      </c>
      <c r="W19" s="9">
        <v>15120</v>
      </c>
      <c r="X19" s="9">
        <v>15560</v>
      </c>
      <c r="Y19" s="9">
        <v>15880</v>
      </c>
      <c r="Z19" s="9">
        <v>15760</v>
      </c>
    </row>
    <row r="20" spans="2:26" x14ac:dyDescent="0.25">
      <c r="B20" s="8">
        <v>44422</v>
      </c>
      <c r="C20" s="9">
        <v>15520</v>
      </c>
      <c r="D20" s="9">
        <v>15360</v>
      </c>
      <c r="E20" s="9">
        <v>15120</v>
      </c>
      <c r="F20" s="9">
        <v>15120</v>
      </c>
      <c r="G20" s="9">
        <v>16000</v>
      </c>
      <c r="H20" s="9">
        <v>15840</v>
      </c>
      <c r="I20" s="9">
        <v>15880</v>
      </c>
      <c r="J20" s="9">
        <v>15920</v>
      </c>
      <c r="K20" s="9">
        <v>15240</v>
      </c>
      <c r="L20" s="9">
        <v>15240</v>
      </c>
      <c r="M20" s="9">
        <v>15960</v>
      </c>
      <c r="N20" s="9">
        <v>16000</v>
      </c>
      <c r="O20" s="9">
        <v>15720</v>
      </c>
      <c r="P20" s="9">
        <v>15240</v>
      </c>
      <c r="Q20" s="9">
        <v>15320</v>
      </c>
      <c r="R20" s="9">
        <v>15320</v>
      </c>
      <c r="S20" s="9">
        <v>15360</v>
      </c>
      <c r="T20" s="9">
        <v>16400</v>
      </c>
      <c r="U20" s="9">
        <v>15960</v>
      </c>
      <c r="V20" s="9">
        <v>15920</v>
      </c>
      <c r="W20" s="9">
        <v>15680</v>
      </c>
      <c r="X20" s="9">
        <v>15040</v>
      </c>
      <c r="Y20" s="9">
        <v>15320</v>
      </c>
      <c r="Z20" s="9">
        <v>16200</v>
      </c>
    </row>
    <row r="21" spans="2:26" x14ac:dyDescent="0.25">
      <c r="B21" s="8">
        <v>44423</v>
      </c>
      <c r="C21" s="9">
        <v>16040</v>
      </c>
      <c r="D21" s="9">
        <v>15400</v>
      </c>
      <c r="E21" s="9">
        <v>15280</v>
      </c>
      <c r="F21" s="9">
        <v>15520</v>
      </c>
      <c r="G21" s="9">
        <v>14680</v>
      </c>
      <c r="H21" s="9">
        <v>15200</v>
      </c>
      <c r="I21" s="9">
        <v>15880</v>
      </c>
      <c r="J21" s="9">
        <v>16200</v>
      </c>
      <c r="K21" s="9">
        <v>16320</v>
      </c>
      <c r="L21" s="9">
        <v>15680</v>
      </c>
      <c r="M21" s="9">
        <v>15280</v>
      </c>
      <c r="N21" s="9">
        <v>15800</v>
      </c>
      <c r="O21" s="9">
        <v>16440</v>
      </c>
      <c r="P21" s="9">
        <v>16160</v>
      </c>
      <c r="Q21" s="9">
        <v>14720</v>
      </c>
      <c r="R21" s="9">
        <v>15680</v>
      </c>
      <c r="S21" s="9">
        <v>15640</v>
      </c>
      <c r="T21" s="9">
        <v>14920</v>
      </c>
      <c r="U21" s="9">
        <v>15840</v>
      </c>
      <c r="V21" s="9">
        <v>16080</v>
      </c>
      <c r="W21" s="9">
        <v>16080</v>
      </c>
      <c r="X21" s="9">
        <v>15800</v>
      </c>
      <c r="Y21" s="9">
        <v>15200</v>
      </c>
      <c r="Z21" s="9">
        <v>15440</v>
      </c>
    </row>
    <row r="22" spans="2:26" x14ac:dyDescent="0.25">
      <c r="B22" s="8">
        <v>44424</v>
      </c>
      <c r="C22" s="9">
        <v>16000</v>
      </c>
      <c r="D22" s="9">
        <v>15800</v>
      </c>
      <c r="E22" s="9">
        <v>16040</v>
      </c>
      <c r="F22" s="9">
        <v>15000</v>
      </c>
      <c r="G22" s="9">
        <v>15680</v>
      </c>
      <c r="H22" s="9">
        <v>15960</v>
      </c>
      <c r="I22" s="9">
        <v>15240</v>
      </c>
      <c r="J22" s="9">
        <v>16080</v>
      </c>
      <c r="K22" s="9">
        <v>16320</v>
      </c>
      <c r="L22" s="9">
        <v>16040</v>
      </c>
      <c r="M22" s="9">
        <v>15640</v>
      </c>
      <c r="N22" s="9">
        <v>15400</v>
      </c>
      <c r="O22" s="9">
        <v>15600</v>
      </c>
      <c r="P22" s="9">
        <v>15200</v>
      </c>
      <c r="Q22" s="9">
        <v>15280</v>
      </c>
      <c r="R22" s="9">
        <v>16280</v>
      </c>
      <c r="S22" s="9">
        <v>16000</v>
      </c>
      <c r="T22" s="9">
        <v>15840</v>
      </c>
      <c r="U22" s="9">
        <v>15520</v>
      </c>
      <c r="V22" s="9">
        <v>15040</v>
      </c>
      <c r="W22" s="9">
        <v>15880</v>
      </c>
      <c r="X22" s="9">
        <v>16080</v>
      </c>
      <c r="Y22" s="9">
        <v>15320</v>
      </c>
      <c r="Z22" s="9">
        <v>15440</v>
      </c>
    </row>
    <row r="23" spans="2:26" x14ac:dyDescent="0.25">
      <c r="B23" s="8">
        <v>44425</v>
      </c>
      <c r="C23" s="9">
        <v>14960</v>
      </c>
      <c r="D23" s="9">
        <v>15240</v>
      </c>
      <c r="E23" s="9">
        <v>15560</v>
      </c>
      <c r="F23" s="9">
        <v>15440</v>
      </c>
      <c r="G23" s="9">
        <v>16320</v>
      </c>
      <c r="H23" s="9">
        <v>15760</v>
      </c>
      <c r="I23" s="9">
        <v>15600</v>
      </c>
      <c r="J23" s="9">
        <v>15520</v>
      </c>
      <c r="K23" s="9">
        <v>15320</v>
      </c>
      <c r="L23" s="9">
        <v>16280</v>
      </c>
      <c r="M23" s="9">
        <v>15760</v>
      </c>
      <c r="N23" s="9">
        <v>15000</v>
      </c>
      <c r="O23" s="9">
        <v>15880</v>
      </c>
      <c r="P23" s="9">
        <v>15760</v>
      </c>
      <c r="Q23" s="9">
        <v>15360</v>
      </c>
      <c r="R23" s="9">
        <v>14840</v>
      </c>
      <c r="S23" s="9">
        <v>15920</v>
      </c>
      <c r="T23" s="9">
        <v>16440</v>
      </c>
      <c r="U23" s="9">
        <v>15880</v>
      </c>
      <c r="V23" s="9">
        <v>15480</v>
      </c>
      <c r="W23" s="9">
        <v>15040</v>
      </c>
      <c r="X23" s="9">
        <v>14760</v>
      </c>
      <c r="Y23" s="9">
        <v>15800</v>
      </c>
      <c r="Z23" s="9">
        <v>15760</v>
      </c>
    </row>
    <row r="24" spans="2:26" x14ac:dyDescent="0.25">
      <c r="B24" s="8">
        <v>44426</v>
      </c>
      <c r="C24" s="9">
        <v>16400</v>
      </c>
      <c r="D24" s="9">
        <v>15480</v>
      </c>
      <c r="E24" s="9">
        <v>15400</v>
      </c>
      <c r="F24" s="9">
        <v>15080</v>
      </c>
      <c r="G24" s="9">
        <v>15360</v>
      </c>
      <c r="H24" s="9">
        <v>16640</v>
      </c>
      <c r="I24" s="9">
        <v>15840</v>
      </c>
      <c r="J24" s="9">
        <v>15440</v>
      </c>
      <c r="K24" s="9">
        <v>15840</v>
      </c>
      <c r="L24" s="9">
        <v>15800</v>
      </c>
      <c r="M24" s="9">
        <v>15200</v>
      </c>
      <c r="N24" s="9">
        <v>15440</v>
      </c>
      <c r="O24" s="9">
        <v>16240</v>
      </c>
      <c r="P24" s="9">
        <v>14480</v>
      </c>
      <c r="Q24" s="9">
        <v>14960</v>
      </c>
      <c r="R24" s="9">
        <v>15160</v>
      </c>
      <c r="S24" s="9">
        <v>15040</v>
      </c>
      <c r="T24" s="9">
        <v>15240</v>
      </c>
      <c r="U24" s="9">
        <v>16200</v>
      </c>
      <c r="V24" s="9">
        <v>15520</v>
      </c>
      <c r="W24" s="9">
        <v>15280</v>
      </c>
      <c r="X24" s="9">
        <v>15320</v>
      </c>
      <c r="Y24" s="9">
        <v>15040</v>
      </c>
      <c r="Z24" s="9">
        <v>15200</v>
      </c>
    </row>
    <row r="25" spans="2:26" x14ac:dyDescent="0.25">
      <c r="B25" s="8">
        <v>44427</v>
      </c>
      <c r="C25" s="9">
        <v>15720</v>
      </c>
      <c r="D25" s="9">
        <v>15720</v>
      </c>
      <c r="E25" s="9">
        <v>15840</v>
      </c>
      <c r="F25" s="9">
        <v>15400</v>
      </c>
      <c r="G25" s="9">
        <v>15760</v>
      </c>
      <c r="H25" s="9">
        <v>14480</v>
      </c>
      <c r="I25" s="9">
        <v>14360</v>
      </c>
      <c r="J25" s="9">
        <v>14200</v>
      </c>
      <c r="K25" s="9">
        <v>16080</v>
      </c>
      <c r="L25" s="9">
        <v>16240</v>
      </c>
      <c r="M25" s="9">
        <v>15560</v>
      </c>
      <c r="N25" s="9">
        <v>15440</v>
      </c>
      <c r="O25" s="9">
        <v>15640</v>
      </c>
      <c r="P25" s="9">
        <v>16040</v>
      </c>
      <c r="Q25" s="9">
        <v>16520</v>
      </c>
      <c r="R25" s="9">
        <v>16280</v>
      </c>
      <c r="S25" s="9">
        <v>15720</v>
      </c>
      <c r="T25" s="9">
        <v>15760</v>
      </c>
      <c r="U25" s="9">
        <v>15520</v>
      </c>
      <c r="V25" s="9">
        <v>15440</v>
      </c>
      <c r="W25" s="9">
        <v>15600</v>
      </c>
      <c r="X25" s="9">
        <v>15240</v>
      </c>
      <c r="Y25" s="9">
        <v>15840</v>
      </c>
      <c r="Z25" s="9">
        <v>15280</v>
      </c>
    </row>
    <row r="26" spans="2:26" x14ac:dyDescent="0.25">
      <c r="B26" s="8">
        <v>44428</v>
      </c>
      <c r="C26" s="9">
        <v>15560</v>
      </c>
      <c r="D26" s="9">
        <v>15360</v>
      </c>
      <c r="E26" s="9">
        <v>15640</v>
      </c>
      <c r="F26" s="9">
        <v>16120</v>
      </c>
      <c r="G26" s="9">
        <v>15840</v>
      </c>
      <c r="H26" s="9">
        <v>15960</v>
      </c>
      <c r="I26" s="9">
        <v>15760</v>
      </c>
      <c r="J26" s="9">
        <v>14960</v>
      </c>
      <c r="K26" s="9">
        <v>16000</v>
      </c>
      <c r="L26" s="9">
        <v>15760</v>
      </c>
      <c r="M26" s="9">
        <v>15040</v>
      </c>
      <c r="N26" s="9">
        <v>15480</v>
      </c>
      <c r="O26" s="9">
        <v>15600</v>
      </c>
      <c r="P26" s="9">
        <v>15280</v>
      </c>
      <c r="Q26" s="9">
        <v>15760</v>
      </c>
      <c r="R26" s="9">
        <v>16000</v>
      </c>
      <c r="S26" s="9">
        <v>16240</v>
      </c>
      <c r="T26" s="9">
        <v>16360</v>
      </c>
      <c r="U26" s="9">
        <v>15600</v>
      </c>
      <c r="V26" s="9">
        <v>15600</v>
      </c>
      <c r="W26" s="9">
        <v>14800</v>
      </c>
      <c r="X26" s="9">
        <v>15120</v>
      </c>
      <c r="Y26" s="9">
        <v>16400</v>
      </c>
      <c r="Z26" s="9">
        <v>15400</v>
      </c>
    </row>
    <row r="27" spans="2:26" x14ac:dyDescent="0.25">
      <c r="B27" s="8">
        <v>44429</v>
      </c>
      <c r="C27" s="9">
        <v>12680</v>
      </c>
      <c r="D27" s="9">
        <v>15600</v>
      </c>
      <c r="E27" s="9">
        <v>13280</v>
      </c>
      <c r="F27" s="9">
        <v>15200</v>
      </c>
      <c r="G27" s="9">
        <v>15760</v>
      </c>
      <c r="H27" s="9">
        <v>15320</v>
      </c>
      <c r="I27" s="9">
        <v>15400</v>
      </c>
      <c r="J27" s="9">
        <v>15920</v>
      </c>
      <c r="K27" s="9">
        <v>16520</v>
      </c>
      <c r="L27" s="9">
        <v>16520</v>
      </c>
      <c r="M27" s="9">
        <v>16280</v>
      </c>
      <c r="N27" s="9">
        <v>15720</v>
      </c>
      <c r="O27" s="9">
        <v>15520</v>
      </c>
      <c r="P27" s="9">
        <v>15360</v>
      </c>
      <c r="Q27" s="9">
        <v>15520</v>
      </c>
      <c r="R27" s="9">
        <v>16120</v>
      </c>
      <c r="S27" s="9">
        <v>16520</v>
      </c>
      <c r="T27" s="9">
        <v>16000</v>
      </c>
      <c r="U27" s="9">
        <v>16320</v>
      </c>
      <c r="V27" s="9">
        <v>16200</v>
      </c>
      <c r="W27" s="9">
        <v>15840</v>
      </c>
      <c r="X27" s="9">
        <v>15320</v>
      </c>
      <c r="Y27" s="9">
        <v>15480</v>
      </c>
      <c r="Z27" s="9">
        <v>15080</v>
      </c>
    </row>
    <row r="28" spans="2:26" x14ac:dyDescent="0.25">
      <c r="B28" s="8">
        <v>44430</v>
      </c>
      <c r="C28" s="9">
        <v>15360</v>
      </c>
      <c r="D28" s="9">
        <v>16120</v>
      </c>
      <c r="E28" s="9">
        <v>15920</v>
      </c>
      <c r="F28" s="9">
        <v>15480</v>
      </c>
      <c r="G28" s="9">
        <v>15640</v>
      </c>
      <c r="H28" s="9">
        <v>15840</v>
      </c>
      <c r="I28" s="9">
        <v>16160</v>
      </c>
      <c r="J28" s="9">
        <v>15680</v>
      </c>
      <c r="K28" s="9">
        <v>15480</v>
      </c>
      <c r="L28" s="9">
        <v>15640</v>
      </c>
      <c r="M28" s="9">
        <v>15960</v>
      </c>
      <c r="N28" s="9">
        <v>16080</v>
      </c>
      <c r="O28" s="9">
        <v>16200</v>
      </c>
      <c r="P28" s="9">
        <v>15440</v>
      </c>
      <c r="Q28" s="9">
        <v>15280</v>
      </c>
      <c r="R28" s="9">
        <v>14800</v>
      </c>
      <c r="S28" s="9">
        <v>15320</v>
      </c>
      <c r="T28" s="9">
        <v>16200</v>
      </c>
      <c r="U28" s="9">
        <v>16520</v>
      </c>
      <c r="V28" s="9">
        <v>16040</v>
      </c>
      <c r="W28" s="9">
        <v>15720</v>
      </c>
      <c r="X28" s="9">
        <v>15800</v>
      </c>
      <c r="Y28" s="9">
        <v>15520</v>
      </c>
      <c r="Z28" s="9">
        <v>15280</v>
      </c>
    </row>
    <row r="29" spans="2:26" x14ac:dyDescent="0.25">
      <c r="B29" s="8">
        <v>44431</v>
      </c>
      <c r="C29" s="9">
        <v>15320</v>
      </c>
      <c r="D29" s="9">
        <v>15640</v>
      </c>
      <c r="E29" s="9">
        <v>15400</v>
      </c>
      <c r="F29" s="9">
        <v>15840</v>
      </c>
      <c r="G29" s="9">
        <v>16200</v>
      </c>
      <c r="H29" s="9">
        <v>16240</v>
      </c>
      <c r="I29">
        <v>15720</v>
      </c>
      <c r="J29" s="9">
        <v>15480</v>
      </c>
      <c r="K29" s="9">
        <v>15600</v>
      </c>
      <c r="L29" s="9">
        <v>15240</v>
      </c>
      <c r="M29" s="9">
        <v>15880</v>
      </c>
      <c r="N29" s="9">
        <v>13200</v>
      </c>
      <c r="O29" s="9">
        <v>15640</v>
      </c>
      <c r="P29" s="9">
        <v>15960</v>
      </c>
      <c r="Q29" s="9">
        <v>15960</v>
      </c>
      <c r="R29" s="9">
        <v>15600</v>
      </c>
      <c r="S29" s="9">
        <v>15440</v>
      </c>
      <c r="T29" s="9">
        <v>15760</v>
      </c>
      <c r="U29" s="9">
        <v>15400</v>
      </c>
      <c r="V29" s="9">
        <v>15440</v>
      </c>
      <c r="W29" s="9">
        <v>15520</v>
      </c>
      <c r="X29" s="9">
        <v>15640</v>
      </c>
      <c r="Y29" s="9">
        <v>16080</v>
      </c>
      <c r="Z29" s="9">
        <v>15640</v>
      </c>
    </row>
    <row r="30" spans="2:26" x14ac:dyDescent="0.25">
      <c r="B30" s="8">
        <v>44432</v>
      </c>
      <c r="C30" s="9">
        <v>15360</v>
      </c>
      <c r="D30" s="9">
        <v>14800</v>
      </c>
      <c r="E30" s="9">
        <v>15480</v>
      </c>
      <c r="F30" s="9">
        <v>15960</v>
      </c>
      <c r="G30" s="9">
        <v>16200</v>
      </c>
      <c r="H30" s="9">
        <v>16120</v>
      </c>
      <c r="I30" s="9">
        <v>16000</v>
      </c>
      <c r="J30" s="9">
        <v>15920</v>
      </c>
      <c r="K30" s="9">
        <v>16280</v>
      </c>
      <c r="L30" s="9">
        <v>16240</v>
      </c>
      <c r="M30" s="9">
        <v>15440</v>
      </c>
      <c r="N30" s="9">
        <v>15960</v>
      </c>
      <c r="O30" s="9">
        <v>15800</v>
      </c>
      <c r="P30" s="9">
        <v>15880</v>
      </c>
      <c r="Q30" s="9">
        <v>16200</v>
      </c>
      <c r="R30" s="9">
        <v>16120</v>
      </c>
      <c r="S30" s="9">
        <v>15880</v>
      </c>
      <c r="T30" s="9">
        <v>15720</v>
      </c>
      <c r="U30" s="9">
        <v>15360</v>
      </c>
      <c r="V30" s="9">
        <v>15880</v>
      </c>
      <c r="W30" s="9">
        <v>16080</v>
      </c>
      <c r="X30" s="9">
        <v>15600</v>
      </c>
      <c r="Y30" s="9">
        <v>15920</v>
      </c>
      <c r="Z30" s="9">
        <v>15200</v>
      </c>
    </row>
    <row r="31" spans="2:26" x14ac:dyDescent="0.25">
      <c r="B31" s="8">
        <v>44433</v>
      </c>
      <c r="C31" s="9">
        <v>15760</v>
      </c>
      <c r="D31" s="9">
        <v>15760</v>
      </c>
      <c r="E31" s="9">
        <v>15280</v>
      </c>
      <c r="F31" s="9">
        <v>15920</v>
      </c>
      <c r="G31" s="9">
        <v>15760</v>
      </c>
      <c r="H31" s="9">
        <v>16160</v>
      </c>
      <c r="I31" s="9">
        <v>16400</v>
      </c>
      <c r="J31" s="9">
        <v>16480</v>
      </c>
      <c r="K31" s="9">
        <v>16560</v>
      </c>
      <c r="L31" s="9">
        <v>15440</v>
      </c>
      <c r="M31" s="9">
        <v>14760</v>
      </c>
      <c r="N31" s="9">
        <v>13240</v>
      </c>
      <c r="O31" s="9">
        <v>14040</v>
      </c>
      <c r="P31" s="9">
        <v>16160</v>
      </c>
      <c r="Q31" s="9">
        <v>16400</v>
      </c>
      <c r="R31" s="9">
        <v>16400</v>
      </c>
      <c r="S31" s="9">
        <v>16160</v>
      </c>
      <c r="T31" s="9">
        <v>15480</v>
      </c>
      <c r="U31" s="9">
        <v>15840</v>
      </c>
      <c r="V31" s="9">
        <v>16040</v>
      </c>
      <c r="W31" s="9">
        <v>15920</v>
      </c>
      <c r="X31" s="9">
        <v>15520</v>
      </c>
      <c r="Y31" s="9">
        <v>15240</v>
      </c>
      <c r="Z31" s="9">
        <v>15760</v>
      </c>
    </row>
    <row r="32" spans="2:26" x14ac:dyDescent="0.25">
      <c r="B32" s="8">
        <v>44434</v>
      </c>
      <c r="C32" s="9">
        <v>16240</v>
      </c>
      <c r="D32" s="9">
        <v>16040</v>
      </c>
      <c r="E32" s="9">
        <v>16000</v>
      </c>
      <c r="F32" s="9">
        <v>15880</v>
      </c>
      <c r="G32" s="9">
        <v>15640</v>
      </c>
      <c r="H32" s="9">
        <v>15880</v>
      </c>
      <c r="I32" s="9">
        <v>15680</v>
      </c>
      <c r="J32" s="9">
        <v>16520</v>
      </c>
      <c r="K32" s="9">
        <v>16320</v>
      </c>
      <c r="L32" s="9">
        <v>15800</v>
      </c>
      <c r="M32" s="9">
        <v>16000</v>
      </c>
      <c r="N32" s="9">
        <v>15840</v>
      </c>
      <c r="O32" s="9">
        <v>15960</v>
      </c>
      <c r="P32" s="9">
        <v>15920</v>
      </c>
      <c r="Q32" s="9">
        <v>15560</v>
      </c>
      <c r="R32" s="9">
        <v>15960</v>
      </c>
      <c r="S32" s="9">
        <v>15960</v>
      </c>
      <c r="T32" s="9">
        <v>15840</v>
      </c>
      <c r="U32" s="9">
        <v>16320</v>
      </c>
      <c r="V32" s="9">
        <v>16080</v>
      </c>
      <c r="W32" s="9">
        <v>15360</v>
      </c>
      <c r="X32" s="9">
        <v>16120</v>
      </c>
      <c r="Y32" s="9">
        <v>15680</v>
      </c>
      <c r="Z32" s="9">
        <v>16000</v>
      </c>
    </row>
    <row r="33" spans="2:26" x14ac:dyDescent="0.25">
      <c r="B33" s="8">
        <v>44435</v>
      </c>
      <c r="C33" s="9">
        <v>15520</v>
      </c>
      <c r="D33" s="9">
        <v>15520</v>
      </c>
      <c r="E33" s="9">
        <v>16040</v>
      </c>
      <c r="F33" s="9">
        <v>15880</v>
      </c>
      <c r="G33" s="9">
        <v>16480</v>
      </c>
      <c r="H33" s="9">
        <v>15920</v>
      </c>
      <c r="I33" s="9">
        <v>15920</v>
      </c>
      <c r="J33" s="9">
        <v>16040</v>
      </c>
      <c r="K33" s="9">
        <v>15720</v>
      </c>
      <c r="L33" s="9">
        <v>15760</v>
      </c>
      <c r="M33" s="9">
        <v>15920</v>
      </c>
      <c r="N33" s="9">
        <v>15840</v>
      </c>
      <c r="O33" s="9">
        <v>16160</v>
      </c>
      <c r="P33" s="9">
        <v>16360</v>
      </c>
      <c r="Q33" s="9">
        <v>16160</v>
      </c>
      <c r="R33" s="9">
        <v>16240</v>
      </c>
      <c r="S33" s="9">
        <v>16200</v>
      </c>
      <c r="T33" s="9">
        <v>15200</v>
      </c>
      <c r="U33" s="9">
        <v>14520</v>
      </c>
      <c r="V33" s="9">
        <v>15040</v>
      </c>
      <c r="W33" s="9">
        <v>16040</v>
      </c>
      <c r="X33" s="9">
        <v>16280</v>
      </c>
      <c r="Y33" s="9">
        <v>16200</v>
      </c>
      <c r="Z33" s="9">
        <v>15680</v>
      </c>
    </row>
    <row r="34" spans="2:26" x14ac:dyDescent="0.25">
      <c r="B34" s="8">
        <v>44436</v>
      </c>
      <c r="C34" s="9">
        <v>15800</v>
      </c>
      <c r="D34" s="9">
        <v>16280</v>
      </c>
      <c r="E34" s="9">
        <v>16160</v>
      </c>
      <c r="F34" s="9">
        <v>15160</v>
      </c>
      <c r="G34" s="9">
        <v>15640</v>
      </c>
      <c r="H34" s="9">
        <v>15800</v>
      </c>
      <c r="I34" s="9">
        <v>16040</v>
      </c>
      <c r="J34" s="9">
        <v>16120</v>
      </c>
      <c r="K34" s="9">
        <v>16280</v>
      </c>
      <c r="L34" s="9">
        <v>15960</v>
      </c>
      <c r="M34" s="9">
        <v>16000</v>
      </c>
      <c r="N34" s="9">
        <v>15800</v>
      </c>
      <c r="O34" s="9">
        <v>15040</v>
      </c>
      <c r="P34" s="9">
        <v>16080</v>
      </c>
      <c r="Q34" s="9">
        <v>16400</v>
      </c>
      <c r="R34" s="9">
        <v>15720</v>
      </c>
      <c r="S34" s="9">
        <v>15720</v>
      </c>
      <c r="T34" s="9">
        <v>15880</v>
      </c>
      <c r="U34" s="9">
        <v>15560</v>
      </c>
      <c r="V34" s="9">
        <v>15960</v>
      </c>
      <c r="W34" s="9">
        <v>15800</v>
      </c>
      <c r="X34" s="9">
        <v>15680</v>
      </c>
      <c r="Y34" s="9">
        <v>15240</v>
      </c>
      <c r="Z34" s="9">
        <v>15400</v>
      </c>
    </row>
    <row r="35" spans="2:26" x14ac:dyDescent="0.25">
      <c r="B35" s="8">
        <v>44437</v>
      </c>
      <c r="C35" s="9">
        <v>15680</v>
      </c>
      <c r="D35" s="9">
        <v>15240</v>
      </c>
      <c r="E35" s="9">
        <v>14560</v>
      </c>
      <c r="F35" s="9">
        <v>16040</v>
      </c>
      <c r="G35" s="9">
        <v>16080</v>
      </c>
      <c r="H35" s="9">
        <v>16720</v>
      </c>
      <c r="I35" s="9">
        <v>16000</v>
      </c>
      <c r="J35" s="9">
        <v>15360</v>
      </c>
      <c r="K35" s="9">
        <v>15760</v>
      </c>
      <c r="L35" s="9">
        <v>16000</v>
      </c>
      <c r="M35" s="9">
        <v>16000</v>
      </c>
      <c r="N35" s="9">
        <v>16360</v>
      </c>
      <c r="O35" s="9">
        <v>16160</v>
      </c>
      <c r="P35" s="9">
        <v>16240</v>
      </c>
      <c r="Q35" s="9">
        <v>16320</v>
      </c>
      <c r="R35" s="9">
        <v>16160</v>
      </c>
      <c r="S35" s="9">
        <v>15760</v>
      </c>
      <c r="T35" s="9">
        <v>15320</v>
      </c>
      <c r="U35" s="9">
        <v>16240</v>
      </c>
      <c r="V35" s="9">
        <v>15680</v>
      </c>
      <c r="W35" s="9">
        <v>15280</v>
      </c>
      <c r="X35" s="9">
        <v>15120</v>
      </c>
      <c r="Y35" s="9">
        <v>15400</v>
      </c>
      <c r="Z35" s="9">
        <v>15320</v>
      </c>
    </row>
    <row r="36" spans="2:26" x14ac:dyDescent="0.25">
      <c r="B36" s="8">
        <v>44438</v>
      </c>
      <c r="C36" s="9">
        <v>14880</v>
      </c>
      <c r="D36" s="9">
        <v>15120</v>
      </c>
      <c r="E36" s="9">
        <v>14960</v>
      </c>
      <c r="F36" s="9">
        <v>14800</v>
      </c>
      <c r="G36" s="9">
        <v>15280</v>
      </c>
      <c r="H36" s="9">
        <v>15160</v>
      </c>
      <c r="I36" s="9">
        <v>15520</v>
      </c>
      <c r="J36" s="9">
        <v>15240</v>
      </c>
      <c r="K36" s="9">
        <v>15120</v>
      </c>
      <c r="L36" s="9">
        <v>15320</v>
      </c>
      <c r="M36" s="9">
        <v>14800</v>
      </c>
      <c r="N36" s="9">
        <v>14720</v>
      </c>
      <c r="O36" s="9">
        <v>15280</v>
      </c>
      <c r="P36" s="9">
        <v>15120</v>
      </c>
      <c r="Q36" s="9">
        <v>15120</v>
      </c>
      <c r="R36" s="9">
        <v>15840</v>
      </c>
      <c r="S36" s="9">
        <v>15080</v>
      </c>
      <c r="T36" s="9">
        <v>14400</v>
      </c>
      <c r="U36" s="9">
        <v>15760</v>
      </c>
      <c r="V36" s="9">
        <v>15240</v>
      </c>
      <c r="W36" s="9">
        <v>15080</v>
      </c>
      <c r="X36" s="9">
        <v>14680</v>
      </c>
      <c r="Y36" s="9">
        <v>15160</v>
      </c>
      <c r="Z36" s="9">
        <v>15800</v>
      </c>
    </row>
    <row r="37" spans="2:26" x14ac:dyDescent="0.25">
      <c r="B37" s="8">
        <v>44439</v>
      </c>
      <c r="C37" s="11">
        <v>15840</v>
      </c>
      <c r="D37" s="11">
        <v>15600</v>
      </c>
      <c r="E37" s="11">
        <v>15200</v>
      </c>
      <c r="F37" s="11">
        <v>15160</v>
      </c>
      <c r="G37" s="11">
        <v>15520</v>
      </c>
      <c r="H37" s="11">
        <v>15320</v>
      </c>
      <c r="I37" s="11">
        <v>14880</v>
      </c>
      <c r="J37" s="11">
        <v>15240</v>
      </c>
      <c r="K37" s="11">
        <v>15320</v>
      </c>
      <c r="L37" s="11">
        <v>15800</v>
      </c>
      <c r="M37" s="11">
        <v>15560</v>
      </c>
      <c r="N37" s="11">
        <v>15680</v>
      </c>
      <c r="O37" s="11">
        <v>15840</v>
      </c>
      <c r="P37" s="11">
        <v>15240</v>
      </c>
      <c r="Q37" s="11">
        <v>14920</v>
      </c>
      <c r="R37" s="11">
        <v>15800</v>
      </c>
      <c r="S37" s="11">
        <v>15760</v>
      </c>
      <c r="T37" s="11">
        <v>15400</v>
      </c>
      <c r="U37" s="11">
        <v>15520</v>
      </c>
      <c r="V37" s="11">
        <v>15600</v>
      </c>
      <c r="W37" s="11">
        <v>15320</v>
      </c>
      <c r="X37" s="11">
        <v>15160</v>
      </c>
      <c r="Y37" s="11">
        <v>15200</v>
      </c>
      <c r="Z37" s="11">
        <v>15240</v>
      </c>
    </row>
    <row r="39" spans="2:26" x14ac:dyDescent="0.25">
      <c r="B39" s="4" t="s">
        <v>79</v>
      </c>
    </row>
    <row r="40" spans="2:26" x14ac:dyDescent="0.25">
      <c r="B40" s="5"/>
      <c r="C40" s="5"/>
      <c r="D40" s="6"/>
      <c r="E40" s="6"/>
      <c r="F40" s="6"/>
      <c r="G40" s="5"/>
      <c r="H40" s="6"/>
      <c r="I40" s="6"/>
      <c r="J40" s="6"/>
      <c r="K40" s="5"/>
      <c r="L40" s="6"/>
      <c r="M40" s="6"/>
      <c r="N40" s="6"/>
      <c r="O40" s="5"/>
      <c r="P40" s="6"/>
      <c r="Q40" s="6"/>
      <c r="R40" s="6"/>
      <c r="S40" s="5"/>
      <c r="T40" s="6"/>
      <c r="U40" s="6"/>
      <c r="V40" s="6"/>
      <c r="W40" s="5"/>
      <c r="X40" s="6"/>
      <c r="Y40" s="6"/>
      <c r="Z40" s="6"/>
    </row>
    <row r="41" spans="2:26" x14ac:dyDescent="0.25">
      <c r="B41" s="7" t="s">
        <v>3</v>
      </c>
      <c r="C41" s="7" t="s">
        <v>55</v>
      </c>
      <c r="D41" s="7" t="s">
        <v>56</v>
      </c>
      <c r="E41" s="7" t="s">
        <v>57</v>
      </c>
      <c r="F41" s="7" t="s">
        <v>58</v>
      </c>
      <c r="G41" s="7" t="s">
        <v>59</v>
      </c>
      <c r="H41" s="7" t="s">
        <v>60</v>
      </c>
      <c r="I41" s="7" t="s">
        <v>61</v>
      </c>
      <c r="J41" s="7" t="s">
        <v>62</v>
      </c>
      <c r="K41" s="7" t="s">
        <v>63</v>
      </c>
      <c r="L41" s="7" t="s">
        <v>64</v>
      </c>
      <c r="M41" s="7" t="s">
        <v>65</v>
      </c>
      <c r="N41" s="7" t="s">
        <v>66</v>
      </c>
      <c r="O41" s="7" t="s">
        <v>67</v>
      </c>
      <c r="P41" s="7" t="s">
        <v>68</v>
      </c>
      <c r="Q41" s="7" t="s">
        <v>69</v>
      </c>
      <c r="R41" s="7" t="s">
        <v>70</v>
      </c>
      <c r="S41" s="7" t="s">
        <v>71</v>
      </c>
      <c r="T41" s="7" t="s">
        <v>72</v>
      </c>
      <c r="U41" s="7" t="s">
        <v>73</v>
      </c>
      <c r="V41" s="7" t="s">
        <v>74</v>
      </c>
      <c r="W41" s="7" t="s">
        <v>75</v>
      </c>
      <c r="X41" s="7" t="s">
        <v>76</v>
      </c>
      <c r="Y41" s="7" t="s">
        <v>77</v>
      </c>
      <c r="Z41" s="7" t="s">
        <v>78</v>
      </c>
    </row>
    <row r="42" spans="2:26" x14ac:dyDescent="0.25">
      <c r="B42" s="8" cm="1">
        <f t="array" ref="B42:B72">Tabla_consumo_bit[fechaoperacion]</f>
        <v>44409</v>
      </c>
      <c r="C42" s="9" cm="1">
        <f t="array" ref="C42:Z72">ROUND(+Tabla_consumo_bit[[rh1]:[rh24]],0)</f>
        <v>2120</v>
      </c>
      <c r="D42" s="9">
        <v>2600</v>
      </c>
      <c r="E42" s="9">
        <v>2640</v>
      </c>
      <c r="F42" s="9">
        <v>2320</v>
      </c>
      <c r="G42" s="9">
        <v>2240</v>
      </c>
      <c r="H42" s="9">
        <v>2240</v>
      </c>
      <c r="I42" s="9">
        <v>2200</v>
      </c>
      <c r="J42" s="9">
        <v>2760</v>
      </c>
      <c r="K42" s="9">
        <v>3000</v>
      </c>
      <c r="L42" s="9">
        <v>2360</v>
      </c>
      <c r="M42" s="9">
        <v>2160</v>
      </c>
      <c r="N42" s="9">
        <v>2360</v>
      </c>
      <c r="O42" s="9">
        <v>2160</v>
      </c>
      <c r="P42" s="9">
        <v>2480</v>
      </c>
      <c r="Q42" s="9">
        <v>2360</v>
      </c>
      <c r="R42" s="9">
        <v>2880</v>
      </c>
      <c r="S42" s="9">
        <v>2320</v>
      </c>
      <c r="T42" s="9">
        <v>2360</v>
      </c>
      <c r="U42" s="9">
        <v>2200</v>
      </c>
      <c r="V42" s="9">
        <v>2360</v>
      </c>
      <c r="W42" s="9">
        <v>2600</v>
      </c>
      <c r="X42" s="9">
        <v>2400</v>
      </c>
      <c r="Y42" s="9">
        <v>2040</v>
      </c>
      <c r="Z42" s="9">
        <v>2160</v>
      </c>
    </row>
    <row r="43" spans="2:26" x14ac:dyDescent="0.25">
      <c r="B43" s="8">
        <v>44410</v>
      </c>
      <c r="C43" s="9">
        <v>2200</v>
      </c>
      <c r="D43" s="9">
        <v>2160</v>
      </c>
      <c r="E43" s="9">
        <v>2080</v>
      </c>
      <c r="F43" s="9">
        <v>2720</v>
      </c>
      <c r="G43" s="9">
        <v>2440</v>
      </c>
      <c r="H43" s="9">
        <v>2360</v>
      </c>
      <c r="I43" s="9">
        <v>2480</v>
      </c>
      <c r="J43" s="9">
        <v>2120</v>
      </c>
      <c r="K43" s="9">
        <v>1880</v>
      </c>
      <c r="L43" s="9">
        <v>2680</v>
      </c>
      <c r="M43" s="9">
        <v>2880</v>
      </c>
      <c r="N43" s="9">
        <v>2400</v>
      </c>
      <c r="O43" s="9">
        <v>2840</v>
      </c>
      <c r="P43" s="9">
        <v>2280</v>
      </c>
      <c r="Q43" s="9">
        <v>2040</v>
      </c>
      <c r="R43" s="9">
        <v>2680</v>
      </c>
      <c r="S43" s="9">
        <v>2800</v>
      </c>
      <c r="T43" s="9">
        <v>2480</v>
      </c>
      <c r="U43" s="9">
        <v>2280</v>
      </c>
      <c r="V43" s="9">
        <v>2880</v>
      </c>
      <c r="W43" s="9">
        <v>1960</v>
      </c>
      <c r="X43" s="9">
        <v>1760</v>
      </c>
      <c r="Y43" s="9">
        <v>2400</v>
      </c>
      <c r="Z43" s="9">
        <v>3160</v>
      </c>
    </row>
    <row r="44" spans="2:26" x14ac:dyDescent="0.25">
      <c r="B44" s="8">
        <v>44411</v>
      </c>
      <c r="C44" s="9">
        <v>2480</v>
      </c>
      <c r="D44" s="9">
        <v>2200</v>
      </c>
      <c r="E44" s="9">
        <v>1920</v>
      </c>
      <c r="F44" s="9">
        <v>1840</v>
      </c>
      <c r="G44" s="9">
        <v>2400</v>
      </c>
      <c r="H44" s="9">
        <v>3080</v>
      </c>
      <c r="I44" s="9">
        <v>2840</v>
      </c>
      <c r="J44" s="9">
        <v>2520</v>
      </c>
      <c r="K44" s="9">
        <v>2280</v>
      </c>
      <c r="L44" s="9">
        <v>2280</v>
      </c>
      <c r="M44" s="9">
        <v>2480</v>
      </c>
      <c r="N44" s="9">
        <v>2360</v>
      </c>
      <c r="O44" s="9">
        <v>2600</v>
      </c>
      <c r="P44" s="9">
        <v>2480</v>
      </c>
      <c r="Q44" s="9">
        <v>2240</v>
      </c>
      <c r="R44" s="9">
        <v>2640</v>
      </c>
      <c r="S44" s="9">
        <v>2680</v>
      </c>
      <c r="T44" s="9">
        <v>2320</v>
      </c>
      <c r="U44" s="9">
        <v>2600</v>
      </c>
      <c r="V44" s="9">
        <v>2440</v>
      </c>
      <c r="W44" s="9">
        <v>2320</v>
      </c>
      <c r="X44" s="9">
        <v>3200</v>
      </c>
      <c r="Y44" s="9">
        <v>4240</v>
      </c>
      <c r="Z44" s="9">
        <v>1920</v>
      </c>
    </row>
    <row r="45" spans="2:26" x14ac:dyDescent="0.25">
      <c r="B45" s="8">
        <v>44412</v>
      </c>
      <c r="C45" s="9">
        <v>2360</v>
      </c>
      <c r="D45" s="9">
        <v>2440</v>
      </c>
      <c r="E45" s="9">
        <v>2560</v>
      </c>
      <c r="F45" s="9">
        <v>2040</v>
      </c>
      <c r="G45" s="9">
        <v>1960</v>
      </c>
      <c r="H45" s="9">
        <v>2920</v>
      </c>
      <c r="I45" s="9">
        <v>2600</v>
      </c>
      <c r="J45" s="9">
        <v>2840</v>
      </c>
      <c r="K45" s="9">
        <v>2560</v>
      </c>
      <c r="L45" s="9">
        <v>2760</v>
      </c>
      <c r="M45" s="9">
        <v>2440</v>
      </c>
      <c r="N45" s="9">
        <v>1920</v>
      </c>
      <c r="O45" s="9">
        <v>2200</v>
      </c>
      <c r="P45" s="9">
        <v>2280</v>
      </c>
      <c r="Q45" s="9">
        <v>2320</v>
      </c>
      <c r="R45" s="9">
        <v>3640</v>
      </c>
      <c r="S45" s="9">
        <v>2520</v>
      </c>
      <c r="T45" s="9">
        <v>2680</v>
      </c>
      <c r="U45" s="9">
        <v>2440</v>
      </c>
      <c r="V45" s="9">
        <v>2320</v>
      </c>
      <c r="W45" s="9">
        <v>3480</v>
      </c>
      <c r="X45" s="9">
        <v>2160</v>
      </c>
      <c r="Y45" s="9">
        <v>1920</v>
      </c>
      <c r="Z45" s="9">
        <v>2560</v>
      </c>
    </row>
    <row r="46" spans="2:26" x14ac:dyDescent="0.25">
      <c r="B46" s="8">
        <v>44413</v>
      </c>
      <c r="C46" s="9">
        <v>2280</v>
      </c>
      <c r="D46" s="9">
        <v>2480</v>
      </c>
      <c r="E46" s="9">
        <v>2200</v>
      </c>
      <c r="F46" s="9">
        <v>1800</v>
      </c>
      <c r="G46" s="9">
        <v>2320</v>
      </c>
      <c r="H46" s="9">
        <v>2840</v>
      </c>
      <c r="I46" s="9">
        <v>3120</v>
      </c>
      <c r="J46" s="9">
        <v>3480</v>
      </c>
      <c r="K46" s="9">
        <v>2280</v>
      </c>
      <c r="L46" s="9">
        <v>2800</v>
      </c>
      <c r="M46" s="9">
        <v>2360</v>
      </c>
      <c r="N46" s="9">
        <v>1880</v>
      </c>
      <c r="O46" s="9">
        <v>2280</v>
      </c>
      <c r="P46" s="9">
        <v>2680</v>
      </c>
      <c r="Q46" s="9">
        <v>2600</v>
      </c>
      <c r="R46" s="9">
        <v>2520</v>
      </c>
      <c r="S46" s="9">
        <v>2280</v>
      </c>
      <c r="T46" s="9">
        <v>2720</v>
      </c>
      <c r="U46" s="9">
        <v>2560</v>
      </c>
      <c r="V46" s="9">
        <v>2840</v>
      </c>
      <c r="W46" s="9">
        <v>2240</v>
      </c>
      <c r="X46" s="9">
        <v>2360</v>
      </c>
      <c r="Y46" s="9">
        <v>2520</v>
      </c>
      <c r="Z46" s="9">
        <v>2040</v>
      </c>
    </row>
    <row r="47" spans="2:26" x14ac:dyDescent="0.25">
      <c r="B47" s="8">
        <v>44414</v>
      </c>
      <c r="C47" s="9">
        <v>2080</v>
      </c>
      <c r="D47" s="9">
        <v>2280</v>
      </c>
      <c r="E47" s="9">
        <v>2440</v>
      </c>
      <c r="F47" s="10">
        <v>2560</v>
      </c>
      <c r="G47" s="10">
        <v>2000</v>
      </c>
      <c r="H47" s="10">
        <v>2120</v>
      </c>
      <c r="I47" s="10">
        <v>2400</v>
      </c>
      <c r="J47" s="10">
        <v>2560</v>
      </c>
      <c r="K47" s="10">
        <v>2880</v>
      </c>
      <c r="L47" s="10">
        <v>2680</v>
      </c>
      <c r="M47" s="10">
        <v>2480</v>
      </c>
      <c r="N47" s="10">
        <v>2800</v>
      </c>
      <c r="O47" s="10">
        <v>2160</v>
      </c>
      <c r="P47" s="10">
        <v>3040</v>
      </c>
      <c r="Q47" s="10">
        <v>3280</v>
      </c>
      <c r="R47" s="10">
        <v>3160</v>
      </c>
      <c r="S47" s="10">
        <v>2480</v>
      </c>
      <c r="T47" s="10">
        <v>2240</v>
      </c>
      <c r="U47" s="10">
        <v>2160</v>
      </c>
      <c r="V47" s="10">
        <v>2200</v>
      </c>
      <c r="W47" s="10">
        <v>2600</v>
      </c>
      <c r="X47" s="10">
        <v>2800</v>
      </c>
      <c r="Y47" s="10">
        <v>2600</v>
      </c>
      <c r="Z47" s="10">
        <v>2400</v>
      </c>
    </row>
    <row r="48" spans="2:26" x14ac:dyDescent="0.25">
      <c r="B48" s="8">
        <v>44415</v>
      </c>
      <c r="C48" s="9">
        <v>2400</v>
      </c>
      <c r="D48" s="9">
        <v>1720</v>
      </c>
      <c r="E48" s="9">
        <v>2200</v>
      </c>
      <c r="F48" s="9">
        <v>2960</v>
      </c>
      <c r="G48" s="9">
        <v>2520</v>
      </c>
      <c r="H48" s="9">
        <v>2480</v>
      </c>
      <c r="I48" s="9">
        <v>2560</v>
      </c>
      <c r="J48" s="9">
        <v>2360</v>
      </c>
      <c r="K48" s="9">
        <v>2360</v>
      </c>
      <c r="L48" s="9">
        <v>2600</v>
      </c>
      <c r="M48" s="9">
        <v>2880</v>
      </c>
      <c r="N48" s="9">
        <v>2800</v>
      </c>
      <c r="O48" s="9">
        <v>2360</v>
      </c>
      <c r="P48" s="9">
        <v>2560</v>
      </c>
      <c r="Q48" s="9">
        <v>2120</v>
      </c>
      <c r="R48" s="9">
        <v>2320</v>
      </c>
      <c r="S48" s="9">
        <v>2640</v>
      </c>
      <c r="T48" s="9">
        <v>2520</v>
      </c>
      <c r="U48" s="9">
        <v>2760</v>
      </c>
      <c r="V48" s="9">
        <v>2440</v>
      </c>
      <c r="W48" s="9">
        <v>2320</v>
      </c>
      <c r="X48" s="9">
        <v>2200</v>
      </c>
      <c r="Y48" s="9">
        <v>2360</v>
      </c>
      <c r="Z48" s="9">
        <v>2680</v>
      </c>
    </row>
    <row r="49" spans="2:26" x14ac:dyDescent="0.25">
      <c r="B49" s="8">
        <v>44416</v>
      </c>
      <c r="C49" s="9">
        <v>2600</v>
      </c>
      <c r="D49" s="9">
        <v>2200</v>
      </c>
      <c r="E49" s="9">
        <v>2320</v>
      </c>
      <c r="F49" s="9">
        <v>1880</v>
      </c>
      <c r="G49" s="9">
        <v>2240</v>
      </c>
      <c r="H49" s="9">
        <v>3200</v>
      </c>
      <c r="I49" s="9">
        <v>2680</v>
      </c>
      <c r="J49" s="9">
        <v>2720</v>
      </c>
      <c r="K49" s="9">
        <v>2600</v>
      </c>
      <c r="L49" s="9">
        <v>2880</v>
      </c>
      <c r="M49" s="9">
        <v>2400</v>
      </c>
      <c r="N49" s="9">
        <v>3000</v>
      </c>
      <c r="O49" s="9">
        <v>2680</v>
      </c>
      <c r="P49" s="9">
        <v>2560</v>
      </c>
      <c r="Q49" s="9">
        <v>2280</v>
      </c>
      <c r="R49" s="9">
        <v>2440</v>
      </c>
      <c r="S49" s="9">
        <v>2280</v>
      </c>
      <c r="T49" s="9">
        <v>2560</v>
      </c>
      <c r="U49" s="9">
        <v>2480</v>
      </c>
      <c r="V49" s="9">
        <v>2840</v>
      </c>
      <c r="W49" s="9">
        <v>2440</v>
      </c>
      <c r="X49" s="9">
        <v>2480</v>
      </c>
      <c r="Y49" s="9">
        <v>2320</v>
      </c>
      <c r="Z49" s="9">
        <v>1760</v>
      </c>
    </row>
    <row r="50" spans="2:26" x14ac:dyDescent="0.25">
      <c r="B50" s="8">
        <v>44417</v>
      </c>
      <c r="C50" s="9">
        <v>2640</v>
      </c>
      <c r="D50" s="9">
        <v>2600</v>
      </c>
      <c r="E50" s="9">
        <v>2680</v>
      </c>
      <c r="F50" s="9">
        <v>3040</v>
      </c>
      <c r="G50" s="9">
        <v>2600</v>
      </c>
      <c r="H50" s="9">
        <v>2760</v>
      </c>
      <c r="I50" s="9">
        <v>2560</v>
      </c>
      <c r="J50" s="9">
        <v>2760</v>
      </c>
      <c r="K50" s="9">
        <v>2760</v>
      </c>
      <c r="L50" s="9">
        <v>2600</v>
      </c>
      <c r="M50" s="9">
        <v>2800</v>
      </c>
      <c r="N50" s="9">
        <v>1920</v>
      </c>
      <c r="O50" s="9">
        <v>2200</v>
      </c>
      <c r="P50" s="9">
        <v>2440</v>
      </c>
      <c r="Q50" s="9">
        <v>2520</v>
      </c>
      <c r="R50" s="9">
        <v>2440</v>
      </c>
      <c r="S50" s="9">
        <v>2360</v>
      </c>
      <c r="T50" s="9">
        <v>2160</v>
      </c>
      <c r="U50" s="9">
        <v>2040</v>
      </c>
      <c r="V50" s="9">
        <v>2320</v>
      </c>
      <c r="W50" s="9">
        <v>2760</v>
      </c>
      <c r="X50" s="9">
        <v>2520</v>
      </c>
      <c r="Y50" s="9">
        <v>2120</v>
      </c>
      <c r="Z50" s="9">
        <v>2040</v>
      </c>
    </row>
    <row r="51" spans="2:26" x14ac:dyDescent="0.25">
      <c r="B51" s="8">
        <v>44418</v>
      </c>
      <c r="C51" s="9">
        <v>2160</v>
      </c>
      <c r="D51" s="9">
        <v>2160</v>
      </c>
      <c r="E51" s="9">
        <v>2720</v>
      </c>
      <c r="F51" s="9">
        <v>2600</v>
      </c>
      <c r="G51" s="9">
        <v>2400</v>
      </c>
      <c r="H51" s="9">
        <v>2680</v>
      </c>
      <c r="I51" s="9">
        <v>2400</v>
      </c>
      <c r="J51" s="9">
        <v>2320</v>
      </c>
      <c r="K51" s="9">
        <v>3120</v>
      </c>
      <c r="L51" s="9">
        <v>3000</v>
      </c>
      <c r="M51" s="9">
        <v>2720</v>
      </c>
      <c r="N51" s="9">
        <v>2320</v>
      </c>
      <c r="O51" s="9">
        <v>2640</v>
      </c>
      <c r="P51" s="9">
        <v>2360</v>
      </c>
      <c r="Q51" s="9">
        <v>2280</v>
      </c>
      <c r="R51" s="9">
        <v>2480</v>
      </c>
      <c r="S51" s="9">
        <v>2440</v>
      </c>
      <c r="T51" s="9">
        <v>2600</v>
      </c>
      <c r="U51" s="9">
        <v>2440</v>
      </c>
      <c r="V51" s="9">
        <v>2200</v>
      </c>
      <c r="W51" s="9">
        <v>1800</v>
      </c>
      <c r="X51" s="9">
        <v>2080</v>
      </c>
      <c r="Y51" s="9">
        <v>2800</v>
      </c>
      <c r="Z51" s="9">
        <v>2680</v>
      </c>
    </row>
    <row r="52" spans="2:26" x14ac:dyDescent="0.25">
      <c r="B52" s="8">
        <v>44419</v>
      </c>
      <c r="C52" s="9">
        <v>2240</v>
      </c>
      <c r="D52" s="9">
        <v>2880</v>
      </c>
      <c r="E52" s="9">
        <v>2000</v>
      </c>
      <c r="F52" s="9">
        <v>1960</v>
      </c>
      <c r="G52" s="9">
        <v>2760</v>
      </c>
      <c r="H52" s="9">
        <v>2760</v>
      </c>
      <c r="I52" s="9">
        <v>2680</v>
      </c>
      <c r="J52" s="9">
        <v>2240</v>
      </c>
      <c r="K52" s="9">
        <v>2240</v>
      </c>
      <c r="L52" s="9">
        <v>2160</v>
      </c>
      <c r="M52" s="9">
        <v>3040</v>
      </c>
      <c r="N52" s="9">
        <v>2800</v>
      </c>
      <c r="O52" s="9">
        <v>2680</v>
      </c>
      <c r="P52" s="9">
        <v>2240</v>
      </c>
      <c r="Q52" s="9">
        <v>2720</v>
      </c>
      <c r="R52" s="9">
        <v>2440</v>
      </c>
      <c r="S52" s="9">
        <v>2120</v>
      </c>
      <c r="T52" s="9">
        <v>2760</v>
      </c>
      <c r="U52" s="9">
        <v>2720</v>
      </c>
      <c r="V52" s="9">
        <v>2600</v>
      </c>
      <c r="W52" s="9">
        <v>1960</v>
      </c>
      <c r="X52" s="9">
        <v>2200</v>
      </c>
      <c r="Y52" s="9">
        <v>2040</v>
      </c>
      <c r="Z52" s="9">
        <v>2280</v>
      </c>
    </row>
    <row r="53" spans="2:26" x14ac:dyDescent="0.25">
      <c r="B53" s="8">
        <v>44420</v>
      </c>
      <c r="C53" s="9">
        <v>2600</v>
      </c>
      <c r="D53" s="9">
        <v>2280</v>
      </c>
      <c r="E53" s="9">
        <v>2240</v>
      </c>
      <c r="F53" s="9">
        <v>2560</v>
      </c>
      <c r="G53" s="9">
        <v>2200</v>
      </c>
      <c r="H53" s="9">
        <v>2360</v>
      </c>
      <c r="I53" s="9">
        <v>2760</v>
      </c>
      <c r="J53" s="9">
        <v>2640</v>
      </c>
      <c r="K53" s="9">
        <v>2600</v>
      </c>
      <c r="L53" s="9">
        <v>2480</v>
      </c>
      <c r="M53" s="9">
        <v>2840</v>
      </c>
      <c r="N53" s="9">
        <v>2120</v>
      </c>
      <c r="O53" s="9">
        <v>2200</v>
      </c>
      <c r="P53" s="9">
        <v>2960</v>
      </c>
      <c r="Q53" s="9">
        <v>2480</v>
      </c>
      <c r="R53" s="9">
        <v>2480</v>
      </c>
      <c r="S53" s="9">
        <v>2640</v>
      </c>
      <c r="T53" s="9">
        <v>2160</v>
      </c>
      <c r="U53" s="9">
        <v>2280</v>
      </c>
      <c r="V53" s="9">
        <v>2400</v>
      </c>
      <c r="W53" s="9">
        <v>2920</v>
      </c>
      <c r="X53" s="9">
        <v>3120</v>
      </c>
      <c r="Y53" s="9">
        <v>2440</v>
      </c>
      <c r="Z53" s="9">
        <v>2360</v>
      </c>
    </row>
    <row r="54" spans="2:26" x14ac:dyDescent="0.25">
      <c r="B54" s="8">
        <v>44421</v>
      </c>
      <c r="C54" s="9">
        <v>2120</v>
      </c>
      <c r="D54" s="9">
        <v>2200</v>
      </c>
      <c r="E54" s="9">
        <v>2280</v>
      </c>
      <c r="F54" s="9">
        <v>2480</v>
      </c>
      <c r="G54" s="9">
        <v>2200</v>
      </c>
      <c r="H54" s="9">
        <v>2560</v>
      </c>
      <c r="I54" s="9">
        <v>2160</v>
      </c>
      <c r="J54" s="9">
        <v>1960</v>
      </c>
      <c r="K54" s="9">
        <v>2640</v>
      </c>
      <c r="L54" s="9">
        <v>2360</v>
      </c>
      <c r="M54" s="9">
        <v>2880</v>
      </c>
      <c r="N54" s="9">
        <v>2480</v>
      </c>
      <c r="O54" s="9">
        <v>1960</v>
      </c>
      <c r="P54" s="9">
        <v>1920</v>
      </c>
      <c r="Q54" s="9">
        <v>2000</v>
      </c>
      <c r="R54" s="9">
        <v>2480</v>
      </c>
      <c r="S54" s="9">
        <v>2600</v>
      </c>
      <c r="T54" s="9">
        <v>2240</v>
      </c>
      <c r="U54" s="9">
        <v>2480</v>
      </c>
      <c r="V54" s="9">
        <v>2160</v>
      </c>
      <c r="W54" s="9">
        <v>1800</v>
      </c>
      <c r="X54" s="9">
        <v>2160</v>
      </c>
      <c r="Y54" s="9">
        <v>2320</v>
      </c>
      <c r="Z54" s="9">
        <v>2280</v>
      </c>
    </row>
    <row r="55" spans="2:26" x14ac:dyDescent="0.25">
      <c r="B55" s="8">
        <v>44422</v>
      </c>
      <c r="C55" s="9">
        <v>2120</v>
      </c>
      <c r="D55" s="9">
        <v>2040</v>
      </c>
      <c r="E55" s="9">
        <v>1840</v>
      </c>
      <c r="F55" s="9">
        <v>1880</v>
      </c>
      <c r="G55" s="9">
        <v>2480</v>
      </c>
      <c r="H55" s="9">
        <v>2280</v>
      </c>
      <c r="I55" s="9">
        <v>2360</v>
      </c>
      <c r="J55" s="9">
        <v>2480</v>
      </c>
      <c r="K55" s="9">
        <v>1960</v>
      </c>
      <c r="L55" s="9">
        <v>1960</v>
      </c>
      <c r="M55" s="9">
        <v>2440</v>
      </c>
      <c r="N55" s="9">
        <v>2400</v>
      </c>
      <c r="O55" s="9">
        <v>2280</v>
      </c>
      <c r="P55" s="9">
        <v>2040</v>
      </c>
      <c r="Q55" s="9">
        <v>2000</v>
      </c>
      <c r="R55" s="9">
        <v>1960</v>
      </c>
      <c r="S55" s="9">
        <v>2000</v>
      </c>
      <c r="T55" s="9">
        <v>2720</v>
      </c>
      <c r="U55" s="9">
        <v>2400</v>
      </c>
      <c r="V55" s="9">
        <v>2360</v>
      </c>
      <c r="W55" s="9">
        <v>2160</v>
      </c>
      <c r="X55" s="9">
        <v>1760</v>
      </c>
      <c r="Y55" s="9">
        <v>2000</v>
      </c>
      <c r="Z55" s="9">
        <v>2640</v>
      </c>
    </row>
    <row r="56" spans="2:26" x14ac:dyDescent="0.25">
      <c r="B56" s="8">
        <v>44423</v>
      </c>
      <c r="C56" s="9">
        <v>2440</v>
      </c>
      <c r="D56" s="9">
        <v>1920</v>
      </c>
      <c r="E56" s="9">
        <v>1880</v>
      </c>
      <c r="F56" s="9">
        <v>1960</v>
      </c>
      <c r="G56" s="9">
        <v>1480</v>
      </c>
      <c r="H56" s="9">
        <v>1760</v>
      </c>
      <c r="I56" s="9">
        <v>2160</v>
      </c>
      <c r="J56" s="9">
        <v>3120</v>
      </c>
      <c r="K56" s="9">
        <v>3120</v>
      </c>
      <c r="L56" s="9">
        <v>4560</v>
      </c>
      <c r="M56" s="9">
        <v>2520</v>
      </c>
      <c r="N56" s="9">
        <v>2160</v>
      </c>
      <c r="O56" s="9">
        <v>2640</v>
      </c>
      <c r="P56" s="9">
        <v>2520</v>
      </c>
      <c r="Q56" s="9">
        <v>1600</v>
      </c>
      <c r="R56" s="9">
        <v>2160</v>
      </c>
      <c r="S56" s="9">
        <v>2080</v>
      </c>
      <c r="T56" s="9">
        <v>2440</v>
      </c>
      <c r="U56" s="9">
        <v>2320</v>
      </c>
      <c r="V56" s="9">
        <v>2520</v>
      </c>
      <c r="W56" s="9">
        <v>2400</v>
      </c>
      <c r="X56" s="9">
        <v>2200</v>
      </c>
      <c r="Y56" s="9">
        <v>1800</v>
      </c>
      <c r="Z56" s="9">
        <v>1880</v>
      </c>
    </row>
    <row r="57" spans="2:26" x14ac:dyDescent="0.25">
      <c r="B57" s="8">
        <v>44424</v>
      </c>
      <c r="C57" s="9">
        <v>2400</v>
      </c>
      <c r="D57" s="9">
        <v>2280</v>
      </c>
      <c r="E57" s="9">
        <v>2400</v>
      </c>
      <c r="F57" s="9">
        <v>1760</v>
      </c>
      <c r="G57" s="9">
        <v>2120</v>
      </c>
      <c r="H57" s="9">
        <v>2320</v>
      </c>
      <c r="I57" s="9">
        <v>2280</v>
      </c>
      <c r="J57" s="9">
        <v>2760</v>
      </c>
      <c r="K57" s="9">
        <v>2600</v>
      </c>
      <c r="L57" s="9">
        <v>2800</v>
      </c>
      <c r="M57" s="9">
        <v>2480</v>
      </c>
      <c r="N57" s="9">
        <v>2000</v>
      </c>
      <c r="O57" s="9">
        <v>2040</v>
      </c>
      <c r="P57" s="9">
        <v>1960</v>
      </c>
      <c r="Q57" s="9">
        <v>2000</v>
      </c>
      <c r="R57" s="9">
        <v>2760</v>
      </c>
      <c r="S57" s="9">
        <v>2560</v>
      </c>
      <c r="T57" s="9">
        <v>5080</v>
      </c>
      <c r="U57" s="9">
        <v>2680</v>
      </c>
      <c r="V57" s="9">
        <v>1680</v>
      </c>
      <c r="W57" s="9">
        <v>2320</v>
      </c>
      <c r="X57" s="9">
        <v>2400</v>
      </c>
      <c r="Y57" s="9">
        <v>1920</v>
      </c>
      <c r="Z57" s="9">
        <v>2080</v>
      </c>
    </row>
    <row r="58" spans="2:26" x14ac:dyDescent="0.25">
      <c r="B58" s="8">
        <v>44425</v>
      </c>
      <c r="C58" s="9">
        <v>1760</v>
      </c>
      <c r="D58" s="9">
        <v>1880</v>
      </c>
      <c r="E58" s="9">
        <v>2120</v>
      </c>
      <c r="F58" s="9">
        <v>1960</v>
      </c>
      <c r="G58" s="9">
        <v>2560</v>
      </c>
      <c r="H58" s="9">
        <v>2120</v>
      </c>
      <c r="I58" s="9">
        <v>2160</v>
      </c>
      <c r="J58" s="9">
        <v>2080</v>
      </c>
      <c r="K58" s="9">
        <v>2040</v>
      </c>
      <c r="L58" s="9">
        <v>2640</v>
      </c>
      <c r="M58" s="9">
        <v>2400</v>
      </c>
      <c r="N58" s="9">
        <v>1760</v>
      </c>
      <c r="O58" s="9">
        <v>2320</v>
      </c>
      <c r="P58" s="9">
        <v>2880</v>
      </c>
      <c r="Q58" s="9">
        <v>1920</v>
      </c>
      <c r="R58" s="9">
        <v>1640</v>
      </c>
      <c r="S58" s="9">
        <v>2400</v>
      </c>
      <c r="T58" s="9">
        <v>2720</v>
      </c>
      <c r="U58" s="9">
        <v>2200</v>
      </c>
      <c r="V58" s="9">
        <v>1960</v>
      </c>
      <c r="W58" s="9">
        <v>1720</v>
      </c>
      <c r="X58" s="9">
        <v>1560</v>
      </c>
      <c r="Y58" s="9">
        <v>2200</v>
      </c>
      <c r="Z58" s="9">
        <v>2240</v>
      </c>
    </row>
    <row r="59" spans="2:26" x14ac:dyDescent="0.25">
      <c r="B59" s="8">
        <v>44426</v>
      </c>
      <c r="C59" s="9">
        <v>2680</v>
      </c>
      <c r="D59" s="9">
        <v>2760</v>
      </c>
      <c r="E59" s="9">
        <v>2000</v>
      </c>
      <c r="F59" s="9">
        <v>1680</v>
      </c>
      <c r="G59" s="9">
        <v>1920</v>
      </c>
      <c r="H59" s="9">
        <v>2680</v>
      </c>
      <c r="I59" s="9">
        <v>2240</v>
      </c>
      <c r="J59" s="9">
        <v>1960</v>
      </c>
      <c r="K59" s="9">
        <v>2120</v>
      </c>
      <c r="L59" s="9">
        <v>2160</v>
      </c>
      <c r="M59" s="9">
        <v>1920</v>
      </c>
      <c r="N59" s="9">
        <v>2040</v>
      </c>
      <c r="O59" s="9">
        <v>2600</v>
      </c>
      <c r="P59" s="9">
        <v>2400</v>
      </c>
      <c r="Q59" s="9">
        <v>1880</v>
      </c>
      <c r="R59" s="9">
        <v>2000</v>
      </c>
      <c r="S59" s="9">
        <v>1880</v>
      </c>
      <c r="T59" s="9">
        <v>1880</v>
      </c>
      <c r="U59" s="9">
        <v>2480</v>
      </c>
      <c r="V59" s="9">
        <v>2080</v>
      </c>
      <c r="W59" s="9">
        <v>2000</v>
      </c>
      <c r="X59" s="9">
        <v>1960</v>
      </c>
      <c r="Y59" s="9">
        <v>1720</v>
      </c>
      <c r="Z59" s="9">
        <v>2520</v>
      </c>
    </row>
    <row r="60" spans="2:26" x14ac:dyDescent="0.25">
      <c r="B60" s="8">
        <v>44427</v>
      </c>
      <c r="C60" s="9">
        <v>2160</v>
      </c>
      <c r="D60" s="9">
        <v>2240</v>
      </c>
      <c r="E60" s="9">
        <v>2240</v>
      </c>
      <c r="F60" s="9">
        <v>1920</v>
      </c>
      <c r="G60" s="9">
        <v>2360</v>
      </c>
      <c r="H60" s="9">
        <v>2040</v>
      </c>
      <c r="I60" s="9">
        <v>1560</v>
      </c>
      <c r="J60" s="9">
        <v>1840</v>
      </c>
      <c r="K60" s="9">
        <v>3120</v>
      </c>
      <c r="L60" s="9">
        <v>2520</v>
      </c>
      <c r="M60" s="9">
        <v>2040</v>
      </c>
      <c r="N60" s="9">
        <v>2040</v>
      </c>
      <c r="O60" s="9">
        <v>2040</v>
      </c>
      <c r="P60" s="9">
        <v>3040</v>
      </c>
      <c r="Q60" s="9">
        <v>2720</v>
      </c>
      <c r="R60" s="9">
        <v>2640</v>
      </c>
      <c r="S60" s="9">
        <v>2800</v>
      </c>
      <c r="T60" s="9">
        <v>2240</v>
      </c>
      <c r="U60" s="9">
        <v>2000</v>
      </c>
      <c r="V60" s="9">
        <v>1960</v>
      </c>
      <c r="W60" s="9">
        <v>2200</v>
      </c>
      <c r="X60" s="9">
        <v>2000</v>
      </c>
      <c r="Y60" s="9">
        <v>2240</v>
      </c>
      <c r="Z60" s="9">
        <v>1880</v>
      </c>
    </row>
    <row r="61" spans="2:26" x14ac:dyDescent="0.25">
      <c r="B61" s="8">
        <v>44428</v>
      </c>
      <c r="C61" s="9">
        <v>2080</v>
      </c>
      <c r="D61" s="9">
        <v>1840</v>
      </c>
      <c r="E61" s="9">
        <v>2120</v>
      </c>
      <c r="F61" s="9">
        <v>2400</v>
      </c>
      <c r="G61" s="9">
        <v>2200</v>
      </c>
      <c r="H61" s="9">
        <v>2200</v>
      </c>
      <c r="I61" s="9">
        <v>2240</v>
      </c>
      <c r="J61" s="9">
        <v>2600</v>
      </c>
      <c r="K61" s="9">
        <v>2440</v>
      </c>
      <c r="L61" s="9">
        <v>2360</v>
      </c>
      <c r="M61" s="9">
        <v>1760</v>
      </c>
      <c r="N61" s="9">
        <v>2080</v>
      </c>
      <c r="O61" s="9">
        <v>2080</v>
      </c>
      <c r="P61" s="9">
        <v>1840</v>
      </c>
      <c r="Q61" s="9">
        <v>2200</v>
      </c>
      <c r="R61" s="9">
        <v>2360</v>
      </c>
      <c r="S61" s="9">
        <v>2480</v>
      </c>
      <c r="T61" s="9">
        <v>2560</v>
      </c>
      <c r="U61" s="9">
        <v>2040</v>
      </c>
      <c r="V61" s="9">
        <v>2120</v>
      </c>
      <c r="W61" s="9">
        <v>1520</v>
      </c>
      <c r="X61" s="9">
        <v>2440</v>
      </c>
      <c r="Y61" s="9">
        <v>2520</v>
      </c>
      <c r="Z61" s="9">
        <v>2840</v>
      </c>
    </row>
    <row r="62" spans="2:26" x14ac:dyDescent="0.25">
      <c r="B62" s="8">
        <v>44429</v>
      </c>
      <c r="C62" s="9">
        <v>1760</v>
      </c>
      <c r="D62" s="9">
        <v>2160</v>
      </c>
      <c r="E62" s="9">
        <v>1840</v>
      </c>
      <c r="F62" s="9">
        <v>1840</v>
      </c>
      <c r="G62" s="9">
        <v>2160</v>
      </c>
      <c r="H62" s="9">
        <v>1960</v>
      </c>
      <c r="I62" s="9">
        <v>2160</v>
      </c>
      <c r="J62" s="9">
        <v>2480</v>
      </c>
      <c r="K62" s="9">
        <v>2800</v>
      </c>
      <c r="L62" s="9">
        <v>2680</v>
      </c>
      <c r="M62" s="9">
        <v>2400</v>
      </c>
      <c r="N62" s="9">
        <v>2000</v>
      </c>
      <c r="O62" s="9">
        <v>1960</v>
      </c>
      <c r="P62" s="9">
        <v>1960</v>
      </c>
      <c r="Q62" s="9">
        <v>2000</v>
      </c>
      <c r="R62" s="9">
        <v>2360</v>
      </c>
      <c r="S62" s="9">
        <v>2720</v>
      </c>
      <c r="T62" s="9">
        <v>2520</v>
      </c>
      <c r="U62" s="9">
        <v>2480</v>
      </c>
      <c r="V62" s="9">
        <v>2400</v>
      </c>
      <c r="W62" s="9">
        <v>2160</v>
      </c>
      <c r="X62" s="9">
        <v>1920</v>
      </c>
      <c r="Y62" s="9">
        <v>1920</v>
      </c>
      <c r="Z62" s="9">
        <v>1640</v>
      </c>
    </row>
    <row r="63" spans="2:26" x14ac:dyDescent="0.25">
      <c r="B63" s="8">
        <v>44430</v>
      </c>
      <c r="C63" s="9">
        <v>1840</v>
      </c>
      <c r="D63" s="9">
        <v>2320</v>
      </c>
      <c r="E63" s="9">
        <v>2160</v>
      </c>
      <c r="F63" s="9">
        <v>1960</v>
      </c>
      <c r="G63" s="9">
        <v>2080</v>
      </c>
      <c r="H63" s="9">
        <v>2200</v>
      </c>
      <c r="I63" s="9">
        <v>2480</v>
      </c>
      <c r="J63" s="9">
        <v>2240</v>
      </c>
      <c r="K63" s="9">
        <v>2000</v>
      </c>
      <c r="L63" s="9">
        <v>2840</v>
      </c>
      <c r="M63" s="9">
        <v>2240</v>
      </c>
      <c r="N63" s="9">
        <v>2400</v>
      </c>
      <c r="O63" s="9">
        <v>2600</v>
      </c>
      <c r="P63" s="9">
        <v>1960</v>
      </c>
      <c r="Q63" s="9">
        <v>1880</v>
      </c>
      <c r="R63" s="9">
        <v>1560</v>
      </c>
      <c r="S63" s="9">
        <v>1920</v>
      </c>
      <c r="T63" s="9">
        <v>2520</v>
      </c>
      <c r="U63" s="9">
        <v>2640</v>
      </c>
      <c r="V63" s="9">
        <v>2400</v>
      </c>
      <c r="W63" s="9">
        <v>2200</v>
      </c>
      <c r="X63" s="9">
        <v>2200</v>
      </c>
      <c r="Y63" s="9">
        <v>2000</v>
      </c>
      <c r="Z63" s="9">
        <v>1720</v>
      </c>
    </row>
    <row r="64" spans="2:26" x14ac:dyDescent="0.25">
      <c r="B64" s="8">
        <v>44431</v>
      </c>
      <c r="C64" s="9">
        <v>1840</v>
      </c>
      <c r="D64" s="9">
        <v>2120</v>
      </c>
      <c r="E64" s="9">
        <v>1960</v>
      </c>
      <c r="F64" s="9">
        <v>2200</v>
      </c>
      <c r="G64" s="9">
        <v>2480</v>
      </c>
      <c r="H64" s="9">
        <v>2520</v>
      </c>
      <c r="I64">
        <v>2240</v>
      </c>
      <c r="J64" s="9">
        <v>2080</v>
      </c>
      <c r="K64" s="9">
        <v>2680</v>
      </c>
      <c r="L64" s="9">
        <v>1840</v>
      </c>
      <c r="M64" s="9">
        <v>2320</v>
      </c>
      <c r="N64" s="9">
        <v>1720</v>
      </c>
      <c r="O64" s="9">
        <v>2440</v>
      </c>
      <c r="P64" s="9">
        <v>2360</v>
      </c>
      <c r="Q64" s="9">
        <v>2480</v>
      </c>
      <c r="R64" s="9">
        <v>2160</v>
      </c>
      <c r="S64" s="9">
        <v>1960</v>
      </c>
      <c r="T64" s="9">
        <v>2280</v>
      </c>
      <c r="U64" s="9">
        <v>2000</v>
      </c>
      <c r="V64" s="9">
        <v>2080</v>
      </c>
      <c r="W64" s="9">
        <v>2080</v>
      </c>
      <c r="X64" s="9">
        <v>2200</v>
      </c>
      <c r="Y64" s="9">
        <v>2360</v>
      </c>
      <c r="Z64" s="9">
        <v>2160</v>
      </c>
    </row>
    <row r="65" spans="2:26" x14ac:dyDescent="0.25">
      <c r="B65" s="8">
        <v>44432</v>
      </c>
      <c r="C65" s="9">
        <v>1880</v>
      </c>
      <c r="D65" s="9">
        <v>1560</v>
      </c>
      <c r="E65" s="9">
        <v>2000</v>
      </c>
      <c r="F65" s="9">
        <v>2320</v>
      </c>
      <c r="G65" s="9">
        <v>2520</v>
      </c>
      <c r="H65" s="9">
        <v>2480</v>
      </c>
      <c r="I65" s="9">
        <v>2480</v>
      </c>
      <c r="J65" s="9">
        <v>2360</v>
      </c>
      <c r="K65" s="9">
        <v>2520</v>
      </c>
      <c r="L65" s="9">
        <v>2600</v>
      </c>
      <c r="M65" s="9">
        <v>2000</v>
      </c>
      <c r="N65" s="9">
        <v>2360</v>
      </c>
      <c r="O65" s="9">
        <v>2280</v>
      </c>
      <c r="P65" s="9">
        <v>2320</v>
      </c>
      <c r="Q65" s="9">
        <v>2400</v>
      </c>
      <c r="R65" s="9">
        <v>2360</v>
      </c>
      <c r="S65" s="9">
        <v>2240</v>
      </c>
      <c r="T65" s="9">
        <v>2280</v>
      </c>
      <c r="U65" s="9">
        <v>2000</v>
      </c>
      <c r="V65" s="9">
        <v>2320</v>
      </c>
      <c r="W65" s="9">
        <v>2400</v>
      </c>
      <c r="X65" s="9">
        <v>2160</v>
      </c>
      <c r="Y65" s="9">
        <v>2280</v>
      </c>
      <c r="Z65" s="9">
        <v>1800</v>
      </c>
    </row>
    <row r="66" spans="2:26" x14ac:dyDescent="0.25">
      <c r="B66" s="8">
        <v>44433</v>
      </c>
      <c r="C66" s="9">
        <v>2200</v>
      </c>
      <c r="D66" s="9">
        <v>2160</v>
      </c>
      <c r="E66" s="9">
        <v>1920</v>
      </c>
      <c r="F66" s="9">
        <v>2280</v>
      </c>
      <c r="G66" s="9">
        <v>2320</v>
      </c>
      <c r="H66" s="9">
        <v>2520</v>
      </c>
      <c r="I66" s="9">
        <v>2760</v>
      </c>
      <c r="J66" s="9">
        <v>2720</v>
      </c>
      <c r="K66" s="9">
        <v>2840</v>
      </c>
      <c r="L66" s="9">
        <v>2000</v>
      </c>
      <c r="M66" s="9">
        <v>1640</v>
      </c>
      <c r="N66" s="9">
        <v>1000</v>
      </c>
      <c r="O66" s="9">
        <v>1520</v>
      </c>
      <c r="P66" s="9">
        <v>2440</v>
      </c>
      <c r="Q66" s="9">
        <v>2640</v>
      </c>
      <c r="R66" s="9">
        <v>2600</v>
      </c>
      <c r="S66" s="9">
        <v>2440</v>
      </c>
      <c r="T66" s="9">
        <v>2080</v>
      </c>
      <c r="U66" s="9">
        <v>2280</v>
      </c>
      <c r="V66" s="9">
        <v>2360</v>
      </c>
      <c r="W66" s="9">
        <v>2240</v>
      </c>
      <c r="X66" s="9">
        <v>2000</v>
      </c>
      <c r="Y66" s="9">
        <v>1880</v>
      </c>
      <c r="Z66" s="9">
        <v>2160</v>
      </c>
    </row>
    <row r="67" spans="2:26" x14ac:dyDescent="0.25">
      <c r="B67" s="8">
        <v>44434</v>
      </c>
      <c r="C67" s="9">
        <v>2480</v>
      </c>
      <c r="D67" s="9">
        <v>2320</v>
      </c>
      <c r="E67" s="9">
        <v>2320</v>
      </c>
      <c r="F67" s="9">
        <v>2240</v>
      </c>
      <c r="G67" s="9">
        <v>2200</v>
      </c>
      <c r="H67" s="9">
        <v>2280</v>
      </c>
      <c r="I67" s="9">
        <v>3440</v>
      </c>
      <c r="J67" s="9">
        <v>2720</v>
      </c>
      <c r="K67" s="9">
        <v>2640</v>
      </c>
      <c r="L67" s="9">
        <v>2280</v>
      </c>
      <c r="M67" s="9">
        <v>2360</v>
      </c>
      <c r="N67" s="9">
        <v>2200</v>
      </c>
      <c r="O67" s="9">
        <v>2280</v>
      </c>
      <c r="P67" s="9">
        <v>2360</v>
      </c>
      <c r="Q67" s="9">
        <v>2160</v>
      </c>
      <c r="R67" s="9">
        <v>2400</v>
      </c>
      <c r="S67" s="9">
        <v>2520</v>
      </c>
      <c r="T67" s="9">
        <v>2920</v>
      </c>
      <c r="U67" s="9">
        <v>2560</v>
      </c>
      <c r="V67" s="9">
        <v>2440</v>
      </c>
      <c r="W67" s="9">
        <v>2600</v>
      </c>
      <c r="X67" s="9">
        <v>2360</v>
      </c>
      <c r="Y67" s="9">
        <v>2120</v>
      </c>
      <c r="Z67" s="9">
        <v>2280</v>
      </c>
    </row>
    <row r="68" spans="2:26" x14ac:dyDescent="0.25">
      <c r="B68" s="8">
        <v>44435</v>
      </c>
      <c r="C68" s="9">
        <v>2000</v>
      </c>
      <c r="D68" s="9">
        <v>2000</v>
      </c>
      <c r="E68" s="9">
        <v>2360</v>
      </c>
      <c r="F68" s="9">
        <v>2880</v>
      </c>
      <c r="G68" s="9">
        <v>2720</v>
      </c>
      <c r="H68" s="9">
        <v>3240</v>
      </c>
      <c r="I68" s="9">
        <v>2840</v>
      </c>
      <c r="J68" s="9">
        <v>2400</v>
      </c>
      <c r="K68" s="9">
        <v>2280</v>
      </c>
      <c r="L68" s="9">
        <v>2080</v>
      </c>
      <c r="M68" s="9">
        <v>2160</v>
      </c>
      <c r="N68" s="9">
        <v>2240</v>
      </c>
      <c r="O68" s="9">
        <v>2480</v>
      </c>
      <c r="P68" s="9">
        <v>2680</v>
      </c>
      <c r="Q68" s="9">
        <v>2560</v>
      </c>
      <c r="R68" s="9">
        <v>2600</v>
      </c>
      <c r="S68" s="9">
        <v>2600</v>
      </c>
      <c r="T68" s="9">
        <v>3240</v>
      </c>
      <c r="U68" s="9">
        <v>2800</v>
      </c>
      <c r="V68" s="9">
        <v>1800</v>
      </c>
      <c r="W68" s="9">
        <v>2440</v>
      </c>
      <c r="X68" s="9">
        <v>2640</v>
      </c>
      <c r="Y68" s="9">
        <v>2520</v>
      </c>
      <c r="Z68" s="9">
        <v>2240</v>
      </c>
    </row>
    <row r="69" spans="2:26" x14ac:dyDescent="0.25">
      <c r="B69" s="8">
        <v>44436</v>
      </c>
      <c r="C69" s="9">
        <v>2320</v>
      </c>
      <c r="D69" s="9">
        <v>2520</v>
      </c>
      <c r="E69" s="9">
        <v>2480</v>
      </c>
      <c r="F69" s="9">
        <v>1960</v>
      </c>
      <c r="G69" s="9">
        <v>2320</v>
      </c>
      <c r="H69" s="9">
        <v>2360</v>
      </c>
      <c r="I69" s="9">
        <v>2480</v>
      </c>
      <c r="J69" s="9">
        <v>2600</v>
      </c>
      <c r="K69" s="9">
        <v>2640</v>
      </c>
      <c r="L69" s="9">
        <v>2280</v>
      </c>
      <c r="M69" s="9">
        <v>2320</v>
      </c>
      <c r="N69" s="9">
        <v>2920</v>
      </c>
      <c r="O69" s="9">
        <v>2520</v>
      </c>
      <c r="P69" s="9">
        <v>2480</v>
      </c>
      <c r="Q69" s="9">
        <v>2680</v>
      </c>
      <c r="R69" s="9">
        <v>2280</v>
      </c>
      <c r="S69" s="9">
        <v>2320</v>
      </c>
      <c r="T69" s="9">
        <v>2400</v>
      </c>
      <c r="U69" s="9">
        <v>2160</v>
      </c>
      <c r="V69" s="9">
        <v>2400</v>
      </c>
      <c r="W69" s="9">
        <v>2320</v>
      </c>
      <c r="X69" s="9">
        <v>2160</v>
      </c>
      <c r="Y69" s="9">
        <v>2680</v>
      </c>
      <c r="Z69" s="9">
        <v>1960</v>
      </c>
    </row>
    <row r="70" spans="2:26" x14ac:dyDescent="0.25">
      <c r="B70" s="8">
        <v>44437</v>
      </c>
      <c r="C70" s="9">
        <v>2160</v>
      </c>
      <c r="D70" s="9">
        <v>3440</v>
      </c>
      <c r="E70" s="9">
        <v>2720</v>
      </c>
      <c r="F70" s="9">
        <v>2760</v>
      </c>
      <c r="G70" s="9">
        <v>2440</v>
      </c>
      <c r="H70" s="9">
        <v>2760</v>
      </c>
      <c r="I70" s="9">
        <v>2280</v>
      </c>
      <c r="J70" s="9">
        <v>2560</v>
      </c>
      <c r="K70" s="9">
        <v>3280</v>
      </c>
      <c r="L70" s="9">
        <v>2880</v>
      </c>
      <c r="M70" s="9">
        <v>2280</v>
      </c>
      <c r="N70" s="9">
        <v>2520</v>
      </c>
      <c r="O70" s="9">
        <v>2560</v>
      </c>
      <c r="P70" s="9">
        <v>2520</v>
      </c>
      <c r="Q70" s="9">
        <v>2600</v>
      </c>
      <c r="R70" s="9">
        <v>2400</v>
      </c>
      <c r="S70" s="9">
        <v>2840</v>
      </c>
      <c r="T70" s="9">
        <v>1960</v>
      </c>
      <c r="U70" s="9">
        <v>2480</v>
      </c>
      <c r="V70" s="9">
        <v>2160</v>
      </c>
      <c r="W70" s="9">
        <v>3480</v>
      </c>
      <c r="X70" s="9">
        <v>2680</v>
      </c>
      <c r="Y70" s="9">
        <v>2160</v>
      </c>
      <c r="Z70" s="9">
        <v>2000</v>
      </c>
    </row>
    <row r="71" spans="2:26" x14ac:dyDescent="0.25">
      <c r="B71" s="8">
        <v>44438</v>
      </c>
      <c r="C71" s="9">
        <v>1800</v>
      </c>
      <c r="D71" s="9">
        <v>1880</v>
      </c>
      <c r="E71" s="9">
        <v>1800</v>
      </c>
      <c r="F71" s="9">
        <v>2240</v>
      </c>
      <c r="G71" s="9">
        <v>2360</v>
      </c>
      <c r="H71" s="9">
        <v>2040</v>
      </c>
      <c r="I71" s="9">
        <v>2240</v>
      </c>
      <c r="J71" s="9">
        <v>2040</v>
      </c>
      <c r="K71" s="9">
        <v>2640</v>
      </c>
      <c r="L71" s="9">
        <v>2000</v>
      </c>
      <c r="M71" s="9">
        <v>1760</v>
      </c>
      <c r="N71" s="9">
        <v>1680</v>
      </c>
      <c r="O71" s="9">
        <v>1920</v>
      </c>
      <c r="P71" s="9">
        <v>1960</v>
      </c>
      <c r="Q71" s="9">
        <v>2040</v>
      </c>
      <c r="R71" s="9">
        <v>2360</v>
      </c>
      <c r="S71" s="9">
        <v>1920</v>
      </c>
      <c r="T71" s="9">
        <v>1720</v>
      </c>
      <c r="U71" s="9">
        <v>2320</v>
      </c>
      <c r="V71" s="9">
        <v>1920</v>
      </c>
      <c r="W71" s="9">
        <v>2320</v>
      </c>
      <c r="X71" s="9">
        <v>1880</v>
      </c>
      <c r="Y71" s="9">
        <v>1880</v>
      </c>
      <c r="Z71" s="9">
        <v>2280</v>
      </c>
    </row>
    <row r="72" spans="2:26" x14ac:dyDescent="0.25">
      <c r="B72" s="8">
        <v>44439</v>
      </c>
      <c r="C72" s="11">
        <v>2400</v>
      </c>
      <c r="D72" s="11">
        <v>2240</v>
      </c>
      <c r="E72" s="11">
        <v>1920</v>
      </c>
      <c r="F72" s="11">
        <v>1840</v>
      </c>
      <c r="G72" s="11">
        <v>2040</v>
      </c>
      <c r="H72" s="11">
        <v>1920</v>
      </c>
      <c r="I72" s="11">
        <v>1680</v>
      </c>
      <c r="J72" s="11">
        <v>2000</v>
      </c>
      <c r="K72" s="11">
        <v>2040</v>
      </c>
      <c r="L72" s="11">
        <v>2320</v>
      </c>
      <c r="M72" s="11">
        <v>2200</v>
      </c>
      <c r="N72" s="11">
        <v>2200</v>
      </c>
      <c r="O72" s="11">
        <v>2360</v>
      </c>
      <c r="P72" s="11">
        <v>2000</v>
      </c>
      <c r="Q72" s="11">
        <v>1800</v>
      </c>
      <c r="R72" s="11">
        <v>2440</v>
      </c>
      <c r="S72" s="11">
        <v>2360</v>
      </c>
      <c r="T72" s="11">
        <v>2120</v>
      </c>
      <c r="U72" s="11">
        <v>2160</v>
      </c>
      <c r="V72" s="11">
        <v>2200</v>
      </c>
      <c r="W72" s="11">
        <v>1960</v>
      </c>
      <c r="X72" s="11">
        <v>1920</v>
      </c>
      <c r="Y72" s="11">
        <v>1920</v>
      </c>
      <c r="Z72" s="11">
        <v>2320</v>
      </c>
    </row>
    <row r="74" spans="2:26" x14ac:dyDescent="0.25">
      <c r="B74" s="4" t="s">
        <v>80</v>
      </c>
    </row>
    <row r="75" spans="2:26" x14ac:dyDescent="0.25">
      <c r="B75" s="5"/>
      <c r="C75" s="5"/>
      <c r="D75" s="6"/>
      <c r="E75" s="6"/>
      <c r="F75" s="6"/>
      <c r="G75" s="5"/>
      <c r="H75" s="6"/>
      <c r="I75" s="6"/>
      <c r="J75" s="6"/>
      <c r="K75" s="5"/>
      <c r="L75" s="6"/>
      <c r="M75" s="6"/>
      <c r="N75" s="6"/>
      <c r="O75" s="5"/>
      <c r="P75" s="6"/>
      <c r="Q75" s="6"/>
      <c r="R75" s="6"/>
      <c r="S75" s="5"/>
      <c r="T75" s="6"/>
      <c r="U75" s="6"/>
      <c r="V75" s="6"/>
      <c r="W75" s="5"/>
      <c r="X75" s="6"/>
      <c r="Y75" s="6"/>
      <c r="Z75" s="6"/>
    </row>
    <row r="76" spans="2:26" x14ac:dyDescent="0.25">
      <c r="B76" s="7" t="s">
        <v>3</v>
      </c>
      <c r="C76" s="7" t="s">
        <v>55</v>
      </c>
      <c r="D76" s="7" t="s">
        <v>56</v>
      </c>
      <c r="E76" s="7" t="s">
        <v>57</v>
      </c>
      <c r="F76" s="7" t="s">
        <v>58</v>
      </c>
      <c r="G76" s="7" t="s">
        <v>59</v>
      </c>
      <c r="H76" s="7" t="s">
        <v>60</v>
      </c>
      <c r="I76" s="7" t="s">
        <v>61</v>
      </c>
      <c r="J76" s="7" t="s">
        <v>62</v>
      </c>
      <c r="K76" s="7" t="s">
        <v>63</v>
      </c>
      <c r="L76" s="7" t="s">
        <v>64</v>
      </c>
      <c r="M76" s="7" t="s">
        <v>65</v>
      </c>
      <c r="N76" s="7" t="s">
        <v>66</v>
      </c>
      <c r="O76" s="7" t="s">
        <v>67</v>
      </c>
      <c r="P76" s="7" t="s">
        <v>68</v>
      </c>
      <c r="Q76" s="7" t="s">
        <v>69</v>
      </c>
      <c r="R76" s="7" t="s">
        <v>70</v>
      </c>
      <c r="S76" s="7" t="s">
        <v>71</v>
      </c>
      <c r="T76" s="7" t="s">
        <v>72</v>
      </c>
      <c r="U76" s="7" t="s">
        <v>73</v>
      </c>
      <c r="V76" s="7" t="s">
        <v>74</v>
      </c>
      <c r="W76" s="7" t="s">
        <v>75</v>
      </c>
      <c r="X76" s="7" t="s">
        <v>76</v>
      </c>
      <c r="Y76" s="7" t="s">
        <v>77</v>
      </c>
      <c r="Z76" s="7" t="s">
        <v>78</v>
      </c>
    </row>
    <row r="77" spans="2:26" x14ac:dyDescent="0.25">
      <c r="B77" s="8" cm="1">
        <f t="array" ref="B77:B107">Tabla_consumo_bit[fechaoperacion]</f>
        <v>44409</v>
      </c>
      <c r="C77" s="9" cm="1">
        <f t="array" ref="C77:Z107">+IF(Tabla_consumo_bit[[rh1]:[rh24]]-0.5*Tabla_consumo_bit[[ah1]:[ah24]]&gt;0,Tabla_consumo_bit[[rh1]:[rh24]]-0.5*Tabla_consumo_bit[[ah1]:[ah24]],0)+Tabla_consumo_bit[[ch1]:[ch24]]</f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</row>
    <row r="78" spans="2:26" x14ac:dyDescent="0.25">
      <c r="B78" s="8">
        <v>44410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</row>
    <row r="79" spans="2:26" x14ac:dyDescent="0.25">
      <c r="B79" s="8">
        <v>44411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</row>
    <row r="80" spans="2:26" x14ac:dyDescent="0.25">
      <c r="B80" s="8">
        <v>44412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</row>
    <row r="81" spans="2:26" x14ac:dyDescent="0.25">
      <c r="B81" s="8">
        <v>44413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</row>
    <row r="82" spans="2:26" x14ac:dyDescent="0.25">
      <c r="B82" s="8">
        <v>44414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</row>
    <row r="83" spans="2:26" x14ac:dyDescent="0.25">
      <c r="B83" s="8">
        <v>44415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</row>
    <row r="84" spans="2:26" x14ac:dyDescent="0.25">
      <c r="B84" s="8">
        <v>44416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</row>
    <row r="85" spans="2:26" x14ac:dyDescent="0.25">
      <c r="B85" s="8">
        <v>44417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</row>
    <row r="86" spans="2:26" x14ac:dyDescent="0.25">
      <c r="B86" s="8">
        <v>44418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</row>
    <row r="87" spans="2:26" x14ac:dyDescent="0.25">
      <c r="B87" s="8">
        <v>44419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</row>
    <row r="88" spans="2:26" x14ac:dyDescent="0.25">
      <c r="B88" s="8">
        <v>44420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</row>
    <row r="89" spans="2:26" x14ac:dyDescent="0.25">
      <c r="B89" s="8">
        <v>44421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</row>
    <row r="90" spans="2:26" x14ac:dyDescent="0.25">
      <c r="B90" s="8">
        <v>44422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</row>
    <row r="91" spans="2:26" x14ac:dyDescent="0.25">
      <c r="B91" s="8">
        <v>44423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</row>
    <row r="92" spans="2:26" x14ac:dyDescent="0.25">
      <c r="B92" s="8">
        <v>44424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</row>
    <row r="93" spans="2:26" x14ac:dyDescent="0.25">
      <c r="B93" s="8">
        <v>44425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</row>
    <row r="94" spans="2:26" x14ac:dyDescent="0.25">
      <c r="B94" s="8">
        <v>44426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</row>
    <row r="95" spans="2:26" x14ac:dyDescent="0.25">
      <c r="B95" s="8">
        <v>44427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</row>
    <row r="96" spans="2:26" x14ac:dyDescent="0.25">
      <c r="B96" s="8">
        <v>44428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</row>
    <row r="97" spans="2:26" x14ac:dyDescent="0.25">
      <c r="B97" s="8">
        <v>44429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</row>
    <row r="98" spans="2:26" x14ac:dyDescent="0.25">
      <c r="B98" s="8">
        <v>44430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</row>
    <row r="99" spans="2:26" x14ac:dyDescent="0.25">
      <c r="B99" s="8">
        <v>44431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</row>
    <row r="100" spans="2:26" x14ac:dyDescent="0.25">
      <c r="B100" s="8">
        <v>44432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</row>
    <row r="101" spans="2:26" x14ac:dyDescent="0.25">
      <c r="B101" s="8">
        <v>44433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80</v>
      </c>
      <c r="O101" s="9">
        <v>40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</row>
    <row r="102" spans="2:26" x14ac:dyDescent="0.25">
      <c r="B102" s="8">
        <v>44434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</row>
    <row r="103" spans="2:26" x14ac:dyDescent="0.25">
      <c r="B103" s="8">
        <v>44435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</row>
    <row r="104" spans="2:26" x14ac:dyDescent="0.25">
      <c r="B104" s="8">
        <v>44436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</row>
    <row r="105" spans="2:26" x14ac:dyDescent="0.25">
      <c r="B105" s="8">
        <v>44437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</row>
    <row r="106" spans="2:26" x14ac:dyDescent="0.25">
      <c r="B106" s="8">
        <v>44438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</row>
    <row r="107" spans="2:26" x14ac:dyDescent="0.25">
      <c r="B107" s="8">
        <v>44439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X35"/>
  <sheetViews>
    <sheetView zoomScale="85" zoomScaleNormal="85" workbookViewId="0">
      <selection activeCell="I40" sqref="I40"/>
    </sheetView>
  </sheetViews>
  <sheetFormatPr baseColWidth="10" defaultColWidth="9.140625" defaultRowHeight="15" x14ac:dyDescent="0.25"/>
  <cols>
    <col min="2" max="2" width="10.5703125" bestFit="1" customWidth="1"/>
    <col min="3" max="3" width="17.140625" bestFit="1" customWidth="1"/>
    <col min="4" max="12" width="6.85546875" bestFit="1" customWidth="1"/>
    <col min="13" max="27" width="7.85546875" bestFit="1" customWidth="1"/>
    <col min="28" max="36" width="6.5703125" bestFit="1" customWidth="1"/>
    <col min="37" max="51" width="7.5703125" bestFit="1" customWidth="1"/>
    <col min="52" max="60" width="6.7109375" bestFit="1" customWidth="1"/>
    <col min="61" max="75" width="7.7109375" bestFit="1" customWidth="1"/>
    <col min="76" max="76" width="7" bestFit="1" customWidth="1"/>
    <col min="77" max="77" width="7.7109375" bestFit="1" customWidth="1"/>
  </cols>
  <sheetData>
    <row r="1" spans="2:76" x14ac:dyDescent="0.25">
      <c r="B1" t="s">
        <v>87</v>
      </c>
      <c r="C1" s="1">
        <f>+Salida!C4</f>
        <v>44409</v>
      </c>
    </row>
    <row r="2" spans="2:76" x14ac:dyDescent="0.25">
      <c r="B2" t="s">
        <v>1</v>
      </c>
      <c r="C2" t="str">
        <f>Salida!$C$5</f>
        <v>Frt11545</v>
      </c>
    </row>
    <row r="4" spans="2:76" x14ac:dyDescent="0.25">
      <c r="B4" s="71" t="s">
        <v>2</v>
      </c>
      <c r="C4" s="71" t="s">
        <v>3</v>
      </c>
      <c r="D4" s="71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219</v>
      </c>
      <c r="BA4" t="s">
        <v>220</v>
      </c>
      <c r="BB4" t="s">
        <v>221</v>
      </c>
      <c r="BC4" t="s">
        <v>222</v>
      </c>
      <c r="BD4" t="s">
        <v>223</v>
      </c>
      <c r="BE4" t="s">
        <v>224</v>
      </c>
      <c r="BF4" t="s">
        <v>225</v>
      </c>
      <c r="BG4" t="s">
        <v>226</v>
      </c>
      <c r="BH4" t="s">
        <v>227</v>
      </c>
      <c r="BI4" t="s">
        <v>228</v>
      </c>
      <c r="BJ4" t="s">
        <v>229</v>
      </c>
      <c r="BK4" t="s">
        <v>230</v>
      </c>
      <c r="BL4" t="s">
        <v>231</v>
      </c>
      <c r="BM4" t="s">
        <v>232</v>
      </c>
      <c r="BN4" t="s">
        <v>233</v>
      </c>
      <c r="BO4" t="s">
        <v>234</v>
      </c>
      <c r="BP4" t="s">
        <v>235</v>
      </c>
      <c r="BQ4" t="s">
        <v>236</v>
      </c>
      <c r="BR4" t="s">
        <v>237</v>
      </c>
      <c r="BS4" t="s">
        <v>238</v>
      </c>
      <c r="BT4" t="s">
        <v>239</v>
      </c>
      <c r="BU4" t="s">
        <v>240</v>
      </c>
      <c r="BV4" t="s">
        <v>241</v>
      </c>
      <c r="BW4" t="s">
        <v>242</v>
      </c>
      <c r="BX4" t="s">
        <v>52</v>
      </c>
    </row>
    <row r="5" spans="2:76" x14ac:dyDescent="0.25">
      <c r="B5" s="71" t="s">
        <v>248</v>
      </c>
      <c r="C5" s="72">
        <v>44409</v>
      </c>
      <c r="D5" s="71">
        <v>15600</v>
      </c>
      <c r="E5">
        <v>16360</v>
      </c>
      <c r="F5">
        <v>16520</v>
      </c>
      <c r="G5">
        <v>16040</v>
      </c>
      <c r="H5">
        <v>15720</v>
      </c>
      <c r="I5">
        <v>15640</v>
      </c>
      <c r="J5">
        <v>15600</v>
      </c>
      <c r="K5">
        <v>16280</v>
      </c>
      <c r="L5">
        <v>16840</v>
      </c>
      <c r="M5">
        <v>15920</v>
      </c>
      <c r="N5">
        <v>15640</v>
      </c>
      <c r="O5">
        <v>16080</v>
      </c>
      <c r="P5">
        <v>15720</v>
      </c>
      <c r="Q5">
        <v>16160</v>
      </c>
      <c r="R5">
        <v>15960</v>
      </c>
      <c r="S5">
        <v>16560</v>
      </c>
      <c r="T5">
        <v>15840</v>
      </c>
      <c r="U5">
        <v>15800</v>
      </c>
      <c r="V5">
        <v>15520</v>
      </c>
      <c r="W5">
        <v>15920</v>
      </c>
      <c r="X5">
        <v>16200</v>
      </c>
      <c r="Y5">
        <v>15880</v>
      </c>
      <c r="Z5">
        <v>15320</v>
      </c>
      <c r="AA5">
        <v>15560</v>
      </c>
      <c r="AB5">
        <v>2120</v>
      </c>
      <c r="AC5">
        <v>2600</v>
      </c>
      <c r="AD5">
        <v>2640</v>
      </c>
      <c r="AE5">
        <v>2320</v>
      </c>
      <c r="AF5">
        <v>2240</v>
      </c>
      <c r="AG5">
        <v>2240</v>
      </c>
      <c r="AH5">
        <v>2200</v>
      </c>
      <c r="AI5">
        <v>2760</v>
      </c>
      <c r="AJ5">
        <v>3000</v>
      </c>
      <c r="AK5">
        <v>2360</v>
      </c>
      <c r="AL5">
        <v>2160</v>
      </c>
      <c r="AM5">
        <v>2360</v>
      </c>
      <c r="AN5">
        <v>2160</v>
      </c>
      <c r="AO5">
        <v>2480</v>
      </c>
      <c r="AP5">
        <v>2360</v>
      </c>
      <c r="AQ5">
        <v>2880</v>
      </c>
      <c r="AR5">
        <v>2320</v>
      </c>
      <c r="AS5">
        <v>2360</v>
      </c>
      <c r="AT5">
        <v>2200</v>
      </c>
      <c r="AU5">
        <v>2360</v>
      </c>
      <c r="AV5">
        <v>2600</v>
      </c>
      <c r="AW5">
        <v>2400</v>
      </c>
      <c r="AX5">
        <v>2040</v>
      </c>
      <c r="AY5">
        <v>2160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53</v>
      </c>
    </row>
    <row r="6" spans="2:76" x14ac:dyDescent="0.25">
      <c r="B6" s="71" t="s">
        <v>248</v>
      </c>
      <c r="C6" s="72">
        <v>44410</v>
      </c>
      <c r="D6" s="71">
        <v>15840</v>
      </c>
      <c r="E6">
        <v>15760</v>
      </c>
      <c r="F6">
        <v>15640</v>
      </c>
      <c r="G6">
        <v>16600</v>
      </c>
      <c r="H6">
        <v>16040</v>
      </c>
      <c r="I6">
        <v>16080</v>
      </c>
      <c r="J6">
        <v>16240</v>
      </c>
      <c r="K6">
        <v>15520</v>
      </c>
      <c r="L6">
        <v>15280</v>
      </c>
      <c r="M6">
        <v>16160</v>
      </c>
      <c r="N6">
        <v>16480</v>
      </c>
      <c r="O6">
        <v>16000</v>
      </c>
      <c r="P6">
        <v>16720</v>
      </c>
      <c r="Q6">
        <v>15960</v>
      </c>
      <c r="R6">
        <v>15520</v>
      </c>
      <c r="S6">
        <v>16200</v>
      </c>
      <c r="T6">
        <v>16320</v>
      </c>
      <c r="U6">
        <v>15960</v>
      </c>
      <c r="V6">
        <v>15840</v>
      </c>
      <c r="W6">
        <v>15600</v>
      </c>
      <c r="X6">
        <v>15520</v>
      </c>
      <c r="Y6">
        <v>15040</v>
      </c>
      <c r="Z6">
        <v>15960</v>
      </c>
      <c r="AA6">
        <v>15920</v>
      </c>
      <c r="AB6">
        <v>2200</v>
      </c>
      <c r="AC6">
        <v>2160</v>
      </c>
      <c r="AD6">
        <v>2080</v>
      </c>
      <c r="AE6">
        <v>2720</v>
      </c>
      <c r="AF6">
        <v>2440</v>
      </c>
      <c r="AG6">
        <v>2360</v>
      </c>
      <c r="AH6">
        <v>2480</v>
      </c>
      <c r="AI6">
        <v>2120</v>
      </c>
      <c r="AJ6">
        <v>1880</v>
      </c>
      <c r="AK6">
        <v>2680</v>
      </c>
      <c r="AL6">
        <v>2880</v>
      </c>
      <c r="AM6">
        <v>2400</v>
      </c>
      <c r="AN6">
        <v>2840</v>
      </c>
      <c r="AO6">
        <v>2280</v>
      </c>
      <c r="AP6">
        <v>2040</v>
      </c>
      <c r="AQ6">
        <v>2680</v>
      </c>
      <c r="AR6">
        <v>2800</v>
      </c>
      <c r="AS6">
        <v>2480</v>
      </c>
      <c r="AT6">
        <v>2280</v>
      </c>
      <c r="AU6">
        <v>2880</v>
      </c>
      <c r="AV6">
        <v>1960</v>
      </c>
      <c r="AW6">
        <v>1760</v>
      </c>
      <c r="AX6">
        <v>2400</v>
      </c>
      <c r="AY6">
        <v>3160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53</v>
      </c>
    </row>
    <row r="7" spans="2:76" x14ac:dyDescent="0.25">
      <c r="B7" s="71" t="s">
        <v>248</v>
      </c>
      <c r="C7" s="72">
        <v>44411</v>
      </c>
      <c r="D7" s="71">
        <v>16360</v>
      </c>
      <c r="E7">
        <v>15880</v>
      </c>
      <c r="F7">
        <v>15280</v>
      </c>
      <c r="G7">
        <v>15280</v>
      </c>
      <c r="H7">
        <v>15720</v>
      </c>
      <c r="I7">
        <v>16880</v>
      </c>
      <c r="J7">
        <v>16520</v>
      </c>
      <c r="K7">
        <v>15880</v>
      </c>
      <c r="L7">
        <v>15600</v>
      </c>
      <c r="M7">
        <v>15760</v>
      </c>
      <c r="N7">
        <v>16280</v>
      </c>
      <c r="O7">
        <v>15880</v>
      </c>
      <c r="P7">
        <v>16280</v>
      </c>
      <c r="Q7">
        <v>16200</v>
      </c>
      <c r="R7">
        <v>15880</v>
      </c>
      <c r="S7">
        <v>15200</v>
      </c>
      <c r="T7">
        <v>15400</v>
      </c>
      <c r="U7">
        <v>15840</v>
      </c>
      <c r="V7">
        <v>16160</v>
      </c>
      <c r="W7">
        <v>16000</v>
      </c>
      <c r="X7">
        <v>15960</v>
      </c>
      <c r="Y7">
        <v>16240</v>
      </c>
      <c r="Z7">
        <v>15680</v>
      </c>
      <c r="AA7">
        <v>15280</v>
      </c>
      <c r="AB7">
        <v>2480</v>
      </c>
      <c r="AC7">
        <v>2200</v>
      </c>
      <c r="AD7">
        <v>1920</v>
      </c>
      <c r="AE7">
        <v>1840</v>
      </c>
      <c r="AF7">
        <v>2400</v>
      </c>
      <c r="AG7">
        <v>3080</v>
      </c>
      <c r="AH7">
        <v>2840</v>
      </c>
      <c r="AI7">
        <v>2520</v>
      </c>
      <c r="AJ7">
        <v>2280</v>
      </c>
      <c r="AK7">
        <v>2280</v>
      </c>
      <c r="AL7">
        <v>2480</v>
      </c>
      <c r="AM7">
        <v>2360</v>
      </c>
      <c r="AN7">
        <v>2600</v>
      </c>
      <c r="AO7">
        <v>2480</v>
      </c>
      <c r="AP7">
        <v>2240</v>
      </c>
      <c r="AQ7">
        <v>2640</v>
      </c>
      <c r="AR7">
        <v>2680</v>
      </c>
      <c r="AS7">
        <v>2320</v>
      </c>
      <c r="AT7">
        <v>2600</v>
      </c>
      <c r="AU7">
        <v>2440</v>
      </c>
      <c r="AV7">
        <v>2320</v>
      </c>
      <c r="AW7">
        <v>3200</v>
      </c>
      <c r="AX7">
        <v>4240</v>
      </c>
      <c r="AY7">
        <v>1920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53</v>
      </c>
    </row>
    <row r="8" spans="2:76" x14ac:dyDescent="0.25">
      <c r="B8" s="71" t="s">
        <v>248</v>
      </c>
      <c r="C8" s="72">
        <v>44412</v>
      </c>
      <c r="D8" s="71">
        <v>15680</v>
      </c>
      <c r="E8">
        <v>15920</v>
      </c>
      <c r="F8">
        <v>16240</v>
      </c>
      <c r="G8">
        <v>15480</v>
      </c>
      <c r="H8">
        <v>15040</v>
      </c>
      <c r="I8">
        <v>16040</v>
      </c>
      <c r="J8">
        <v>16400</v>
      </c>
      <c r="K8">
        <v>16760</v>
      </c>
      <c r="L8">
        <v>16080</v>
      </c>
      <c r="M8">
        <v>16760</v>
      </c>
      <c r="N8">
        <v>16120</v>
      </c>
      <c r="O8">
        <v>15280</v>
      </c>
      <c r="P8">
        <v>15720</v>
      </c>
      <c r="Q8">
        <v>15880</v>
      </c>
      <c r="R8">
        <v>15760</v>
      </c>
      <c r="S8">
        <v>15560</v>
      </c>
      <c r="T8">
        <v>15960</v>
      </c>
      <c r="U8">
        <v>16120</v>
      </c>
      <c r="V8">
        <v>16120</v>
      </c>
      <c r="W8">
        <v>16000</v>
      </c>
      <c r="X8">
        <v>16400</v>
      </c>
      <c r="Y8">
        <v>15800</v>
      </c>
      <c r="Z8">
        <v>15320</v>
      </c>
      <c r="AA8">
        <v>16040</v>
      </c>
      <c r="AB8">
        <v>2360</v>
      </c>
      <c r="AC8">
        <v>2440</v>
      </c>
      <c r="AD8">
        <v>2560</v>
      </c>
      <c r="AE8">
        <v>2040</v>
      </c>
      <c r="AF8">
        <v>1960</v>
      </c>
      <c r="AG8">
        <v>2920</v>
      </c>
      <c r="AH8">
        <v>2600</v>
      </c>
      <c r="AI8">
        <v>2840</v>
      </c>
      <c r="AJ8">
        <v>2560</v>
      </c>
      <c r="AK8">
        <v>2760</v>
      </c>
      <c r="AL8">
        <v>2440</v>
      </c>
      <c r="AM8">
        <v>1920</v>
      </c>
      <c r="AN8">
        <v>2200</v>
      </c>
      <c r="AO8">
        <v>2280</v>
      </c>
      <c r="AP8">
        <v>2320</v>
      </c>
      <c r="AQ8">
        <v>3640</v>
      </c>
      <c r="AR8">
        <v>2520</v>
      </c>
      <c r="AS8">
        <v>2680</v>
      </c>
      <c r="AT8">
        <v>2440</v>
      </c>
      <c r="AU8">
        <v>2320</v>
      </c>
      <c r="AV8">
        <v>3480</v>
      </c>
      <c r="AW8">
        <v>2160</v>
      </c>
      <c r="AX8">
        <v>1920</v>
      </c>
      <c r="AY8">
        <v>2560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53</v>
      </c>
    </row>
    <row r="9" spans="2:76" x14ac:dyDescent="0.25">
      <c r="B9" s="71" t="s">
        <v>248</v>
      </c>
      <c r="C9" s="72">
        <v>44413</v>
      </c>
      <c r="D9" s="71">
        <v>15680</v>
      </c>
      <c r="E9">
        <v>16160</v>
      </c>
      <c r="F9">
        <v>15800</v>
      </c>
      <c r="G9">
        <v>15000</v>
      </c>
      <c r="H9">
        <v>15840</v>
      </c>
      <c r="I9">
        <v>16600</v>
      </c>
      <c r="J9">
        <v>17000</v>
      </c>
      <c r="K9">
        <v>16440</v>
      </c>
      <c r="L9">
        <v>15640</v>
      </c>
      <c r="M9">
        <v>16440</v>
      </c>
      <c r="N9">
        <v>15960</v>
      </c>
      <c r="O9">
        <v>15120</v>
      </c>
      <c r="P9">
        <v>15720</v>
      </c>
      <c r="Q9">
        <v>16400</v>
      </c>
      <c r="R9">
        <v>16400</v>
      </c>
      <c r="S9">
        <v>16200</v>
      </c>
      <c r="T9">
        <v>15240</v>
      </c>
      <c r="U9">
        <v>15920</v>
      </c>
      <c r="V9">
        <v>16160</v>
      </c>
      <c r="W9">
        <v>16560</v>
      </c>
      <c r="X9">
        <v>15840</v>
      </c>
      <c r="Y9">
        <v>16120</v>
      </c>
      <c r="Z9">
        <v>16240</v>
      </c>
      <c r="AA9">
        <v>15640</v>
      </c>
      <c r="AB9">
        <v>2280</v>
      </c>
      <c r="AC9">
        <v>2480</v>
      </c>
      <c r="AD9">
        <v>2200</v>
      </c>
      <c r="AE9">
        <v>1800</v>
      </c>
      <c r="AF9">
        <v>2320</v>
      </c>
      <c r="AG9">
        <v>2840</v>
      </c>
      <c r="AH9">
        <v>3120</v>
      </c>
      <c r="AI9">
        <v>3480</v>
      </c>
      <c r="AJ9">
        <v>2280</v>
      </c>
      <c r="AK9">
        <v>2800</v>
      </c>
      <c r="AL9">
        <v>2360</v>
      </c>
      <c r="AM9">
        <v>1880</v>
      </c>
      <c r="AN9">
        <v>2280</v>
      </c>
      <c r="AO9">
        <v>2680</v>
      </c>
      <c r="AP9">
        <v>2600</v>
      </c>
      <c r="AQ9">
        <v>2520</v>
      </c>
      <c r="AR9">
        <v>2280</v>
      </c>
      <c r="AS9">
        <v>2720</v>
      </c>
      <c r="AT9">
        <v>2560</v>
      </c>
      <c r="AU9">
        <v>2840</v>
      </c>
      <c r="AV9">
        <v>2240</v>
      </c>
      <c r="AW9">
        <v>2360</v>
      </c>
      <c r="AX9">
        <v>2520</v>
      </c>
      <c r="AY9">
        <v>2040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53</v>
      </c>
    </row>
    <row r="10" spans="2:76" x14ac:dyDescent="0.25">
      <c r="B10" s="71" t="s">
        <v>248</v>
      </c>
      <c r="C10" s="72">
        <v>44414</v>
      </c>
      <c r="D10" s="71">
        <v>15680</v>
      </c>
      <c r="E10">
        <v>15720</v>
      </c>
      <c r="F10">
        <v>15920</v>
      </c>
      <c r="G10">
        <v>16200</v>
      </c>
      <c r="H10">
        <v>15320</v>
      </c>
      <c r="I10">
        <v>15720</v>
      </c>
      <c r="J10">
        <v>16120</v>
      </c>
      <c r="K10">
        <v>16120</v>
      </c>
      <c r="L10">
        <v>16440</v>
      </c>
      <c r="M10">
        <v>16240</v>
      </c>
      <c r="N10">
        <v>16160</v>
      </c>
      <c r="O10">
        <v>16520</v>
      </c>
      <c r="P10">
        <v>15520</v>
      </c>
      <c r="Q10">
        <v>15520</v>
      </c>
      <c r="R10">
        <v>16920</v>
      </c>
      <c r="S10">
        <v>16840</v>
      </c>
      <c r="T10">
        <v>16040</v>
      </c>
      <c r="U10">
        <v>15640</v>
      </c>
      <c r="V10">
        <v>15520</v>
      </c>
      <c r="W10">
        <v>15560</v>
      </c>
      <c r="X10">
        <v>16160</v>
      </c>
      <c r="Y10">
        <v>16480</v>
      </c>
      <c r="Z10">
        <v>16200</v>
      </c>
      <c r="AA10">
        <v>15800</v>
      </c>
      <c r="AB10">
        <v>2080</v>
      </c>
      <c r="AC10">
        <v>2280</v>
      </c>
      <c r="AD10">
        <v>2440</v>
      </c>
      <c r="AE10">
        <v>2560</v>
      </c>
      <c r="AF10">
        <v>2000</v>
      </c>
      <c r="AG10">
        <v>2120</v>
      </c>
      <c r="AH10">
        <v>2400</v>
      </c>
      <c r="AI10">
        <v>2560</v>
      </c>
      <c r="AJ10">
        <v>2880</v>
      </c>
      <c r="AK10">
        <v>2680</v>
      </c>
      <c r="AL10">
        <v>2480</v>
      </c>
      <c r="AM10">
        <v>2800</v>
      </c>
      <c r="AN10">
        <v>2160</v>
      </c>
      <c r="AO10">
        <v>3040</v>
      </c>
      <c r="AP10">
        <v>3280</v>
      </c>
      <c r="AQ10">
        <v>3160</v>
      </c>
      <c r="AR10">
        <v>2480</v>
      </c>
      <c r="AS10">
        <v>2240</v>
      </c>
      <c r="AT10">
        <v>2160</v>
      </c>
      <c r="AU10">
        <v>2200</v>
      </c>
      <c r="AV10">
        <v>2600</v>
      </c>
      <c r="AW10">
        <v>2800</v>
      </c>
      <c r="AX10">
        <v>2600</v>
      </c>
      <c r="AY10">
        <v>2400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53</v>
      </c>
    </row>
    <row r="11" spans="2:76" x14ac:dyDescent="0.25">
      <c r="B11" s="71" t="s">
        <v>248</v>
      </c>
      <c r="C11" s="72">
        <v>44415</v>
      </c>
      <c r="D11" s="71">
        <v>15760</v>
      </c>
      <c r="E11">
        <v>14800</v>
      </c>
      <c r="F11">
        <v>15640</v>
      </c>
      <c r="G11">
        <v>16600</v>
      </c>
      <c r="H11">
        <v>16160</v>
      </c>
      <c r="I11">
        <v>16080</v>
      </c>
      <c r="J11">
        <v>16360</v>
      </c>
      <c r="K11">
        <v>15960</v>
      </c>
      <c r="L11">
        <v>15800</v>
      </c>
      <c r="M11">
        <v>16160</v>
      </c>
      <c r="N11">
        <v>16320</v>
      </c>
      <c r="O11">
        <v>16440</v>
      </c>
      <c r="P11">
        <v>15920</v>
      </c>
      <c r="Q11">
        <v>16120</v>
      </c>
      <c r="R11">
        <v>15560</v>
      </c>
      <c r="S11">
        <v>15680</v>
      </c>
      <c r="T11">
        <v>16000</v>
      </c>
      <c r="U11">
        <v>15720</v>
      </c>
      <c r="V11">
        <v>16360</v>
      </c>
      <c r="W11">
        <v>15960</v>
      </c>
      <c r="X11">
        <v>15840</v>
      </c>
      <c r="Y11">
        <v>15560</v>
      </c>
      <c r="Z11">
        <v>15760</v>
      </c>
      <c r="AA11">
        <v>16240</v>
      </c>
      <c r="AB11">
        <v>2400</v>
      </c>
      <c r="AC11">
        <v>1720</v>
      </c>
      <c r="AD11">
        <v>2200</v>
      </c>
      <c r="AE11">
        <v>2960</v>
      </c>
      <c r="AF11">
        <v>2520</v>
      </c>
      <c r="AG11">
        <v>2480</v>
      </c>
      <c r="AH11">
        <v>2560</v>
      </c>
      <c r="AI11">
        <v>2360</v>
      </c>
      <c r="AJ11">
        <v>2360</v>
      </c>
      <c r="AK11">
        <v>2600</v>
      </c>
      <c r="AL11">
        <v>2880</v>
      </c>
      <c r="AM11">
        <v>2800</v>
      </c>
      <c r="AN11">
        <v>2360</v>
      </c>
      <c r="AO11">
        <v>2560</v>
      </c>
      <c r="AP11">
        <v>2120</v>
      </c>
      <c r="AQ11">
        <v>2320</v>
      </c>
      <c r="AR11">
        <v>2640</v>
      </c>
      <c r="AS11">
        <v>2520</v>
      </c>
      <c r="AT11">
        <v>2760</v>
      </c>
      <c r="AU11">
        <v>2440</v>
      </c>
      <c r="AV11">
        <v>2320</v>
      </c>
      <c r="AW11">
        <v>2200</v>
      </c>
      <c r="AX11">
        <v>2360</v>
      </c>
      <c r="AY11">
        <v>2680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53</v>
      </c>
    </row>
    <row r="12" spans="2:76" x14ac:dyDescent="0.25">
      <c r="B12" s="71" t="s">
        <v>248</v>
      </c>
      <c r="C12" s="72">
        <v>44416</v>
      </c>
      <c r="D12" s="71">
        <v>16120</v>
      </c>
      <c r="E12">
        <v>15600</v>
      </c>
      <c r="F12">
        <v>15720</v>
      </c>
      <c r="G12">
        <v>15080</v>
      </c>
      <c r="H12">
        <v>15760</v>
      </c>
      <c r="I12">
        <v>17040</v>
      </c>
      <c r="J12">
        <v>16400</v>
      </c>
      <c r="K12">
        <v>16240</v>
      </c>
      <c r="L12">
        <v>16320</v>
      </c>
      <c r="M12">
        <v>15560</v>
      </c>
      <c r="N12">
        <v>15960</v>
      </c>
      <c r="O12">
        <v>16600</v>
      </c>
      <c r="P12">
        <v>16320</v>
      </c>
      <c r="Q12">
        <v>15880</v>
      </c>
      <c r="R12">
        <v>15520</v>
      </c>
      <c r="S12">
        <v>15840</v>
      </c>
      <c r="T12">
        <v>15800</v>
      </c>
      <c r="U12">
        <v>16080</v>
      </c>
      <c r="V12">
        <v>15800</v>
      </c>
      <c r="W12">
        <v>16440</v>
      </c>
      <c r="X12">
        <v>15920</v>
      </c>
      <c r="Y12">
        <v>16040</v>
      </c>
      <c r="Z12">
        <v>15800</v>
      </c>
      <c r="AA12">
        <v>14920</v>
      </c>
      <c r="AB12">
        <v>2600</v>
      </c>
      <c r="AC12">
        <v>2200</v>
      </c>
      <c r="AD12">
        <v>2320</v>
      </c>
      <c r="AE12">
        <v>1880</v>
      </c>
      <c r="AF12">
        <v>2240</v>
      </c>
      <c r="AG12">
        <v>3200</v>
      </c>
      <c r="AH12">
        <v>2680</v>
      </c>
      <c r="AI12">
        <v>2720</v>
      </c>
      <c r="AJ12">
        <v>2600</v>
      </c>
      <c r="AK12">
        <v>2880</v>
      </c>
      <c r="AL12">
        <v>2400</v>
      </c>
      <c r="AM12">
        <v>3000</v>
      </c>
      <c r="AN12">
        <v>2680</v>
      </c>
      <c r="AO12">
        <v>2560</v>
      </c>
      <c r="AP12">
        <v>2280</v>
      </c>
      <c r="AQ12">
        <v>2440</v>
      </c>
      <c r="AR12">
        <v>2280</v>
      </c>
      <c r="AS12">
        <v>2560</v>
      </c>
      <c r="AT12">
        <v>2480</v>
      </c>
      <c r="AU12">
        <v>2840</v>
      </c>
      <c r="AV12">
        <v>2440</v>
      </c>
      <c r="AW12">
        <v>2480</v>
      </c>
      <c r="AX12">
        <v>2320</v>
      </c>
      <c r="AY12">
        <v>1760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53</v>
      </c>
    </row>
    <row r="13" spans="2:76" x14ac:dyDescent="0.25">
      <c r="B13" s="71" t="s">
        <v>248</v>
      </c>
      <c r="C13" s="72">
        <v>44417</v>
      </c>
      <c r="D13" s="71">
        <v>16000</v>
      </c>
      <c r="E13">
        <v>16160</v>
      </c>
      <c r="F13">
        <v>16200</v>
      </c>
      <c r="G13">
        <v>15680</v>
      </c>
      <c r="H13">
        <v>16160</v>
      </c>
      <c r="I13">
        <v>15720</v>
      </c>
      <c r="J13">
        <v>16120</v>
      </c>
      <c r="K13">
        <v>16240</v>
      </c>
      <c r="L13">
        <v>16360</v>
      </c>
      <c r="M13">
        <v>16120</v>
      </c>
      <c r="N13">
        <v>16240</v>
      </c>
      <c r="O13">
        <v>15240</v>
      </c>
      <c r="P13">
        <v>15720</v>
      </c>
      <c r="Q13">
        <v>16200</v>
      </c>
      <c r="R13">
        <v>16240</v>
      </c>
      <c r="S13">
        <v>16040</v>
      </c>
      <c r="T13">
        <v>15960</v>
      </c>
      <c r="U13">
        <v>15600</v>
      </c>
      <c r="V13">
        <v>15440</v>
      </c>
      <c r="W13">
        <v>15800</v>
      </c>
      <c r="X13">
        <v>16480</v>
      </c>
      <c r="Y13">
        <v>16200</v>
      </c>
      <c r="Z13">
        <v>15440</v>
      </c>
      <c r="AA13">
        <v>15400</v>
      </c>
      <c r="AB13">
        <v>2640</v>
      </c>
      <c r="AC13">
        <v>2600</v>
      </c>
      <c r="AD13">
        <v>2680</v>
      </c>
      <c r="AE13">
        <v>3040</v>
      </c>
      <c r="AF13">
        <v>2600</v>
      </c>
      <c r="AG13">
        <v>2760</v>
      </c>
      <c r="AH13">
        <v>2560</v>
      </c>
      <c r="AI13">
        <v>2760</v>
      </c>
      <c r="AJ13">
        <v>2760</v>
      </c>
      <c r="AK13">
        <v>2600</v>
      </c>
      <c r="AL13">
        <v>2800</v>
      </c>
      <c r="AM13">
        <v>1920</v>
      </c>
      <c r="AN13">
        <v>2200</v>
      </c>
      <c r="AO13">
        <v>2440</v>
      </c>
      <c r="AP13">
        <v>2520</v>
      </c>
      <c r="AQ13">
        <v>2440</v>
      </c>
      <c r="AR13">
        <v>2360</v>
      </c>
      <c r="AS13">
        <v>2160</v>
      </c>
      <c r="AT13">
        <v>2040</v>
      </c>
      <c r="AU13">
        <v>2320</v>
      </c>
      <c r="AV13">
        <v>2760</v>
      </c>
      <c r="AW13">
        <v>2520</v>
      </c>
      <c r="AX13">
        <v>2120</v>
      </c>
      <c r="AY13">
        <v>2040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53</v>
      </c>
    </row>
    <row r="14" spans="2:76" x14ac:dyDescent="0.25">
      <c r="B14" s="71" t="s">
        <v>248</v>
      </c>
      <c r="C14" s="72">
        <v>44418</v>
      </c>
      <c r="D14" s="71">
        <v>15560</v>
      </c>
      <c r="E14">
        <v>15560</v>
      </c>
      <c r="F14">
        <v>16320</v>
      </c>
      <c r="G14">
        <v>16120</v>
      </c>
      <c r="H14">
        <v>15920</v>
      </c>
      <c r="I14">
        <v>16320</v>
      </c>
      <c r="J14">
        <v>16000</v>
      </c>
      <c r="K14">
        <v>15760</v>
      </c>
      <c r="L14">
        <v>15840</v>
      </c>
      <c r="M14">
        <v>16760</v>
      </c>
      <c r="N14">
        <v>16320</v>
      </c>
      <c r="O14">
        <v>15600</v>
      </c>
      <c r="P14">
        <v>16200</v>
      </c>
      <c r="Q14">
        <v>15800</v>
      </c>
      <c r="R14">
        <v>15600</v>
      </c>
      <c r="S14">
        <v>15840</v>
      </c>
      <c r="T14">
        <v>15800</v>
      </c>
      <c r="U14">
        <v>16080</v>
      </c>
      <c r="V14">
        <v>16040</v>
      </c>
      <c r="W14">
        <v>15640</v>
      </c>
      <c r="X14">
        <v>14960</v>
      </c>
      <c r="Y14">
        <v>15440</v>
      </c>
      <c r="Z14">
        <v>16280</v>
      </c>
      <c r="AA14">
        <v>16120</v>
      </c>
      <c r="AB14">
        <v>2160</v>
      </c>
      <c r="AC14">
        <v>2160</v>
      </c>
      <c r="AD14">
        <v>2720</v>
      </c>
      <c r="AE14">
        <v>2600</v>
      </c>
      <c r="AF14">
        <v>2400</v>
      </c>
      <c r="AG14">
        <v>2680</v>
      </c>
      <c r="AH14">
        <v>2400</v>
      </c>
      <c r="AI14">
        <v>2320</v>
      </c>
      <c r="AJ14">
        <v>3120</v>
      </c>
      <c r="AK14">
        <v>3000</v>
      </c>
      <c r="AL14">
        <v>2720</v>
      </c>
      <c r="AM14">
        <v>2320</v>
      </c>
      <c r="AN14">
        <v>2640</v>
      </c>
      <c r="AO14">
        <v>2360</v>
      </c>
      <c r="AP14">
        <v>2280</v>
      </c>
      <c r="AQ14">
        <v>2480</v>
      </c>
      <c r="AR14">
        <v>2440</v>
      </c>
      <c r="AS14">
        <v>2600</v>
      </c>
      <c r="AT14">
        <v>2440</v>
      </c>
      <c r="AU14">
        <v>2200</v>
      </c>
      <c r="AV14">
        <v>1800</v>
      </c>
      <c r="AW14">
        <v>2080</v>
      </c>
      <c r="AX14">
        <v>2800</v>
      </c>
      <c r="AY14">
        <v>2680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53</v>
      </c>
    </row>
    <row r="15" spans="2:76" x14ac:dyDescent="0.25">
      <c r="B15" s="71" t="s">
        <v>248</v>
      </c>
      <c r="C15" s="72">
        <v>44419</v>
      </c>
      <c r="D15" s="71">
        <v>15640</v>
      </c>
      <c r="E15">
        <v>15480</v>
      </c>
      <c r="F15">
        <v>15280</v>
      </c>
      <c r="G15">
        <v>15240</v>
      </c>
      <c r="H15">
        <v>16400</v>
      </c>
      <c r="I15">
        <v>16520</v>
      </c>
      <c r="J15">
        <v>16320</v>
      </c>
      <c r="K15">
        <v>15760</v>
      </c>
      <c r="L15">
        <v>15800</v>
      </c>
      <c r="M15">
        <v>15680</v>
      </c>
      <c r="N15">
        <v>16040</v>
      </c>
      <c r="O15">
        <v>16480</v>
      </c>
      <c r="P15">
        <v>16200</v>
      </c>
      <c r="Q15">
        <v>15720</v>
      </c>
      <c r="R15">
        <v>16440</v>
      </c>
      <c r="S15">
        <v>15960</v>
      </c>
      <c r="T15">
        <v>15360</v>
      </c>
      <c r="U15">
        <v>16320</v>
      </c>
      <c r="V15">
        <v>16360</v>
      </c>
      <c r="W15">
        <v>16160</v>
      </c>
      <c r="X15">
        <v>15360</v>
      </c>
      <c r="Y15">
        <v>15640</v>
      </c>
      <c r="Z15">
        <v>15560</v>
      </c>
      <c r="AA15">
        <v>15880</v>
      </c>
      <c r="AB15">
        <v>2240</v>
      </c>
      <c r="AC15">
        <v>2880</v>
      </c>
      <c r="AD15">
        <v>2000</v>
      </c>
      <c r="AE15">
        <v>1960</v>
      </c>
      <c r="AF15">
        <v>2760</v>
      </c>
      <c r="AG15">
        <v>2760</v>
      </c>
      <c r="AH15">
        <v>2680</v>
      </c>
      <c r="AI15">
        <v>2240</v>
      </c>
      <c r="AJ15">
        <v>2240</v>
      </c>
      <c r="AK15">
        <v>2160</v>
      </c>
      <c r="AL15">
        <v>3040</v>
      </c>
      <c r="AM15">
        <v>2800</v>
      </c>
      <c r="AN15">
        <v>2680</v>
      </c>
      <c r="AO15">
        <v>2240</v>
      </c>
      <c r="AP15">
        <v>2720</v>
      </c>
      <c r="AQ15">
        <v>2440</v>
      </c>
      <c r="AR15">
        <v>2120</v>
      </c>
      <c r="AS15">
        <v>2760</v>
      </c>
      <c r="AT15">
        <v>2720</v>
      </c>
      <c r="AU15">
        <v>2600</v>
      </c>
      <c r="AV15">
        <v>1960</v>
      </c>
      <c r="AW15">
        <v>2200</v>
      </c>
      <c r="AX15">
        <v>2040</v>
      </c>
      <c r="AY15">
        <v>2280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53</v>
      </c>
    </row>
    <row r="16" spans="2:76" x14ac:dyDescent="0.25">
      <c r="B16" s="71" t="s">
        <v>248</v>
      </c>
      <c r="C16" s="72">
        <v>44420</v>
      </c>
      <c r="D16" s="71">
        <v>16080</v>
      </c>
      <c r="E16">
        <v>15520</v>
      </c>
      <c r="F16">
        <v>15720</v>
      </c>
      <c r="G16">
        <v>16160</v>
      </c>
      <c r="H16">
        <v>15760</v>
      </c>
      <c r="I16">
        <v>16000</v>
      </c>
      <c r="J16">
        <v>16560</v>
      </c>
      <c r="K16">
        <v>16320</v>
      </c>
      <c r="L16">
        <v>16240</v>
      </c>
      <c r="M16">
        <v>16080</v>
      </c>
      <c r="N16">
        <v>15640</v>
      </c>
      <c r="O16">
        <v>15520</v>
      </c>
      <c r="P16">
        <v>15640</v>
      </c>
      <c r="Q16">
        <v>16600</v>
      </c>
      <c r="R16">
        <v>15960</v>
      </c>
      <c r="S16">
        <v>16120</v>
      </c>
      <c r="T16">
        <v>16240</v>
      </c>
      <c r="U16">
        <v>15440</v>
      </c>
      <c r="V16">
        <v>15920</v>
      </c>
      <c r="W16">
        <v>16040</v>
      </c>
      <c r="X16">
        <v>15720</v>
      </c>
      <c r="Y16">
        <v>15920</v>
      </c>
      <c r="Z16">
        <v>16200</v>
      </c>
      <c r="AA16">
        <v>16000</v>
      </c>
      <c r="AB16">
        <v>2600</v>
      </c>
      <c r="AC16">
        <v>2280</v>
      </c>
      <c r="AD16">
        <v>2240</v>
      </c>
      <c r="AE16">
        <v>2560</v>
      </c>
      <c r="AF16">
        <v>2200</v>
      </c>
      <c r="AG16">
        <v>2360</v>
      </c>
      <c r="AH16">
        <v>2760</v>
      </c>
      <c r="AI16">
        <v>2640</v>
      </c>
      <c r="AJ16">
        <v>2600</v>
      </c>
      <c r="AK16">
        <v>2480</v>
      </c>
      <c r="AL16">
        <v>2840</v>
      </c>
      <c r="AM16">
        <v>2120</v>
      </c>
      <c r="AN16">
        <v>2200</v>
      </c>
      <c r="AO16">
        <v>2960</v>
      </c>
      <c r="AP16">
        <v>2480</v>
      </c>
      <c r="AQ16">
        <v>2480</v>
      </c>
      <c r="AR16">
        <v>2640</v>
      </c>
      <c r="AS16">
        <v>2160</v>
      </c>
      <c r="AT16">
        <v>2280</v>
      </c>
      <c r="AU16">
        <v>2400</v>
      </c>
      <c r="AV16">
        <v>2920</v>
      </c>
      <c r="AW16">
        <v>3120</v>
      </c>
      <c r="AX16">
        <v>2440</v>
      </c>
      <c r="AY16">
        <v>2360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 t="s">
        <v>53</v>
      </c>
    </row>
    <row r="17" spans="2:76" x14ac:dyDescent="0.25">
      <c r="B17" s="71" t="s">
        <v>248</v>
      </c>
      <c r="C17" s="72">
        <v>44421</v>
      </c>
      <c r="D17" s="71">
        <v>15520</v>
      </c>
      <c r="E17">
        <v>15520</v>
      </c>
      <c r="F17">
        <v>15680</v>
      </c>
      <c r="G17">
        <v>16160</v>
      </c>
      <c r="H17">
        <v>15760</v>
      </c>
      <c r="I17">
        <v>16320</v>
      </c>
      <c r="J17">
        <v>15760</v>
      </c>
      <c r="K17">
        <v>15400</v>
      </c>
      <c r="L17">
        <v>16400</v>
      </c>
      <c r="M17">
        <v>15920</v>
      </c>
      <c r="N17">
        <v>16560</v>
      </c>
      <c r="O17">
        <v>16080</v>
      </c>
      <c r="P17">
        <v>15360</v>
      </c>
      <c r="Q17">
        <v>15200</v>
      </c>
      <c r="R17">
        <v>15240</v>
      </c>
      <c r="S17">
        <v>16040</v>
      </c>
      <c r="T17">
        <v>16320</v>
      </c>
      <c r="U17">
        <v>15640</v>
      </c>
      <c r="V17">
        <v>16120</v>
      </c>
      <c r="W17">
        <v>15680</v>
      </c>
      <c r="X17">
        <v>15120</v>
      </c>
      <c r="Y17">
        <v>15560</v>
      </c>
      <c r="Z17">
        <v>15880</v>
      </c>
      <c r="AA17">
        <v>15760</v>
      </c>
      <c r="AB17">
        <v>2120</v>
      </c>
      <c r="AC17">
        <v>2200</v>
      </c>
      <c r="AD17">
        <v>2280</v>
      </c>
      <c r="AE17">
        <v>2480</v>
      </c>
      <c r="AF17">
        <v>2200</v>
      </c>
      <c r="AG17">
        <v>2560</v>
      </c>
      <c r="AH17">
        <v>2160</v>
      </c>
      <c r="AI17">
        <v>1960</v>
      </c>
      <c r="AJ17">
        <v>2640</v>
      </c>
      <c r="AK17">
        <v>2360</v>
      </c>
      <c r="AL17">
        <v>2880</v>
      </c>
      <c r="AM17">
        <v>2480</v>
      </c>
      <c r="AN17">
        <v>1960</v>
      </c>
      <c r="AO17">
        <v>1920</v>
      </c>
      <c r="AP17">
        <v>2000</v>
      </c>
      <c r="AQ17">
        <v>2480</v>
      </c>
      <c r="AR17">
        <v>2600</v>
      </c>
      <c r="AS17">
        <v>2240</v>
      </c>
      <c r="AT17">
        <v>2480</v>
      </c>
      <c r="AU17">
        <v>2160</v>
      </c>
      <c r="AV17">
        <v>1800</v>
      </c>
      <c r="AW17">
        <v>2160</v>
      </c>
      <c r="AX17">
        <v>2320</v>
      </c>
      <c r="AY17">
        <v>2280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t="s">
        <v>53</v>
      </c>
    </row>
    <row r="18" spans="2:76" x14ac:dyDescent="0.25">
      <c r="B18" s="71" t="s">
        <v>248</v>
      </c>
      <c r="C18" s="72">
        <v>44422</v>
      </c>
      <c r="D18" s="71">
        <v>15520</v>
      </c>
      <c r="E18">
        <v>15360</v>
      </c>
      <c r="F18">
        <v>15120</v>
      </c>
      <c r="G18">
        <v>15120</v>
      </c>
      <c r="H18">
        <v>16000</v>
      </c>
      <c r="I18">
        <v>15840</v>
      </c>
      <c r="J18">
        <v>15880</v>
      </c>
      <c r="K18">
        <v>15920</v>
      </c>
      <c r="L18">
        <v>15240</v>
      </c>
      <c r="M18">
        <v>15240</v>
      </c>
      <c r="N18">
        <v>15960</v>
      </c>
      <c r="O18">
        <v>16000</v>
      </c>
      <c r="P18">
        <v>15720</v>
      </c>
      <c r="Q18">
        <v>15240</v>
      </c>
      <c r="R18">
        <v>15320</v>
      </c>
      <c r="S18">
        <v>15320</v>
      </c>
      <c r="T18">
        <v>15360</v>
      </c>
      <c r="U18">
        <v>16400</v>
      </c>
      <c r="V18">
        <v>15960</v>
      </c>
      <c r="W18">
        <v>15920</v>
      </c>
      <c r="X18">
        <v>15680</v>
      </c>
      <c r="Y18">
        <v>15040</v>
      </c>
      <c r="Z18">
        <v>15320</v>
      </c>
      <c r="AA18">
        <v>16200</v>
      </c>
      <c r="AB18">
        <v>2120</v>
      </c>
      <c r="AC18">
        <v>2040</v>
      </c>
      <c r="AD18">
        <v>1840</v>
      </c>
      <c r="AE18">
        <v>1880</v>
      </c>
      <c r="AF18">
        <v>2480</v>
      </c>
      <c r="AG18">
        <v>2280</v>
      </c>
      <c r="AH18">
        <v>2360</v>
      </c>
      <c r="AI18">
        <v>2480</v>
      </c>
      <c r="AJ18">
        <v>1960</v>
      </c>
      <c r="AK18">
        <v>1960</v>
      </c>
      <c r="AL18">
        <v>2440</v>
      </c>
      <c r="AM18">
        <v>2400</v>
      </c>
      <c r="AN18">
        <v>2280</v>
      </c>
      <c r="AO18">
        <v>2040</v>
      </c>
      <c r="AP18">
        <v>2000</v>
      </c>
      <c r="AQ18">
        <v>1960</v>
      </c>
      <c r="AR18">
        <v>2000</v>
      </c>
      <c r="AS18">
        <v>2720</v>
      </c>
      <c r="AT18">
        <v>2400</v>
      </c>
      <c r="AU18">
        <v>2360</v>
      </c>
      <c r="AV18">
        <v>2160</v>
      </c>
      <c r="AW18">
        <v>1760</v>
      </c>
      <c r="AX18">
        <v>2000</v>
      </c>
      <c r="AY18">
        <v>2640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53</v>
      </c>
    </row>
    <row r="19" spans="2:76" x14ac:dyDescent="0.25">
      <c r="B19" s="71" t="s">
        <v>248</v>
      </c>
      <c r="C19" s="72">
        <v>44423</v>
      </c>
      <c r="D19" s="71">
        <v>16040</v>
      </c>
      <c r="E19">
        <v>15400</v>
      </c>
      <c r="F19">
        <v>15280</v>
      </c>
      <c r="G19">
        <v>15520</v>
      </c>
      <c r="H19">
        <v>14680</v>
      </c>
      <c r="I19">
        <v>15200</v>
      </c>
      <c r="J19">
        <v>15880</v>
      </c>
      <c r="K19">
        <v>16200</v>
      </c>
      <c r="L19">
        <v>16320</v>
      </c>
      <c r="M19">
        <v>15680</v>
      </c>
      <c r="N19">
        <v>15280</v>
      </c>
      <c r="O19">
        <v>15800</v>
      </c>
      <c r="P19">
        <v>16440</v>
      </c>
      <c r="Q19">
        <v>16160</v>
      </c>
      <c r="R19">
        <v>14720</v>
      </c>
      <c r="S19">
        <v>15680</v>
      </c>
      <c r="T19">
        <v>15640</v>
      </c>
      <c r="U19">
        <v>14920</v>
      </c>
      <c r="V19">
        <v>15840</v>
      </c>
      <c r="W19">
        <v>16080</v>
      </c>
      <c r="X19">
        <v>16080</v>
      </c>
      <c r="Y19">
        <v>15800</v>
      </c>
      <c r="Z19">
        <v>15200</v>
      </c>
      <c r="AA19">
        <v>15440</v>
      </c>
      <c r="AB19">
        <v>2440</v>
      </c>
      <c r="AC19">
        <v>1920</v>
      </c>
      <c r="AD19">
        <v>1880</v>
      </c>
      <c r="AE19">
        <v>1960</v>
      </c>
      <c r="AF19">
        <v>1480</v>
      </c>
      <c r="AG19">
        <v>1760</v>
      </c>
      <c r="AH19">
        <v>2160</v>
      </c>
      <c r="AI19">
        <v>3120</v>
      </c>
      <c r="AJ19">
        <v>3120</v>
      </c>
      <c r="AK19">
        <v>4560</v>
      </c>
      <c r="AL19">
        <v>2520</v>
      </c>
      <c r="AM19">
        <v>2160</v>
      </c>
      <c r="AN19">
        <v>2640</v>
      </c>
      <c r="AO19">
        <v>2520</v>
      </c>
      <c r="AP19">
        <v>1600</v>
      </c>
      <c r="AQ19">
        <v>2160</v>
      </c>
      <c r="AR19">
        <v>2080</v>
      </c>
      <c r="AS19">
        <v>2440</v>
      </c>
      <c r="AT19">
        <v>2320</v>
      </c>
      <c r="AU19">
        <v>2520</v>
      </c>
      <c r="AV19">
        <v>2400</v>
      </c>
      <c r="AW19">
        <v>2200</v>
      </c>
      <c r="AX19">
        <v>1800</v>
      </c>
      <c r="AY19">
        <v>1880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 t="s">
        <v>53</v>
      </c>
    </row>
    <row r="20" spans="2:76" x14ac:dyDescent="0.25">
      <c r="B20" s="71" t="s">
        <v>248</v>
      </c>
      <c r="C20" s="72">
        <v>44424</v>
      </c>
      <c r="D20" s="71">
        <v>16000</v>
      </c>
      <c r="E20">
        <v>15800</v>
      </c>
      <c r="F20">
        <v>16040</v>
      </c>
      <c r="G20">
        <v>15000</v>
      </c>
      <c r="H20">
        <v>15680</v>
      </c>
      <c r="I20">
        <v>15960</v>
      </c>
      <c r="J20">
        <v>15240</v>
      </c>
      <c r="K20">
        <v>16080</v>
      </c>
      <c r="L20">
        <v>16320</v>
      </c>
      <c r="M20">
        <v>16040</v>
      </c>
      <c r="N20">
        <v>15640</v>
      </c>
      <c r="O20">
        <v>15400</v>
      </c>
      <c r="P20">
        <v>15600</v>
      </c>
      <c r="Q20">
        <v>15200</v>
      </c>
      <c r="R20">
        <v>15280</v>
      </c>
      <c r="S20">
        <v>16280</v>
      </c>
      <c r="T20">
        <v>16000</v>
      </c>
      <c r="U20">
        <v>15840</v>
      </c>
      <c r="V20">
        <v>15520</v>
      </c>
      <c r="W20">
        <v>15040</v>
      </c>
      <c r="X20">
        <v>15880</v>
      </c>
      <c r="Y20">
        <v>16080</v>
      </c>
      <c r="Z20">
        <v>15320</v>
      </c>
      <c r="AA20">
        <v>15440</v>
      </c>
      <c r="AB20">
        <v>2400</v>
      </c>
      <c r="AC20">
        <v>2280</v>
      </c>
      <c r="AD20">
        <v>2400</v>
      </c>
      <c r="AE20">
        <v>1760</v>
      </c>
      <c r="AF20">
        <v>2120</v>
      </c>
      <c r="AG20">
        <v>2320</v>
      </c>
      <c r="AH20">
        <v>2280</v>
      </c>
      <c r="AI20">
        <v>2760</v>
      </c>
      <c r="AJ20">
        <v>2600</v>
      </c>
      <c r="AK20">
        <v>2800</v>
      </c>
      <c r="AL20">
        <v>2480</v>
      </c>
      <c r="AM20">
        <v>2000</v>
      </c>
      <c r="AN20">
        <v>2040</v>
      </c>
      <c r="AO20">
        <v>1960</v>
      </c>
      <c r="AP20">
        <v>2000</v>
      </c>
      <c r="AQ20">
        <v>2760</v>
      </c>
      <c r="AR20">
        <v>2560</v>
      </c>
      <c r="AS20">
        <v>5080</v>
      </c>
      <c r="AT20">
        <v>2680</v>
      </c>
      <c r="AU20">
        <v>1680</v>
      </c>
      <c r="AV20">
        <v>2320</v>
      </c>
      <c r="AW20">
        <v>2400</v>
      </c>
      <c r="AX20">
        <v>1920</v>
      </c>
      <c r="AY20">
        <v>2080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 t="s">
        <v>53</v>
      </c>
    </row>
    <row r="21" spans="2:76" x14ac:dyDescent="0.25">
      <c r="B21" s="71" t="s">
        <v>248</v>
      </c>
      <c r="C21" s="72">
        <v>44425</v>
      </c>
      <c r="D21" s="71">
        <v>14960</v>
      </c>
      <c r="E21">
        <v>15240</v>
      </c>
      <c r="F21">
        <v>15560</v>
      </c>
      <c r="G21">
        <v>15440</v>
      </c>
      <c r="H21">
        <v>16320</v>
      </c>
      <c r="I21">
        <v>15760</v>
      </c>
      <c r="J21">
        <v>15600</v>
      </c>
      <c r="K21">
        <v>15520</v>
      </c>
      <c r="L21">
        <v>15320</v>
      </c>
      <c r="M21">
        <v>16280</v>
      </c>
      <c r="N21">
        <v>15760</v>
      </c>
      <c r="O21">
        <v>15000</v>
      </c>
      <c r="P21">
        <v>15880</v>
      </c>
      <c r="Q21">
        <v>15760</v>
      </c>
      <c r="R21">
        <v>15360</v>
      </c>
      <c r="S21">
        <v>14840</v>
      </c>
      <c r="T21">
        <v>15920</v>
      </c>
      <c r="U21">
        <v>16440</v>
      </c>
      <c r="V21">
        <v>15880</v>
      </c>
      <c r="W21">
        <v>15480</v>
      </c>
      <c r="X21">
        <v>15040</v>
      </c>
      <c r="Y21">
        <v>14760</v>
      </c>
      <c r="Z21">
        <v>15800</v>
      </c>
      <c r="AA21">
        <v>15760</v>
      </c>
      <c r="AB21">
        <v>1760</v>
      </c>
      <c r="AC21">
        <v>1880</v>
      </c>
      <c r="AD21">
        <v>2120</v>
      </c>
      <c r="AE21">
        <v>1960</v>
      </c>
      <c r="AF21">
        <v>2560</v>
      </c>
      <c r="AG21">
        <v>2120</v>
      </c>
      <c r="AH21">
        <v>2160</v>
      </c>
      <c r="AI21">
        <v>2080</v>
      </c>
      <c r="AJ21">
        <v>2040</v>
      </c>
      <c r="AK21">
        <v>2640</v>
      </c>
      <c r="AL21">
        <v>2400</v>
      </c>
      <c r="AM21">
        <v>1760</v>
      </c>
      <c r="AN21">
        <v>2320</v>
      </c>
      <c r="AO21">
        <v>2880</v>
      </c>
      <c r="AP21">
        <v>1920</v>
      </c>
      <c r="AQ21">
        <v>1640</v>
      </c>
      <c r="AR21">
        <v>2400</v>
      </c>
      <c r="AS21">
        <v>2720</v>
      </c>
      <c r="AT21">
        <v>2200</v>
      </c>
      <c r="AU21">
        <v>1960</v>
      </c>
      <c r="AV21">
        <v>1720</v>
      </c>
      <c r="AW21">
        <v>1560</v>
      </c>
      <c r="AX21">
        <v>2200</v>
      </c>
      <c r="AY21">
        <v>2240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 t="s">
        <v>53</v>
      </c>
    </row>
    <row r="22" spans="2:76" x14ac:dyDescent="0.25">
      <c r="B22" s="71" t="s">
        <v>248</v>
      </c>
      <c r="C22" s="72">
        <v>44426</v>
      </c>
      <c r="D22" s="71">
        <v>16400</v>
      </c>
      <c r="E22">
        <v>15480</v>
      </c>
      <c r="F22">
        <v>15400</v>
      </c>
      <c r="G22">
        <v>15080</v>
      </c>
      <c r="H22">
        <v>15360</v>
      </c>
      <c r="I22">
        <v>16640</v>
      </c>
      <c r="J22">
        <v>15840</v>
      </c>
      <c r="K22">
        <v>15440</v>
      </c>
      <c r="L22">
        <v>15840</v>
      </c>
      <c r="M22">
        <v>15800</v>
      </c>
      <c r="N22">
        <v>15200</v>
      </c>
      <c r="O22">
        <v>15440</v>
      </c>
      <c r="P22">
        <v>16240</v>
      </c>
      <c r="Q22">
        <v>14480</v>
      </c>
      <c r="R22">
        <v>14960</v>
      </c>
      <c r="S22">
        <v>15160</v>
      </c>
      <c r="T22">
        <v>15040</v>
      </c>
      <c r="U22">
        <v>15240</v>
      </c>
      <c r="V22">
        <v>16200</v>
      </c>
      <c r="W22">
        <v>15520</v>
      </c>
      <c r="X22">
        <v>15280</v>
      </c>
      <c r="Y22">
        <v>15320</v>
      </c>
      <c r="Z22">
        <v>15040</v>
      </c>
      <c r="AA22">
        <v>15200</v>
      </c>
      <c r="AB22">
        <v>2680</v>
      </c>
      <c r="AC22">
        <v>2760</v>
      </c>
      <c r="AD22">
        <v>2000</v>
      </c>
      <c r="AE22">
        <v>1680</v>
      </c>
      <c r="AF22">
        <v>1920</v>
      </c>
      <c r="AG22">
        <v>2680</v>
      </c>
      <c r="AH22">
        <v>2240</v>
      </c>
      <c r="AI22">
        <v>1960</v>
      </c>
      <c r="AJ22">
        <v>2120</v>
      </c>
      <c r="AK22">
        <v>2160</v>
      </c>
      <c r="AL22">
        <v>1920</v>
      </c>
      <c r="AM22">
        <v>2040</v>
      </c>
      <c r="AN22">
        <v>2600</v>
      </c>
      <c r="AO22">
        <v>2400</v>
      </c>
      <c r="AP22">
        <v>1880</v>
      </c>
      <c r="AQ22">
        <v>2000</v>
      </c>
      <c r="AR22">
        <v>1880</v>
      </c>
      <c r="AS22">
        <v>1880</v>
      </c>
      <c r="AT22">
        <v>2480</v>
      </c>
      <c r="AU22">
        <v>2080</v>
      </c>
      <c r="AV22">
        <v>2000</v>
      </c>
      <c r="AW22">
        <v>1960</v>
      </c>
      <c r="AX22">
        <v>1720</v>
      </c>
      <c r="AY22">
        <v>2520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 t="s">
        <v>53</v>
      </c>
    </row>
    <row r="23" spans="2:76" x14ac:dyDescent="0.25">
      <c r="B23" s="71" t="s">
        <v>248</v>
      </c>
      <c r="C23" s="72">
        <v>44427</v>
      </c>
      <c r="D23" s="71">
        <v>15720</v>
      </c>
      <c r="E23">
        <v>15720</v>
      </c>
      <c r="F23">
        <v>15840</v>
      </c>
      <c r="G23">
        <v>15400</v>
      </c>
      <c r="H23">
        <v>15760</v>
      </c>
      <c r="I23">
        <v>14480</v>
      </c>
      <c r="J23">
        <v>14360</v>
      </c>
      <c r="K23">
        <v>14200</v>
      </c>
      <c r="L23">
        <v>16080</v>
      </c>
      <c r="M23">
        <v>16240</v>
      </c>
      <c r="N23">
        <v>15560</v>
      </c>
      <c r="O23">
        <v>15440</v>
      </c>
      <c r="P23">
        <v>15640</v>
      </c>
      <c r="Q23">
        <v>16040</v>
      </c>
      <c r="R23">
        <v>16520</v>
      </c>
      <c r="S23">
        <v>16280</v>
      </c>
      <c r="T23">
        <v>15720</v>
      </c>
      <c r="U23">
        <v>15760</v>
      </c>
      <c r="V23">
        <v>15520</v>
      </c>
      <c r="W23">
        <v>15440</v>
      </c>
      <c r="X23">
        <v>15600</v>
      </c>
      <c r="Y23">
        <v>15240</v>
      </c>
      <c r="Z23">
        <v>15840</v>
      </c>
      <c r="AA23">
        <v>15280</v>
      </c>
      <c r="AB23">
        <v>2160</v>
      </c>
      <c r="AC23">
        <v>2240</v>
      </c>
      <c r="AD23">
        <v>2240</v>
      </c>
      <c r="AE23">
        <v>1920</v>
      </c>
      <c r="AF23">
        <v>2360</v>
      </c>
      <c r="AG23">
        <v>2040</v>
      </c>
      <c r="AH23">
        <v>1560</v>
      </c>
      <c r="AI23">
        <v>1840</v>
      </c>
      <c r="AJ23">
        <v>3120</v>
      </c>
      <c r="AK23">
        <v>2520</v>
      </c>
      <c r="AL23">
        <v>2040</v>
      </c>
      <c r="AM23">
        <v>2040</v>
      </c>
      <c r="AN23">
        <v>2040</v>
      </c>
      <c r="AO23">
        <v>3040</v>
      </c>
      <c r="AP23">
        <v>2720</v>
      </c>
      <c r="AQ23">
        <v>2640</v>
      </c>
      <c r="AR23">
        <v>2800</v>
      </c>
      <c r="AS23">
        <v>2240</v>
      </c>
      <c r="AT23">
        <v>2000</v>
      </c>
      <c r="AU23">
        <v>1960</v>
      </c>
      <c r="AV23">
        <v>2200</v>
      </c>
      <c r="AW23">
        <v>2000</v>
      </c>
      <c r="AX23">
        <v>2240</v>
      </c>
      <c r="AY23">
        <v>1880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 t="s">
        <v>53</v>
      </c>
    </row>
    <row r="24" spans="2:76" x14ac:dyDescent="0.25">
      <c r="B24" s="71" t="s">
        <v>248</v>
      </c>
      <c r="C24" s="72">
        <v>44428</v>
      </c>
      <c r="D24" s="71">
        <v>15560</v>
      </c>
      <c r="E24">
        <v>15360</v>
      </c>
      <c r="F24">
        <v>15640</v>
      </c>
      <c r="G24">
        <v>16120</v>
      </c>
      <c r="H24">
        <v>15840</v>
      </c>
      <c r="I24">
        <v>15960</v>
      </c>
      <c r="J24">
        <v>15760</v>
      </c>
      <c r="K24">
        <v>14960</v>
      </c>
      <c r="L24">
        <v>16000</v>
      </c>
      <c r="M24">
        <v>15760</v>
      </c>
      <c r="N24">
        <v>15040</v>
      </c>
      <c r="O24">
        <v>15480</v>
      </c>
      <c r="P24">
        <v>15600</v>
      </c>
      <c r="Q24">
        <v>15280</v>
      </c>
      <c r="R24">
        <v>15760</v>
      </c>
      <c r="S24">
        <v>16000</v>
      </c>
      <c r="T24">
        <v>16240</v>
      </c>
      <c r="U24">
        <v>16360</v>
      </c>
      <c r="V24">
        <v>15600</v>
      </c>
      <c r="W24">
        <v>15600</v>
      </c>
      <c r="X24">
        <v>14800</v>
      </c>
      <c r="Y24">
        <v>15120</v>
      </c>
      <c r="Z24">
        <v>16400</v>
      </c>
      <c r="AA24">
        <v>15400</v>
      </c>
      <c r="AB24">
        <v>2080</v>
      </c>
      <c r="AC24">
        <v>1840</v>
      </c>
      <c r="AD24">
        <v>2120</v>
      </c>
      <c r="AE24">
        <v>2400</v>
      </c>
      <c r="AF24">
        <v>2200</v>
      </c>
      <c r="AG24">
        <v>2200</v>
      </c>
      <c r="AH24">
        <v>2240</v>
      </c>
      <c r="AI24">
        <v>2600</v>
      </c>
      <c r="AJ24">
        <v>2440</v>
      </c>
      <c r="AK24">
        <v>2360</v>
      </c>
      <c r="AL24">
        <v>1760</v>
      </c>
      <c r="AM24">
        <v>2080</v>
      </c>
      <c r="AN24">
        <v>2080</v>
      </c>
      <c r="AO24">
        <v>1840</v>
      </c>
      <c r="AP24">
        <v>2200</v>
      </c>
      <c r="AQ24">
        <v>2360</v>
      </c>
      <c r="AR24">
        <v>2480</v>
      </c>
      <c r="AS24">
        <v>2560</v>
      </c>
      <c r="AT24">
        <v>2040</v>
      </c>
      <c r="AU24">
        <v>2120</v>
      </c>
      <c r="AV24">
        <v>1520</v>
      </c>
      <c r="AW24">
        <v>2440</v>
      </c>
      <c r="AX24">
        <v>2520</v>
      </c>
      <c r="AY24">
        <v>2840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 t="s">
        <v>53</v>
      </c>
    </row>
    <row r="25" spans="2:76" x14ac:dyDescent="0.25">
      <c r="B25" s="71" t="s">
        <v>248</v>
      </c>
      <c r="C25" s="72">
        <v>44429</v>
      </c>
      <c r="D25" s="71">
        <v>12680</v>
      </c>
      <c r="E25">
        <v>15600</v>
      </c>
      <c r="F25">
        <v>13280</v>
      </c>
      <c r="G25">
        <v>15200</v>
      </c>
      <c r="H25">
        <v>15760</v>
      </c>
      <c r="I25">
        <v>15320</v>
      </c>
      <c r="J25">
        <v>15400</v>
      </c>
      <c r="K25">
        <v>15920</v>
      </c>
      <c r="L25">
        <v>16520</v>
      </c>
      <c r="M25">
        <v>16520</v>
      </c>
      <c r="N25">
        <v>16280</v>
      </c>
      <c r="O25">
        <v>15720</v>
      </c>
      <c r="P25">
        <v>15520</v>
      </c>
      <c r="Q25">
        <v>15360</v>
      </c>
      <c r="R25">
        <v>15520</v>
      </c>
      <c r="S25">
        <v>16120</v>
      </c>
      <c r="T25">
        <v>16520</v>
      </c>
      <c r="U25">
        <v>16000</v>
      </c>
      <c r="V25">
        <v>16320</v>
      </c>
      <c r="W25">
        <v>16200</v>
      </c>
      <c r="X25">
        <v>15840</v>
      </c>
      <c r="Y25">
        <v>15320</v>
      </c>
      <c r="Z25">
        <v>15480</v>
      </c>
      <c r="AA25">
        <v>15080</v>
      </c>
      <c r="AB25">
        <v>1760</v>
      </c>
      <c r="AC25">
        <v>2160</v>
      </c>
      <c r="AD25">
        <v>1840</v>
      </c>
      <c r="AE25">
        <v>1840</v>
      </c>
      <c r="AF25">
        <v>2160</v>
      </c>
      <c r="AG25">
        <v>1960</v>
      </c>
      <c r="AH25">
        <v>2160</v>
      </c>
      <c r="AI25">
        <v>2480</v>
      </c>
      <c r="AJ25">
        <v>2800</v>
      </c>
      <c r="AK25">
        <v>2680</v>
      </c>
      <c r="AL25">
        <v>2400</v>
      </c>
      <c r="AM25">
        <v>2000</v>
      </c>
      <c r="AN25">
        <v>1960</v>
      </c>
      <c r="AO25">
        <v>1960</v>
      </c>
      <c r="AP25">
        <v>2000</v>
      </c>
      <c r="AQ25">
        <v>2360</v>
      </c>
      <c r="AR25">
        <v>2720</v>
      </c>
      <c r="AS25">
        <v>2520</v>
      </c>
      <c r="AT25">
        <v>2480</v>
      </c>
      <c r="AU25">
        <v>2400</v>
      </c>
      <c r="AV25">
        <v>2160</v>
      </c>
      <c r="AW25">
        <v>1920</v>
      </c>
      <c r="AX25">
        <v>1920</v>
      </c>
      <c r="AY25">
        <v>1640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 t="s">
        <v>53</v>
      </c>
    </row>
    <row r="26" spans="2:76" x14ac:dyDescent="0.25">
      <c r="B26" s="71" t="s">
        <v>248</v>
      </c>
      <c r="C26" s="72">
        <v>44430</v>
      </c>
      <c r="D26" s="71">
        <v>15360</v>
      </c>
      <c r="E26">
        <v>16120</v>
      </c>
      <c r="F26">
        <v>15920</v>
      </c>
      <c r="G26">
        <v>15480</v>
      </c>
      <c r="H26">
        <v>15640</v>
      </c>
      <c r="I26">
        <v>15840</v>
      </c>
      <c r="J26">
        <v>16160</v>
      </c>
      <c r="K26">
        <v>15680</v>
      </c>
      <c r="L26">
        <v>15480</v>
      </c>
      <c r="M26">
        <v>15640</v>
      </c>
      <c r="N26">
        <v>15960</v>
      </c>
      <c r="O26">
        <v>16080</v>
      </c>
      <c r="P26">
        <v>16200</v>
      </c>
      <c r="Q26">
        <v>15440</v>
      </c>
      <c r="R26">
        <v>15280</v>
      </c>
      <c r="S26">
        <v>14800</v>
      </c>
      <c r="T26">
        <v>15320</v>
      </c>
      <c r="U26">
        <v>16200</v>
      </c>
      <c r="V26">
        <v>16520</v>
      </c>
      <c r="W26">
        <v>16040</v>
      </c>
      <c r="X26">
        <v>15720</v>
      </c>
      <c r="Y26">
        <v>15800</v>
      </c>
      <c r="Z26">
        <v>15520</v>
      </c>
      <c r="AA26">
        <v>15280</v>
      </c>
      <c r="AB26">
        <v>1840</v>
      </c>
      <c r="AC26">
        <v>2320</v>
      </c>
      <c r="AD26">
        <v>2160</v>
      </c>
      <c r="AE26">
        <v>1960</v>
      </c>
      <c r="AF26">
        <v>2080</v>
      </c>
      <c r="AG26">
        <v>2200</v>
      </c>
      <c r="AH26">
        <v>2480</v>
      </c>
      <c r="AI26">
        <v>2240</v>
      </c>
      <c r="AJ26">
        <v>2000</v>
      </c>
      <c r="AK26">
        <v>2840</v>
      </c>
      <c r="AL26">
        <v>2240</v>
      </c>
      <c r="AM26">
        <v>2400</v>
      </c>
      <c r="AN26">
        <v>2600</v>
      </c>
      <c r="AO26">
        <v>1960</v>
      </c>
      <c r="AP26">
        <v>1880</v>
      </c>
      <c r="AQ26">
        <v>1560</v>
      </c>
      <c r="AR26">
        <v>1920</v>
      </c>
      <c r="AS26">
        <v>2520</v>
      </c>
      <c r="AT26">
        <v>2640</v>
      </c>
      <c r="AU26">
        <v>2400</v>
      </c>
      <c r="AV26">
        <v>2200</v>
      </c>
      <c r="AW26">
        <v>2200</v>
      </c>
      <c r="AX26">
        <v>2000</v>
      </c>
      <c r="AY26">
        <v>1720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 t="s">
        <v>53</v>
      </c>
    </row>
    <row r="27" spans="2:76" x14ac:dyDescent="0.25">
      <c r="B27" s="71" t="s">
        <v>248</v>
      </c>
      <c r="C27" s="72">
        <v>44431</v>
      </c>
      <c r="D27" s="71">
        <v>15320</v>
      </c>
      <c r="E27">
        <v>15640</v>
      </c>
      <c r="F27">
        <v>15400</v>
      </c>
      <c r="G27">
        <v>15840</v>
      </c>
      <c r="H27">
        <v>16200</v>
      </c>
      <c r="I27">
        <v>16240</v>
      </c>
      <c r="J27">
        <v>15720</v>
      </c>
      <c r="K27">
        <v>15480</v>
      </c>
      <c r="L27">
        <v>15600</v>
      </c>
      <c r="M27">
        <v>15240</v>
      </c>
      <c r="N27">
        <v>15880</v>
      </c>
      <c r="O27">
        <v>13200</v>
      </c>
      <c r="P27">
        <v>15640</v>
      </c>
      <c r="Q27">
        <v>15960</v>
      </c>
      <c r="R27">
        <v>15960</v>
      </c>
      <c r="S27">
        <v>15600</v>
      </c>
      <c r="T27">
        <v>15440</v>
      </c>
      <c r="U27">
        <v>15760</v>
      </c>
      <c r="V27">
        <v>15400</v>
      </c>
      <c r="W27">
        <v>15440</v>
      </c>
      <c r="X27">
        <v>15520</v>
      </c>
      <c r="Y27">
        <v>15640</v>
      </c>
      <c r="Z27">
        <v>16080</v>
      </c>
      <c r="AA27">
        <v>15640</v>
      </c>
      <c r="AB27">
        <v>1840</v>
      </c>
      <c r="AC27">
        <v>2120</v>
      </c>
      <c r="AD27">
        <v>1960</v>
      </c>
      <c r="AE27">
        <v>2200</v>
      </c>
      <c r="AF27">
        <v>2480</v>
      </c>
      <c r="AG27">
        <v>2520</v>
      </c>
      <c r="AH27">
        <v>2240</v>
      </c>
      <c r="AI27">
        <v>2080</v>
      </c>
      <c r="AJ27">
        <v>2680</v>
      </c>
      <c r="AK27">
        <v>1840</v>
      </c>
      <c r="AL27">
        <v>2320</v>
      </c>
      <c r="AM27">
        <v>1720</v>
      </c>
      <c r="AN27">
        <v>2440</v>
      </c>
      <c r="AO27">
        <v>2360</v>
      </c>
      <c r="AP27">
        <v>2480</v>
      </c>
      <c r="AQ27">
        <v>2160</v>
      </c>
      <c r="AR27">
        <v>1960</v>
      </c>
      <c r="AS27">
        <v>2280</v>
      </c>
      <c r="AT27">
        <v>2000</v>
      </c>
      <c r="AU27">
        <v>2080</v>
      </c>
      <c r="AV27">
        <v>2080</v>
      </c>
      <c r="AW27">
        <v>2200</v>
      </c>
      <c r="AX27">
        <v>2360</v>
      </c>
      <c r="AY27">
        <v>2160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t="s">
        <v>53</v>
      </c>
    </row>
    <row r="28" spans="2:76" x14ac:dyDescent="0.25">
      <c r="B28" s="71" t="s">
        <v>248</v>
      </c>
      <c r="C28" s="72">
        <v>44432</v>
      </c>
      <c r="D28" s="71">
        <v>15360</v>
      </c>
      <c r="E28">
        <v>14800</v>
      </c>
      <c r="F28">
        <v>15480</v>
      </c>
      <c r="G28">
        <v>15960</v>
      </c>
      <c r="H28">
        <v>16200</v>
      </c>
      <c r="I28">
        <v>16120</v>
      </c>
      <c r="J28">
        <v>16000</v>
      </c>
      <c r="K28">
        <v>15920</v>
      </c>
      <c r="L28">
        <v>16280</v>
      </c>
      <c r="M28">
        <v>16240</v>
      </c>
      <c r="N28">
        <v>15440</v>
      </c>
      <c r="O28">
        <v>15960</v>
      </c>
      <c r="P28">
        <v>15800</v>
      </c>
      <c r="Q28">
        <v>15880</v>
      </c>
      <c r="R28">
        <v>16200</v>
      </c>
      <c r="S28">
        <v>16120</v>
      </c>
      <c r="T28">
        <v>15880</v>
      </c>
      <c r="U28">
        <v>15720</v>
      </c>
      <c r="V28">
        <v>15360</v>
      </c>
      <c r="W28">
        <v>15880</v>
      </c>
      <c r="X28">
        <v>16080</v>
      </c>
      <c r="Y28">
        <v>15600</v>
      </c>
      <c r="Z28">
        <v>15920</v>
      </c>
      <c r="AA28">
        <v>15200</v>
      </c>
      <c r="AB28">
        <v>1880</v>
      </c>
      <c r="AC28">
        <v>1560</v>
      </c>
      <c r="AD28">
        <v>2000</v>
      </c>
      <c r="AE28">
        <v>2320</v>
      </c>
      <c r="AF28">
        <v>2520</v>
      </c>
      <c r="AG28">
        <v>2480</v>
      </c>
      <c r="AH28">
        <v>2480</v>
      </c>
      <c r="AI28">
        <v>2360</v>
      </c>
      <c r="AJ28">
        <v>2520</v>
      </c>
      <c r="AK28">
        <v>2600</v>
      </c>
      <c r="AL28">
        <v>2000</v>
      </c>
      <c r="AM28">
        <v>2360</v>
      </c>
      <c r="AN28">
        <v>2280</v>
      </c>
      <c r="AO28">
        <v>2320</v>
      </c>
      <c r="AP28">
        <v>2400</v>
      </c>
      <c r="AQ28">
        <v>2360</v>
      </c>
      <c r="AR28">
        <v>2240</v>
      </c>
      <c r="AS28">
        <v>2280</v>
      </c>
      <c r="AT28">
        <v>2000</v>
      </c>
      <c r="AU28">
        <v>2320</v>
      </c>
      <c r="AV28">
        <v>2400</v>
      </c>
      <c r="AW28">
        <v>2160</v>
      </c>
      <c r="AX28">
        <v>2280</v>
      </c>
      <c r="AY28">
        <v>1800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 t="s">
        <v>53</v>
      </c>
    </row>
    <row r="29" spans="2:76" x14ac:dyDescent="0.25">
      <c r="B29" s="71" t="s">
        <v>248</v>
      </c>
      <c r="C29" s="72">
        <v>44433</v>
      </c>
      <c r="D29" s="71">
        <v>15760</v>
      </c>
      <c r="E29">
        <v>15760</v>
      </c>
      <c r="F29">
        <v>15280</v>
      </c>
      <c r="G29">
        <v>15920</v>
      </c>
      <c r="H29">
        <v>15760</v>
      </c>
      <c r="I29">
        <v>16160</v>
      </c>
      <c r="J29">
        <v>16400</v>
      </c>
      <c r="K29">
        <v>16480</v>
      </c>
      <c r="L29">
        <v>16560</v>
      </c>
      <c r="M29">
        <v>15440</v>
      </c>
      <c r="N29">
        <v>14760</v>
      </c>
      <c r="O29">
        <v>13240</v>
      </c>
      <c r="P29">
        <v>14040</v>
      </c>
      <c r="Q29">
        <v>16160</v>
      </c>
      <c r="R29">
        <v>16400</v>
      </c>
      <c r="S29">
        <v>16400</v>
      </c>
      <c r="T29">
        <v>16160</v>
      </c>
      <c r="U29">
        <v>15480</v>
      </c>
      <c r="V29">
        <v>15840</v>
      </c>
      <c r="W29">
        <v>16040</v>
      </c>
      <c r="X29">
        <v>15920</v>
      </c>
      <c r="Y29">
        <v>15520</v>
      </c>
      <c r="Z29">
        <v>15240</v>
      </c>
      <c r="AA29">
        <v>15760</v>
      </c>
      <c r="AB29">
        <v>2200</v>
      </c>
      <c r="AC29">
        <v>2160</v>
      </c>
      <c r="AD29">
        <v>1920</v>
      </c>
      <c r="AE29">
        <v>2280</v>
      </c>
      <c r="AF29">
        <v>2320</v>
      </c>
      <c r="AG29">
        <v>2520</v>
      </c>
      <c r="AH29">
        <v>2760</v>
      </c>
      <c r="AI29">
        <v>2720</v>
      </c>
      <c r="AJ29">
        <v>2840</v>
      </c>
      <c r="AK29">
        <v>2000</v>
      </c>
      <c r="AL29">
        <v>1640</v>
      </c>
      <c r="AM29">
        <v>1000</v>
      </c>
      <c r="AN29">
        <v>1520</v>
      </c>
      <c r="AO29">
        <v>2440</v>
      </c>
      <c r="AP29">
        <v>2640</v>
      </c>
      <c r="AQ29">
        <v>2600</v>
      </c>
      <c r="AR29">
        <v>2440</v>
      </c>
      <c r="AS29">
        <v>2080</v>
      </c>
      <c r="AT29">
        <v>2280</v>
      </c>
      <c r="AU29">
        <v>2360</v>
      </c>
      <c r="AV29">
        <v>2240</v>
      </c>
      <c r="AW29">
        <v>2000</v>
      </c>
      <c r="AX29">
        <v>1880</v>
      </c>
      <c r="AY29">
        <v>2160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80</v>
      </c>
      <c r="BL29">
        <v>40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 t="s">
        <v>53</v>
      </c>
    </row>
    <row r="30" spans="2:76" x14ac:dyDescent="0.25">
      <c r="B30" s="71" t="s">
        <v>248</v>
      </c>
      <c r="C30" s="72">
        <v>44434</v>
      </c>
      <c r="D30" s="71">
        <v>16240</v>
      </c>
      <c r="E30">
        <v>16040</v>
      </c>
      <c r="F30">
        <v>16000</v>
      </c>
      <c r="G30">
        <v>15880</v>
      </c>
      <c r="H30">
        <v>15640</v>
      </c>
      <c r="I30">
        <v>15880</v>
      </c>
      <c r="J30">
        <v>15680</v>
      </c>
      <c r="K30">
        <v>16520</v>
      </c>
      <c r="L30">
        <v>16320</v>
      </c>
      <c r="M30">
        <v>15800</v>
      </c>
      <c r="N30">
        <v>16000</v>
      </c>
      <c r="O30">
        <v>15840</v>
      </c>
      <c r="P30">
        <v>15960</v>
      </c>
      <c r="Q30">
        <v>15920</v>
      </c>
      <c r="R30">
        <v>15560</v>
      </c>
      <c r="S30">
        <v>15960</v>
      </c>
      <c r="T30">
        <v>15960</v>
      </c>
      <c r="U30">
        <v>15840</v>
      </c>
      <c r="V30">
        <v>16320</v>
      </c>
      <c r="W30">
        <v>16080</v>
      </c>
      <c r="X30">
        <v>15360</v>
      </c>
      <c r="Y30">
        <v>16120</v>
      </c>
      <c r="Z30">
        <v>15680</v>
      </c>
      <c r="AA30">
        <v>16000</v>
      </c>
      <c r="AB30">
        <v>2480</v>
      </c>
      <c r="AC30">
        <v>2320</v>
      </c>
      <c r="AD30">
        <v>2320</v>
      </c>
      <c r="AE30">
        <v>2240</v>
      </c>
      <c r="AF30">
        <v>2200</v>
      </c>
      <c r="AG30">
        <v>2280</v>
      </c>
      <c r="AH30">
        <v>3440</v>
      </c>
      <c r="AI30">
        <v>2720</v>
      </c>
      <c r="AJ30">
        <v>2640</v>
      </c>
      <c r="AK30">
        <v>2280</v>
      </c>
      <c r="AL30">
        <v>2360</v>
      </c>
      <c r="AM30">
        <v>2200</v>
      </c>
      <c r="AN30">
        <v>2280</v>
      </c>
      <c r="AO30">
        <v>2360</v>
      </c>
      <c r="AP30">
        <v>2160</v>
      </c>
      <c r="AQ30">
        <v>2400</v>
      </c>
      <c r="AR30">
        <v>2520</v>
      </c>
      <c r="AS30">
        <v>2920</v>
      </c>
      <c r="AT30">
        <v>2560</v>
      </c>
      <c r="AU30">
        <v>2440</v>
      </c>
      <c r="AV30">
        <v>2600</v>
      </c>
      <c r="AW30">
        <v>2360</v>
      </c>
      <c r="AX30">
        <v>2120</v>
      </c>
      <c r="AY30">
        <v>2280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 t="s">
        <v>53</v>
      </c>
    </row>
    <row r="31" spans="2:76" x14ac:dyDescent="0.25">
      <c r="B31" s="71" t="s">
        <v>248</v>
      </c>
      <c r="C31" s="72">
        <v>44435</v>
      </c>
      <c r="D31" s="71">
        <v>15520</v>
      </c>
      <c r="E31">
        <v>15520</v>
      </c>
      <c r="F31">
        <v>16040</v>
      </c>
      <c r="G31">
        <v>15880</v>
      </c>
      <c r="H31">
        <v>16480</v>
      </c>
      <c r="I31">
        <v>15920</v>
      </c>
      <c r="J31">
        <v>15920</v>
      </c>
      <c r="K31">
        <v>16040</v>
      </c>
      <c r="L31">
        <v>15720</v>
      </c>
      <c r="M31">
        <v>15760</v>
      </c>
      <c r="N31">
        <v>15920</v>
      </c>
      <c r="O31">
        <v>15840</v>
      </c>
      <c r="P31">
        <v>16160</v>
      </c>
      <c r="Q31">
        <v>16360</v>
      </c>
      <c r="R31">
        <v>16160</v>
      </c>
      <c r="S31">
        <v>16240</v>
      </c>
      <c r="T31">
        <v>16200</v>
      </c>
      <c r="U31">
        <v>15200</v>
      </c>
      <c r="V31">
        <v>14520</v>
      </c>
      <c r="W31">
        <v>15040</v>
      </c>
      <c r="X31">
        <v>16040</v>
      </c>
      <c r="Y31">
        <v>16280</v>
      </c>
      <c r="Z31">
        <v>16200</v>
      </c>
      <c r="AA31">
        <v>15680</v>
      </c>
      <c r="AB31">
        <v>2000</v>
      </c>
      <c r="AC31">
        <v>2000</v>
      </c>
      <c r="AD31">
        <v>2360</v>
      </c>
      <c r="AE31">
        <v>2880</v>
      </c>
      <c r="AF31">
        <v>2720</v>
      </c>
      <c r="AG31">
        <v>3240</v>
      </c>
      <c r="AH31">
        <v>2840</v>
      </c>
      <c r="AI31">
        <v>2400</v>
      </c>
      <c r="AJ31">
        <v>2280</v>
      </c>
      <c r="AK31">
        <v>2080</v>
      </c>
      <c r="AL31">
        <v>2160</v>
      </c>
      <c r="AM31">
        <v>2240</v>
      </c>
      <c r="AN31">
        <v>2480</v>
      </c>
      <c r="AO31">
        <v>2680</v>
      </c>
      <c r="AP31">
        <v>2560</v>
      </c>
      <c r="AQ31">
        <v>2600</v>
      </c>
      <c r="AR31">
        <v>2600</v>
      </c>
      <c r="AS31">
        <v>3240</v>
      </c>
      <c r="AT31">
        <v>2800</v>
      </c>
      <c r="AU31">
        <v>1800</v>
      </c>
      <c r="AV31">
        <v>2440</v>
      </c>
      <c r="AW31">
        <v>2640</v>
      </c>
      <c r="AX31">
        <v>2520</v>
      </c>
      <c r="AY31">
        <v>2240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53</v>
      </c>
    </row>
    <row r="32" spans="2:76" x14ac:dyDescent="0.25">
      <c r="B32" s="71" t="s">
        <v>248</v>
      </c>
      <c r="C32" s="72">
        <v>44436</v>
      </c>
      <c r="D32" s="71">
        <v>15800</v>
      </c>
      <c r="E32">
        <v>16280</v>
      </c>
      <c r="F32">
        <v>16160</v>
      </c>
      <c r="G32">
        <v>15160</v>
      </c>
      <c r="H32">
        <v>15640</v>
      </c>
      <c r="I32">
        <v>15800</v>
      </c>
      <c r="J32">
        <v>16040</v>
      </c>
      <c r="K32">
        <v>16120</v>
      </c>
      <c r="L32">
        <v>16280</v>
      </c>
      <c r="M32">
        <v>15960</v>
      </c>
      <c r="N32">
        <v>16000</v>
      </c>
      <c r="O32">
        <v>15800</v>
      </c>
      <c r="P32">
        <v>15040</v>
      </c>
      <c r="Q32">
        <v>16080</v>
      </c>
      <c r="R32">
        <v>16400</v>
      </c>
      <c r="S32">
        <v>15720</v>
      </c>
      <c r="T32">
        <v>15720</v>
      </c>
      <c r="U32">
        <v>15880</v>
      </c>
      <c r="V32">
        <v>15560</v>
      </c>
      <c r="W32">
        <v>15960</v>
      </c>
      <c r="X32">
        <v>15800</v>
      </c>
      <c r="Y32">
        <v>15680</v>
      </c>
      <c r="Z32">
        <v>15240</v>
      </c>
      <c r="AA32">
        <v>15400</v>
      </c>
      <c r="AB32">
        <v>2320</v>
      </c>
      <c r="AC32">
        <v>2520</v>
      </c>
      <c r="AD32">
        <v>2480</v>
      </c>
      <c r="AE32">
        <v>1960</v>
      </c>
      <c r="AF32">
        <v>2320</v>
      </c>
      <c r="AG32">
        <v>2360</v>
      </c>
      <c r="AH32">
        <v>2480</v>
      </c>
      <c r="AI32">
        <v>2600</v>
      </c>
      <c r="AJ32">
        <v>2640</v>
      </c>
      <c r="AK32">
        <v>2280</v>
      </c>
      <c r="AL32">
        <v>2320</v>
      </c>
      <c r="AM32">
        <v>2920</v>
      </c>
      <c r="AN32">
        <v>2520</v>
      </c>
      <c r="AO32">
        <v>2480</v>
      </c>
      <c r="AP32">
        <v>2680</v>
      </c>
      <c r="AQ32">
        <v>2280</v>
      </c>
      <c r="AR32">
        <v>2320</v>
      </c>
      <c r="AS32">
        <v>2400</v>
      </c>
      <c r="AT32">
        <v>2160</v>
      </c>
      <c r="AU32">
        <v>2400</v>
      </c>
      <c r="AV32">
        <v>2320</v>
      </c>
      <c r="AW32">
        <v>2160</v>
      </c>
      <c r="AX32">
        <v>2680</v>
      </c>
      <c r="AY32">
        <v>1960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53</v>
      </c>
    </row>
    <row r="33" spans="2:76" x14ac:dyDescent="0.25">
      <c r="B33" s="71" t="s">
        <v>248</v>
      </c>
      <c r="C33" s="72">
        <v>44437</v>
      </c>
      <c r="D33" s="71">
        <v>15680</v>
      </c>
      <c r="E33">
        <v>15240</v>
      </c>
      <c r="F33">
        <v>14560</v>
      </c>
      <c r="G33">
        <v>16040</v>
      </c>
      <c r="H33">
        <v>16080</v>
      </c>
      <c r="I33">
        <v>16720</v>
      </c>
      <c r="J33">
        <v>16000</v>
      </c>
      <c r="K33">
        <v>15360</v>
      </c>
      <c r="L33">
        <v>15760</v>
      </c>
      <c r="M33">
        <v>16000</v>
      </c>
      <c r="N33">
        <v>16000</v>
      </c>
      <c r="O33">
        <v>16360</v>
      </c>
      <c r="P33">
        <v>16160</v>
      </c>
      <c r="Q33">
        <v>16240</v>
      </c>
      <c r="R33">
        <v>16320</v>
      </c>
      <c r="S33">
        <v>16160</v>
      </c>
      <c r="T33">
        <v>15760</v>
      </c>
      <c r="U33">
        <v>15320</v>
      </c>
      <c r="V33">
        <v>16240</v>
      </c>
      <c r="W33">
        <v>15680</v>
      </c>
      <c r="X33">
        <v>15280</v>
      </c>
      <c r="Y33">
        <v>15120</v>
      </c>
      <c r="Z33">
        <v>15400</v>
      </c>
      <c r="AA33">
        <v>15320</v>
      </c>
      <c r="AB33">
        <v>2160</v>
      </c>
      <c r="AC33">
        <v>3440</v>
      </c>
      <c r="AD33">
        <v>2720</v>
      </c>
      <c r="AE33">
        <v>2760</v>
      </c>
      <c r="AF33">
        <v>2440</v>
      </c>
      <c r="AG33">
        <v>2760</v>
      </c>
      <c r="AH33">
        <v>2280</v>
      </c>
      <c r="AI33">
        <v>2560</v>
      </c>
      <c r="AJ33">
        <v>3280</v>
      </c>
      <c r="AK33">
        <v>2880</v>
      </c>
      <c r="AL33">
        <v>2280</v>
      </c>
      <c r="AM33">
        <v>2520</v>
      </c>
      <c r="AN33">
        <v>2560</v>
      </c>
      <c r="AO33">
        <v>2520</v>
      </c>
      <c r="AP33">
        <v>2600</v>
      </c>
      <c r="AQ33">
        <v>2400</v>
      </c>
      <c r="AR33">
        <v>2840</v>
      </c>
      <c r="AS33">
        <v>1960</v>
      </c>
      <c r="AT33">
        <v>2480</v>
      </c>
      <c r="AU33">
        <v>2160</v>
      </c>
      <c r="AV33">
        <v>3480</v>
      </c>
      <c r="AW33">
        <v>2680</v>
      </c>
      <c r="AX33">
        <v>2160</v>
      </c>
      <c r="AY33">
        <v>2000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 t="s">
        <v>53</v>
      </c>
    </row>
    <row r="34" spans="2:76" x14ac:dyDescent="0.25">
      <c r="B34" s="71" t="s">
        <v>248</v>
      </c>
      <c r="C34" s="72">
        <v>44438</v>
      </c>
      <c r="D34" s="71">
        <v>14880</v>
      </c>
      <c r="E34">
        <v>15120</v>
      </c>
      <c r="F34">
        <v>14960</v>
      </c>
      <c r="G34">
        <v>14800</v>
      </c>
      <c r="H34">
        <v>15280</v>
      </c>
      <c r="I34">
        <v>15160</v>
      </c>
      <c r="J34">
        <v>15520</v>
      </c>
      <c r="K34">
        <v>15240</v>
      </c>
      <c r="L34">
        <v>15120</v>
      </c>
      <c r="M34">
        <v>15320</v>
      </c>
      <c r="N34">
        <v>14800</v>
      </c>
      <c r="O34">
        <v>14720</v>
      </c>
      <c r="P34">
        <v>15280</v>
      </c>
      <c r="Q34">
        <v>15120</v>
      </c>
      <c r="R34">
        <v>15120</v>
      </c>
      <c r="S34">
        <v>15840</v>
      </c>
      <c r="T34">
        <v>15080</v>
      </c>
      <c r="U34">
        <v>14400</v>
      </c>
      <c r="V34">
        <v>15760</v>
      </c>
      <c r="W34">
        <v>15240</v>
      </c>
      <c r="X34">
        <v>15080</v>
      </c>
      <c r="Y34">
        <v>14680</v>
      </c>
      <c r="Z34">
        <v>15160</v>
      </c>
      <c r="AA34">
        <v>15800</v>
      </c>
      <c r="AB34">
        <v>1800</v>
      </c>
      <c r="AC34">
        <v>1880</v>
      </c>
      <c r="AD34">
        <v>1800</v>
      </c>
      <c r="AE34">
        <v>2240</v>
      </c>
      <c r="AF34">
        <v>2360</v>
      </c>
      <c r="AG34">
        <v>2040</v>
      </c>
      <c r="AH34">
        <v>2240</v>
      </c>
      <c r="AI34">
        <v>2040</v>
      </c>
      <c r="AJ34">
        <v>2640</v>
      </c>
      <c r="AK34">
        <v>2000</v>
      </c>
      <c r="AL34">
        <v>1760</v>
      </c>
      <c r="AM34">
        <v>1680</v>
      </c>
      <c r="AN34">
        <v>1920</v>
      </c>
      <c r="AO34">
        <v>1960</v>
      </c>
      <c r="AP34">
        <v>2040</v>
      </c>
      <c r="AQ34">
        <v>2360</v>
      </c>
      <c r="AR34">
        <v>1920</v>
      </c>
      <c r="AS34">
        <v>1720</v>
      </c>
      <c r="AT34">
        <v>2320</v>
      </c>
      <c r="AU34">
        <v>1920</v>
      </c>
      <c r="AV34">
        <v>2320</v>
      </c>
      <c r="AW34">
        <v>1880</v>
      </c>
      <c r="AX34">
        <v>1880</v>
      </c>
      <c r="AY34">
        <v>2280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 t="s">
        <v>53</v>
      </c>
    </row>
    <row r="35" spans="2:76" x14ac:dyDescent="0.25">
      <c r="B35" t="s">
        <v>248</v>
      </c>
      <c r="C35" s="1">
        <v>44439</v>
      </c>
      <c r="D35">
        <v>15840</v>
      </c>
      <c r="E35">
        <v>15600</v>
      </c>
      <c r="F35">
        <v>15200</v>
      </c>
      <c r="G35">
        <v>15160</v>
      </c>
      <c r="H35">
        <v>15520</v>
      </c>
      <c r="I35">
        <v>15320</v>
      </c>
      <c r="J35">
        <v>14880</v>
      </c>
      <c r="K35">
        <v>15240</v>
      </c>
      <c r="L35">
        <v>15320</v>
      </c>
      <c r="M35">
        <v>15800</v>
      </c>
      <c r="N35">
        <v>15560</v>
      </c>
      <c r="O35">
        <v>15680</v>
      </c>
      <c r="P35">
        <v>15840</v>
      </c>
      <c r="Q35">
        <v>15240</v>
      </c>
      <c r="R35">
        <v>14920</v>
      </c>
      <c r="S35">
        <v>15800</v>
      </c>
      <c r="T35">
        <v>15760</v>
      </c>
      <c r="U35">
        <v>15400</v>
      </c>
      <c r="V35">
        <v>15520</v>
      </c>
      <c r="W35">
        <v>15600</v>
      </c>
      <c r="X35">
        <v>15320</v>
      </c>
      <c r="Y35">
        <v>15160</v>
      </c>
      <c r="Z35">
        <v>15200</v>
      </c>
      <c r="AA35">
        <v>15240</v>
      </c>
      <c r="AB35">
        <v>2400</v>
      </c>
      <c r="AC35">
        <v>2240</v>
      </c>
      <c r="AD35">
        <v>1920</v>
      </c>
      <c r="AE35">
        <v>1840</v>
      </c>
      <c r="AF35">
        <v>2040</v>
      </c>
      <c r="AG35">
        <v>1920</v>
      </c>
      <c r="AH35">
        <v>1680</v>
      </c>
      <c r="AI35">
        <v>2000</v>
      </c>
      <c r="AJ35">
        <v>2040</v>
      </c>
      <c r="AK35">
        <v>2320</v>
      </c>
      <c r="AL35">
        <v>2200</v>
      </c>
      <c r="AM35">
        <v>2200</v>
      </c>
      <c r="AN35">
        <v>2360</v>
      </c>
      <c r="AO35">
        <v>2000</v>
      </c>
      <c r="AP35">
        <v>1800</v>
      </c>
      <c r="AQ35">
        <v>2440</v>
      </c>
      <c r="AR35">
        <v>2360</v>
      </c>
      <c r="AS35">
        <v>2120</v>
      </c>
      <c r="AT35">
        <v>2160</v>
      </c>
      <c r="AU35">
        <v>2200</v>
      </c>
      <c r="AV35">
        <v>1960</v>
      </c>
      <c r="AW35">
        <v>1920</v>
      </c>
      <c r="AX35">
        <v>1920</v>
      </c>
      <c r="AY35">
        <v>2320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 t="s">
        <v>53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C6"/>
  <sheetViews>
    <sheetView topLeftCell="J1" workbookViewId="0">
      <selection activeCell="AB6" sqref="AB6"/>
    </sheetView>
  </sheetViews>
  <sheetFormatPr baseColWidth="10" defaultColWidth="11.42578125" defaultRowHeight="15" x14ac:dyDescent="0.25"/>
  <cols>
    <col min="2" max="2" width="10.5703125" bestFit="1" customWidth="1"/>
    <col min="3" max="3" width="18.140625" bestFit="1" customWidth="1"/>
    <col min="4" max="4" width="10" bestFit="1" customWidth="1"/>
    <col min="5" max="5" width="11" bestFit="1" customWidth="1"/>
    <col min="6" max="7" width="9" bestFit="1" customWidth="1"/>
    <col min="8" max="8" width="11.28515625" bestFit="1" customWidth="1"/>
    <col min="9" max="9" width="12.42578125" bestFit="1" customWidth="1"/>
    <col min="10" max="10" width="17" bestFit="1" customWidth="1"/>
    <col min="11" max="11" width="11" bestFit="1" customWidth="1"/>
    <col min="12" max="12" width="10" bestFit="1" customWidth="1"/>
    <col min="13" max="13" width="9" bestFit="1" customWidth="1"/>
    <col min="14" max="14" width="10" bestFit="1" customWidth="1"/>
    <col min="15" max="15" width="9" bestFit="1" customWidth="1"/>
    <col min="16" max="16" width="11" bestFit="1" customWidth="1"/>
    <col min="17" max="17" width="10.5703125" bestFit="1" customWidth="1"/>
    <col min="18" max="18" width="11" bestFit="1" customWidth="1"/>
    <col min="19" max="19" width="16.85546875" bestFit="1" customWidth="1"/>
    <col min="20" max="20" width="14.42578125" bestFit="1" customWidth="1"/>
    <col min="21" max="21" width="14.140625" bestFit="1" customWidth="1"/>
    <col min="22" max="22" width="14.28515625" bestFit="1" customWidth="1"/>
    <col min="23" max="24" width="14.5703125" bestFit="1" customWidth="1"/>
    <col min="25" max="25" width="17.5703125" bestFit="1" customWidth="1"/>
    <col min="26" max="26" width="17.140625" bestFit="1" customWidth="1"/>
    <col min="27" max="27" width="17" bestFit="1" customWidth="1"/>
    <col min="28" max="28" width="23.42578125" bestFit="1" customWidth="1"/>
    <col min="29" max="29" width="16.5703125" bestFit="1" customWidth="1"/>
    <col min="30" max="30" width="13.85546875" bestFit="1" customWidth="1"/>
    <col min="31" max="31" width="9.140625" bestFit="1" customWidth="1"/>
    <col min="32" max="32" width="8.5703125" bestFit="1" customWidth="1"/>
    <col min="33" max="33" width="11" bestFit="1" customWidth="1"/>
    <col min="34" max="34" width="12.5703125" bestFit="1" customWidth="1"/>
    <col min="35" max="35" width="15" bestFit="1" customWidth="1"/>
    <col min="36" max="36" width="9.85546875" bestFit="1" customWidth="1"/>
    <col min="37" max="37" width="12.140625" bestFit="1" customWidth="1"/>
    <col min="38" max="38" width="14.28515625" bestFit="1" customWidth="1"/>
    <col min="39" max="39" width="34.28515625" bestFit="1" customWidth="1"/>
    <col min="40" max="40" width="14.85546875" bestFit="1" customWidth="1"/>
    <col min="41" max="41" width="20.42578125" bestFit="1" customWidth="1"/>
    <col min="42" max="42" width="24.42578125" bestFit="1" customWidth="1"/>
    <col min="43" max="43" width="16.5703125" bestFit="1" customWidth="1"/>
    <col min="44" max="44" width="15.5703125" bestFit="1" customWidth="1"/>
    <col min="45" max="45" width="10.5703125" bestFit="1" customWidth="1"/>
    <col min="46" max="46" width="13.5703125" bestFit="1" customWidth="1"/>
    <col min="47" max="47" width="18.140625" bestFit="1" customWidth="1"/>
    <col min="48" max="48" width="14.140625" bestFit="1" customWidth="1"/>
    <col min="49" max="49" width="11.140625" bestFit="1" customWidth="1"/>
    <col min="50" max="50" width="10.85546875" bestFit="1" customWidth="1"/>
    <col min="51" max="51" width="11" bestFit="1" customWidth="1"/>
    <col min="52" max="53" width="11.28515625" bestFit="1" customWidth="1"/>
    <col min="54" max="54" width="14.140625" bestFit="1" customWidth="1"/>
    <col min="55" max="55" width="13.7109375" bestFit="1" customWidth="1"/>
    <col min="56" max="56" width="21.28515625" bestFit="1" customWidth="1"/>
    <col min="57" max="57" width="28" bestFit="1" customWidth="1"/>
    <col min="58" max="58" width="16.7109375" bestFit="1" customWidth="1"/>
    <col min="59" max="59" width="16.42578125" bestFit="1" customWidth="1"/>
    <col min="60" max="60" width="16.5703125" bestFit="1" customWidth="1"/>
    <col min="61" max="62" width="16.85546875" bestFit="1" customWidth="1"/>
    <col min="63" max="63" width="19.85546875" bestFit="1" customWidth="1"/>
    <col min="64" max="64" width="19.28515625" bestFit="1" customWidth="1"/>
    <col min="65" max="65" width="19.140625" bestFit="1" customWidth="1"/>
    <col min="66" max="66" width="25.7109375" bestFit="1" customWidth="1"/>
    <col min="67" max="67" width="30.140625" bestFit="1" customWidth="1"/>
    <col min="68" max="68" width="9.42578125" bestFit="1" customWidth="1"/>
    <col min="69" max="69" width="14.42578125" bestFit="1" customWidth="1"/>
    <col min="70" max="70" width="8.85546875" bestFit="1" customWidth="1"/>
    <col min="71" max="71" width="11.28515625" bestFit="1" customWidth="1"/>
    <col min="72" max="72" width="16.7109375" bestFit="1" customWidth="1"/>
    <col min="73" max="73" width="12.85546875" bestFit="1" customWidth="1"/>
    <col min="74" max="74" width="13.140625" bestFit="1" customWidth="1"/>
    <col min="75" max="75" width="12.5703125" bestFit="1" customWidth="1"/>
    <col min="76" max="76" width="13.28515625" bestFit="1" customWidth="1"/>
    <col min="77" max="77" width="13.5703125" bestFit="1" customWidth="1"/>
    <col min="78" max="78" width="13" bestFit="1" customWidth="1"/>
    <col min="79" max="79" width="18.140625" bestFit="1" customWidth="1"/>
    <col min="80" max="80" width="12.85546875" bestFit="1" customWidth="1"/>
    <col min="81" max="81" width="14" bestFit="1" customWidth="1"/>
    <col min="82" max="82" width="14.28515625" bestFit="1" customWidth="1"/>
    <col min="83" max="84" width="14.5703125" bestFit="1" customWidth="1"/>
    <col min="85" max="85" width="17.5703125" bestFit="1" customWidth="1"/>
    <col min="86" max="86" width="17.140625" bestFit="1" customWidth="1"/>
    <col min="87" max="87" width="17" bestFit="1" customWidth="1"/>
    <col min="88" max="88" width="23.42578125" bestFit="1" customWidth="1"/>
    <col min="89" max="89" width="16.5703125" bestFit="1" customWidth="1"/>
    <col min="90" max="90" width="13.85546875" bestFit="1" customWidth="1"/>
    <col min="91" max="91" width="12" bestFit="1" customWidth="1"/>
    <col min="92" max="92" width="9" bestFit="1" customWidth="1"/>
    <col min="93" max="93" width="11" bestFit="1" customWidth="1"/>
    <col min="94" max="94" width="12.5703125" bestFit="1" customWidth="1"/>
    <col min="95" max="95" width="15" bestFit="1" customWidth="1"/>
  </cols>
  <sheetData>
    <row r="1" spans="2:81" x14ac:dyDescent="0.25">
      <c r="B1" t="s">
        <v>0</v>
      </c>
      <c r="C1" s="1">
        <f>Salida!$C$4</f>
        <v>44409</v>
      </c>
    </row>
    <row r="2" spans="2:81" x14ac:dyDescent="0.25">
      <c r="B2" t="s">
        <v>1</v>
      </c>
      <c r="C2" s="1" t="str">
        <f>+Salida!C5</f>
        <v>Frt11545</v>
      </c>
    </row>
    <row r="3" spans="2:81" x14ac:dyDescent="0.25">
      <c r="B3" t="s">
        <v>174</v>
      </c>
      <c r="C3" t="s">
        <v>246</v>
      </c>
    </row>
    <row r="4" spans="2:81" x14ac:dyDescent="0.25">
      <c r="S4" s="53">
        <v>1</v>
      </c>
      <c r="T4" s="53">
        <v>2</v>
      </c>
      <c r="U4" s="53">
        <v>3</v>
      </c>
      <c r="V4" s="53">
        <v>1</v>
      </c>
      <c r="W4" s="53">
        <v>2</v>
      </c>
      <c r="X4" s="53">
        <v>3</v>
      </c>
    </row>
    <row r="5" spans="2:81" x14ac:dyDescent="0.25">
      <c r="B5" t="s">
        <v>2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139</v>
      </c>
      <c r="AE5" t="s">
        <v>140</v>
      </c>
      <c r="AF5" t="s">
        <v>141</v>
      </c>
      <c r="AG5" t="s">
        <v>142</v>
      </c>
      <c r="AH5" t="s">
        <v>143</v>
      </c>
      <c r="AI5" t="s">
        <v>144</v>
      </c>
      <c r="AJ5" t="s">
        <v>175</v>
      </c>
      <c r="AK5" t="s">
        <v>176</v>
      </c>
      <c r="AL5" t="s">
        <v>177</v>
      </c>
      <c r="AM5" t="s">
        <v>178</v>
      </c>
      <c r="AN5" t="s">
        <v>179</v>
      </c>
      <c r="AO5" t="s">
        <v>180</v>
      </c>
      <c r="AP5" t="s">
        <v>181</v>
      </c>
      <c r="AQ5" t="s">
        <v>182</v>
      </c>
      <c r="AR5" t="s">
        <v>183</v>
      </c>
      <c r="AS5" t="s">
        <v>184</v>
      </c>
      <c r="AT5" t="s">
        <v>185</v>
      </c>
      <c r="AU5" t="s">
        <v>186</v>
      </c>
      <c r="AV5" t="s">
        <v>187</v>
      </c>
      <c r="AW5" t="s">
        <v>188</v>
      </c>
      <c r="AX5" t="s">
        <v>189</v>
      </c>
      <c r="AY5" t="s">
        <v>190</v>
      </c>
      <c r="AZ5" t="s">
        <v>191</v>
      </c>
      <c r="BA5" t="s">
        <v>192</v>
      </c>
      <c r="BB5" t="s">
        <v>193</v>
      </c>
      <c r="BC5" t="s">
        <v>194</v>
      </c>
      <c r="BD5" t="s">
        <v>195</v>
      </c>
      <c r="BE5" t="s">
        <v>196</v>
      </c>
      <c r="BF5" t="s">
        <v>197</v>
      </c>
      <c r="BG5" t="s">
        <v>198</v>
      </c>
      <c r="BH5" t="s">
        <v>199</v>
      </c>
      <c r="BI5" t="s">
        <v>200</v>
      </c>
      <c r="BJ5" t="s">
        <v>201</v>
      </c>
      <c r="BK5" t="s">
        <v>202</v>
      </c>
      <c r="BL5" t="s">
        <v>203</v>
      </c>
      <c r="BM5" t="s">
        <v>204</v>
      </c>
      <c r="BN5" t="s">
        <v>205</v>
      </c>
      <c r="BO5" t="s">
        <v>206</v>
      </c>
      <c r="BP5" t="s">
        <v>207</v>
      </c>
      <c r="BQ5" t="s">
        <v>208</v>
      </c>
      <c r="BR5" t="s">
        <v>209</v>
      </c>
      <c r="BS5" t="s">
        <v>210</v>
      </c>
      <c r="BT5" t="s">
        <v>211</v>
      </c>
      <c r="BU5" t="s">
        <v>212</v>
      </c>
      <c r="BV5" t="s">
        <v>213</v>
      </c>
      <c r="BW5" t="s">
        <v>214</v>
      </c>
      <c r="BX5" t="s">
        <v>215</v>
      </c>
      <c r="BY5" t="s">
        <v>216</v>
      </c>
      <c r="BZ5" t="s">
        <v>217</v>
      </c>
      <c r="CA5" t="s">
        <v>243</v>
      </c>
      <c r="CB5" t="s">
        <v>244</v>
      </c>
      <c r="CC5" t="s">
        <v>245</v>
      </c>
    </row>
    <row r="6" spans="2:81" x14ac:dyDescent="0.25">
      <c r="B6" t="s">
        <v>248</v>
      </c>
      <c r="C6" s="1">
        <v>44409</v>
      </c>
      <c r="D6">
        <v>93.632223999999994</v>
      </c>
      <c r="E6">
        <v>237.68150700000001</v>
      </c>
      <c r="F6">
        <v>0.22322600000000004</v>
      </c>
      <c r="G6">
        <v>0.77677399999999996</v>
      </c>
      <c r="H6">
        <v>114.74</v>
      </c>
      <c r="I6">
        <v>138.63</v>
      </c>
      <c r="J6">
        <v>120</v>
      </c>
      <c r="K6">
        <v>2410570937</v>
      </c>
      <c r="L6">
        <v>367807642</v>
      </c>
      <c r="M6">
        <v>92655624</v>
      </c>
      <c r="N6">
        <v>311393268</v>
      </c>
      <c r="O6">
        <v>11845846</v>
      </c>
      <c r="P6">
        <v>62626929</v>
      </c>
      <c r="Q6">
        <v>464275857</v>
      </c>
      <c r="R6">
        <v>3721176103</v>
      </c>
      <c r="S6">
        <v>3186</v>
      </c>
      <c r="T6">
        <v>-59569</v>
      </c>
      <c r="U6">
        <v>770625</v>
      </c>
      <c r="V6">
        <v>42784</v>
      </c>
      <c r="W6">
        <v>-48533</v>
      </c>
      <c r="X6">
        <v>-58707</v>
      </c>
      <c r="Y6">
        <v>11444</v>
      </c>
      <c r="Z6">
        <v>33182</v>
      </c>
      <c r="AA6">
        <v>691226</v>
      </c>
      <c r="AB6">
        <v>-1008</v>
      </c>
      <c r="AC6">
        <v>0</v>
      </c>
      <c r="AD6">
        <v>0</v>
      </c>
      <c r="AE6">
        <v>0</v>
      </c>
      <c r="AF6">
        <v>3707936</v>
      </c>
      <c r="AG6">
        <v>0</v>
      </c>
      <c r="AH6">
        <v>0</v>
      </c>
      <c r="AI6">
        <v>0</v>
      </c>
      <c r="AJ6" t="s">
        <v>246</v>
      </c>
      <c r="AK6">
        <v>9884</v>
      </c>
      <c r="AL6" t="s">
        <v>254</v>
      </c>
      <c r="AM6" t="s">
        <v>249</v>
      </c>
      <c r="AN6" t="s">
        <v>250</v>
      </c>
      <c r="AO6" t="s">
        <v>251</v>
      </c>
      <c r="AP6" t="s">
        <v>252</v>
      </c>
      <c r="AQ6" t="s">
        <v>253</v>
      </c>
      <c r="AR6">
        <v>4</v>
      </c>
      <c r="AS6">
        <v>11728560</v>
      </c>
      <c r="AT6">
        <v>1743880</v>
      </c>
      <c r="AU6">
        <v>0</v>
      </c>
      <c r="AV6">
        <v>120</v>
      </c>
      <c r="AW6">
        <v>205.53</v>
      </c>
      <c r="AX6">
        <v>31.36</v>
      </c>
      <c r="AY6">
        <v>7.9</v>
      </c>
      <c r="AZ6">
        <v>26.55</v>
      </c>
      <c r="BA6">
        <v>1.01</v>
      </c>
      <c r="BB6">
        <v>5.34</v>
      </c>
      <c r="BC6">
        <v>39.590000000000003</v>
      </c>
      <c r="BD6">
        <v>3721179289</v>
      </c>
      <c r="BE6">
        <v>690218</v>
      </c>
      <c r="BF6">
        <v>2410511368</v>
      </c>
      <c r="BG6">
        <v>368578267</v>
      </c>
      <c r="BH6">
        <v>92698408</v>
      </c>
      <c r="BI6">
        <v>311344735</v>
      </c>
      <c r="BJ6">
        <v>11787139</v>
      </c>
      <c r="BK6">
        <v>62638373</v>
      </c>
      <c r="BL6">
        <v>464309039</v>
      </c>
      <c r="BM6">
        <v>3721867329</v>
      </c>
      <c r="BN6">
        <v>2178</v>
      </c>
      <c r="BO6">
        <v>3721869507</v>
      </c>
      <c r="BP6">
        <v>-1</v>
      </c>
      <c r="BQ6">
        <v>0</v>
      </c>
      <c r="BR6">
        <v>1483175</v>
      </c>
      <c r="BS6">
        <v>0</v>
      </c>
      <c r="BT6">
        <v>3718161570</v>
      </c>
      <c r="BU6">
        <v>43.42</v>
      </c>
      <c r="BV6">
        <v>39.78</v>
      </c>
      <c r="BW6">
        <v>34.42</v>
      </c>
      <c r="BX6">
        <v>5.38</v>
      </c>
      <c r="BY6">
        <v>5.34</v>
      </c>
      <c r="BZ6">
        <v>5.29</v>
      </c>
      <c r="CA6">
        <v>0</v>
      </c>
      <c r="CB6">
        <v>0</v>
      </c>
      <c r="CC6" t="s">
        <v>247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fce26f-8d1b-4c12-8964-b49cd0ff60d5" xsi:nil="true"/>
    <lcf76f155ced4ddcb4097134ff3c332f xmlns="6ccaf70e-335c-40b4-835e-e9951996c92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FD558652B14045AB4E096B8A68D9C7" ma:contentTypeVersion="14" ma:contentTypeDescription="Crear nuevo documento." ma:contentTypeScope="" ma:versionID="2ef977b393055f3f93e129498ded034c">
  <xsd:schema xmlns:xsd="http://www.w3.org/2001/XMLSchema" xmlns:xs="http://www.w3.org/2001/XMLSchema" xmlns:p="http://schemas.microsoft.com/office/2006/metadata/properties" xmlns:ns2="6ccaf70e-335c-40b4-835e-e9951996c923" xmlns:ns3="64fce26f-8d1b-4c12-8964-b49cd0ff60d5" targetNamespace="http://schemas.microsoft.com/office/2006/metadata/properties" ma:root="true" ma:fieldsID="8b090df26caf7fbd47a03c5498cd3ed6" ns2:_="" ns3:_="">
    <xsd:import namespace="6ccaf70e-335c-40b4-835e-e9951996c923"/>
    <xsd:import namespace="64fce26f-8d1b-4c12-8964-b49cd0ff60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af70e-335c-40b4-835e-e9951996c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0375cf0f-de82-4be0-8082-f92557969e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ce26f-8d1b-4c12-8964-b49cd0ff60d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66b211a-6adb-4b3d-9490-962afe6b16e6}" ma:internalName="TaxCatchAll" ma:showField="CatchAllData" ma:web="64fce26f-8d1b-4c12-8964-b49cd0ff60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103C68-AB1D-4A93-92EC-6E0D27750B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AA1102-EE66-4BCF-9D4D-B0FBE6037D1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7248D1A-10A5-4195-A8BC-0C4F408E43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Gráficos</vt:lpstr>
      </vt:variant>
      <vt:variant>
        <vt:i4>1</vt:i4>
      </vt:variant>
    </vt:vector>
  </HeadingPairs>
  <TitlesOfParts>
    <vt:vector size="6" baseType="lpstr">
      <vt:lpstr>Salida</vt:lpstr>
      <vt:lpstr>Liquidación</vt:lpstr>
      <vt:lpstr>Matriz_de_consumo</vt:lpstr>
      <vt:lpstr>Datos_Consumos</vt:lpstr>
      <vt:lpstr>Datos_liq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enersinc</dc:creator>
  <cp:lastModifiedBy>erika.davila</cp:lastModifiedBy>
  <dcterms:created xsi:type="dcterms:W3CDTF">2015-06-05T18:17:20Z</dcterms:created>
  <dcterms:modified xsi:type="dcterms:W3CDTF">2021-10-29T14:05:22Z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0x010100F5FD558652B14045AB4E096B8A68D9C7</vt:lpwstr>
  </property>
</Properties>
</file>