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A_Gestión Caracara\J_Seguimiento a Contratos\Ecopetrol comercializador\Año 2022\4. Abril\"/>
    </mc:Choice>
  </mc:AlternateContent>
  <xr:revisionPtr revIDLastSave="0" documentId="13_ncr:1_{6F7AD97E-9969-434C-9C64-81B78F64F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Datos_Consumos!$B$4:$BX$34</definedName>
    <definedName name="reporte_bitacora_frontera" localSheetId="4" hidden="1">Datos_liq!$B$5:$CE$6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8" l="1"/>
  <c r="E19" i="8"/>
  <c r="J17" i="8"/>
  <c r="J16" i="8"/>
  <c r="J15" i="8"/>
  <c r="J14" i="8"/>
  <c r="F19" i="8" l="1"/>
  <c r="E18" i="8"/>
  <c r="E17" i="8"/>
  <c r="E16" i="8"/>
  <c r="E15" i="8"/>
  <c r="E14" i="8"/>
  <c r="E13" i="8"/>
  <c r="E12" i="8"/>
  <c r="D56" i="8" a="1"/>
  <c r="D56" i="8" s="1"/>
  <c r="C56" i="8" a="1"/>
  <c r="C56" i="8" s="1"/>
  <c r="C77" i="2" a="1"/>
  <c r="C77" i="2" s="1"/>
  <c r="D20" i="8" s="1"/>
  <c r="C42" i="2" a="1"/>
  <c r="C42" i="2" s="1"/>
  <c r="C7" i="2" a="1"/>
  <c r="C7" i="2" s="1"/>
  <c r="D58" i="8" a="1"/>
  <c r="D58" i="8" s="1"/>
  <c r="D57" i="8" a="1"/>
  <c r="D57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D51" i="4" s="1" a="1"/>
  <c r="D51" i="4" s="1"/>
  <c r="C1" i="5"/>
  <c r="D38" i="8" l="1" a="1"/>
  <c r="D38" i="8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222" i="4" l="1"/>
  <c r="C254" i="4" s="1"/>
  <c r="D17" i="8" s="1"/>
  <c r="C12" i="4"/>
  <c r="C44" i="4" s="1"/>
  <c r="D12" i="8" s="1"/>
  <c r="B295" i="4"/>
  <c r="B252" i="4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1" i="8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D46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0081-7C29-4573-8097-87A3FB141835}" name="consumo_bitaco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xr16:uid="{2EAC00ED-4DCD-463A-8BC4-30BE03FE32AD}" name="reporte_bitacora_fronte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<sst xmlns="http://schemas.openxmlformats.org/spreadsheetml/2006/main" count="546" uniqueCount="256">
  <si>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</si>
  <si>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</si>
  <si>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</si>
  <si>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</si>
  <si>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</si>
  <si>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</si>
  <si>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</si>
  <si>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</si>
  <si>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</si>
  <si>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</si>
  <si>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</si>
  <si>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</si>
  <si>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</si>
  <si>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</si>
  <si>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</si>
  <si>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</si>
  <si>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</si>
  <si>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</si>
  <si>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</si>
  <si>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</si>
  <si>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</si>
  <si>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</si>
  <si>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</si>
  <si>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</si>
  <si>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</si>
  <si>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</si>
  <si>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</si>
  <si>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</si>
  <si>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</si>
  <si>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</si>
  <si>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</si>
  <si>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</si>
  <si>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</si>
  <si>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</si>
  <si>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</si>
  <si>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</si>
  <si>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</si>
  <si>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</si>
  <si>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</si>
  <si>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</si>
  <si>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</si>
  <si>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</si>
  <si>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</si>
  <si>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</si>
  <si>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</si>
  <si>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</si>
  <si>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</si>
  <si>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</si>
  <si>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</si>
  <si>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</si>
  <si>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</si>
  <si>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</si>
  <si>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</si>
  <si>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</si>
  <si>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</si>
  <si>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</si>
  <si>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</si>
  <si>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</si>
  <si>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</si>
  <si>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</si>
  <si>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</si>
  <si>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</si>
  <si>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</si>
  <si>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</si>
  <si>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</si>
  <si>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</si>
  <si>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</si>
  <si>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</si>
  <si>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</si>
  <si>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</si>
  <si>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</si>
  <si>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</si>
  <si>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</si>
  <si>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</si>
  <si>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</si>
  <si>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</si>
  <si>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</si>
  <si>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</si>
  <si>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</si>
  <si>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</si>
  <si>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</si>
  <si>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</si>
  <si>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</si>
  <si>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</si>
  <si>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</si>
  <si>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</si>
  <si>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</si>
  <si>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</si>
  <si>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</si>
  <si>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</si>
  <si>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</si>
  <si>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</si>
  <si>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</si>
  <si>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</si>
  <si>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</si>
  <si>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</si>
  <si>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</si>
  <si>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</si>
  <si>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</si>
  <si>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</si>
  <si>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</si>
  <si>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</si>
  <si>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</si>
  <si>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</si>
  <si>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</si>
  <si>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</si>
  <si>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</si>
  <si>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</si>
  <si>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</si>
  <si>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</si>
  <si>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</si>
  <si>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</si>
  <si>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</si>
  <si>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</si>
  <si>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</si>
  <si>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</si>
  <si>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</si>
  <si>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</si>
  <si>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</si>
  <si>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</si>
  <si>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</si>
  <si>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</si>
  <si>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</si>
  <si>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</si>
  <si>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</si>
  <si>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</si>
  <si>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</si>
  <si>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</si>
  <si>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</si>
  <si>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</si>
  <si>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</si>
  <si>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</si>
  <si>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</si>
  <si>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</si>
  <si>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</si>
  <si>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</si>
  <si>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</si>
  <si>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</si>
  <si>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</si>
  <si>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</si>
  <si>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</si>
  <si>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</si>
  <si>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</si>
  <si>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</si>
  <si>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</si>
  <si>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</si>
  <si>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</si>
  <si>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</si>
  <si>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</si>
  <si>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</si>
  <si>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</si>
  <si>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</si>
  <si>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</si>
  <si>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</si>
  <si>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</si>
  <si>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</si>
  <si>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</si>
  <si>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</si>
  <si>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</si>
  <si>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</si>
  <si>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</si>
  <si>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</si>
  <si>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</si>
  <si>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</si>
  <si>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</si>
  <si>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</si>
  <si>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</si>
  <si>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</si>
  <si>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</si>
  <si>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</si>
  <si>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</si>
  <si>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</si>
  <si>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</si>
  <si>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</si>
  <si>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</si>
  <si>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</si>
  <si>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</si>
  <si>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</si>
  <si>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</si>
  <si>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</si>
  <si>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</si>
  <si>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</si>
  <si>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</si>
  <si>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</si>
  <si>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</si>
  <si>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</si>
  <si>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</si>
  <si>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</si>
  <si>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</si>
  <si>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</si>
  <si>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</si>
  <si>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</si>
  <si>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</si>
  <si>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</si>
  <si>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</si>
  <si>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</si>
  <si>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</si>
  <si>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</si>
  <si>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</si>
  <si>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</si>
  <si>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</si>
  <si>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</si>
  <si>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</si>
  <si>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</si>
  <si>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</si>
  <si>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</si>
  <si>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</si>
  <si>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</si>
  <si>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</si>
  <si>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</si>
  <si>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</si>
  <si>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</si>
  <si>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</si>
  <si>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</si>
  <si>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</si>
  <si>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</si>
  <si>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</si>
  <si>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</si>
  <si>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</si>
  <si>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</si>
  <si>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</si>
  <si>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</si>
  <si>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</si>
  <si>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</si>
  <si>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</si>
  <si>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</si>
  <si>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</si>
  <si>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</si>
  <si>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</si>
  <si>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</si>
  <si>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</si>
  <si>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</si>
  <si>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</si>
  <si>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</si>
  <si>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</si>
  <si>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</si>
  <si>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</si>
  <si>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</si>
  <si>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</si>
  <si>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</si>
  <si>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</si>
  <si>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</si>
  <si>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</si>
  <si>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</si>
  <si>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</si>
  <si>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</si>
  <si>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</si>
  <si>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</si>
  <si>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ECOPETROL S.A. - CAMPO CARACARA</t>
  </si>
  <si>
    <t>50568</t>
  </si>
  <si>
    <t>PUERTO GAITAN</t>
  </si>
  <si>
    <t>META</t>
  </si>
  <si>
    <t>ELECTROMETA</t>
  </si>
  <si>
    <t>v_sgcv</t>
  </si>
  <si>
    <t>factor_m</t>
  </si>
  <si>
    <t>99001990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</si>
</sst>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164" formatCode="_(* #,##0.00_);_(* \(#,##0.00\);_(* &quot;-&quot;??_);_(@_)"/>
    <numFmt numFmtId="165" formatCode="0.0000"/>
    <numFmt numFmtId="166" formatCode="0.0000000"/>
    <numFmt numFmtId="167" formatCode="0.000000"/>
    <numFmt numFmtId="168" formatCode="0.000000000000000000000"/>
    <numFmt numFmtId="169" formatCode="0.0000000000000000000"/>
    <numFmt numFmtId="170" formatCode="0.000"/>
    <numFmt numFmtId="171" formatCode="_-* #,##0.00000000_-;\-* #,##0.00000000_-;_-* &quot;-&quot;_-;_-@_-"/>
    <numFmt numFmtId="172" formatCode="_-* #,##0.0000_-;\-* #,##0.0000_-;_-* &quot;-&quot;_-;_-@_-"/>
    <numFmt numFmtId="173" formatCode="_-* #,##0_-;\-* #,##0_-;_-* &quot;-&quot;??_-;_-@_-"/>
    <numFmt numFmtId="174" formatCode="#,##0.000000"/>
    <numFmt numFmtId="17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41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81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0" fontId="2" fillId="0" borderId="3" xfId="0" applyFont="1" applyBorder="1" applyAlignment="1">
      <alignment horizontal="left"/>
    </xf>
    <xf numFmtId="167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5" fontId="2" fillId="0" borderId="3" xfId="0" applyNumberFormat="1" applyFont="1" applyBorder="1"/>
    <xf numFmtId="168" fontId="1" fillId="0" borderId="0" xfId="0" applyNumberFormat="1" applyFont="1"/>
    <xf numFmtId="169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1" fillId="0" borderId="0" xfId="0" applyNumberFormat="1" applyFont="1"/>
    <xf numFmtId="41" fontId="1" fillId="0" borderId="0" xfId="1" applyFont="1"/>
    <xf numFmtId="171" fontId="1" fillId="0" borderId="0" xfId="1" applyNumberFormat="1" applyFont="1"/>
    <xf numFmtId="172" fontId="1" fillId="0" borderId="0" xfId="1" applyNumberFormat="1" applyFont="1"/>
    <xf numFmtId="173" fontId="1" fillId="0" borderId="0" xfId="0" applyNumberFormat="1" applyFont="1"/>
    <xf numFmtId="174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5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3" fontId="0" fillId="0" borderId="0" xfId="0" applyNumberFormat="1"/>
    <xf numFmtId="164" fontId="0" fillId="0" borderId="0" xfId="2" applyFont="1"/>
    <xf numFmtId="175" fontId="0" fillId="0" borderId="0" xfId="2" applyNumberFormat="1" applyFont="1"/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3">
    <cellStyle name="Comma" xfId="2" builtinId="3"/>
    <cellStyle name="Comma [0] 2" xfId="1" xr:uid="{803A6A30-8A4A-4435-BD82-434A3306EDE4}"/>
    <cellStyle name="Normal" xfId="0" builtinId="0"/>
  </cellStyles>
  <dxfs count="2">
    <dxf>
      <numFmt numFmtId="176" formatCode="yyyy/mm/dd"/>
    </dxf>
    <dxf>
      <numFmt numFmtId="176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o_bit" connectionId="1" xr16:uid="{7AED6002-F948-45A9-9F99-4840E88DE7DC}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e_bitacora_frontera" connectionId="2" xr16:uid="{AF6B55CC-6D78-455D-AF39-7F2629FF0F08}" autoFormatId="16" applyNumberFormats="0" applyBorderFormats="0" applyFontFormats="0" applyPatternFormats="0" applyAlignmentFormats="0" applyWidthHeightFormats="0">
  <queryTableRefresh nextId="97">
    <queryTableFields count="82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  <queryTableField id="95" name="v_sgcv" tableColumnId="81"/>
      <queryTableField id="96" name="factor_m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1DBBC-9317-4CB1-A3C1-B038297F1F56}" name="Tabla_consumo_bit" displayName="Tabla_consumo_bit" ref="B4:BX34" tableType="queryTable" totalsRowShown="0">
  <autoFilter ref="B4:BX34" xr:uid="{0577A61F-3DE6-49C3-83F2-1319A55EF7B1}"/>
  <tableColumns count="75">
    <tableColumn id="1" xr3:uid="{FE0F940F-E7D9-4369-9E20-23AC89DB4A9C}" uniqueName="1" name="frontera" queryTableFieldId="1"/>
    <tableColumn id="2" xr3:uid="{241819C0-0EEC-49AC-8575-BE77E7E24815}" uniqueName="2" name="fechaoperacion" queryTableFieldId="2" dataDxfId="1"/>
    <tableColumn id="3" xr3:uid="{F62F4502-EAC9-4DCA-97FF-149756EE0B60}" uniqueName="3" name="ah1" queryTableFieldId="3"/>
    <tableColumn id="4" xr3:uid="{FCCB93F4-4AF8-44F8-B35B-1A9DE83F0A5B}" uniqueName="4" name="ah2" queryTableFieldId="4"/>
    <tableColumn id="5" xr3:uid="{2CC85F22-ECB1-47F3-B4D5-7D4458314FE0}" uniqueName="5" name="ah3" queryTableFieldId="5"/>
    <tableColumn id="6" xr3:uid="{C001159B-FEE3-4197-AF20-3031486A4E6B}" uniqueName="6" name="ah4" queryTableFieldId="6"/>
    <tableColumn id="7" xr3:uid="{FE0703B5-58E0-4570-B6CB-8CA32451700D}" uniqueName="7" name="ah5" queryTableFieldId="7"/>
    <tableColumn id="8" xr3:uid="{2647A112-B5A7-4F1D-B7E3-E76EDD541BA3}" uniqueName="8" name="ah6" queryTableFieldId="8"/>
    <tableColumn id="9" xr3:uid="{02103E96-6F0F-46EB-BF88-72C37BD1BB4D}" uniqueName="9" name="ah7" queryTableFieldId="9"/>
    <tableColumn id="10" xr3:uid="{FA70C302-6AF3-4FE1-B779-9D53840C46B3}" uniqueName="10" name="ah8" queryTableFieldId="10"/>
    <tableColumn id="11" xr3:uid="{63DE6DBC-6204-4B8C-BCF7-D2D1AD51D1F3}" uniqueName="11" name="ah9" queryTableFieldId="11"/>
    <tableColumn id="12" xr3:uid="{352C9019-4B5E-49C6-ADCD-41EAE090CA9B}" uniqueName="12" name="ah10" queryTableFieldId="12"/>
    <tableColumn id="13" xr3:uid="{05896962-6227-46AA-B8DB-BF65EF604C90}" uniqueName="13" name="ah11" queryTableFieldId="13"/>
    <tableColumn id="14" xr3:uid="{3A88CE4B-5918-4339-821D-CA59C85461BC}" uniqueName="14" name="ah12" queryTableFieldId="14"/>
    <tableColumn id="15" xr3:uid="{3F0E9EBD-9A5A-4E55-ADAF-6855CE5FC43A}" uniqueName="15" name="ah13" queryTableFieldId="15"/>
    <tableColumn id="16" xr3:uid="{7678F118-5F42-400B-BCBC-44A48EF921B8}" uniqueName="16" name="ah14" queryTableFieldId="16"/>
    <tableColumn id="17" xr3:uid="{5AA8794E-D7EA-43FD-AF1F-6E8FE138D5F8}" uniqueName="17" name="ah15" queryTableFieldId="17"/>
    <tableColumn id="18" xr3:uid="{1DB8417B-93FF-4B45-A0E2-4B40AD42216F}" uniqueName="18" name="ah16" queryTableFieldId="18"/>
    <tableColumn id="19" xr3:uid="{8D154FF6-282A-46BD-A554-56ED526D2BE1}" uniqueName="19" name="ah17" queryTableFieldId="19"/>
    <tableColumn id="20" xr3:uid="{7922096D-716F-4ABB-8670-B02A7E487E13}" uniqueName="20" name="ah18" queryTableFieldId="20"/>
    <tableColumn id="21" xr3:uid="{EB17268D-5971-43EB-BED2-6BB3844E4755}" uniqueName="21" name="ah19" queryTableFieldId="21"/>
    <tableColumn id="22" xr3:uid="{872EC8D1-415C-4321-95D1-852AB4812826}" uniqueName="22" name="ah20" queryTableFieldId="22"/>
    <tableColumn id="23" xr3:uid="{66EB7C94-007F-4B52-9DA8-8905456B33CF}" uniqueName="23" name="ah21" queryTableFieldId="23"/>
    <tableColumn id="24" xr3:uid="{693FC56F-3FA6-48C9-90E7-0D6682F6CC08}" uniqueName="24" name="ah22" queryTableFieldId="24"/>
    <tableColumn id="25" xr3:uid="{EDA3FF21-2794-4A60-BB77-DBD46BF8B8C2}" uniqueName="25" name="ah23" queryTableFieldId="25"/>
    <tableColumn id="26" xr3:uid="{F97E8AE1-1411-4E18-9290-0E6B5ADEADA2}" uniqueName="26" name="ah24" queryTableFieldId="26"/>
    <tableColumn id="27" xr3:uid="{B9D89FBC-E095-45F1-BD4C-363DEC416FEB}" uniqueName="27" name="rh1" queryTableFieldId="27"/>
    <tableColumn id="28" xr3:uid="{51F54A43-C548-4312-8237-6BD69AF2DE66}" uniqueName="28" name="rh2" queryTableFieldId="28"/>
    <tableColumn id="29" xr3:uid="{F0C7A208-6099-4CE5-A952-19472E1F3CF2}" uniqueName="29" name="rh3" queryTableFieldId="29"/>
    <tableColumn id="30" xr3:uid="{4694D9A2-A66C-4B9E-AD21-BE20076E1E1A}" uniqueName="30" name="rh4" queryTableFieldId="30"/>
    <tableColumn id="31" xr3:uid="{2654AA28-B919-4F16-87B4-8629D78411D7}" uniqueName="31" name="rh5" queryTableFieldId="31"/>
    <tableColumn id="32" xr3:uid="{7944572C-CD52-435D-A4CB-DE0EBAED5DAC}" uniqueName="32" name="rh6" queryTableFieldId="32"/>
    <tableColumn id="33" xr3:uid="{B7C95221-9EAB-4829-A3CB-1399B219D578}" uniqueName="33" name="rh7" queryTableFieldId="33"/>
    <tableColumn id="34" xr3:uid="{177B6CFC-2AFC-4B49-9B8F-3974D0929B8D}" uniqueName="34" name="rh8" queryTableFieldId="34"/>
    <tableColumn id="35" xr3:uid="{D859CA04-E090-4052-89FC-1CD628B1DCEE}" uniqueName="35" name="rh9" queryTableFieldId="35"/>
    <tableColumn id="36" xr3:uid="{FD6ECE47-2B7C-4893-9959-79D71E7680B9}" uniqueName="36" name="rh10" queryTableFieldId="36"/>
    <tableColumn id="37" xr3:uid="{3A782567-2A67-4F2D-A94F-55D5BB1791EF}" uniqueName="37" name="rh11" queryTableFieldId="37"/>
    <tableColumn id="38" xr3:uid="{EF19DA60-C92E-4BF9-9085-38E7EBDF2819}" uniqueName="38" name="rh12" queryTableFieldId="38"/>
    <tableColumn id="39" xr3:uid="{5F1F5A55-2CFE-4D43-AAED-06365B19E77B}" uniqueName="39" name="rh13" queryTableFieldId="39"/>
    <tableColumn id="40" xr3:uid="{9C3E014E-4684-48C4-9523-E0E6F2623407}" uniqueName="40" name="rh14" queryTableFieldId="40"/>
    <tableColumn id="41" xr3:uid="{7F52E436-D583-468E-AB7B-64EE47C5DAC0}" uniqueName="41" name="rh15" queryTableFieldId="41"/>
    <tableColumn id="42" xr3:uid="{2F2980A3-1C7F-4217-B2E3-A77B22A8B3AC}" uniqueName="42" name="rh16" queryTableFieldId="42"/>
    <tableColumn id="43" xr3:uid="{071794A9-E996-4C56-B8F2-6E3A90662F87}" uniqueName="43" name="rh17" queryTableFieldId="43"/>
    <tableColumn id="44" xr3:uid="{F5597642-6FFD-4D22-A4A2-B73E6D31F946}" uniqueName="44" name="rh18" queryTableFieldId="44"/>
    <tableColumn id="45" xr3:uid="{29DDF880-210F-43BE-8B06-0356906B7254}" uniqueName="45" name="rh19" queryTableFieldId="45"/>
    <tableColumn id="46" xr3:uid="{AB1F6153-9AC0-4FC8-ADFE-9340C74CD21E}" uniqueName="46" name="rh20" queryTableFieldId="46"/>
    <tableColumn id="47" xr3:uid="{92C7D7CC-FFC5-4BB5-AC39-24B941B6C541}" uniqueName="47" name="rh21" queryTableFieldId="47"/>
    <tableColumn id="48" xr3:uid="{9F38BBBD-E319-46CB-9CD6-13B0DB10D488}" uniqueName="48" name="rh22" queryTableFieldId="48"/>
    <tableColumn id="49" xr3:uid="{CE019FFB-29B5-4E98-AA3C-A29969733255}" uniqueName="49" name="rh23" queryTableFieldId="49"/>
    <tableColumn id="50" xr3:uid="{EE64166C-DDEC-42D2-859E-51FADE0E8838}" uniqueName="50" name="rh24" queryTableFieldId="50"/>
    <tableColumn id="52" xr3:uid="{3320B008-F705-4AF2-863F-DC3358398DB0}" uniqueName="52" name="ch1" queryTableFieldId="52"/>
    <tableColumn id="53" xr3:uid="{8386B901-A812-4277-980C-5234C6CA8E29}" uniqueName="53" name="ch2" queryTableFieldId="53"/>
    <tableColumn id="54" xr3:uid="{1FB27079-984C-4EC8-B12B-E2294F8C64E0}" uniqueName="54" name="ch3" queryTableFieldId="54"/>
    <tableColumn id="55" xr3:uid="{457AD020-B8A5-44BB-A3DA-5FB7FBB0C082}" uniqueName="55" name="ch4" queryTableFieldId="55"/>
    <tableColumn id="56" xr3:uid="{5AE95E48-D18B-4475-95E2-A00BDE6163CB}" uniqueName="56" name="ch5" queryTableFieldId="56"/>
    <tableColumn id="57" xr3:uid="{0310AE50-558F-4EB2-82C9-D615303DEC38}" uniqueName="57" name="ch6" queryTableFieldId="57"/>
    <tableColumn id="58" xr3:uid="{B0685817-30A7-43C0-B909-C1BC249F605D}" uniqueName="58" name="ch7" queryTableFieldId="58"/>
    <tableColumn id="59" xr3:uid="{66B4C69A-1A28-48DB-BA25-35F8B8C72D84}" uniqueName="59" name="ch8" queryTableFieldId="59"/>
    <tableColumn id="60" xr3:uid="{0CFBAF62-6C96-42E9-A950-72F09E26E282}" uniqueName="60" name="ch9" queryTableFieldId="60"/>
    <tableColumn id="61" xr3:uid="{AF07B93E-C731-44D5-8F2C-C5C9645702A5}" uniqueName="61" name="ch10" queryTableFieldId="61"/>
    <tableColumn id="62" xr3:uid="{B7F92E05-B49C-4B40-9561-31488462B1F1}" uniqueName="62" name="ch11" queryTableFieldId="62"/>
    <tableColumn id="63" xr3:uid="{2C5B34E5-4B8A-4E49-ADE6-20F923DC40B7}" uniqueName="63" name="ch12" queryTableFieldId="63"/>
    <tableColumn id="64" xr3:uid="{269E19E8-8546-45C7-87C6-FF6EF83ECBA9}" uniqueName="64" name="ch13" queryTableFieldId="64"/>
    <tableColumn id="65" xr3:uid="{71EBFBB8-2572-474D-8851-4B10937E3426}" uniqueName="65" name="ch14" queryTableFieldId="65"/>
    <tableColumn id="66" xr3:uid="{C162833C-0CFA-4E29-91E9-94C2E8D798F1}" uniqueName="66" name="ch15" queryTableFieldId="66"/>
    <tableColumn id="67" xr3:uid="{8B54903C-C8D3-4BA8-AEA9-8977C2142FE8}" uniqueName="67" name="ch16" queryTableFieldId="67"/>
    <tableColumn id="68" xr3:uid="{0997041C-A592-42B5-B01C-47C8203E0EE4}" uniqueName="68" name="ch17" queryTableFieldId="68"/>
    <tableColumn id="69" xr3:uid="{A8E35E03-0AF2-4FEA-AF45-88893EE89835}" uniqueName="69" name="ch18" queryTableFieldId="69"/>
    <tableColumn id="70" xr3:uid="{FEB66D00-1E53-48B1-AE9B-F4F5D550C161}" uniqueName="70" name="ch19" queryTableFieldId="70"/>
    <tableColumn id="71" xr3:uid="{41DAEB9D-3D43-44F1-89E5-0F932159F214}" uniqueName="71" name="ch20" queryTableFieldId="71"/>
    <tableColumn id="72" xr3:uid="{20B7EF8B-C95E-4B0F-AC0D-DB473AD544D1}" uniqueName="72" name="ch21" queryTableFieldId="72"/>
    <tableColumn id="73" xr3:uid="{E483DB11-9E4C-4ECC-9369-3B570C4B2A56}" uniqueName="73" name="ch22" queryTableFieldId="73"/>
    <tableColumn id="74" xr3:uid="{BB20E68B-5728-400E-B266-2F2C082AEC4B}" uniqueName="74" name="ch23" queryTableFieldId="74"/>
    <tableColumn id="75" xr3:uid="{8C964EAE-93F5-4FDE-9DE7-BB48FB0964CD}" uniqueName="75" name="ch24" queryTableFieldId="75"/>
    <tableColumn id="76" xr3:uid="{9F045B92-F960-475A-B119-BDFD1D6EB187}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7A594-7D0E-4FF5-BECD-52FBE35EE0CB}" name="Tabla_reporte_bitacora_frontera" displayName="Tabla_reporte_bitacora_frontera" ref="B5:CE6" tableType="queryTable" totalsRowShown="0">
  <autoFilter ref="B5:CE6" xr:uid="{79BD5A7F-9C6E-469D-A165-A71F1F3ABFA7}"/>
  <sortState xmlns:xlrd2="http://schemas.microsoft.com/office/spreadsheetml/2017/richdata2" ref="B6:CE6">
    <sortCondition ref="B5:B6"/>
  </sortState>
  <tableColumns count="82">
    <tableColumn id="1" xr3:uid="{13D23419-6B39-459A-B9C1-19D148D7996C}" uniqueName="1" name="frontera" queryTableFieldId="1"/>
    <tableColumn id="2" xr3:uid="{6EF363FF-96F6-4E29-8940-B02C6E7CC46D}" uniqueName="2" name="fechafacturacion" queryTableFieldId="2" dataDxfId="0"/>
    <tableColumn id="3" xr3:uid="{5971AB82-7FD8-4835-A28B-5B88E19B03AA}" uniqueName="3" name="p_pb" queryTableFieldId="3"/>
    <tableColumn id="4" xr3:uid="{EFCCEA97-1B3F-433A-84F9-4236AFBC2B26}" uniqueName="4" name="p_pc" queryTableFieldId="4"/>
    <tableColumn id="5" xr3:uid="{D4A86710-4A50-4729-A880-EC5DF6DEA267}" uniqueName="5" name="f_pb" queryTableFieldId="5"/>
    <tableColumn id="6" xr3:uid="{FFF1D0BA-05D2-4F09-8533-6AECB488ECA6}" uniqueName="6" name="f_pc" queryTableFieldId="6"/>
    <tableColumn id="8" xr3:uid="{B6156C7E-3F22-4845-B356-252E108B8499}" uniqueName="8" name="ipp_base" queryTableFieldId="8"/>
    <tableColumn id="9" xr3:uid="{C5E4863E-C870-44B0-B121-71720F09BFD1}" uniqueName="9" name="ipp_actual" queryTableFieldId="9"/>
    <tableColumn id="12" xr3:uid="{BDAD70C9-EB6E-4FDF-B9CC-0CA9731FF23A}" uniqueName="12" name="q_reactiva_pen" queryTableFieldId="12"/>
    <tableColumn id="24" xr3:uid="{47D66DF0-54C7-4D0D-BBA7-000A138D36E9}" uniqueName="24" name="v_gm" queryTableFieldId="24"/>
    <tableColumn id="25" xr3:uid="{8A3A04AD-81F5-4BCF-83A4-D2EADD6E9F08}" uniqueName="25" name="v_rm" queryTableFieldId="25"/>
    <tableColumn id="26" xr3:uid="{ACC37C75-E81E-4528-89A0-36C4FEAC7867}" uniqueName="26" name="v_cm" queryTableFieldId="26"/>
    <tableColumn id="27" xr3:uid="{19603206-F5B1-41B6-B366-A88793B7DDCF}" uniqueName="27" name="v_dm" queryTableFieldId="27"/>
    <tableColumn id="28" xr3:uid="{D7086F5D-F1A4-473C-9B2D-E564360FAC31}" uniqueName="28" name="v_om" queryTableFieldId="28"/>
    <tableColumn id="29" xr3:uid="{CA8326F2-22D1-4E98-B29B-4634746B58B4}" uniqueName="29" name="v_ppond" queryTableFieldId="29"/>
    <tableColumn id="30" xr3:uid="{39639A7D-2399-4A85-B8F6-1B3DDFC63032}" uniqueName="30" name="v_tpond" queryTableFieldId="30"/>
    <tableColumn id="31" xr3:uid="{1F60E11A-7AA0-401C-85B1-45B2E7AE684C}" uniqueName="31" name="v_activa" queryTableFieldId="31"/>
    <tableColumn id="32" xr3:uid="{FDAF975C-C474-42AD-ACDB-16647C1AEF75}" uniqueName="32" name="v_reactiva_pen" queryTableFieldId="32"/>
    <tableColumn id="33" xr3:uid="{D7B29930-95B9-46FB-AE4E-B5F900B60514}" uniqueName="33" name="v_gm_ajuste" queryTableFieldId="33"/>
    <tableColumn id="34" xr3:uid="{68A181BD-A343-4F3B-8F9F-70D5F00114E5}" uniqueName="34" name="v_rm_ajuste" queryTableFieldId="34"/>
    <tableColumn id="35" xr3:uid="{6C6BFD26-6546-4BF1-9998-7F6E89BD17C0}" uniqueName="35" name="v_cm_ajuste" queryTableFieldId="35"/>
    <tableColumn id="36" xr3:uid="{2836A91E-9D37-41F0-8959-534B750F2692}" uniqueName="36" name="v_dm_ajuste" queryTableFieldId="36"/>
    <tableColumn id="37" xr3:uid="{52551170-A7DD-44A8-8BE4-FB059B0FAAE0}" uniqueName="37" name="v_om_ajuste" queryTableFieldId="37"/>
    <tableColumn id="38" xr3:uid="{ECBCE522-DC9C-488F-A100-C128E2A8FBAA}" uniqueName="38" name="v_ppond_ajuste" queryTableFieldId="38"/>
    <tableColumn id="39" xr3:uid="{36A9584F-9E48-4770-881F-813B9EED7FD5}" uniqueName="39" name="v_tpond_ajuste" queryTableFieldId="39"/>
    <tableColumn id="40" xr3:uid="{E435ED30-E092-4097-8AF4-40BE778EF2F2}" uniqueName="40" name="v_activa_ajuste" queryTableFieldId="40"/>
    <tableColumn id="41" xr3:uid="{F90ACC3D-59F2-4DF1-A2BA-BD8E480DE884}" uniqueName="41" name="v_reactiva_pen_ajuste" queryTableFieldId="41"/>
    <tableColumn id="42" xr3:uid="{51812B56-2187-4506-ADCA-ABA1493123CD}" uniqueName="42" name="v_contribucion" queryTableFieldId="42"/>
    <tableColumn id="43" xr3:uid="{6CB4A77B-7CD7-408B-BFC6-20F804EF2EDD}" uniqueName="43" name="v_sobretasa" queryTableFieldId="43"/>
    <tableColumn id="44" xr3:uid="{29B50A20-C04B-4D6B-9639-F5643E41BD13}" uniqueName="44" name="v_iapb" queryTableFieldId="44"/>
    <tableColumn id="45" xr3:uid="{6C03121C-5CA8-4A9A-9553-AA88B005E64D}" uniqueName="45" name="v_rrnt" queryTableFieldId="45"/>
    <tableColumn id="46" xr3:uid="{B1F7EFE9-9352-4410-AD86-E09E7A9E0E5E}" uniqueName="46" name="v_rfntica" queryTableFieldId="46"/>
    <tableColumn id="47" xr3:uid="{845CB7B8-1561-4C51-A873-D0030C81BF28}" uniqueName="47" name="v_rrntbmb" queryTableFieldId="47"/>
    <tableColumn id="48" xr3:uid="{1391DABC-2958-46C3-B244-C3FC9214580B}" uniqueName="48" name="v_otros_total" queryTableFieldId="48"/>
    <tableColumn id="7" xr3:uid="{A84C4F61-7FE6-4E77-AF4D-F5F1EDB57960}" uniqueName="7" name="version" queryTableFieldId="49"/>
    <tableColumn id="10" xr3:uid="{E88F1B5F-3CD5-4D3B-9503-8687F5FE2DBB}" uniqueName="10" name="factura_id" queryTableFieldId="50"/>
    <tableColumn id="11" xr3:uid="{0571787F-672C-4CF8-BF95-1145068564C6}" uniqueName="11" name="factura_dian" queryTableFieldId="51"/>
    <tableColumn id="13" xr3:uid="{84E2FDB2-8B44-4F5F-B7AE-7EF8B407300E}" uniqueName="13" name="cliente_nombre" queryTableFieldId="52"/>
    <tableColumn id="14" xr3:uid="{3181F20C-6158-423D-89DB-71851765CCA4}" uniqueName="14" name="municipio_id" queryTableFieldId="53"/>
    <tableColumn id="15" xr3:uid="{3998C905-BF47-4F03-ADD3-F38026B229C3}" uniqueName="15" name="municipio_nombre" queryTableFieldId="54"/>
    <tableColumn id="16" xr3:uid="{FC40DD95-3DC5-49B2-9254-F786E83757A7}" uniqueName="16" name="departamento_nombre" queryTableFieldId="55"/>
    <tableColumn id="17" xr3:uid="{24B7F43A-72EA-4AAA-B9D9-CAAB480967C8}" uniqueName="17" name="operador_sigla" queryTableFieldId="56"/>
    <tableColumn id="18" xr3:uid="{01AE2853-8FAF-4B7E-993F-F921454D4EA0}" uniqueName="18" name="nivel_tension" queryTableFieldId="57"/>
    <tableColumn id="19" xr3:uid="{542A4487-572E-4270-A375-30AE88E6B3D9}" uniqueName="19" name="q_activa" queryTableFieldId="58"/>
    <tableColumn id="20" xr3:uid="{CEA2199C-EC08-461C-8D40-BB07C7DF8F8E}" uniqueName="20" name="q_inductiva" queryTableFieldId="59"/>
    <tableColumn id="21" xr3:uid="{4F4EB76F-2163-4702-93B3-7EF44ADD6E44}" uniqueName="21" name="q_inductiva_pen" queryTableFieldId="60"/>
    <tableColumn id="22" xr3:uid="{FB769B90-6D1E-43DB-AD90-634C3053006D}" uniqueName="22" name="q_capacitiva" queryTableFieldId="61"/>
    <tableColumn id="23" xr3:uid="{A842CEC7-72B0-4C2A-B5FB-3AD7AA3BFC65}" uniqueName="23" name="gm_redo" queryTableFieldId="62"/>
    <tableColumn id="49" xr3:uid="{C806F069-EDB5-4ED9-9721-FFA96FA169BF}" uniqueName="49" name="rm_redo" queryTableFieldId="63"/>
    <tableColumn id="50" xr3:uid="{E40EDC0B-DF66-4147-964D-C8C97AB53BC9}" uniqueName="50" name="cm_redo" queryTableFieldId="64"/>
    <tableColumn id="51" xr3:uid="{02CA486C-A3F9-488D-B6E0-09B355865B05}" uniqueName="51" name="dm_redo" queryTableFieldId="65"/>
    <tableColumn id="52" xr3:uid="{CCCE3F30-B3FD-4753-8768-F4C3F0BA3D96}" uniqueName="52" name="om_redo" queryTableFieldId="66"/>
    <tableColumn id="53" xr3:uid="{6C76ED5E-E134-4AA2-840F-D4E8A4793C6C}" uniqueName="53" name="ppond_redo" queryTableFieldId="67"/>
    <tableColumn id="54" xr3:uid="{DBF27725-F34B-4F8E-A45D-B0080E6A2A52}" uniqueName="54" name="tpond_redo" queryTableFieldId="68"/>
    <tableColumn id="55" xr3:uid="{01E36D27-7482-4319-A545-64BCD6D15316}" uniqueName="55" name="v_consumo_energia" queryTableFieldId="69"/>
    <tableColumn id="56" xr3:uid="{ECA9996E-8A7B-47C0-8995-84959F254D3E}" uniqueName="56" name="v_consumo_energia_ajuste" queryTableFieldId="70"/>
    <tableColumn id="57" xr3:uid="{5E5E513C-4CAB-441C-AA40-96A8B1B4693D}" uniqueName="57" name="v_gm_ajustado" queryTableFieldId="71"/>
    <tableColumn id="58" xr3:uid="{2FE4D799-5197-4EDC-A775-D5885ACD5688}" uniqueName="58" name="v_rm_ajustado" queryTableFieldId="72"/>
    <tableColumn id="59" xr3:uid="{DA1022F4-A21D-41D9-92BF-A48AAB5C8F40}" uniqueName="59" name="v_cm_ajustado" queryTableFieldId="73"/>
    <tableColumn id="60" xr3:uid="{A0EBDEAB-4AA7-493D-A143-8BE4C7725BDF}" uniqueName="60" name="v_dm_ajustado" queryTableFieldId="74"/>
    <tableColumn id="61" xr3:uid="{E1EE8FE2-88F4-44BE-A789-BE18D63BABD1}" uniqueName="61" name="v_om_ajustado" queryTableFieldId="75"/>
    <tableColumn id="62" xr3:uid="{7C59A3F6-E3F9-417D-B52A-408CD7ED8F86}" uniqueName="62" name="v_ppond_ajustado" queryTableFieldId="76"/>
    <tableColumn id="63" xr3:uid="{93102DC2-5E6F-44DD-849B-267CF99C912A}" uniqueName="63" name="v_tpond_ajustado" queryTableFieldId="77"/>
    <tableColumn id="64" xr3:uid="{61F719F2-01B1-481E-8C89-D4AF6EF297E2}" uniqueName="64" name="v_activa_ajustado" queryTableFieldId="78"/>
    <tableColumn id="65" xr3:uid="{9D833BF6-A5EC-4C1C-9AD2-6A198EC2675E}" uniqueName="65" name="v_reactiva_pen_ajustado" queryTableFieldId="79"/>
    <tableColumn id="66" xr3:uid="{D9162478-8E9A-456A-A573-A8760A1B0F4F}" uniqueName="66" name="v_consumo_energia_ajustado" queryTableFieldId="80"/>
    <tableColumn id="67" xr3:uid="{02D9A701-4285-42BA-8F5D-637B0A913BC0}" uniqueName="67" name="v_adcn" queryTableFieldId="81"/>
    <tableColumn id="68" xr3:uid="{CC964177-C006-41AE-8318-F29CD3C29E97}" uniqueName="68" name="v_iap_ajuste" queryTableFieldId="82"/>
    <tableColumn id="69" xr3:uid="{920EB1C4-6990-4867-BE6B-E989A911303E}" uniqueName="69" name="v_arnt" queryTableFieldId="83"/>
    <tableColumn id="70" xr3:uid="{401AC9B3-B4E7-49CF-8144-FC757119B5B8}" uniqueName="70" name="v_afntica" queryTableFieldId="84"/>
    <tableColumn id="71" xr3:uid="{B10A4D74-EA5C-4CF3-8BA4-8C9A60BFDF70}" uniqueName="71" name="v_neto_factura" queryTableFieldId="85"/>
    <tableColumn id="72" xr3:uid="{B5691F4A-2800-4886-B976-B678A232CA2E}" uniqueName="72" name="tmax_redo" queryTableFieldId="86"/>
    <tableColumn id="73" xr3:uid="{91C58969-B948-4A27-B372-EC2C09A8DD89}" uniqueName="73" name="tmed_redo" queryTableFieldId="87"/>
    <tableColumn id="74" xr3:uid="{D9CEAE83-E6A3-44E1-AC9A-94F0FC65FA8A}" uniqueName="74" name="tmin_redo" queryTableFieldId="88"/>
    <tableColumn id="75" xr3:uid="{2932EAAB-B24C-4342-B6DE-4843F2927CE5}" uniqueName="75" name="pmax_redo" queryTableFieldId="89"/>
    <tableColumn id="76" xr3:uid="{F6992091-9FBE-4C43-8A6F-64A3A4A71B39}" uniqueName="76" name="pmed_redo" queryTableFieldId="90"/>
    <tableColumn id="77" xr3:uid="{48009721-48A3-4BB0-B95E-550F12787011}" uniqueName="77" name="pmin_redo" queryTableFieldId="91"/>
    <tableColumn id="78" xr3:uid="{EE890E0B-6D42-4F91-83C6-E7D9A0D4D54F}" uniqueName="78" name="v_compensacion" queryTableFieldId="92"/>
    <tableColumn id="79" xr3:uid="{A20FA504-94A6-498C-8879-0AAB999382C8}" uniqueName="79" name="v_arntbmb" queryTableFieldId="93"/>
    <tableColumn id="80" xr3:uid="{F6F87BA4-8D93-4A07-AA3D-8AD5F4334A63}" uniqueName="80" name="tipo_factura" queryTableFieldId="94"/>
    <tableColumn id="81" xr3:uid="{1B5F9B2B-BF04-43EC-A526-F237DF7C31DF}" uniqueName="81" name="v_sgcv" queryTableFieldId="95"/>
    <tableColumn id="82" xr3:uid="{70E32C63-F2FF-444B-AF08-747F8A068911}" uniqueName="82" name="factor_m" queryTableFieldId="9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1ADC-4E36-4CCD-94B6-79E710ABDB14}">
  <dimension ref="B4:J58"/>
  <sheetViews>
    <sheetView tabSelected="1" topLeftCell="A7" zoomScaleNormal="100" workbookViewId="0">
      <selection activeCell="E20" sqref="E20"/>
    </sheetView>
  </sheetViews>
  <sheetFormatPr defaultColWidth="11.42578125" defaultRowHeight="15" x14ac:dyDescent="0.25"/>
  <cols>
    <col min="2" max="2" width="30.28515625" bestFit="1" customWidth="1"/>
    <col min="4" max="4" width="17.28515625" bestFit="1" customWidth="1"/>
    <col min="5" max="5" width="16.28515625" bestFit="1" customWidth="1"/>
    <col min="6" max="6" width="16.85546875" bestFit="1" customWidth="1"/>
  </cols>
  <sheetData>
    <row r="4" spans="2:10" x14ac:dyDescent="0.25">
      <c r="B4" s="54" t="s">
        <v>145</v>
      </c>
      <c r="C4" s="79">
        <v>44652</v>
      </c>
      <c r="D4" s="79"/>
    </row>
    <row r="5" spans="2:10" x14ac:dyDescent="0.25">
      <c r="B5" s="55" t="s">
        <v>146</v>
      </c>
      <c r="C5" s="80" t="s">
        <v>247</v>
      </c>
      <c r="D5" s="80"/>
    </row>
    <row r="6" spans="2:10" x14ac:dyDescent="0.25">
      <c r="B6" s="56"/>
      <c r="C6" s="56"/>
      <c r="D6" s="56"/>
    </row>
    <row r="7" spans="2:10" x14ac:dyDescent="0.25">
      <c r="B7" s="58" t="s">
        <v>147</v>
      </c>
      <c r="C7" s="56"/>
      <c r="D7" s="57"/>
    </row>
    <row r="8" spans="2:10" x14ac:dyDescent="0.25">
      <c r="B8" s="57"/>
      <c r="C8" s="56"/>
      <c r="D8" s="57"/>
    </row>
    <row r="9" spans="2:10" x14ac:dyDescent="0.25">
      <c r="B9" s="66" t="s">
        <v>87</v>
      </c>
      <c r="C9" s="67" t="s">
        <v>148</v>
      </c>
      <c r="D9" s="68">
        <f>SUM(Matriz_de_consumo!C7:Z37)</f>
        <v>11651320</v>
      </c>
    </row>
    <row r="10" spans="2:10" x14ac:dyDescent="0.25">
      <c r="B10" s="57"/>
      <c r="C10" s="56"/>
      <c r="D10" s="57"/>
    </row>
    <row r="11" spans="2:10" x14ac:dyDescent="0.25">
      <c r="B11" s="63" t="s">
        <v>149</v>
      </c>
      <c r="C11" s="64" t="s">
        <v>150</v>
      </c>
      <c r="D11" s="65" t="s">
        <v>151</v>
      </c>
    </row>
    <row r="12" spans="2:10" x14ac:dyDescent="0.25">
      <c r="B12" s="66" t="s">
        <v>88</v>
      </c>
      <c r="C12" s="67" t="s">
        <v>152</v>
      </c>
      <c r="D12" s="68">
        <f>Liquidación!$C$44</f>
        <v>2745983097.6000018</v>
      </c>
      <c r="E12">
        <f>D12/$D$9</f>
        <v>235.68000000000015</v>
      </c>
    </row>
    <row r="13" spans="2:10" x14ac:dyDescent="0.25">
      <c r="B13" s="66" t="s">
        <v>89</v>
      </c>
      <c r="C13" s="67" t="s">
        <v>152</v>
      </c>
      <c r="D13" s="68">
        <f>Liquidación!$C$88</f>
        <v>107541683.60000007</v>
      </c>
      <c r="E13">
        <f t="shared" ref="E13:E18" si="0">D13/$D$9</f>
        <v>9.2300000000000058</v>
      </c>
      <c r="I13">
        <v>8.66</v>
      </c>
    </row>
    <row r="14" spans="2:10" x14ac:dyDescent="0.25">
      <c r="B14" s="66" t="s">
        <v>90</v>
      </c>
      <c r="C14" s="67" t="s">
        <v>152</v>
      </c>
      <c r="D14" s="68">
        <f>Liquidación!$C$129</f>
        <v>451012859.60000014</v>
      </c>
      <c r="E14">
        <f t="shared" si="0"/>
        <v>38.70916424920096</v>
      </c>
      <c r="I14">
        <v>8.89</v>
      </c>
      <c r="J14">
        <f>I14-I13</f>
        <v>0.23000000000000043</v>
      </c>
    </row>
    <row r="15" spans="2:10" x14ac:dyDescent="0.25">
      <c r="B15" s="66" t="s">
        <v>171</v>
      </c>
      <c r="C15" s="67" t="s">
        <v>152</v>
      </c>
      <c r="D15" s="68">
        <f>Liquidación!$C$170</f>
        <v>380881650.80000007</v>
      </c>
      <c r="E15">
        <f t="shared" si="0"/>
        <v>32.690000000000005</v>
      </c>
      <c r="I15">
        <v>9.1</v>
      </c>
      <c r="J15">
        <f>I15-I14</f>
        <v>0.20999999999999908</v>
      </c>
    </row>
    <row r="16" spans="2:10" x14ac:dyDescent="0.25">
      <c r="B16" s="66" t="s">
        <v>92</v>
      </c>
      <c r="C16" s="67" t="s">
        <v>152</v>
      </c>
      <c r="D16" s="68">
        <f>Liquidación!C211</f>
        <v>422476863.19999981</v>
      </c>
      <c r="E16">
        <f t="shared" si="0"/>
        <v>36.259999999999984</v>
      </c>
      <c r="I16">
        <v>9.23</v>
      </c>
      <c r="J16">
        <f>I16-I15</f>
        <v>0.13000000000000078</v>
      </c>
    </row>
    <row r="17" spans="2:10" x14ac:dyDescent="0.25">
      <c r="B17" s="66" t="s">
        <v>91</v>
      </c>
      <c r="C17" s="67" t="s">
        <v>152</v>
      </c>
      <c r="D17" s="68">
        <f>+Liquidación!C254</f>
        <v>14098097.200000003</v>
      </c>
      <c r="E17">
        <f t="shared" si="0"/>
        <v>1.2100000000000002</v>
      </c>
      <c r="J17">
        <f>AVERAGE(J14:J16)</f>
        <v>0.19000000000000009</v>
      </c>
    </row>
    <row r="18" spans="2:10" x14ac:dyDescent="0.25">
      <c r="B18" s="66" t="s">
        <v>169</v>
      </c>
      <c r="C18" s="67" t="s">
        <v>152</v>
      </c>
      <c r="D18" s="68">
        <f>Liquidación!$C$297</f>
        <v>274097979.99999994</v>
      </c>
      <c r="E18">
        <f t="shared" si="0"/>
        <v>23.525058105004405</v>
      </c>
    </row>
    <row r="19" spans="2:10" x14ac:dyDescent="0.25">
      <c r="B19" s="60"/>
      <c r="C19" s="61"/>
      <c r="D19" s="62"/>
      <c r="E19">
        <f>SUM(E12:E18)</f>
        <v>377.30422235420548</v>
      </c>
      <c r="F19" s="78">
        <f>E19*D9</f>
        <v>4396092232.000001</v>
      </c>
    </row>
    <row r="20" spans="2:10" x14ac:dyDescent="0.25">
      <c r="B20" s="66" t="s">
        <v>93</v>
      </c>
      <c r="C20" s="67" t="s">
        <v>153</v>
      </c>
      <c r="D20" s="68">
        <f>+ROUND(SUM(Matriz_de_consumo!C77:Z107),0)</f>
        <v>40</v>
      </c>
      <c r="E20">
        <f>E19-E13-E12</f>
        <v>132.39422235420531</v>
      </c>
    </row>
    <row r="21" spans="2:10" x14ac:dyDescent="0.25">
      <c r="B21" s="66" t="s">
        <v>94</v>
      </c>
      <c r="C21" s="67" t="s">
        <v>152</v>
      </c>
      <c r="D21" s="68">
        <f>+ROUND(D20*Liquidación!$C$135,0)</f>
        <v>1308</v>
      </c>
    </row>
    <row r="22" spans="2:10" x14ac:dyDescent="0.25">
      <c r="B22" s="57"/>
      <c r="C22" s="56"/>
      <c r="D22" s="57"/>
    </row>
    <row r="23" spans="2:10" x14ac:dyDescent="0.25">
      <c r="B23" s="63" t="s">
        <v>154</v>
      </c>
      <c r="C23" s="64" t="s">
        <v>152</v>
      </c>
      <c r="D23" s="69">
        <f>+SUM(D12:D18)+D21</f>
        <v>4396093540.0000019</v>
      </c>
    </row>
    <row r="24" spans="2:10" x14ac:dyDescent="0.25">
      <c r="B24" s="66" t="s">
        <v>95</v>
      </c>
      <c r="C24" s="67" t="s">
        <v>152</v>
      </c>
      <c r="D24" s="68" cm="1">
        <f t="array" ref="D24">INDEX(Tabla_reporte_bitacora_frontera[v_contribucion],MATCH(Datos_Consumos!$C$2,Tabla_reporte_bitacora_frontera[frontera],0),0)</f>
        <v>0</v>
      </c>
    </row>
    <row r="25" spans="2:10" x14ac:dyDescent="0.25">
      <c r="B25" s="57"/>
      <c r="C25" s="56"/>
      <c r="D25" s="57"/>
    </row>
    <row r="26" spans="2:10" x14ac:dyDescent="0.25">
      <c r="B26" s="58" t="s">
        <v>155</v>
      </c>
      <c r="C26" s="56"/>
      <c r="D26" s="57"/>
    </row>
    <row r="27" spans="2:10" x14ac:dyDescent="0.25">
      <c r="B27" s="57"/>
      <c r="C27" s="56"/>
      <c r="D27" s="57"/>
    </row>
    <row r="28" spans="2:10" x14ac:dyDescent="0.25">
      <c r="B28" s="66" t="s">
        <v>156</v>
      </c>
      <c r="C28" s="67" t="s">
        <v>103</v>
      </c>
      <c r="D28" s="66">
        <v>0</v>
      </c>
    </row>
    <row r="29" spans="2:10" x14ac:dyDescent="0.25">
      <c r="B29" s="66" t="s">
        <v>157</v>
      </c>
      <c r="C29" s="67" t="s">
        <v>152</v>
      </c>
      <c r="D29" s="68">
        <f>+D9*D28</f>
        <v>0</v>
      </c>
    </row>
    <row r="30" spans="2:10" x14ac:dyDescent="0.25">
      <c r="B30" s="57"/>
      <c r="C30" s="56"/>
      <c r="D30" s="57"/>
    </row>
    <row r="31" spans="2:10" x14ac:dyDescent="0.25">
      <c r="B31" s="58" t="s">
        <v>158</v>
      </c>
      <c r="C31" s="56"/>
      <c r="D31" s="57"/>
    </row>
    <row r="32" spans="2:10" x14ac:dyDescent="0.25">
      <c r="B32" s="57"/>
      <c r="C32" s="56"/>
      <c r="D32" s="57"/>
    </row>
    <row r="33" spans="2:8" x14ac:dyDescent="0.25">
      <c r="B33" s="66" t="s">
        <v>96</v>
      </c>
      <c r="C33" s="67" t="s">
        <v>152</v>
      </c>
      <c r="D33" s="68">
        <f>+SUM(C52:C58)</f>
        <v>542524269</v>
      </c>
    </row>
    <row r="34" spans="2:8" x14ac:dyDescent="0.25">
      <c r="B34" s="66" t="s">
        <v>97</v>
      </c>
      <c r="C34" s="67" t="s">
        <v>152</v>
      </c>
      <c r="D34" s="68">
        <f>+SUM(D52:D58)</f>
        <v>49001260</v>
      </c>
    </row>
    <row r="35" spans="2:8" x14ac:dyDescent="0.25">
      <c r="B35" s="57"/>
      <c r="C35" s="56"/>
      <c r="D35" s="57"/>
    </row>
    <row r="36" spans="2:8" x14ac:dyDescent="0.25">
      <c r="B36" s="58" t="s">
        <v>159</v>
      </c>
      <c r="C36" s="56"/>
      <c r="D36" s="57"/>
    </row>
    <row r="37" spans="2:8" x14ac:dyDescent="0.25">
      <c r="B37" s="57"/>
      <c r="C37" s="56"/>
      <c r="D37" s="57"/>
    </row>
    <row r="38" spans="2:8" x14ac:dyDescent="0.25">
      <c r="B38" s="66" t="s">
        <v>98</v>
      </c>
      <c r="C38" s="67" t="s">
        <v>152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8" x14ac:dyDescent="0.25">
      <c r="B39" s="66" t="s">
        <v>99</v>
      </c>
      <c r="C39" s="67" t="s">
        <v>152</v>
      </c>
      <c r="D39" s="68" cm="1">
        <f t="array" ref="D39">-INDEX(Tabla_reporte_bitacora_frontera[v_rrnt],MATCH(Datos_Consumos!$C$2,Tabla_reporte_bitacora_frontera[frontera],0),0)</f>
        <v>-4301667</v>
      </c>
    </row>
    <row r="40" spans="2:8" x14ac:dyDescent="0.25">
      <c r="B40" s="66" t="s">
        <v>100</v>
      </c>
      <c r="C40" s="67" t="s">
        <v>152</v>
      </c>
      <c r="D40" s="68" cm="1">
        <f t="array" ref="D40">-INDEX(Tabla_reporte_bitacora_frontera[v_rfntica],MATCH(Datos_Consumos!$C$2,Tabla_reporte_bitacora_frontera[frontera],0),0)</f>
        <v>0</v>
      </c>
    </row>
    <row r="41" spans="2:8" x14ac:dyDescent="0.25">
      <c r="B41" s="66" t="s">
        <v>101</v>
      </c>
      <c r="C41" s="67" t="s">
        <v>152</v>
      </c>
      <c r="D41" s="68" cm="1">
        <f t="array" ref="D41">-INDEX(Tabla_reporte_bitacora_frontera[v_rrntbmb],MATCH(Datos_Consumos!$C$2,Tabla_reporte_bitacora_frontera[frontera],0),0)</f>
        <v>0</v>
      </c>
    </row>
    <row r="42" spans="2:8" x14ac:dyDescent="0.25">
      <c r="B42" s="66" t="s">
        <v>102</v>
      </c>
      <c r="C42" s="67" t="s">
        <v>152</v>
      </c>
      <c r="D42" s="68" cm="1">
        <f t="array" ref="D42">INDEX(Tabla_reporte_bitacora_frontera[v_otros_total],MATCH(Datos_Consumos!$C$2,Tabla_reporte_bitacora_frontera[frontera],0),0)</f>
        <v>0</v>
      </c>
    </row>
    <row r="43" spans="2:8" x14ac:dyDescent="0.25">
      <c r="B43" s="57"/>
      <c r="C43" s="56"/>
      <c r="D43" s="57"/>
    </row>
    <row r="44" spans="2:8" x14ac:dyDescent="0.25">
      <c r="B44" s="58" t="s">
        <v>160</v>
      </c>
      <c r="C44" s="56"/>
      <c r="D44" s="57"/>
    </row>
    <row r="45" spans="2:8" x14ac:dyDescent="0.25">
      <c r="B45" s="57"/>
      <c r="C45" s="56"/>
      <c r="D45" s="57"/>
    </row>
    <row r="46" spans="2:8" x14ac:dyDescent="0.25">
      <c r="B46" s="63" t="s">
        <v>107</v>
      </c>
      <c r="C46" s="64" t="s">
        <v>152</v>
      </c>
      <c r="D46" s="68">
        <f>+SUM(D23,D24,D29,D33,-D34,D38:D42)</f>
        <v>4885314882.0000019</v>
      </c>
      <c r="E46" s="77"/>
      <c r="F46" s="76"/>
      <c r="H46" s="76"/>
    </row>
    <row r="47" spans="2:8" x14ac:dyDescent="0.25">
      <c r="B47" s="57"/>
      <c r="C47" s="56"/>
      <c r="D47" s="57"/>
    </row>
    <row r="48" spans="2:8" x14ac:dyDescent="0.25">
      <c r="B48" s="57"/>
      <c r="C48" s="56"/>
      <c r="D48" s="57"/>
    </row>
    <row r="49" spans="2:4" x14ac:dyDescent="0.25">
      <c r="B49" s="58" t="s">
        <v>161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149</v>
      </c>
      <c r="C51" s="65" t="s">
        <v>162</v>
      </c>
      <c r="D51" s="65" t="s">
        <v>163</v>
      </c>
    </row>
    <row r="52" spans="2:4" x14ac:dyDescent="0.25">
      <c r="B52" s="74" t="s">
        <v>168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0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2115970</v>
      </c>
    </row>
    <row r="53" spans="2:4" x14ac:dyDescent="0.25">
      <c r="B53" s="74" t="s">
        <v>164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21463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0</v>
      </c>
    </row>
    <row r="54" spans="2:4" x14ac:dyDescent="0.25">
      <c r="B54" s="74" t="s">
        <v>170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542450248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0</v>
      </c>
    </row>
    <row r="55" spans="2:4" x14ac:dyDescent="0.25">
      <c r="B55" s="74" t="s">
        <v>165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0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46870484</v>
      </c>
    </row>
    <row r="56" spans="2:4" x14ac:dyDescent="0.25">
      <c r="B56" s="74" t="s">
        <v>166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+IF(INDEX(Tabla_reporte_bitacora_frontera[v_reactiva_pen_ajuste],MATCH($C$5,Tabla_reporte_bitacora_frontera[frontera],0),0)&gt;0,INDEX(Tabla_reporte_bitacora_frontera[v_reactiva_pen_ajuste],MATCH($C$5,Tabla_reporte_bitacora_frontera[frontera],0),0),0)</f>
        <v>52558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+IF(INDEX(Tabla_reporte_bitacora_frontera[v_reactiva_pen_ajuste],MATCH($C$5,Tabla_reporte_bitacora_frontera[frontera],0),0)&lt;0,-INDEX(Tabla_reporte_bitacora_frontera[v_reactiva_pen_ajuste],MATCH($C$5,Tabla_reporte_bitacora_frontera[frontera],0),0),0)</f>
        <v>0</v>
      </c>
    </row>
    <row r="57" spans="2:4" x14ac:dyDescent="0.25">
      <c r="B57" s="74" t="s">
        <v>167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0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217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0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14806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3F3-3A7C-48A5-9C9D-92D3680EEC71}">
  <dimension ref="B3:AX297"/>
  <sheetViews>
    <sheetView showGridLines="0" topLeftCell="A16" zoomScale="80" zoomScaleNormal="80" workbookViewId="0">
      <selection activeCell="D52" sqref="D52"/>
    </sheetView>
  </sheetViews>
  <sheetFormatPr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88</v>
      </c>
    </row>
    <row r="5" spans="2:26" x14ac:dyDescent="0.2">
      <c r="C5" s="21" t="s">
        <v>103</v>
      </c>
      <c r="D5" s="21" t="s">
        <v>104</v>
      </c>
    </row>
    <row r="6" spans="2:26" x14ac:dyDescent="0.2">
      <c r="B6" s="12" t="s">
        <v>80</v>
      </c>
      <c r="C6" s="13" cm="1">
        <f t="array" ref="C6">INDEX(Tabla_reporte_bitacora_frontera[p_pb],MATCH(Datos_Consumos!$C$2,Tabla_reporte_bitacora_frontera[frontera],0),0)</f>
        <v>146.52764975860472</v>
      </c>
      <c r="D6" s="14" cm="1">
        <f t="array" ref="D6">INDEX(Tabla_reporte_bitacora_frontera[f_pb],MATCH(Datos_Consumos!$C$2,Tabla_reporte_bitacora_frontera[frontera],0),0)</f>
        <v>0.28291829521805523</v>
      </c>
      <c r="F6" s="23"/>
      <c r="G6" s="23"/>
    </row>
    <row r="7" spans="2:26" x14ac:dyDescent="0.2">
      <c r="B7" s="12" t="s">
        <v>81</v>
      </c>
      <c r="C7" s="13" cm="1">
        <f t="array" ref="C7">INDEX(Tabla_reporte_bitacora_frontera[p_pc],MATCH(Datos_Consumos!$C$2,Tabla_reporte_bitacora_frontera[frontera],0),0)</f>
        <v>270.84805113519855</v>
      </c>
      <c r="D7" s="14" cm="1">
        <f t="array" ref="D7">INDEX(Tabla_reporte_bitacora_frontera[f_pc],MATCH(Datos_Consumos!$C$2,Tabla_reporte_bitacora_frontera[frontera],0),0)</f>
        <v>0.71708170478194477</v>
      </c>
      <c r="F7" s="24"/>
      <c r="G7" s="23"/>
    </row>
    <row r="9" spans="2:26" x14ac:dyDescent="0.2">
      <c r="B9" s="25" t="s">
        <v>105</v>
      </c>
      <c r="C9" s="26">
        <f>+ROUND(C6*D6+C7*D7,2)</f>
        <v>235.68</v>
      </c>
    </row>
    <row r="11" spans="2:26" x14ac:dyDescent="0.2">
      <c r="B11" s="27"/>
      <c r="C11" s="21" t="s">
        <v>106</v>
      </c>
      <c r="D11" s="21" t="s">
        <v>55</v>
      </c>
      <c r="E11" s="21" t="s">
        <v>56</v>
      </c>
      <c r="F11" s="21" t="s">
        <v>57</v>
      </c>
      <c r="G11" s="21" t="s">
        <v>58</v>
      </c>
      <c r="H11" s="21" t="s">
        <v>59</v>
      </c>
      <c r="I11" s="21" t="s">
        <v>60</v>
      </c>
      <c r="J11" s="21" t="s">
        <v>61</v>
      </c>
      <c r="K11" s="21" t="s">
        <v>62</v>
      </c>
      <c r="L11" s="21" t="s">
        <v>63</v>
      </c>
      <c r="M11" s="21" t="s">
        <v>64</v>
      </c>
      <c r="N11" s="21" t="s">
        <v>65</v>
      </c>
      <c r="O11" s="21" t="s">
        <v>66</v>
      </c>
      <c r="P11" s="21" t="s">
        <v>67</v>
      </c>
      <c r="Q11" s="21" t="s">
        <v>68</v>
      </c>
      <c r="R11" s="21" t="s">
        <v>69</v>
      </c>
      <c r="S11" s="21" t="s">
        <v>70</v>
      </c>
      <c r="T11" s="21" t="s">
        <v>71</v>
      </c>
      <c r="U11" s="21" t="s">
        <v>72</v>
      </c>
      <c r="V11" s="21" t="s">
        <v>73</v>
      </c>
      <c r="W11" s="21" t="s">
        <v>74</v>
      </c>
      <c r="X11" s="21" t="s">
        <v>75</v>
      </c>
      <c r="Y11" s="21" t="s">
        <v>76</v>
      </c>
      <c r="Z11" s="21" t="s">
        <v>77</v>
      </c>
    </row>
    <row r="12" spans="2:26" x14ac:dyDescent="0.2">
      <c r="B12" s="75">
        <f>+Matriz_de_consumo!B7</f>
        <v>44652</v>
      </c>
      <c r="C12" s="28">
        <f>+$C$9*Matriz_de_consumo!C7</f>
        <v>3931142.4</v>
      </c>
      <c r="D12" s="28">
        <f>+$C$9*Matriz_de_consumo!D7</f>
        <v>3884006.4</v>
      </c>
      <c r="E12" s="28">
        <f>+$C$9*Matriz_de_consumo!E7</f>
        <v>3808588.8000000003</v>
      </c>
      <c r="F12" s="28">
        <f>+$C$9*Matriz_de_consumo!F7</f>
        <v>3846297.6000000001</v>
      </c>
      <c r="G12" s="28">
        <f>+$C$9*Matriz_de_consumo!G7</f>
        <v>4034841.6</v>
      </c>
      <c r="H12" s="28">
        <f>+$C$9*Matriz_de_consumo!H7</f>
        <v>4015987.2</v>
      </c>
      <c r="I12" s="28">
        <f>+$C$9*Matriz_de_consumo!I7</f>
        <v>3940569.6</v>
      </c>
      <c r="J12" s="28">
        <f>+$C$9*Matriz_de_consumo!J7</f>
        <v>3912288</v>
      </c>
      <c r="K12" s="28">
        <f>+$C$9*Matriz_de_consumo!K7</f>
        <v>4053696</v>
      </c>
      <c r="L12" s="28">
        <f>+$C$9*Matriz_de_consumo!L7</f>
        <v>3893433.6</v>
      </c>
      <c r="M12" s="28">
        <f>+$C$9*Matriz_de_consumo!M7</f>
        <v>3874579.2</v>
      </c>
      <c r="N12" s="28">
        <f>+$C$9*Matriz_de_consumo!N7</f>
        <v>3827443.2</v>
      </c>
      <c r="O12" s="28">
        <f>+$C$9*Matriz_de_consumo!O7</f>
        <v>3987705.6</v>
      </c>
      <c r="P12" s="28">
        <f>+$C$9*Matriz_de_consumo!P7</f>
        <v>4025414.4</v>
      </c>
      <c r="Q12" s="28">
        <f>+$C$9*Matriz_de_consumo!Q7</f>
        <v>3959424</v>
      </c>
      <c r="R12" s="28">
        <f>+$C$9*Matriz_de_consumo!R7</f>
        <v>3921715.2000000002</v>
      </c>
      <c r="S12" s="28">
        <f>+$C$9*Matriz_de_consumo!S7</f>
        <v>3818016</v>
      </c>
      <c r="T12" s="28">
        <f>+$C$9*Matriz_de_consumo!T7</f>
        <v>3242956.8000000003</v>
      </c>
      <c r="U12" s="28">
        <f>+$C$9*Matriz_de_consumo!U7</f>
        <v>3657753.6</v>
      </c>
      <c r="V12" s="28">
        <f>+$C$9*Matriz_de_consumo!V7</f>
        <v>3789734.4</v>
      </c>
      <c r="W12" s="28">
        <f>+$C$9*Matriz_de_consumo!W7</f>
        <v>3799161.6</v>
      </c>
      <c r="X12" s="28">
        <f>+$C$9*Matriz_de_consumo!X7</f>
        <v>3931142.4</v>
      </c>
      <c r="Y12" s="28">
        <f>+$C$9*Matriz_de_consumo!Y7</f>
        <v>3770880</v>
      </c>
      <c r="Z12" s="28">
        <f>+$C$9*Matriz_de_consumo!Z7</f>
        <v>3949996.8000000003</v>
      </c>
    </row>
    <row r="13" spans="2:26" x14ac:dyDescent="0.2">
      <c r="B13" s="75">
        <f>+Matriz_de_consumo!B8</f>
        <v>44653</v>
      </c>
      <c r="C13" s="28">
        <f>+$C$9*Matriz_de_consumo!C8</f>
        <v>3912288</v>
      </c>
      <c r="D13" s="28">
        <f>+$C$9*Matriz_de_consumo!D8</f>
        <v>3308947.2</v>
      </c>
      <c r="E13" s="28">
        <f>+$C$9*Matriz_de_consumo!E8</f>
        <v>3865152</v>
      </c>
      <c r="F13" s="28">
        <f>+$C$9*Matriz_de_consumo!F8</f>
        <v>3959424</v>
      </c>
      <c r="G13" s="28">
        <f>+$C$9*Matriz_de_consumo!G8</f>
        <v>3912288</v>
      </c>
      <c r="H13" s="28">
        <f>+$C$9*Matriz_de_consumo!H8</f>
        <v>3865152</v>
      </c>
      <c r="I13" s="28">
        <f>+$C$9*Matriz_de_consumo!I8</f>
        <v>3714316.8000000003</v>
      </c>
      <c r="J13" s="28">
        <f>+$C$9*Matriz_de_consumo!J8</f>
        <v>3968851.2</v>
      </c>
      <c r="K13" s="28">
        <f>+$C$9*Matriz_de_consumo!K8</f>
        <v>3780307.2</v>
      </c>
      <c r="L13" s="28">
        <f>+$C$9*Matriz_de_consumo!L8</f>
        <v>3940569.6</v>
      </c>
      <c r="M13" s="28">
        <f>+$C$9*Matriz_de_consumo!M8</f>
        <v>3997132.8000000003</v>
      </c>
      <c r="N13" s="28">
        <f>+$C$9*Matriz_de_consumo!N8</f>
        <v>3893433.6</v>
      </c>
      <c r="O13" s="28">
        <f>+$C$9*Matriz_de_consumo!O8</f>
        <v>3931142.4</v>
      </c>
      <c r="P13" s="28">
        <f>+$C$9*Matriz_de_consumo!P8</f>
        <v>3893433.6</v>
      </c>
      <c r="Q13" s="28">
        <f>+$C$9*Matriz_de_consumo!Q8</f>
        <v>3789734.4</v>
      </c>
      <c r="R13" s="28">
        <f>+$C$9*Matriz_de_consumo!R8</f>
        <v>3761452.8000000003</v>
      </c>
      <c r="S13" s="28">
        <f>+$C$9*Matriz_de_consumo!S8</f>
        <v>3874579.2</v>
      </c>
      <c r="T13" s="28">
        <f>+$C$9*Matriz_de_consumo!T8</f>
        <v>3761452.8000000003</v>
      </c>
      <c r="U13" s="28">
        <f>+$C$9*Matriz_de_consumo!U8</f>
        <v>3902860.8000000003</v>
      </c>
      <c r="V13" s="28">
        <f>+$C$9*Matriz_de_consumo!V8</f>
        <v>3921715.2000000002</v>
      </c>
      <c r="W13" s="28">
        <f>+$C$9*Matriz_de_consumo!W8</f>
        <v>3855724.8000000003</v>
      </c>
      <c r="X13" s="28">
        <f>+$C$9*Matriz_de_consumo!X8</f>
        <v>3874579.2</v>
      </c>
      <c r="Y13" s="28">
        <f>+$C$9*Matriz_de_consumo!Y8</f>
        <v>3836870.4</v>
      </c>
      <c r="Z13" s="28">
        <f>+$C$9*Matriz_de_consumo!Z8</f>
        <v>3902860.8000000003</v>
      </c>
    </row>
    <row r="14" spans="2:26" x14ac:dyDescent="0.2">
      <c r="B14" s="75">
        <f>+Matriz_de_consumo!B9</f>
        <v>44654</v>
      </c>
      <c r="C14" s="28">
        <f>+$C$9*Matriz_de_consumo!C9</f>
        <v>3902860.8000000003</v>
      </c>
      <c r="D14" s="28">
        <f>+$C$9*Matriz_de_consumo!D9</f>
        <v>3770880</v>
      </c>
      <c r="E14" s="28">
        <f>+$C$9*Matriz_de_consumo!E9</f>
        <v>3865152</v>
      </c>
      <c r="F14" s="28">
        <f>+$C$9*Matriz_de_consumo!F9</f>
        <v>3742598.4</v>
      </c>
      <c r="G14" s="28">
        <f>+$C$9*Matriz_de_consumo!G9</f>
        <v>3865152</v>
      </c>
      <c r="H14" s="28">
        <f>+$C$9*Matriz_de_consumo!H9</f>
        <v>3601190.4</v>
      </c>
      <c r="I14" s="28">
        <f>+$C$9*Matriz_de_consumo!I9</f>
        <v>3770880</v>
      </c>
      <c r="J14" s="28">
        <f>+$C$9*Matriz_de_consumo!J9</f>
        <v>3770880</v>
      </c>
      <c r="K14" s="28">
        <f>+$C$9*Matriz_de_consumo!K9</f>
        <v>3884006.4</v>
      </c>
      <c r="L14" s="28">
        <f>+$C$9*Matriz_de_consumo!L9</f>
        <v>3865152</v>
      </c>
      <c r="M14" s="28">
        <f>+$C$9*Matriz_de_consumo!M9</f>
        <v>3752025.6</v>
      </c>
      <c r="N14" s="28">
        <f>+$C$9*Matriz_de_consumo!N9</f>
        <v>3893433.6</v>
      </c>
      <c r="O14" s="28">
        <f>+$C$9*Matriz_de_consumo!O9</f>
        <v>3799161.6</v>
      </c>
      <c r="P14" s="28">
        <f>+$C$9*Matriz_de_consumo!P9</f>
        <v>4025414.4</v>
      </c>
      <c r="Q14" s="28">
        <f>+$C$9*Matriz_de_consumo!Q9</f>
        <v>3921715.2000000002</v>
      </c>
      <c r="R14" s="28">
        <f>+$C$9*Matriz_de_consumo!R9</f>
        <v>3846297.6000000001</v>
      </c>
      <c r="S14" s="28">
        <f>+$C$9*Matriz_de_consumo!S9</f>
        <v>3912288</v>
      </c>
      <c r="T14" s="28">
        <f>+$C$9*Matriz_de_consumo!T9</f>
        <v>3940569.6</v>
      </c>
      <c r="U14" s="28">
        <f>+$C$9*Matriz_de_consumo!U9</f>
        <v>3761452.8000000003</v>
      </c>
      <c r="V14" s="28">
        <f>+$C$9*Matriz_de_consumo!V9</f>
        <v>3808588.8000000003</v>
      </c>
      <c r="W14" s="28">
        <f>+$C$9*Matriz_de_consumo!W9</f>
        <v>3808588.8000000003</v>
      </c>
      <c r="X14" s="28">
        <f>+$C$9*Matriz_de_consumo!X9</f>
        <v>3695462.3999999999</v>
      </c>
      <c r="Y14" s="28">
        <f>+$C$9*Matriz_de_consumo!Y9</f>
        <v>3808588.8000000003</v>
      </c>
      <c r="Z14" s="28">
        <f>+$C$9*Matriz_de_consumo!Z9</f>
        <v>3931142.4</v>
      </c>
    </row>
    <row r="15" spans="2:26" x14ac:dyDescent="0.2">
      <c r="B15" s="75">
        <f>+Matriz_de_consumo!B10</f>
        <v>44655</v>
      </c>
      <c r="C15" s="28">
        <f>+$C$9*Matriz_de_consumo!C10</f>
        <v>3733171.2</v>
      </c>
      <c r="D15" s="28">
        <f>+$C$9*Matriz_de_consumo!D10</f>
        <v>3412646.4</v>
      </c>
      <c r="E15" s="28">
        <f>+$C$9*Matriz_de_consumo!E10</f>
        <v>3657753.6</v>
      </c>
      <c r="F15" s="28">
        <f>+$C$9*Matriz_de_consumo!F10</f>
        <v>3742598.4</v>
      </c>
      <c r="G15" s="28">
        <f>+$C$9*Matriz_de_consumo!G10</f>
        <v>3949996.8000000003</v>
      </c>
      <c r="H15" s="28">
        <f>+$C$9*Matriz_de_consumo!H10</f>
        <v>3912288</v>
      </c>
      <c r="I15" s="28">
        <f>+$C$9*Matriz_de_consumo!I10</f>
        <v>3931142.4</v>
      </c>
      <c r="J15" s="28">
        <f>+$C$9*Matriz_de_consumo!J10</f>
        <v>3940569.6</v>
      </c>
      <c r="K15" s="28">
        <f>+$C$9*Matriz_de_consumo!K10</f>
        <v>3921715.2000000002</v>
      </c>
      <c r="L15" s="28">
        <f>+$C$9*Matriz_de_consumo!L10</f>
        <v>3818016</v>
      </c>
      <c r="M15" s="28">
        <f>+$C$9*Matriz_de_consumo!M10</f>
        <v>3884006.4</v>
      </c>
      <c r="N15" s="28">
        <f>+$C$9*Matriz_de_consumo!N10</f>
        <v>3987705.6</v>
      </c>
      <c r="O15" s="28">
        <f>+$C$9*Matriz_de_consumo!O10</f>
        <v>3949996.8000000003</v>
      </c>
      <c r="P15" s="28">
        <f>+$C$9*Matriz_de_consumo!P10</f>
        <v>3865152</v>
      </c>
      <c r="Q15" s="28">
        <f>+$C$9*Matriz_de_consumo!Q10</f>
        <v>3818016</v>
      </c>
      <c r="R15" s="28">
        <f>+$C$9*Matriz_de_consumo!R10</f>
        <v>3959424</v>
      </c>
      <c r="S15" s="28">
        <f>+$C$9*Matriz_de_consumo!S10</f>
        <v>3799161.6</v>
      </c>
      <c r="T15" s="28">
        <f>+$C$9*Matriz_de_consumo!T10</f>
        <v>3855724.8000000003</v>
      </c>
      <c r="U15" s="28">
        <f>+$C$9*Matriz_de_consumo!U10</f>
        <v>3902860.8000000003</v>
      </c>
      <c r="V15" s="28">
        <f>+$C$9*Matriz_de_consumo!V10</f>
        <v>3968851.2</v>
      </c>
      <c r="W15" s="28">
        <f>+$C$9*Matriz_de_consumo!W10</f>
        <v>3884006.4</v>
      </c>
      <c r="X15" s="28">
        <f>+$C$9*Matriz_de_consumo!X10</f>
        <v>3676608</v>
      </c>
      <c r="Y15" s="28">
        <f>+$C$9*Matriz_de_consumo!Y10</f>
        <v>3723744</v>
      </c>
      <c r="Z15" s="28">
        <f>+$C$9*Matriz_de_consumo!Z10</f>
        <v>3808588.8000000003</v>
      </c>
    </row>
    <row r="16" spans="2:26" x14ac:dyDescent="0.2">
      <c r="B16" s="75">
        <f>+Matriz_de_consumo!B11</f>
        <v>44656</v>
      </c>
      <c r="C16" s="28">
        <f>+$C$9*Matriz_de_consumo!C11</f>
        <v>3667180.8000000003</v>
      </c>
      <c r="D16" s="28">
        <f>+$C$9*Matriz_de_consumo!D11</f>
        <v>3695462.3999999999</v>
      </c>
      <c r="E16" s="28">
        <f>+$C$9*Matriz_de_consumo!E11</f>
        <v>2705606.4</v>
      </c>
      <c r="F16" s="28">
        <f>+$C$9*Matriz_de_consumo!F11</f>
        <v>3686035.2</v>
      </c>
      <c r="G16" s="28">
        <f>+$C$9*Matriz_de_consumo!G11</f>
        <v>3893433.6</v>
      </c>
      <c r="H16" s="28">
        <f>+$C$9*Matriz_de_consumo!H11</f>
        <v>3921715.2000000002</v>
      </c>
      <c r="I16" s="28">
        <f>+$C$9*Matriz_de_consumo!I11</f>
        <v>3865152</v>
      </c>
      <c r="J16" s="28">
        <f>+$C$9*Matriz_de_consumo!J11</f>
        <v>3799161.6</v>
      </c>
      <c r="K16" s="28">
        <f>+$C$9*Matriz_de_consumo!K11</f>
        <v>3780307.2</v>
      </c>
      <c r="L16" s="28">
        <f>+$C$9*Matriz_de_consumo!L11</f>
        <v>3752025.6</v>
      </c>
      <c r="M16" s="28">
        <f>+$C$9*Matriz_de_consumo!M11</f>
        <v>3799161.6</v>
      </c>
      <c r="N16" s="28">
        <f>+$C$9*Matriz_de_consumo!N11</f>
        <v>3827443.2</v>
      </c>
      <c r="O16" s="28">
        <f>+$C$9*Matriz_de_consumo!O11</f>
        <v>3949996.8000000003</v>
      </c>
      <c r="P16" s="28">
        <f>+$C$9*Matriz_de_consumo!P11</f>
        <v>3874579.2</v>
      </c>
      <c r="Q16" s="28">
        <f>+$C$9*Matriz_de_consumo!Q11</f>
        <v>3789734.4</v>
      </c>
      <c r="R16" s="28">
        <f>+$C$9*Matriz_de_consumo!R11</f>
        <v>3704889.6</v>
      </c>
      <c r="S16" s="28">
        <f>+$C$9*Matriz_de_consumo!S11</f>
        <v>3827443.2</v>
      </c>
      <c r="T16" s="28">
        <f>+$C$9*Matriz_de_consumo!T11</f>
        <v>3884006.4</v>
      </c>
      <c r="U16" s="28">
        <f>+$C$9*Matriz_de_consumo!U11</f>
        <v>3931142.4</v>
      </c>
      <c r="V16" s="28">
        <f>+$C$9*Matriz_de_consumo!V11</f>
        <v>3620044.8000000003</v>
      </c>
      <c r="W16" s="28">
        <f>+$C$9*Matriz_de_consumo!W11</f>
        <v>3695462.3999999999</v>
      </c>
      <c r="X16" s="28">
        <f>+$C$9*Matriz_de_consumo!X11</f>
        <v>3818016</v>
      </c>
      <c r="Y16" s="28">
        <f>+$C$9*Matriz_de_consumo!Y11</f>
        <v>3827443.2</v>
      </c>
      <c r="Z16" s="28">
        <f>+$C$9*Matriz_de_consumo!Z11</f>
        <v>3940569.6</v>
      </c>
    </row>
    <row r="17" spans="2:26" x14ac:dyDescent="0.2">
      <c r="B17" s="75">
        <f>+Matriz_de_consumo!B12</f>
        <v>44657</v>
      </c>
      <c r="C17" s="28">
        <f>+$C$9*Matriz_de_consumo!C12</f>
        <v>3912288</v>
      </c>
      <c r="D17" s="28">
        <f>+$C$9*Matriz_de_consumo!D12</f>
        <v>3855724.8000000003</v>
      </c>
      <c r="E17" s="28">
        <f>+$C$9*Matriz_de_consumo!E12</f>
        <v>3799161.6</v>
      </c>
      <c r="F17" s="28">
        <f>+$C$9*Matriz_de_consumo!F12</f>
        <v>3959424</v>
      </c>
      <c r="G17" s="28">
        <f>+$C$9*Matriz_de_consumo!G12</f>
        <v>3940569.6</v>
      </c>
      <c r="H17" s="28">
        <f>+$C$9*Matriz_de_consumo!H12</f>
        <v>3893433.6</v>
      </c>
      <c r="I17" s="28">
        <f>+$C$9*Matriz_de_consumo!I12</f>
        <v>3818016</v>
      </c>
      <c r="J17" s="28">
        <f>+$C$9*Matriz_de_consumo!J12</f>
        <v>3742598.4</v>
      </c>
      <c r="K17" s="28">
        <f>+$C$9*Matriz_de_consumo!K12</f>
        <v>3808588.8000000003</v>
      </c>
      <c r="L17" s="28">
        <f>+$C$9*Matriz_de_consumo!L12</f>
        <v>3818016</v>
      </c>
      <c r="M17" s="28">
        <f>+$C$9*Matriz_de_consumo!M12</f>
        <v>3827443.2</v>
      </c>
      <c r="N17" s="28">
        <f>+$C$9*Matriz_de_consumo!N12</f>
        <v>3789734.4</v>
      </c>
      <c r="O17" s="28">
        <f>+$C$9*Matriz_de_consumo!O12</f>
        <v>3902860.8000000003</v>
      </c>
      <c r="P17" s="28">
        <f>+$C$9*Matriz_de_consumo!P12</f>
        <v>3921715.2000000002</v>
      </c>
      <c r="Q17" s="28">
        <f>+$C$9*Matriz_de_consumo!Q12</f>
        <v>3912288</v>
      </c>
      <c r="R17" s="28">
        <f>+$C$9*Matriz_de_consumo!R12</f>
        <v>3818016</v>
      </c>
      <c r="S17" s="28">
        <f>+$C$9*Matriz_de_consumo!S12</f>
        <v>3761452.8000000003</v>
      </c>
      <c r="T17" s="28">
        <f>+$C$9*Matriz_de_consumo!T12</f>
        <v>3789734.4</v>
      </c>
      <c r="U17" s="28">
        <f>+$C$9*Matriz_de_consumo!U12</f>
        <v>3808588.8000000003</v>
      </c>
      <c r="V17" s="28">
        <f>+$C$9*Matriz_de_consumo!V12</f>
        <v>3836870.4</v>
      </c>
      <c r="W17" s="28">
        <f>+$C$9*Matriz_de_consumo!W12</f>
        <v>3799161.6</v>
      </c>
      <c r="X17" s="28">
        <f>+$C$9*Matriz_de_consumo!X12</f>
        <v>3949996.8000000003</v>
      </c>
      <c r="Y17" s="28">
        <f>+$C$9*Matriz_de_consumo!Y12</f>
        <v>3780307.2</v>
      </c>
      <c r="Z17" s="28">
        <f>+$C$9*Matriz_de_consumo!Z12</f>
        <v>3912288</v>
      </c>
    </row>
    <row r="18" spans="2:26" x14ac:dyDescent="0.2">
      <c r="B18" s="75">
        <f>+Matriz_de_consumo!B13</f>
        <v>44658</v>
      </c>
      <c r="C18" s="28">
        <f>+$C$9*Matriz_de_consumo!C13</f>
        <v>3789734.4</v>
      </c>
      <c r="D18" s="28">
        <f>+$C$9*Matriz_de_consumo!D13</f>
        <v>3912288</v>
      </c>
      <c r="E18" s="28">
        <f>+$C$9*Matriz_de_consumo!E13</f>
        <v>3657753.6</v>
      </c>
      <c r="F18" s="28">
        <f>+$C$9*Matriz_de_consumo!F13</f>
        <v>3770880</v>
      </c>
      <c r="G18" s="28">
        <f>+$C$9*Matriz_de_consumo!G13</f>
        <v>3846297.6000000001</v>
      </c>
      <c r="H18" s="28">
        <f>+$C$9*Matriz_de_consumo!H13</f>
        <v>4053696</v>
      </c>
      <c r="I18" s="28">
        <f>+$C$9*Matriz_de_consumo!I13</f>
        <v>3978278.4</v>
      </c>
      <c r="J18" s="28">
        <f>+$C$9*Matriz_de_consumo!J13</f>
        <v>3761452.8000000003</v>
      </c>
      <c r="K18" s="28">
        <f>+$C$9*Matriz_de_consumo!K13</f>
        <v>3902860.8000000003</v>
      </c>
      <c r="L18" s="28">
        <f>+$C$9*Matriz_de_consumo!L13</f>
        <v>3959424</v>
      </c>
      <c r="M18" s="28">
        <f>+$C$9*Matriz_de_consumo!M13</f>
        <v>3780307.2</v>
      </c>
      <c r="N18" s="28">
        <f>+$C$9*Matriz_de_consumo!N13</f>
        <v>3667180.8000000003</v>
      </c>
      <c r="O18" s="28">
        <f>+$C$9*Matriz_de_consumo!O13</f>
        <v>3912288</v>
      </c>
      <c r="P18" s="28">
        <f>+$C$9*Matriz_de_consumo!P13</f>
        <v>3959424</v>
      </c>
      <c r="Q18" s="28">
        <f>+$C$9*Matriz_de_consumo!Q13</f>
        <v>3931142.4</v>
      </c>
      <c r="R18" s="28">
        <f>+$C$9*Matriz_de_consumo!R13</f>
        <v>3808588.8000000003</v>
      </c>
      <c r="S18" s="28">
        <f>+$C$9*Matriz_de_consumo!S13</f>
        <v>3789734.4</v>
      </c>
      <c r="T18" s="28">
        <f>+$C$9*Matriz_de_consumo!T13</f>
        <v>3780307.2</v>
      </c>
      <c r="U18" s="28">
        <f>+$C$9*Matriz_de_consumo!U13</f>
        <v>3770880</v>
      </c>
      <c r="V18" s="28">
        <f>+$C$9*Matriz_de_consumo!V13</f>
        <v>3742598.4</v>
      </c>
      <c r="W18" s="28">
        <f>+$C$9*Matriz_de_consumo!W13</f>
        <v>3695462.3999999999</v>
      </c>
      <c r="X18" s="28">
        <f>+$C$9*Matriz_de_consumo!X13</f>
        <v>3865152</v>
      </c>
      <c r="Y18" s="28">
        <f>+$C$9*Matriz_de_consumo!Y13</f>
        <v>3921715.2000000002</v>
      </c>
      <c r="Z18" s="28">
        <f>+$C$9*Matriz_de_consumo!Z13</f>
        <v>3902860.8000000003</v>
      </c>
    </row>
    <row r="19" spans="2:26" x14ac:dyDescent="0.2">
      <c r="B19" s="75">
        <f>+Matriz_de_consumo!B14</f>
        <v>44659</v>
      </c>
      <c r="C19" s="28">
        <f>+$C$9*Matriz_de_consumo!C14</f>
        <v>3714316.8000000003</v>
      </c>
      <c r="D19" s="28">
        <f>+$C$9*Matriz_de_consumo!D14</f>
        <v>3799161.6</v>
      </c>
      <c r="E19" s="28">
        <f>+$C$9*Matriz_de_consumo!E14</f>
        <v>3949996.8000000003</v>
      </c>
      <c r="F19" s="28">
        <f>+$C$9*Matriz_de_consumo!F14</f>
        <v>3827443.2</v>
      </c>
      <c r="G19" s="28">
        <f>+$C$9*Matriz_de_consumo!G14</f>
        <v>3855724.8000000003</v>
      </c>
      <c r="H19" s="28">
        <f>+$C$9*Matriz_de_consumo!H14</f>
        <v>3855724.8000000003</v>
      </c>
      <c r="I19" s="28">
        <f>+$C$9*Matriz_de_consumo!I14</f>
        <v>3836870.4</v>
      </c>
      <c r="J19" s="28">
        <f>+$C$9*Matriz_de_consumo!J14</f>
        <v>3949996.8000000003</v>
      </c>
      <c r="K19" s="28">
        <f>+$C$9*Matriz_de_consumo!K14</f>
        <v>3855724.8000000003</v>
      </c>
      <c r="L19" s="28">
        <f>+$C$9*Matriz_de_consumo!L14</f>
        <v>3865152</v>
      </c>
      <c r="M19" s="28">
        <f>+$C$9*Matriz_de_consumo!M14</f>
        <v>3912288</v>
      </c>
      <c r="N19" s="28">
        <f>+$C$9*Matriz_de_consumo!N14</f>
        <v>3968851.2</v>
      </c>
      <c r="O19" s="28">
        <f>+$C$9*Matriz_de_consumo!O14</f>
        <v>3780307.2</v>
      </c>
      <c r="P19" s="28">
        <f>+$C$9*Matriz_de_consumo!P14</f>
        <v>3686035.2</v>
      </c>
      <c r="Q19" s="28">
        <f>+$C$9*Matriz_de_consumo!Q14</f>
        <v>3836870.4</v>
      </c>
      <c r="R19" s="28">
        <f>+$C$9*Matriz_de_consumo!R14</f>
        <v>3949996.8000000003</v>
      </c>
      <c r="S19" s="28">
        <f>+$C$9*Matriz_de_consumo!S14</f>
        <v>3884006.4</v>
      </c>
      <c r="T19" s="28">
        <f>+$C$9*Matriz_de_consumo!T14</f>
        <v>3818016</v>
      </c>
      <c r="U19" s="28">
        <f>+$C$9*Matriz_de_consumo!U14</f>
        <v>3865152</v>
      </c>
      <c r="V19" s="28">
        <f>+$C$9*Matriz_de_consumo!V14</f>
        <v>3808588.8000000003</v>
      </c>
      <c r="W19" s="28">
        <f>+$C$9*Matriz_de_consumo!W14</f>
        <v>3733171.2</v>
      </c>
      <c r="X19" s="28">
        <f>+$C$9*Matriz_de_consumo!X14</f>
        <v>3789734.4</v>
      </c>
      <c r="Y19" s="28">
        <f>+$C$9*Matriz_de_consumo!Y14</f>
        <v>3695462.3999999999</v>
      </c>
      <c r="Z19" s="28">
        <f>+$C$9*Matriz_de_consumo!Z14</f>
        <v>3874579.2</v>
      </c>
    </row>
    <row r="20" spans="2:26" x14ac:dyDescent="0.2">
      <c r="B20" s="75">
        <f>+Matriz_de_consumo!B15</f>
        <v>44660</v>
      </c>
      <c r="C20" s="28">
        <f>+$C$9*Matriz_de_consumo!C15</f>
        <v>3836870.4</v>
      </c>
      <c r="D20" s="28">
        <f>+$C$9*Matriz_de_consumo!D15</f>
        <v>3686035.2</v>
      </c>
      <c r="E20" s="28">
        <f>+$C$9*Matriz_de_consumo!E15</f>
        <v>3818016</v>
      </c>
      <c r="F20" s="28">
        <f>+$C$9*Matriz_de_consumo!F15</f>
        <v>3902860.8000000003</v>
      </c>
      <c r="G20" s="28">
        <f>+$C$9*Matriz_de_consumo!G15</f>
        <v>3921715.2000000002</v>
      </c>
      <c r="H20" s="28">
        <f>+$C$9*Matriz_de_consumo!H15</f>
        <v>3865152</v>
      </c>
      <c r="I20" s="28">
        <f>+$C$9*Matriz_de_consumo!I15</f>
        <v>3846297.6000000001</v>
      </c>
      <c r="J20" s="28">
        <f>+$C$9*Matriz_de_consumo!J15</f>
        <v>3780307.2</v>
      </c>
      <c r="K20" s="28">
        <f>+$C$9*Matriz_de_consumo!K15</f>
        <v>3799161.6</v>
      </c>
      <c r="L20" s="28">
        <f>+$C$9*Matriz_de_consumo!L15</f>
        <v>3384364.8000000003</v>
      </c>
      <c r="M20" s="28">
        <f>+$C$9*Matriz_de_consumo!M15</f>
        <v>2743315.2</v>
      </c>
      <c r="N20" s="28">
        <f>+$C$9*Matriz_de_consumo!N15</f>
        <v>3874579.2</v>
      </c>
      <c r="O20" s="28">
        <f>+$C$9*Matriz_de_consumo!O15</f>
        <v>3968851.2</v>
      </c>
      <c r="P20" s="28">
        <f>+$C$9*Matriz_de_consumo!P15</f>
        <v>3846297.6000000001</v>
      </c>
      <c r="Q20" s="28">
        <f>+$C$9*Matriz_de_consumo!Q15</f>
        <v>3818016</v>
      </c>
      <c r="R20" s="28">
        <f>+$C$9*Matriz_de_consumo!R15</f>
        <v>3987705.6</v>
      </c>
      <c r="S20" s="28">
        <f>+$C$9*Matriz_de_consumo!S15</f>
        <v>3884006.4</v>
      </c>
      <c r="T20" s="28">
        <f>+$C$9*Matriz_de_consumo!T15</f>
        <v>3836870.4</v>
      </c>
      <c r="U20" s="28">
        <f>+$C$9*Matriz_de_consumo!U15</f>
        <v>3836870.4</v>
      </c>
      <c r="V20" s="28">
        <f>+$C$9*Matriz_de_consumo!V15</f>
        <v>3884006.4</v>
      </c>
      <c r="W20" s="28">
        <f>+$C$9*Matriz_de_consumo!W15</f>
        <v>3865152</v>
      </c>
      <c r="X20" s="28">
        <f>+$C$9*Matriz_de_consumo!X15</f>
        <v>3902860.8000000003</v>
      </c>
      <c r="Y20" s="28">
        <f>+$C$9*Matriz_de_consumo!Y15</f>
        <v>3827443.2</v>
      </c>
      <c r="Z20" s="28">
        <f>+$C$9*Matriz_de_consumo!Z15</f>
        <v>3695462.3999999999</v>
      </c>
    </row>
    <row r="21" spans="2:26" x14ac:dyDescent="0.2">
      <c r="B21" s="75">
        <f>+Matriz_de_consumo!B16</f>
        <v>44661</v>
      </c>
      <c r="C21" s="28">
        <f>+$C$9*Matriz_de_consumo!C16</f>
        <v>3902860.8000000003</v>
      </c>
      <c r="D21" s="28">
        <f>+$C$9*Matriz_de_consumo!D16</f>
        <v>3931142.4</v>
      </c>
      <c r="E21" s="28">
        <f>+$C$9*Matriz_de_consumo!E16</f>
        <v>3704889.6</v>
      </c>
      <c r="F21" s="28">
        <f>+$C$9*Matriz_de_consumo!F16</f>
        <v>3752025.6</v>
      </c>
      <c r="G21" s="28">
        <f>+$C$9*Matriz_de_consumo!G16</f>
        <v>3978278.4</v>
      </c>
      <c r="H21" s="28">
        <f>+$C$9*Matriz_de_consumo!H16</f>
        <v>3931142.4</v>
      </c>
      <c r="I21" s="28">
        <f>+$C$9*Matriz_de_consumo!I16</f>
        <v>3902860.8000000003</v>
      </c>
      <c r="J21" s="28">
        <f>+$C$9*Matriz_de_consumo!J16</f>
        <v>3940569.6</v>
      </c>
      <c r="K21" s="28">
        <f>+$C$9*Matriz_de_consumo!K16</f>
        <v>3921715.2000000002</v>
      </c>
      <c r="L21" s="28">
        <f>+$C$9*Matriz_de_consumo!L16</f>
        <v>3949996.8000000003</v>
      </c>
      <c r="M21" s="28">
        <f>+$C$9*Matriz_de_consumo!M16</f>
        <v>3893433.6</v>
      </c>
      <c r="N21" s="28">
        <f>+$C$9*Matriz_de_consumo!N16</f>
        <v>3761452.8000000003</v>
      </c>
      <c r="O21" s="28">
        <f>+$C$9*Matriz_de_consumo!O16</f>
        <v>3723744</v>
      </c>
      <c r="P21" s="28">
        <f>+$C$9*Matriz_de_consumo!P16</f>
        <v>3940569.6</v>
      </c>
      <c r="Q21" s="28">
        <f>+$C$9*Matriz_de_consumo!Q16</f>
        <v>3846297.6000000001</v>
      </c>
      <c r="R21" s="28">
        <f>+$C$9*Matriz_de_consumo!R16</f>
        <v>3827443.2</v>
      </c>
      <c r="S21" s="28">
        <f>+$C$9*Matriz_de_consumo!S16</f>
        <v>3902860.8000000003</v>
      </c>
      <c r="T21" s="28">
        <f>+$C$9*Matriz_de_consumo!T16</f>
        <v>3968851.2</v>
      </c>
      <c r="U21" s="28">
        <f>+$C$9*Matriz_de_consumo!U16</f>
        <v>4015987.2</v>
      </c>
      <c r="V21" s="28">
        <f>+$C$9*Matriz_de_consumo!V16</f>
        <v>3865152</v>
      </c>
      <c r="W21" s="28">
        <f>+$C$9*Matriz_de_consumo!W16</f>
        <v>3780307.2</v>
      </c>
      <c r="X21" s="28">
        <f>+$C$9*Matriz_de_consumo!X16</f>
        <v>3723744</v>
      </c>
      <c r="Y21" s="28">
        <f>+$C$9*Matriz_de_consumo!Y16</f>
        <v>3695462.3999999999</v>
      </c>
      <c r="Z21" s="28">
        <f>+$C$9*Matriz_de_consumo!Z16</f>
        <v>3865152</v>
      </c>
    </row>
    <row r="22" spans="2:26" x14ac:dyDescent="0.2">
      <c r="B22" s="75">
        <f>+Matriz_de_consumo!B17</f>
        <v>44662</v>
      </c>
      <c r="C22" s="28">
        <f>+$C$9*Matriz_de_consumo!C17</f>
        <v>3902860.8000000003</v>
      </c>
      <c r="D22" s="28">
        <f>+$C$9*Matriz_de_consumo!D17</f>
        <v>3865152</v>
      </c>
      <c r="E22" s="28">
        <f>+$C$9*Matriz_de_consumo!E17</f>
        <v>3912288</v>
      </c>
      <c r="F22" s="28">
        <f>+$C$9*Matriz_de_consumo!F17</f>
        <v>3723744</v>
      </c>
      <c r="G22" s="28">
        <f>+$C$9*Matriz_de_consumo!G17</f>
        <v>3949996.8000000003</v>
      </c>
      <c r="H22" s="28">
        <f>+$C$9*Matriz_de_consumo!H17</f>
        <v>3912288</v>
      </c>
      <c r="I22" s="28">
        <f>+$C$9*Matriz_de_consumo!I17</f>
        <v>3855724.8000000003</v>
      </c>
      <c r="J22" s="28">
        <f>+$C$9*Matriz_de_consumo!J17</f>
        <v>3827443.2</v>
      </c>
      <c r="K22" s="28">
        <f>+$C$9*Matriz_de_consumo!K17</f>
        <v>3912288</v>
      </c>
      <c r="L22" s="28">
        <f>+$C$9*Matriz_de_consumo!L17</f>
        <v>3770880</v>
      </c>
      <c r="M22" s="28">
        <f>+$C$9*Matriz_de_consumo!M17</f>
        <v>3780307.2</v>
      </c>
      <c r="N22" s="28">
        <f>+$C$9*Matriz_de_consumo!N17</f>
        <v>3893433.6</v>
      </c>
      <c r="O22" s="28">
        <f>+$C$9*Matriz_de_consumo!O17</f>
        <v>3959424</v>
      </c>
      <c r="P22" s="28">
        <f>+$C$9*Matriz_de_consumo!P17</f>
        <v>3855724.8000000003</v>
      </c>
      <c r="Q22" s="28">
        <f>+$C$9*Matriz_de_consumo!Q17</f>
        <v>3846297.6000000001</v>
      </c>
      <c r="R22" s="28">
        <f>+$C$9*Matriz_de_consumo!R17</f>
        <v>3799161.6</v>
      </c>
      <c r="S22" s="28">
        <f>+$C$9*Matriz_de_consumo!S17</f>
        <v>3686035.2</v>
      </c>
      <c r="T22" s="28">
        <f>+$C$9*Matriz_de_consumo!T17</f>
        <v>3865152</v>
      </c>
      <c r="U22" s="28">
        <f>+$C$9*Matriz_de_consumo!U17</f>
        <v>3912288</v>
      </c>
      <c r="V22" s="28">
        <f>+$C$9*Matriz_de_consumo!V17</f>
        <v>3893433.6</v>
      </c>
      <c r="W22" s="28">
        <f>+$C$9*Matriz_de_consumo!W17</f>
        <v>3959424</v>
      </c>
      <c r="X22" s="28">
        <f>+$C$9*Matriz_de_consumo!X17</f>
        <v>3902860.8000000003</v>
      </c>
      <c r="Y22" s="28">
        <f>+$C$9*Matriz_de_consumo!Y17</f>
        <v>3865152</v>
      </c>
      <c r="Z22" s="28">
        <f>+$C$9*Matriz_de_consumo!Z17</f>
        <v>3770880</v>
      </c>
    </row>
    <row r="23" spans="2:26" x14ac:dyDescent="0.2">
      <c r="B23" s="75">
        <f>+Matriz_de_consumo!B18</f>
        <v>44663</v>
      </c>
      <c r="C23" s="28">
        <f>+$C$9*Matriz_de_consumo!C18</f>
        <v>3855724.8000000003</v>
      </c>
      <c r="D23" s="28">
        <f>+$C$9*Matriz_de_consumo!D18</f>
        <v>3780307.2</v>
      </c>
      <c r="E23" s="28">
        <f>+$C$9*Matriz_de_consumo!E18</f>
        <v>3865152</v>
      </c>
      <c r="F23" s="28">
        <f>+$C$9*Matriz_de_consumo!F18</f>
        <v>3827443.2</v>
      </c>
      <c r="G23" s="28">
        <f>+$C$9*Matriz_de_consumo!G18</f>
        <v>3789734.4</v>
      </c>
      <c r="H23" s="28">
        <f>+$C$9*Matriz_de_consumo!H18</f>
        <v>3912288</v>
      </c>
      <c r="I23" s="28">
        <f>+$C$9*Matriz_de_consumo!I18</f>
        <v>3968851.2</v>
      </c>
      <c r="J23" s="28">
        <f>+$C$9*Matriz_de_consumo!J18</f>
        <v>3968851.2</v>
      </c>
      <c r="K23" s="28">
        <f>+$C$9*Matriz_de_consumo!K18</f>
        <v>3949996.8000000003</v>
      </c>
      <c r="L23" s="28">
        <f>+$C$9*Matriz_de_consumo!L18</f>
        <v>3789734.4</v>
      </c>
      <c r="M23" s="28">
        <f>+$C$9*Matriz_de_consumo!M18</f>
        <v>3846297.6000000001</v>
      </c>
      <c r="N23" s="28">
        <f>+$C$9*Matriz_de_consumo!N18</f>
        <v>3855724.8000000003</v>
      </c>
      <c r="O23" s="28">
        <f>+$C$9*Matriz_de_consumo!O18</f>
        <v>3884006.4</v>
      </c>
      <c r="P23" s="28">
        <f>+$C$9*Matriz_de_consumo!P18</f>
        <v>3902860.8000000003</v>
      </c>
      <c r="Q23" s="28">
        <f>+$C$9*Matriz_de_consumo!Q18</f>
        <v>3987705.6</v>
      </c>
      <c r="R23" s="28">
        <f>+$C$9*Matriz_de_consumo!R18</f>
        <v>3912288</v>
      </c>
      <c r="S23" s="28">
        <f>+$C$9*Matriz_de_consumo!S18</f>
        <v>3818016</v>
      </c>
      <c r="T23" s="28">
        <f>+$C$9*Matriz_de_consumo!T18</f>
        <v>3874579.2</v>
      </c>
      <c r="U23" s="28">
        <f>+$C$9*Matriz_de_consumo!U18</f>
        <v>3940569.6</v>
      </c>
      <c r="V23" s="28">
        <f>+$C$9*Matriz_de_consumo!V18</f>
        <v>3865152</v>
      </c>
      <c r="W23" s="28">
        <f>+$C$9*Matriz_de_consumo!W18</f>
        <v>3931142.4</v>
      </c>
      <c r="X23" s="28">
        <f>+$C$9*Matriz_de_consumo!X18</f>
        <v>3752025.6</v>
      </c>
      <c r="Y23" s="28">
        <f>+$C$9*Matriz_de_consumo!Y18</f>
        <v>3742598.4</v>
      </c>
      <c r="Z23" s="28">
        <f>+$C$9*Matriz_de_consumo!Z18</f>
        <v>3827443.2</v>
      </c>
    </row>
    <row r="24" spans="2:26" x14ac:dyDescent="0.2">
      <c r="B24" s="75">
        <f>+Matriz_de_consumo!B19</f>
        <v>44664</v>
      </c>
      <c r="C24" s="28">
        <f>+$C$9*Matriz_de_consumo!C19</f>
        <v>3836870.4</v>
      </c>
      <c r="D24" s="28">
        <f>+$C$9*Matriz_de_consumo!D19</f>
        <v>3884006.4</v>
      </c>
      <c r="E24" s="28">
        <f>+$C$9*Matriz_de_consumo!E19</f>
        <v>3921715.2000000002</v>
      </c>
      <c r="F24" s="28">
        <f>+$C$9*Matriz_de_consumo!F19</f>
        <v>3959424</v>
      </c>
      <c r="G24" s="28">
        <f>+$C$9*Matriz_de_consumo!G19</f>
        <v>3827443.2</v>
      </c>
      <c r="H24" s="28">
        <f>+$C$9*Matriz_de_consumo!H19</f>
        <v>3780307.2</v>
      </c>
      <c r="I24" s="28">
        <f>+$C$9*Matriz_de_consumo!I19</f>
        <v>3855724.8000000003</v>
      </c>
      <c r="J24" s="28">
        <f>+$C$9*Matriz_de_consumo!J19</f>
        <v>3865152</v>
      </c>
      <c r="K24" s="28">
        <f>+$C$9*Matriz_de_consumo!K19</f>
        <v>3884006.4</v>
      </c>
      <c r="L24" s="28">
        <f>+$C$9*Matriz_de_consumo!L19</f>
        <v>3940569.6</v>
      </c>
      <c r="M24" s="28">
        <f>+$C$9*Matriz_de_consumo!M19</f>
        <v>3912288</v>
      </c>
      <c r="N24" s="28">
        <f>+$C$9*Matriz_de_consumo!N19</f>
        <v>3968851.2</v>
      </c>
      <c r="O24" s="28">
        <f>+$C$9*Matriz_de_consumo!O19</f>
        <v>3846297.6000000001</v>
      </c>
      <c r="P24" s="28">
        <f>+$C$9*Matriz_de_consumo!P19</f>
        <v>3808588.8000000003</v>
      </c>
      <c r="Q24" s="28">
        <f>+$C$9*Matriz_de_consumo!Q19</f>
        <v>3921715.2000000002</v>
      </c>
      <c r="R24" s="28">
        <f>+$C$9*Matriz_de_consumo!R19</f>
        <v>3968851.2</v>
      </c>
      <c r="S24" s="28">
        <f>+$C$9*Matriz_de_consumo!S19</f>
        <v>3865152</v>
      </c>
      <c r="T24" s="28">
        <f>+$C$9*Matriz_de_consumo!T19</f>
        <v>3733171.2</v>
      </c>
      <c r="U24" s="28">
        <f>+$C$9*Matriz_de_consumo!U19</f>
        <v>3855724.8000000003</v>
      </c>
      <c r="V24" s="28">
        <f>+$C$9*Matriz_de_consumo!V19</f>
        <v>3865152</v>
      </c>
      <c r="W24" s="28">
        <f>+$C$9*Matriz_de_consumo!W19</f>
        <v>3921715.2000000002</v>
      </c>
      <c r="X24" s="28">
        <f>+$C$9*Matriz_de_consumo!X19</f>
        <v>3949996.8000000003</v>
      </c>
      <c r="Y24" s="28">
        <f>+$C$9*Matriz_de_consumo!Y19</f>
        <v>3940569.6</v>
      </c>
      <c r="Z24" s="28">
        <f>+$C$9*Matriz_de_consumo!Z19</f>
        <v>3874579.2</v>
      </c>
    </row>
    <row r="25" spans="2:26" x14ac:dyDescent="0.2">
      <c r="B25" s="75">
        <f>+Matriz_de_consumo!B20</f>
        <v>44665</v>
      </c>
      <c r="C25" s="28">
        <f>+$C$9*Matriz_de_consumo!C20</f>
        <v>3827443.2</v>
      </c>
      <c r="D25" s="28">
        <f>+$C$9*Matriz_de_consumo!D20</f>
        <v>3770880</v>
      </c>
      <c r="E25" s="28">
        <f>+$C$9*Matriz_de_consumo!E20</f>
        <v>3836870.4</v>
      </c>
      <c r="F25" s="28">
        <f>+$C$9*Matriz_de_consumo!F20</f>
        <v>3893433.6</v>
      </c>
      <c r="G25" s="28">
        <f>+$C$9*Matriz_de_consumo!G20</f>
        <v>3893433.6</v>
      </c>
      <c r="H25" s="28">
        <f>+$C$9*Matriz_de_consumo!H20</f>
        <v>3902860.8000000003</v>
      </c>
      <c r="I25" s="28">
        <f>+$C$9*Matriz_de_consumo!I20</f>
        <v>3968851.2</v>
      </c>
      <c r="J25" s="28">
        <f>+$C$9*Matriz_de_consumo!J20</f>
        <v>3855724.8000000003</v>
      </c>
      <c r="K25" s="28">
        <f>+$C$9*Matriz_de_consumo!K20</f>
        <v>3912288</v>
      </c>
      <c r="L25" s="28">
        <f>+$C$9*Matriz_de_consumo!L20</f>
        <v>3997132.8000000003</v>
      </c>
      <c r="M25" s="28">
        <f>+$C$9*Matriz_de_consumo!M20</f>
        <v>3931142.4</v>
      </c>
      <c r="N25" s="28">
        <f>+$C$9*Matriz_de_consumo!N20</f>
        <v>3865152</v>
      </c>
      <c r="O25" s="28">
        <f>+$C$9*Matriz_de_consumo!O20</f>
        <v>3808588.8000000003</v>
      </c>
      <c r="P25" s="28">
        <f>+$C$9*Matriz_de_consumo!P20</f>
        <v>3770880</v>
      </c>
      <c r="Q25" s="28">
        <f>+$C$9*Matriz_de_consumo!Q20</f>
        <v>3902860.8000000003</v>
      </c>
      <c r="R25" s="28">
        <f>+$C$9*Matriz_de_consumo!R20</f>
        <v>4044268.8000000003</v>
      </c>
      <c r="S25" s="28">
        <f>+$C$9*Matriz_de_consumo!S20</f>
        <v>3997132.8000000003</v>
      </c>
      <c r="T25" s="28">
        <f>+$C$9*Matriz_de_consumo!T20</f>
        <v>3884006.4</v>
      </c>
      <c r="U25" s="28">
        <f>+$C$9*Matriz_de_consumo!U20</f>
        <v>3968851.2</v>
      </c>
      <c r="V25" s="28">
        <f>+$C$9*Matriz_de_consumo!V20</f>
        <v>3855724.8000000003</v>
      </c>
      <c r="W25" s="28">
        <f>+$C$9*Matriz_de_consumo!W20</f>
        <v>3761452.8000000003</v>
      </c>
      <c r="X25" s="28">
        <f>+$C$9*Matriz_de_consumo!X20</f>
        <v>3931142.4</v>
      </c>
      <c r="Y25" s="28">
        <f>+$C$9*Matriz_de_consumo!Y20</f>
        <v>3874579.2</v>
      </c>
      <c r="Z25" s="28">
        <f>+$C$9*Matriz_de_consumo!Z20</f>
        <v>3884006.4</v>
      </c>
    </row>
    <row r="26" spans="2:26" x14ac:dyDescent="0.2">
      <c r="B26" s="75">
        <f>+Matriz_de_consumo!B21</f>
        <v>44666</v>
      </c>
      <c r="C26" s="28">
        <f>+$C$9*Matriz_de_consumo!C21</f>
        <v>3893433.6</v>
      </c>
      <c r="D26" s="28">
        <f>+$C$9*Matriz_de_consumo!D21</f>
        <v>3874579.2</v>
      </c>
      <c r="E26" s="28">
        <f>+$C$9*Matriz_de_consumo!E21</f>
        <v>3836870.4</v>
      </c>
      <c r="F26" s="28">
        <f>+$C$9*Matriz_de_consumo!F21</f>
        <v>3978278.4</v>
      </c>
      <c r="G26" s="28">
        <f>+$C$9*Matriz_de_consumo!G21</f>
        <v>3997132.8000000003</v>
      </c>
      <c r="H26" s="28">
        <f>+$C$9*Matriz_de_consumo!H21</f>
        <v>3940569.6</v>
      </c>
      <c r="I26" s="28">
        <f>+$C$9*Matriz_de_consumo!I21</f>
        <v>3884006.4</v>
      </c>
      <c r="J26" s="28">
        <f>+$C$9*Matriz_de_consumo!J21</f>
        <v>3846297.6000000001</v>
      </c>
      <c r="K26" s="28">
        <f>+$C$9*Matriz_de_consumo!K21</f>
        <v>3846297.6000000001</v>
      </c>
      <c r="L26" s="28">
        <f>+$C$9*Matriz_de_consumo!L21</f>
        <v>3893433.6</v>
      </c>
      <c r="M26" s="28">
        <f>+$C$9*Matriz_de_consumo!M21</f>
        <v>3921715.2000000002</v>
      </c>
      <c r="N26" s="28">
        <f>+$C$9*Matriz_de_consumo!N21</f>
        <v>3902860.8000000003</v>
      </c>
      <c r="O26" s="28">
        <f>+$C$9*Matriz_de_consumo!O21</f>
        <v>3949996.8000000003</v>
      </c>
      <c r="P26" s="28">
        <f>+$C$9*Matriz_de_consumo!P21</f>
        <v>3978278.4</v>
      </c>
      <c r="Q26" s="28">
        <f>+$C$9*Matriz_de_consumo!Q21</f>
        <v>3874579.2</v>
      </c>
      <c r="R26" s="28">
        <f>+$C$9*Matriz_de_consumo!R21</f>
        <v>3865152</v>
      </c>
      <c r="S26" s="28">
        <f>+$C$9*Matriz_de_consumo!S21</f>
        <v>3968851.2</v>
      </c>
      <c r="T26" s="28">
        <f>+$C$9*Matriz_de_consumo!T21</f>
        <v>3789734.4</v>
      </c>
      <c r="U26" s="28">
        <f>+$C$9*Matriz_de_consumo!U21</f>
        <v>3968851.2</v>
      </c>
      <c r="V26" s="28">
        <f>+$C$9*Matriz_de_consumo!V21</f>
        <v>3912288</v>
      </c>
      <c r="W26" s="28">
        <f>+$C$9*Matriz_de_consumo!W21</f>
        <v>3780307.2</v>
      </c>
      <c r="X26" s="28">
        <f>+$C$9*Matriz_de_consumo!X21</f>
        <v>3855724.8000000003</v>
      </c>
      <c r="Y26" s="28">
        <f>+$C$9*Matriz_de_consumo!Y21</f>
        <v>3978278.4</v>
      </c>
      <c r="Z26" s="28">
        <f>+$C$9*Matriz_de_consumo!Z21</f>
        <v>3949996.8000000003</v>
      </c>
    </row>
    <row r="27" spans="2:26" x14ac:dyDescent="0.2">
      <c r="B27" s="75">
        <f>+Matriz_de_consumo!B22</f>
        <v>44667</v>
      </c>
      <c r="C27" s="28">
        <f>+$C$9*Matriz_de_consumo!C22</f>
        <v>3874579.2</v>
      </c>
      <c r="D27" s="28">
        <f>+$C$9*Matriz_de_consumo!D22</f>
        <v>3808588.8000000003</v>
      </c>
      <c r="E27" s="28">
        <f>+$C$9*Matriz_de_consumo!E22</f>
        <v>3808588.8000000003</v>
      </c>
      <c r="F27" s="28">
        <f>+$C$9*Matriz_de_consumo!F22</f>
        <v>3752025.6</v>
      </c>
      <c r="G27" s="28">
        <f>+$C$9*Matriz_de_consumo!G22</f>
        <v>3921715.2000000002</v>
      </c>
      <c r="H27" s="28">
        <f>+$C$9*Matriz_de_consumo!H22</f>
        <v>3865152</v>
      </c>
      <c r="I27" s="28">
        <f>+$C$9*Matriz_de_consumo!I22</f>
        <v>3921715.2000000002</v>
      </c>
      <c r="J27" s="28">
        <f>+$C$9*Matriz_de_consumo!J22</f>
        <v>4034841.6</v>
      </c>
      <c r="K27" s="28">
        <f>+$C$9*Matriz_de_consumo!K22</f>
        <v>3327801.6</v>
      </c>
      <c r="L27" s="28">
        <f>+$C$9*Matriz_de_consumo!L22</f>
        <v>3742598.4</v>
      </c>
      <c r="M27" s="28">
        <f>+$C$9*Matriz_de_consumo!M22</f>
        <v>3723744</v>
      </c>
      <c r="N27" s="28">
        <f>+$C$9*Matriz_de_consumo!N22</f>
        <v>3799161.6</v>
      </c>
      <c r="O27" s="28">
        <f>+$C$9*Matriz_de_consumo!O22</f>
        <v>3723744</v>
      </c>
      <c r="P27" s="28">
        <f>+$C$9*Matriz_de_consumo!P22</f>
        <v>3874579.2</v>
      </c>
      <c r="Q27" s="28">
        <f>+$C$9*Matriz_de_consumo!Q22</f>
        <v>3902860.8000000003</v>
      </c>
      <c r="R27" s="28">
        <f>+$C$9*Matriz_de_consumo!R22</f>
        <v>3846297.6000000001</v>
      </c>
      <c r="S27" s="28">
        <f>+$C$9*Matriz_de_consumo!S22</f>
        <v>3799161.6</v>
      </c>
      <c r="T27" s="28">
        <f>+$C$9*Matriz_de_consumo!T22</f>
        <v>3874579.2</v>
      </c>
      <c r="U27" s="28">
        <f>+$C$9*Matriz_de_consumo!U22</f>
        <v>3921715.2000000002</v>
      </c>
      <c r="V27" s="28">
        <f>+$C$9*Matriz_de_consumo!V22</f>
        <v>3921715.2000000002</v>
      </c>
      <c r="W27" s="28">
        <f>+$C$9*Matriz_de_consumo!W22</f>
        <v>4015987.2</v>
      </c>
      <c r="X27" s="28">
        <f>+$C$9*Matriz_de_consumo!X22</f>
        <v>3884006.4</v>
      </c>
      <c r="Y27" s="28">
        <f>+$C$9*Matriz_de_consumo!Y22</f>
        <v>3752025.6</v>
      </c>
      <c r="Z27" s="28">
        <f>+$C$9*Matriz_de_consumo!Z22</f>
        <v>3940569.6</v>
      </c>
    </row>
    <row r="28" spans="2:26" x14ac:dyDescent="0.2">
      <c r="B28" s="75">
        <f>+Matriz_de_consumo!B23</f>
        <v>44668</v>
      </c>
      <c r="C28" s="28">
        <f>+$C$9*Matriz_de_consumo!C23</f>
        <v>3912288</v>
      </c>
      <c r="D28" s="28">
        <f>+$C$9*Matriz_de_consumo!D23</f>
        <v>3987705.6</v>
      </c>
      <c r="E28" s="28">
        <f>+$C$9*Matriz_de_consumo!E23</f>
        <v>3997132.8000000003</v>
      </c>
      <c r="F28" s="28">
        <f>+$C$9*Matriz_de_consumo!F23</f>
        <v>3799161.6</v>
      </c>
      <c r="G28" s="28">
        <f>+$C$9*Matriz_de_consumo!G23</f>
        <v>3638899.2</v>
      </c>
      <c r="H28" s="28">
        <f>+$C$9*Matriz_de_consumo!H23</f>
        <v>3742598.4</v>
      </c>
      <c r="I28" s="28">
        <f>+$C$9*Matriz_de_consumo!I23</f>
        <v>3987705.6</v>
      </c>
      <c r="J28" s="28">
        <f>+$C$9*Matriz_de_consumo!J23</f>
        <v>3987705.6</v>
      </c>
      <c r="K28" s="28">
        <f>+$C$9*Matriz_de_consumo!K23</f>
        <v>3949996.8000000003</v>
      </c>
      <c r="L28" s="28">
        <f>+$C$9*Matriz_de_consumo!L23</f>
        <v>3836870.4</v>
      </c>
      <c r="M28" s="28">
        <f>+$C$9*Matriz_de_consumo!M23</f>
        <v>3912288</v>
      </c>
      <c r="N28" s="28">
        <f>+$C$9*Matriz_de_consumo!N23</f>
        <v>3968851.2</v>
      </c>
      <c r="O28" s="28">
        <f>+$C$9*Matriz_de_consumo!O23</f>
        <v>3799161.6</v>
      </c>
      <c r="P28" s="28">
        <f>+$C$9*Matriz_de_consumo!P23</f>
        <v>3742598.4</v>
      </c>
      <c r="Q28" s="28">
        <f>+$C$9*Matriz_de_consumo!Q23</f>
        <v>3912288</v>
      </c>
      <c r="R28" s="28">
        <f>+$C$9*Matriz_de_consumo!R23</f>
        <v>3921715.2000000002</v>
      </c>
      <c r="S28" s="28">
        <f>+$C$9*Matriz_de_consumo!S23</f>
        <v>3921715.2000000002</v>
      </c>
      <c r="T28" s="28">
        <f>+$C$9*Matriz_de_consumo!T23</f>
        <v>3874579.2</v>
      </c>
      <c r="U28" s="28">
        <f>+$C$9*Matriz_de_consumo!U23</f>
        <v>3846297.6000000001</v>
      </c>
      <c r="V28" s="28">
        <f>+$C$9*Matriz_de_consumo!V23</f>
        <v>3940569.6</v>
      </c>
      <c r="W28" s="28">
        <f>+$C$9*Matriz_de_consumo!W23</f>
        <v>3997132.8000000003</v>
      </c>
      <c r="X28" s="28">
        <f>+$C$9*Matriz_de_consumo!X23</f>
        <v>3959424</v>
      </c>
      <c r="Y28" s="28">
        <f>+$C$9*Matriz_de_consumo!Y23</f>
        <v>3808588.8000000003</v>
      </c>
      <c r="Z28" s="28">
        <f>+$C$9*Matriz_de_consumo!Z23</f>
        <v>3789734.4</v>
      </c>
    </row>
    <row r="29" spans="2:26" x14ac:dyDescent="0.2">
      <c r="B29" s="75">
        <f>+Matriz_de_consumo!B24</f>
        <v>44669</v>
      </c>
      <c r="C29" s="28">
        <f>+$C$9*Matriz_de_consumo!C24</f>
        <v>3770880</v>
      </c>
      <c r="D29" s="28">
        <f>+$C$9*Matriz_de_consumo!D24</f>
        <v>3902860.8000000003</v>
      </c>
      <c r="E29" s="28">
        <f>+$C$9*Matriz_de_consumo!E24</f>
        <v>3912288</v>
      </c>
      <c r="F29" s="28">
        <f>+$C$9*Matriz_de_consumo!F24</f>
        <v>3884006.4</v>
      </c>
      <c r="G29" s="28">
        <f>+$C$9*Matriz_de_consumo!G24</f>
        <v>3978278.4</v>
      </c>
      <c r="H29" s="28">
        <f>+$C$9*Matriz_de_consumo!H24</f>
        <v>3997132.8000000003</v>
      </c>
      <c r="I29" s="28">
        <f>+$C$9*Matriz_de_consumo!I24</f>
        <v>3865152</v>
      </c>
      <c r="J29" s="28">
        <f>+$C$9*Matriz_de_consumo!J24</f>
        <v>3657753.6</v>
      </c>
      <c r="K29" s="28">
        <f>+$C$9*Matriz_de_consumo!K24</f>
        <v>3978278.4</v>
      </c>
      <c r="L29" s="28">
        <f>+$C$9*Matriz_de_consumo!L24</f>
        <v>3949996.8000000003</v>
      </c>
      <c r="M29" s="28">
        <f>+$C$9*Matriz_de_consumo!M24</f>
        <v>3978278.4</v>
      </c>
      <c r="N29" s="28">
        <f>+$C$9*Matriz_de_consumo!N24</f>
        <v>3912288</v>
      </c>
      <c r="O29" s="28">
        <f>+$C$9*Matriz_de_consumo!O24</f>
        <v>3921715.2000000002</v>
      </c>
      <c r="P29" s="28">
        <f>+$C$9*Matriz_de_consumo!P24</f>
        <v>3780307.2</v>
      </c>
      <c r="Q29" s="28">
        <f>+$C$9*Matriz_de_consumo!Q24</f>
        <v>3865152</v>
      </c>
      <c r="R29" s="28">
        <f>+$C$9*Matriz_de_consumo!R24</f>
        <v>3884006.4</v>
      </c>
      <c r="S29" s="28">
        <f>+$C$9*Matriz_de_consumo!S24</f>
        <v>3846297.6000000001</v>
      </c>
      <c r="T29" s="28">
        <f>+$C$9*Matriz_de_consumo!T24</f>
        <v>3818016</v>
      </c>
      <c r="U29" s="28">
        <f>+$C$9*Matriz_de_consumo!U24</f>
        <v>3940569.6</v>
      </c>
      <c r="V29" s="28">
        <f>+$C$9*Matriz_de_consumo!V24</f>
        <v>3780307.2</v>
      </c>
      <c r="W29" s="28">
        <f>+$C$9*Matriz_de_consumo!W24</f>
        <v>3921715.2000000002</v>
      </c>
      <c r="X29" s="28">
        <f>+$C$9*Matriz_de_consumo!X24</f>
        <v>3789734.4</v>
      </c>
      <c r="Y29" s="28">
        <f>+$C$9*Matriz_de_consumo!Y24</f>
        <v>3874579.2</v>
      </c>
      <c r="Z29" s="28">
        <f>+$C$9*Matriz_de_consumo!Z24</f>
        <v>3884006.4</v>
      </c>
    </row>
    <row r="30" spans="2:26" x14ac:dyDescent="0.2">
      <c r="B30" s="75">
        <f>+Matriz_de_consumo!B25</f>
        <v>44670</v>
      </c>
      <c r="C30" s="28">
        <f>+$C$9*Matriz_de_consumo!C25</f>
        <v>3799161.6</v>
      </c>
      <c r="D30" s="28">
        <f>+$C$9*Matriz_de_consumo!D25</f>
        <v>3874579.2</v>
      </c>
      <c r="E30" s="28">
        <f>+$C$9*Matriz_de_consumo!E25</f>
        <v>3846297.6000000001</v>
      </c>
      <c r="F30" s="28">
        <f>+$C$9*Matriz_de_consumo!F25</f>
        <v>3912288</v>
      </c>
      <c r="G30" s="28">
        <f>+$C$9*Matriz_de_consumo!G25</f>
        <v>4044268.8000000003</v>
      </c>
      <c r="H30" s="28">
        <f>+$C$9*Matriz_de_consumo!H25</f>
        <v>3968851.2</v>
      </c>
      <c r="I30" s="28">
        <f>+$C$9*Matriz_de_consumo!I25</f>
        <v>3855724.8000000003</v>
      </c>
      <c r="J30" s="28">
        <f>+$C$9*Matriz_de_consumo!J25</f>
        <v>3808588.8000000003</v>
      </c>
      <c r="K30" s="28">
        <f>+$C$9*Matriz_de_consumo!K25</f>
        <v>3893433.6</v>
      </c>
      <c r="L30" s="28">
        <f>+$C$9*Matriz_de_consumo!L25</f>
        <v>3893433.6</v>
      </c>
      <c r="M30" s="28">
        <f>+$C$9*Matriz_de_consumo!M25</f>
        <v>3752025.6</v>
      </c>
      <c r="N30" s="28">
        <f>+$C$9*Matriz_de_consumo!N25</f>
        <v>3770880</v>
      </c>
      <c r="O30" s="28">
        <f>+$C$9*Matriz_de_consumo!O25</f>
        <v>3827443.2</v>
      </c>
      <c r="P30" s="28">
        <f>+$C$9*Matriz_de_consumo!P25</f>
        <v>3884006.4</v>
      </c>
      <c r="Q30" s="28">
        <f>+$C$9*Matriz_de_consumo!Q25</f>
        <v>3827443.2</v>
      </c>
      <c r="R30" s="28">
        <f>+$C$9*Matriz_de_consumo!R25</f>
        <v>3799161.6</v>
      </c>
      <c r="S30" s="28">
        <f>+$C$9*Matriz_de_consumo!S25</f>
        <v>3789734.4</v>
      </c>
      <c r="T30" s="28">
        <f>+$C$9*Matriz_de_consumo!T25</f>
        <v>3902860.8000000003</v>
      </c>
      <c r="U30" s="28">
        <f>+$C$9*Matriz_de_consumo!U25</f>
        <v>3949996.8000000003</v>
      </c>
      <c r="V30" s="28">
        <f>+$C$9*Matriz_de_consumo!V25</f>
        <v>3818016</v>
      </c>
      <c r="W30" s="28">
        <f>+$C$9*Matriz_de_consumo!W25</f>
        <v>3742598.4</v>
      </c>
      <c r="X30" s="28">
        <f>+$C$9*Matriz_de_consumo!X25</f>
        <v>3884006.4</v>
      </c>
      <c r="Y30" s="28">
        <f>+$C$9*Matriz_de_consumo!Y25</f>
        <v>3912288</v>
      </c>
      <c r="Z30" s="28">
        <f>+$C$9*Matriz_de_consumo!Z25</f>
        <v>3940569.6</v>
      </c>
    </row>
    <row r="31" spans="2:26" x14ac:dyDescent="0.2">
      <c r="B31" s="75">
        <f>+Matriz_de_consumo!B26</f>
        <v>44671</v>
      </c>
      <c r="C31" s="28">
        <f>+$C$9*Matriz_de_consumo!C26</f>
        <v>3742598.4</v>
      </c>
      <c r="D31" s="28">
        <f>+$C$9*Matriz_de_consumo!D26</f>
        <v>2705606.4</v>
      </c>
      <c r="E31" s="28">
        <f>+$C$9*Matriz_de_consumo!E26</f>
        <v>3836870.4</v>
      </c>
      <c r="F31" s="28">
        <f>+$C$9*Matriz_de_consumo!F26</f>
        <v>3940569.6</v>
      </c>
      <c r="G31" s="28">
        <f>+$C$9*Matriz_de_consumo!G26</f>
        <v>3836870.4</v>
      </c>
      <c r="H31" s="28">
        <f>+$C$9*Matriz_de_consumo!H26</f>
        <v>3836870.4</v>
      </c>
      <c r="I31" s="28">
        <f>+$C$9*Matriz_de_consumo!I26</f>
        <v>3789734.4</v>
      </c>
      <c r="J31" s="28">
        <f>+$C$9*Matriz_de_consumo!J26</f>
        <v>3968851.2</v>
      </c>
      <c r="K31" s="28">
        <f>+$C$9*Matriz_de_consumo!K26</f>
        <v>3997132.8000000003</v>
      </c>
      <c r="L31" s="28">
        <f>+$C$9*Matriz_de_consumo!L26</f>
        <v>3865152</v>
      </c>
      <c r="M31" s="28">
        <f>+$C$9*Matriz_de_consumo!M26</f>
        <v>3780307.2</v>
      </c>
      <c r="N31" s="28">
        <f>+$C$9*Matriz_de_consumo!N26</f>
        <v>3723744</v>
      </c>
      <c r="O31" s="28">
        <f>+$C$9*Matriz_de_consumo!O26</f>
        <v>3921715.2000000002</v>
      </c>
      <c r="P31" s="28">
        <f>+$C$9*Matriz_de_consumo!P26</f>
        <v>3761452.8000000003</v>
      </c>
      <c r="Q31" s="28">
        <f>+$C$9*Matriz_de_consumo!Q26</f>
        <v>3902860.8000000003</v>
      </c>
      <c r="R31" s="28">
        <f>+$C$9*Matriz_de_consumo!R26</f>
        <v>3921715.2000000002</v>
      </c>
      <c r="S31" s="28">
        <f>+$C$9*Matriz_de_consumo!S26</f>
        <v>3884006.4</v>
      </c>
      <c r="T31" s="28">
        <f>+$C$9*Matriz_de_consumo!T26</f>
        <v>4044268.8000000003</v>
      </c>
      <c r="U31" s="28">
        <f>+$C$9*Matriz_de_consumo!U26</f>
        <v>4006560</v>
      </c>
      <c r="V31" s="28">
        <f>+$C$9*Matriz_de_consumo!V26</f>
        <v>3827443.2</v>
      </c>
      <c r="W31" s="28">
        <f>+$C$9*Matriz_de_consumo!W26</f>
        <v>3902860.8000000003</v>
      </c>
      <c r="X31" s="28">
        <f>+$C$9*Matriz_de_consumo!X26</f>
        <v>3846297.6000000001</v>
      </c>
      <c r="Y31" s="28">
        <f>+$C$9*Matriz_de_consumo!Y26</f>
        <v>3884006.4</v>
      </c>
      <c r="Z31" s="28">
        <f>+$C$9*Matriz_de_consumo!Z26</f>
        <v>3940569.6</v>
      </c>
    </row>
    <row r="32" spans="2:26" x14ac:dyDescent="0.2">
      <c r="B32" s="75">
        <f>+Matriz_de_consumo!B27</f>
        <v>44672</v>
      </c>
      <c r="C32" s="28">
        <f>+$C$9*Matriz_de_consumo!C27</f>
        <v>3940569.6</v>
      </c>
      <c r="D32" s="28">
        <f>+$C$9*Matriz_de_consumo!D27</f>
        <v>3780307.2</v>
      </c>
      <c r="E32" s="28">
        <f>+$C$9*Matriz_de_consumo!E27</f>
        <v>3676608</v>
      </c>
      <c r="F32" s="28">
        <f>+$C$9*Matriz_de_consumo!F27</f>
        <v>3836870.4</v>
      </c>
      <c r="G32" s="28">
        <f>+$C$9*Matriz_de_consumo!G27</f>
        <v>3912288</v>
      </c>
      <c r="H32" s="28">
        <f>+$C$9*Matriz_de_consumo!H27</f>
        <v>3808588.8000000003</v>
      </c>
      <c r="I32" s="28">
        <f>+$C$9*Matriz_de_consumo!I27</f>
        <v>3855724.8000000003</v>
      </c>
      <c r="J32" s="28">
        <f>+$C$9*Matriz_de_consumo!J27</f>
        <v>3893433.6</v>
      </c>
      <c r="K32" s="28">
        <f>+$C$9*Matriz_de_consumo!K27</f>
        <v>4015987.2</v>
      </c>
      <c r="L32" s="28">
        <f>+$C$9*Matriz_de_consumo!L27</f>
        <v>3978278.4</v>
      </c>
      <c r="M32" s="28">
        <f>+$C$9*Matriz_de_consumo!M27</f>
        <v>3874579.2</v>
      </c>
      <c r="N32" s="28">
        <f>+$C$9*Matriz_de_consumo!N27</f>
        <v>3865152</v>
      </c>
      <c r="O32" s="28">
        <f>+$C$9*Matriz_de_consumo!O27</f>
        <v>3827443.2</v>
      </c>
      <c r="P32" s="28">
        <f>+$C$9*Matriz_de_consumo!P27</f>
        <v>3865152</v>
      </c>
      <c r="Q32" s="28">
        <f>+$C$9*Matriz_de_consumo!Q27</f>
        <v>3676608</v>
      </c>
      <c r="R32" s="28">
        <f>+$C$9*Matriz_de_consumo!R27</f>
        <v>3846297.6000000001</v>
      </c>
      <c r="S32" s="28">
        <f>+$C$9*Matriz_de_consumo!S27</f>
        <v>3874579.2</v>
      </c>
      <c r="T32" s="28">
        <f>+$C$9*Matriz_de_consumo!T27</f>
        <v>3959424</v>
      </c>
      <c r="U32" s="28">
        <f>+$C$9*Matriz_de_consumo!U27</f>
        <v>3931142.4</v>
      </c>
      <c r="V32" s="28">
        <f>+$C$9*Matriz_de_consumo!V27</f>
        <v>3789734.4</v>
      </c>
      <c r="W32" s="28">
        <f>+$C$9*Matriz_de_consumo!W27</f>
        <v>3865152</v>
      </c>
      <c r="X32" s="28">
        <f>+$C$9*Matriz_de_consumo!X27</f>
        <v>3780307.2</v>
      </c>
      <c r="Y32" s="28">
        <f>+$C$9*Matriz_de_consumo!Y27</f>
        <v>3818016</v>
      </c>
      <c r="Z32" s="28">
        <f>+$C$9*Matriz_de_consumo!Z27</f>
        <v>3827443.2</v>
      </c>
    </row>
    <row r="33" spans="2:26" x14ac:dyDescent="0.2">
      <c r="B33" s="75">
        <f>+Matriz_de_consumo!B28</f>
        <v>44673</v>
      </c>
      <c r="C33" s="28">
        <f>+$C$9*Matriz_de_consumo!C28</f>
        <v>3799161.6</v>
      </c>
      <c r="D33" s="28">
        <f>+$C$9*Matriz_de_consumo!D28</f>
        <v>3836870.4</v>
      </c>
      <c r="E33" s="28">
        <f>+$C$9*Matriz_de_consumo!E28</f>
        <v>3865152</v>
      </c>
      <c r="F33" s="28">
        <f>+$C$9*Matriz_de_consumo!F28</f>
        <v>3686035.2</v>
      </c>
      <c r="G33" s="28">
        <f>+$C$9*Matriz_de_consumo!G28</f>
        <v>3808588.8000000003</v>
      </c>
      <c r="H33" s="28">
        <f>+$C$9*Matriz_de_consumo!H28</f>
        <v>3836870.4</v>
      </c>
      <c r="I33" s="28">
        <f>+$C$9*Matriz_de_consumo!I28</f>
        <v>3591763.2</v>
      </c>
      <c r="J33" s="28">
        <f>+$C$9*Matriz_de_consumo!J28</f>
        <v>3742598.4</v>
      </c>
      <c r="K33" s="28">
        <f>+$C$9*Matriz_de_consumo!K28</f>
        <v>3620044.8000000003</v>
      </c>
      <c r="L33" s="28">
        <f>+$C$9*Matriz_de_consumo!L28</f>
        <v>3582336</v>
      </c>
      <c r="M33" s="28">
        <f>+$C$9*Matriz_de_consumo!M28</f>
        <v>3488064</v>
      </c>
      <c r="N33" s="28">
        <f>+$C$9*Matriz_de_consumo!N28</f>
        <v>3554054.4</v>
      </c>
      <c r="O33" s="28">
        <f>+$C$9*Matriz_de_consumo!O28</f>
        <v>3874579.2</v>
      </c>
      <c r="P33" s="28">
        <f>+$C$9*Matriz_de_consumo!P28</f>
        <v>3865152</v>
      </c>
      <c r="Q33" s="28">
        <f>+$C$9*Matriz_de_consumo!Q28</f>
        <v>3912288</v>
      </c>
      <c r="R33" s="28">
        <f>+$C$9*Matriz_de_consumo!R28</f>
        <v>3836870.4</v>
      </c>
      <c r="S33" s="28">
        <f>+$C$9*Matriz_de_consumo!S28</f>
        <v>3921715.2000000002</v>
      </c>
      <c r="T33" s="28">
        <f>+$C$9*Matriz_de_consumo!T28</f>
        <v>3921715.2000000002</v>
      </c>
      <c r="U33" s="28">
        <f>+$C$9*Matriz_de_consumo!U28</f>
        <v>3912288</v>
      </c>
      <c r="V33" s="28">
        <f>+$C$9*Matriz_de_consumo!V28</f>
        <v>3959424</v>
      </c>
      <c r="W33" s="28">
        <f>+$C$9*Matriz_de_consumo!W28</f>
        <v>3818016</v>
      </c>
      <c r="X33" s="28">
        <f>+$C$9*Matriz_de_consumo!X28</f>
        <v>3780307.2</v>
      </c>
      <c r="Y33" s="28">
        <f>+$C$9*Matriz_de_consumo!Y28</f>
        <v>3799161.6</v>
      </c>
      <c r="Z33" s="28">
        <f>+$C$9*Matriz_de_consumo!Z28</f>
        <v>3874579.2</v>
      </c>
    </row>
    <row r="34" spans="2:26" x14ac:dyDescent="0.2">
      <c r="B34" s="75">
        <f>+Matriz_de_consumo!B29</f>
        <v>44674</v>
      </c>
      <c r="C34" s="28">
        <f>+$C$9*Matriz_de_consumo!C29</f>
        <v>3978278.4</v>
      </c>
      <c r="D34" s="28">
        <f>+$C$9*Matriz_de_consumo!D29</f>
        <v>3940569.6</v>
      </c>
      <c r="E34" s="28">
        <f>+$C$9*Matriz_de_consumo!E29</f>
        <v>3846297.6000000001</v>
      </c>
      <c r="F34" s="28">
        <f>+$C$9*Matriz_de_consumo!F29</f>
        <v>3808588.8000000003</v>
      </c>
      <c r="G34" s="28">
        <f>+$C$9*Matriz_de_consumo!G29</f>
        <v>3733171.2</v>
      </c>
      <c r="H34" s="28">
        <f>+$C$9*Matriz_de_consumo!H29</f>
        <v>3902860.8000000003</v>
      </c>
      <c r="I34" s="28">
        <f>+$C$9*Matriz_de_consumo!I29</f>
        <v>3968851.2</v>
      </c>
      <c r="J34" s="28">
        <f>+$C$9*Matriz_de_consumo!J29</f>
        <v>3978278.4</v>
      </c>
      <c r="K34" s="28">
        <f>+$C$9*Matriz_de_consumo!K29</f>
        <v>4006560</v>
      </c>
      <c r="L34" s="28">
        <f>+$C$9*Matriz_de_consumo!L29</f>
        <v>3968851.2</v>
      </c>
      <c r="M34" s="28">
        <f>+$C$9*Matriz_de_consumo!M29</f>
        <v>3799161.6</v>
      </c>
      <c r="N34" s="28">
        <f>+$C$9*Matriz_de_consumo!N29</f>
        <v>3893433.6</v>
      </c>
      <c r="O34" s="28">
        <f>+$C$9*Matriz_de_consumo!O29</f>
        <v>3855724.8000000003</v>
      </c>
      <c r="P34" s="28">
        <f>+$C$9*Matriz_de_consumo!P29</f>
        <v>3940569.6</v>
      </c>
      <c r="Q34" s="28">
        <f>+$C$9*Matriz_de_consumo!Q29</f>
        <v>3846297.6000000001</v>
      </c>
      <c r="R34" s="28">
        <f>+$C$9*Matriz_de_consumo!R29</f>
        <v>3761452.8000000003</v>
      </c>
      <c r="S34" s="28">
        <f>+$C$9*Matriz_de_consumo!S29</f>
        <v>3846297.6000000001</v>
      </c>
      <c r="T34" s="28">
        <f>+$C$9*Matriz_de_consumo!T29</f>
        <v>3582336</v>
      </c>
      <c r="U34" s="28">
        <f>+$C$9*Matriz_de_consumo!U29</f>
        <v>2498208</v>
      </c>
      <c r="V34" s="28">
        <f>+$C$9*Matriz_de_consumo!V29</f>
        <v>2696179.2</v>
      </c>
      <c r="W34" s="28">
        <f>+$C$9*Matriz_de_consumo!W29</f>
        <v>3808588.8000000003</v>
      </c>
      <c r="X34" s="28">
        <f>+$C$9*Matriz_de_consumo!X29</f>
        <v>3902860.8000000003</v>
      </c>
      <c r="Y34" s="28">
        <f>+$C$9*Matriz_de_consumo!Y29</f>
        <v>3818016</v>
      </c>
      <c r="Z34" s="28">
        <f>+$C$9*Matriz_de_consumo!Z29</f>
        <v>3827443.2</v>
      </c>
    </row>
    <row r="35" spans="2:26" x14ac:dyDescent="0.2">
      <c r="B35" s="75">
        <f>+Matriz_de_consumo!B30</f>
        <v>44675</v>
      </c>
      <c r="C35" s="28">
        <f>+$C$9*Matriz_de_consumo!C30</f>
        <v>3874579.2</v>
      </c>
      <c r="D35" s="28">
        <f>+$C$9*Matriz_de_consumo!D30</f>
        <v>3808588.8000000003</v>
      </c>
      <c r="E35" s="28">
        <f>+$C$9*Matriz_de_consumo!E30</f>
        <v>3893433.6</v>
      </c>
      <c r="F35" s="28">
        <f>+$C$9*Matriz_de_consumo!F30</f>
        <v>3884006.4</v>
      </c>
      <c r="G35" s="28">
        <f>+$C$9*Matriz_de_consumo!G30</f>
        <v>3968851.2</v>
      </c>
      <c r="H35" s="28">
        <f>+$C$9*Matriz_de_consumo!H30</f>
        <v>3827443.2</v>
      </c>
      <c r="I35" s="28">
        <f>+$C$9*Matriz_de_consumo!I30</f>
        <v>3940569.6</v>
      </c>
      <c r="J35" s="28">
        <f>+$C$9*Matriz_de_consumo!J30</f>
        <v>3921715.2000000002</v>
      </c>
      <c r="K35" s="28">
        <f>+$C$9*Matriz_de_consumo!K30</f>
        <v>3968851.2</v>
      </c>
      <c r="L35" s="28">
        <f>+$C$9*Matriz_de_consumo!L30</f>
        <v>3978278.4</v>
      </c>
      <c r="M35" s="28">
        <f>+$C$9*Matriz_de_consumo!M30</f>
        <v>3884006.4</v>
      </c>
      <c r="N35" s="28">
        <f>+$C$9*Matriz_de_consumo!N30</f>
        <v>3648326.4</v>
      </c>
      <c r="O35" s="28">
        <f>+$C$9*Matriz_de_consumo!O30</f>
        <v>3931142.4</v>
      </c>
      <c r="P35" s="28">
        <f>+$C$9*Matriz_de_consumo!P30</f>
        <v>3931142.4</v>
      </c>
      <c r="Q35" s="28">
        <f>+$C$9*Matriz_de_consumo!Q30</f>
        <v>3978278.4</v>
      </c>
      <c r="R35" s="28">
        <f>+$C$9*Matriz_de_consumo!R30</f>
        <v>3978278.4</v>
      </c>
      <c r="S35" s="28">
        <f>+$C$9*Matriz_de_consumo!S30</f>
        <v>3808588.8000000003</v>
      </c>
      <c r="T35" s="28">
        <f>+$C$9*Matriz_de_consumo!T30</f>
        <v>3865152</v>
      </c>
      <c r="U35" s="28">
        <f>+$C$9*Matriz_de_consumo!U30</f>
        <v>3846297.6000000001</v>
      </c>
      <c r="V35" s="28">
        <f>+$C$9*Matriz_de_consumo!V30</f>
        <v>3846297.6000000001</v>
      </c>
      <c r="W35" s="28">
        <f>+$C$9*Matriz_de_consumo!W30</f>
        <v>3884006.4</v>
      </c>
      <c r="X35" s="28">
        <f>+$C$9*Matriz_de_consumo!X30</f>
        <v>3591763.2</v>
      </c>
      <c r="Y35" s="28">
        <f>+$C$9*Matriz_de_consumo!Y30</f>
        <v>3968851.2</v>
      </c>
      <c r="Z35" s="28">
        <f>+$C$9*Matriz_de_consumo!Z30</f>
        <v>3836870.4</v>
      </c>
    </row>
    <row r="36" spans="2:26" x14ac:dyDescent="0.2">
      <c r="B36" s="75">
        <f>+Matriz_de_consumo!B31</f>
        <v>44676</v>
      </c>
      <c r="C36" s="28">
        <f>+$C$9*Matriz_de_consumo!C31</f>
        <v>3808588.8000000003</v>
      </c>
      <c r="D36" s="28">
        <f>+$C$9*Matriz_de_consumo!D31</f>
        <v>3761452.8000000003</v>
      </c>
      <c r="E36" s="28">
        <f>+$C$9*Matriz_de_consumo!E31</f>
        <v>3893433.6</v>
      </c>
      <c r="F36" s="28">
        <f>+$C$9*Matriz_de_consumo!F31</f>
        <v>3789734.4</v>
      </c>
      <c r="G36" s="28">
        <f>+$C$9*Matriz_de_consumo!G31</f>
        <v>3799161.6</v>
      </c>
      <c r="H36" s="28">
        <f>+$C$9*Matriz_de_consumo!H31</f>
        <v>3818016</v>
      </c>
      <c r="I36" s="28">
        <f>+$C$9*Matriz_de_consumo!I31</f>
        <v>3733171.2</v>
      </c>
      <c r="J36" s="28">
        <f>+$C$9*Matriz_de_consumo!J31</f>
        <v>3686035.2</v>
      </c>
      <c r="K36" s="28">
        <f>+$C$9*Matriz_de_consumo!K31</f>
        <v>3874579.2</v>
      </c>
      <c r="L36" s="28">
        <f>+$C$9*Matriz_de_consumo!L31</f>
        <v>3921715.2000000002</v>
      </c>
      <c r="M36" s="28">
        <f>+$C$9*Matriz_de_consumo!M31</f>
        <v>3949996.8000000003</v>
      </c>
      <c r="N36" s="28">
        <f>+$C$9*Matriz_de_consumo!N31</f>
        <v>4034841.6</v>
      </c>
      <c r="O36" s="28">
        <f>+$C$9*Matriz_de_consumo!O31</f>
        <v>3997132.8000000003</v>
      </c>
      <c r="P36" s="28">
        <f>+$C$9*Matriz_de_consumo!P31</f>
        <v>3912288</v>
      </c>
      <c r="Q36" s="28">
        <f>+$C$9*Matriz_de_consumo!Q31</f>
        <v>3855724.8000000003</v>
      </c>
      <c r="R36" s="28">
        <f>+$C$9*Matriz_de_consumo!R31</f>
        <v>3742598.4</v>
      </c>
      <c r="S36" s="28">
        <f>+$C$9*Matriz_de_consumo!S31</f>
        <v>3818016</v>
      </c>
      <c r="T36" s="28">
        <f>+$C$9*Matriz_de_consumo!T31</f>
        <v>4034841.6</v>
      </c>
      <c r="U36" s="28">
        <f>+$C$9*Matriz_de_consumo!U31</f>
        <v>4025414.4</v>
      </c>
      <c r="V36" s="28">
        <f>+$C$9*Matriz_de_consumo!V31</f>
        <v>3874579.2</v>
      </c>
      <c r="W36" s="28">
        <f>+$C$9*Matriz_de_consumo!W31</f>
        <v>3836870.4</v>
      </c>
      <c r="X36" s="28">
        <f>+$C$9*Matriz_de_consumo!X31</f>
        <v>3667180.8000000003</v>
      </c>
      <c r="Y36" s="28">
        <f>+$C$9*Matriz_de_consumo!Y31</f>
        <v>3893433.6</v>
      </c>
      <c r="Z36" s="28">
        <f>+$C$9*Matriz_de_consumo!Z31</f>
        <v>3770880</v>
      </c>
    </row>
    <row r="37" spans="2:26" x14ac:dyDescent="0.2">
      <c r="B37" s="75">
        <f>+Matriz_de_consumo!B32</f>
        <v>44677</v>
      </c>
      <c r="C37" s="28">
        <f>+$C$9*Matriz_de_consumo!C32</f>
        <v>3884006.4</v>
      </c>
      <c r="D37" s="28">
        <f>+$C$9*Matriz_de_consumo!D32</f>
        <v>3921715.2000000002</v>
      </c>
      <c r="E37" s="28">
        <f>+$C$9*Matriz_de_consumo!E32</f>
        <v>3921715.2000000002</v>
      </c>
      <c r="F37" s="28">
        <f>+$C$9*Matriz_de_consumo!F32</f>
        <v>3827443.2</v>
      </c>
      <c r="G37" s="28">
        <f>+$C$9*Matriz_de_consumo!G32</f>
        <v>3827443.2</v>
      </c>
      <c r="H37" s="28">
        <f>+$C$9*Matriz_de_consumo!H32</f>
        <v>3949996.8000000003</v>
      </c>
      <c r="I37" s="28">
        <f>+$C$9*Matriz_de_consumo!I32</f>
        <v>3987705.6</v>
      </c>
      <c r="J37" s="28">
        <f>+$C$9*Matriz_de_consumo!J32</f>
        <v>3968851.2</v>
      </c>
      <c r="K37" s="28">
        <f>+$C$9*Matriz_de_consumo!K32</f>
        <v>3827443.2</v>
      </c>
      <c r="L37" s="28">
        <f>+$C$9*Matriz_de_consumo!L32</f>
        <v>3535200</v>
      </c>
      <c r="M37" s="28">
        <f>+$C$9*Matriz_de_consumo!M32</f>
        <v>3704889.6</v>
      </c>
      <c r="N37" s="28">
        <f>+$C$9*Matriz_de_consumo!N32</f>
        <v>3761452.8000000003</v>
      </c>
      <c r="O37" s="28">
        <f>+$C$9*Matriz_de_consumo!O32</f>
        <v>3770880</v>
      </c>
      <c r="P37" s="28">
        <f>+$C$9*Matriz_de_consumo!P32</f>
        <v>3742598.4</v>
      </c>
      <c r="Q37" s="28">
        <f>+$C$9*Matriz_de_consumo!Q32</f>
        <v>3770880</v>
      </c>
      <c r="R37" s="28">
        <f>+$C$9*Matriz_de_consumo!R32</f>
        <v>3808588.8000000003</v>
      </c>
      <c r="S37" s="28">
        <f>+$C$9*Matriz_de_consumo!S32</f>
        <v>3893433.6</v>
      </c>
      <c r="T37" s="28">
        <f>+$C$9*Matriz_de_consumo!T32</f>
        <v>3308947.2</v>
      </c>
      <c r="U37" s="28">
        <f>+$C$9*Matriz_de_consumo!U32</f>
        <v>3440928</v>
      </c>
      <c r="V37" s="28">
        <f>+$C$9*Matriz_de_consumo!V32</f>
        <v>3440928</v>
      </c>
      <c r="W37" s="28">
        <f>+$C$9*Matriz_de_consumo!W32</f>
        <v>3563481.6</v>
      </c>
      <c r="X37" s="28">
        <f>+$C$9*Matriz_de_consumo!X32</f>
        <v>3535200</v>
      </c>
      <c r="Y37" s="28">
        <f>+$C$9*Matriz_de_consumo!Y32</f>
        <v>3620044.8000000003</v>
      </c>
      <c r="Z37" s="28">
        <f>+$C$9*Matriz_de_consumo!Z32</f>
        <v>3525772.8000000003</v>
      </c>
    </row>
    <row r="38" spans="2:26" x14ac:dyDescent="0.2">
      <c r="B38" s="75">
        <f>+Matriz_de_consumo!B33</f>
        <v>44678</v>
      </c>
      <c r="C38" s="28">
        <f>+$C$9*Matriz_de_consumo!C33</f>
        <v>3638899.2</v>
      </c>
      <c r="D38" s="28">
        <f>+$C$9*Matriz_de_consumo!D33</f>
        <v>3572908.8000000003</v>
      </c>
      <c r="E38" s="28">
        <f>+$C$9*Matriz_de_consumo!E33</f>
        <v>3544627.2000000002</v>
      </c>
      <c r="F38" s="28">
        <f>+$C$9*Matriz_de_consumo!F33</f>
        <v>3582336</v>
      </c>
      <c r="G38" s="28">
        <f>+$C$9*Matriz_de_consumo!G33</f>
        <v>3572908.8000000003</v>
      </c>
      <c r="H38" s="28">
        <f>+$C$9*Matriz_de_consumo!H33</f>
        <v>3478636.8000000003</v>
      </c>
      <c r="I38" s="28">
        <f>+$C$9*Matriz_de_consumo!I33</f>
        <v>3582336</v>
      </c>
      <c r="J38" s="28">
        <f>+$C$9*Matriz_de_consumo!J33</f>
        <v>3601190.4</v>
      </c>
      <c r="K38" s="28">
        <f>+$C$9*Matriz_de_consumo!K33</f>
        <v>3591763.2</v>
      </c>
      <c r="L38" s="28">
        <f>+$C$9*Matriz_de_consumo!L33</f>
        <v>3648326.4</v>
      </c>
      <c r="M38" s="28">
        <f>+$C$9*Matriz_de_consumo!M33</f>
        <v>3620044.8000000003</v>
      </c>
      <c r="N38" s="28">
        <f>+$C$9*Matriz_de_consumo!N33</f>
        <v>3591763.2</v>
      </c>
      <c r="O38" s="28">
        <f>+$C$9*Matriz_de_consumo!O33</f>
        <v>3469209.6000000001</v>
      </c>
      <c r="P38" s="28">
        <f>+$C$9*Matriz_de_consumo!P33</f>
        <v>3412646.4</v>
      </c>
      <c r="Q38" s="28">
        <f>+$C$9*Matriz_de_consumo!Q33</f>
        <v>3761452.8000000003</v>
      </c>
      <c r="R38" s="28">
        <f>+$C$9*Matriz_de_consumo!R33</f>
        <v>3667180.8000000003</v>
      </c>
      <c r="S38" s="28">
        <f>+$C$9*Matriz_de_consumo!S33</f>
        <v>3629472</v>
      </c>
      <c r="T38" s="28">
        <f>+$C$9*Matriz_de_consumo!T33</f>
        <v>3478636.8000000003</v>
      </c>
      <c r="U38" s="28">
        <f>+$C$9*Matriz_de_consumo!U33</f>
        <v>3629472</v>
      </c>
      <c r="V38" s="28">
        <f>+$C$9*Matriz_de_consumo!V33</f>
        <v>3516345.6</v>
      </c>
      <c r="W38" s="28">
        <f>+$C$9*Matriz_de_consumo!W33</f>
        <v>3695462.3999999999</v>
      </c>
      <c r="X38" s="28">
        <f>+$C$9*Matriz_de_consumo!X33</f>
        <v>3742598.4</v>
      </c>
      <c r="Y38" s="28">
        <f>+$C$9*Matriz_de_consumo!Y33</f>
        <v>3582336</v>
      </c>
      <c r="Z38" s="28">
        <f>+$C$9*Matriz_de_consumo!Z33</f>
        <v>3582336</v>
      </c>
    </row>
    <row r="39" spans="2:26" x14ac:dyDescent="0.2">
      <c r="B39" s="75">
        <f>+Matriz_de_consumo!B34</f>
        <v>44679</v>
      </c>
      <c r="C39" s="28">
        <f>+$C$9*Matriz_de_consumo!C34</f>
        <v>3469209.6000000001</v>
      </c>
      <c r="D39" s="28">
        <f>+$C$9*Matriz_de_consumo!D34</f>
        <v>3431500.8000000003</v>
      </c>
      <c r="E39" s="28">
        <f>+$C$9*Matriz_de_consumo!E34</f>
        <v>3488064</v>
      </c>
      <c r="F39" s="28">
        <f>+$C$9*Matriz_de_consumo!F34</f>
        <v>3610617.6</v>
      </c>
      <c r="G39" s="28">
        <f>+$C$9*Matriz_de_consumo!G34</f>
        <v>3723744</v>
      </c>
      <c r="H39" s="28">
        <f>+$C$9*Matriz_de_consumo!H34</f>
        <v>3657753.6</v>
      </c>
      <c r="I39" s="28">
        <f>+$C$9*Matriz_de_consumo!I34</f>
        <v>3563481.6</v>
      </c>
      <c r="J39" s="28">
        <f>+$C$9*Matriz_de_consumo!J34</f>
        <v>3516345.6</v>
      </c>
      <c r="K39" s="28">
        <f>+$C$9*Matriz_de_consumo!K34</f>
        <v>3554054.4</v>
      </c>
      <c r="L39" s="28">
        <f>+$C$9*Matriz_de_consumo!L34</f>
        <v>3610617.6</v>
      </c>
      <c r="M39" s="28">
        <f>+$C$9*Matriz_de_consumo!M34</f>
        <v>3506918.4</v>
      </c>
      <c r="N39" s="28">
        <f>+$C$9*Matriz_de_consumo!N34</f>
        <v>3582336</v>
      </c>
      <c r="O39" s="28">
        <f>+$C$9*Matriz_de_consumo!O34</f>
        <v>3601190.4</v>
      </c>
      <c r="P39" s="28">
        <f>+$C$9*Matriz_de_consumo!P34</f>
        <v>3657753.6</v>
      </c>
      <c r="Q39" s="28">
        <f>+$C$9*Matriz_de_consumo!Q34</f>
        <v>3742598.4</v>
      </c>
      <c r="R39" s="28">
        <f>+$C$9*Matriz_de_consumo!R34</f>
        <v>3752025.6</v>
      </c>
      <c r="S39" s="28">
        <f>+$C$9*Matriz_de_consumo!S34</f>
        <v>3365510.4</v>
      </c>
      <c r="T39" s="28">
        <f>+$C$9*Matriz_de_consumo!T34</f>
        <v>3554054.4</v>
      </c>
      <c r="U39" s="28">
        <f>+$C$9*Matriz_de_consumo!U34</f>
        <v>3572908.8000000003</v>
      </c>
      <c r="V39" s="28">
        <f>+$C$9*Matriz_de_consumo!V34</f>
        <v>3620044.8000000003</v>
      </c>
      <c r="W39" s="28">
        <f>+$C$9*Matriz_de_consumo!W34</f>
        <v>3676608</v>
      </c>
      <c r="X39" s="28">
        <f>+$C$9*Matriz_de_consumo!X34</f>
        <v>3629472</v>
      </c>
      <c r="Y39" s="28">
        <f>+$C$9*Matriz_de_consumo!Y34</f>
        <v>3714316.8000000003</v>
      </c>
      <c r="Z39" s="28">
        <f>+$C$9*Matriz_de_consumo!Z34</f>
        <v>3752025.6</v>
      </c>
    </row>
    <row r="40" spans="2:26" x14ac:dyDescent="0.2">
      <c r="B40" s="75">
        <f>+Matriz_de_consumo!B35</f>
        <v>44680</v>
      </c>
      <c r="C40" s="28">
        <f>+$C$9*Matriz_de_consumo!C35</f>
        <v>3610617.6</v>
      </c>
      <c r="D40" s="28">
        <f>+$C$9*Matriz_de_consumo!D35</f>
        <v>3563481.6</v>
      </c>
      <c r="E40" s="28">
        <f>+$C$9*Matriz_de_consumo!E35</f>
        <v>3601190.4</v>
      </c>
      <c r="F40" s="28">
        <f>+$C$9*Matriz_de_consumo!F35</f>
        <v>3582336</v>
      </c>
      <c r="G40" s="28">
        <f>+$C$9*Matriz_de_consumo!G35</f>
        <v>3752025.6</v>
      </c>
      <c r="H40" s="28">
        <f>+$C$9*Matriz_de_consumo!H35</f>
        <v>3704889.6</v>
      </c>
      <c r="I40" s="28">
        <f>+$C$9*Matriz_de_consumo!I35</f>
        <v>3667180.8000000003</v>
      </c>
      <c r="J40" s="28">
        <f>+$C$9*Matriz_de_consumo!J35</f>
        <v>3733171.2</v>
      </c>
      <c r="K40" s="28">
        <f>+$C$9*Matriz_de_consumo!K35</f>
        <v>3723744</v>
      </c>
      <c r="L40" s="28">
        <f>+$C$9*Matriz_de_consumo!L35</f>
        <v>3620044.8000000003</v>
      </c>
      <c r="M40" s="28">
        <f>+$C$9*Matriz_de_consumo!M35</f>
        <v>3629472</v>
      </c>
      <c r="N40" s="28">
        <f>+$C$9*Matriz_de_consumo!N35</f>
        <v>3450355.2</v>
      </c>
      <c r="O40" s="28">
        <f>+$C$9*Matriz_de_consumo!O35</f>
        <v>3563481.6</v>
      </c>
      <c r="P40" s="28">
        <f>+$C$9*Matriz_de_consumo!P35</f>
        <v>3648326.4</v>
      </c>
      <c r="Q40" s="28">
        <f>+$C$9*Matriz_de_consumo!Q35</f>
        <v>3676608</v>
      </c>
      <c r="R40" s="28">
        <f>+$C$9*Matriz_de_consumo!R35</f>
        <v>3676608</v>
      </c>
      <c r="S40" s="28">
        <f>+$C$9*Matriz_de_consumo!S35</f>
        <v>3799161.6</v>
      </c>
      <c r="T40" s="28">
        <f>+$C$9*Matriz_de_consumo!T35</f>
        <v>3620044.8000000003</v>
      </c>
      <c r="U40" s="28">
        <f>+$C$9*Matriz_de_consumo!U35</f>
        <v>3676608</v>
      </c>
      <c r="V40" s="28">
        <f>+$C$9*Matriz_de_consumo!V35</f>
        <v>3657753.6</v>
      </c>
      <c r="W40" s="28">
        <f>+$C$9*Matriz_de_consumo!W35</f>
        <v>3610617.6</v>
      </c>
      <c r="X40" s="28">
        <f>+$C$9*Matriz_de_consumo!X35</f>
        <v>3620044.8000000003</v>
      </c>
      <c r="Y40" s="28">
        <f>+$C$9*Matriz_de_consumo!Y35</f>
        <v>3629472</v>
      </c>
      <c r="Z40" s="28">
        <f>+$C$9*Matriz_de_consumo!Z35</f>
        <v>3554054.4</v>
      </c>
    </row>
    <row r="41" spans="2:26" x14ac:dyDescent="0.2">
      <c r="B41" s="75">
        <f>+Matriz_de_consumo!B36</f>
        <v>44681</v>
      </c>
      <c r="C41" s="28">
        <f>+$C$9*Matriz_de_consumo!C36</f>
        <v>3554054.4</v>
      </c>
      <c r="D41" s="28">
        <f>+$C$9*Matriz_de_consumo!D36</f>
        <v>3516345.6</v>
      </c>
      <c r="E41" s="28">
        <f>+$C$9*Matriz_de_consumo!E36</f>
        <v>3544627.2000000002</v>
      </c>
      <c r="F41" s="28">
        <f>+$C$9*Matriz_de_consumo!F36</f>
        <v>3667180.8000000003</v>
      </c>
      <c r="G41" s="28">
        <f>+$C$9*Matriz_de_consumo!G36</f>
        <v>3780307.2</v>
      </c>
      <c r="H41" s="28">
        <f>+$C$9*Matriz_de_consumo!H36</f>
        <v>3723744</v>
      </c>
      <c r="I41" s="28">
        <f>+$C$9*Matriz_de_consumo!I36</f>
        <v>3742598.4</v>
      </c>
      <c r="J41" s="28">
        <f>+$C$9*Matriz_de_consumo!J36</f>
        <v>3704889.6</v>
      </c>
      <c r="K41" s="28">
        <f>+$C$9*Matriz_de_consumo!K36</f>
        <v>3667180.8000000003</v>
      </c>
      <c r="L41" s="28">
        <f>+$C$9*Matriz_de_consumo!L36</f>
        <v>3497491.2</v>
      </c>
      <c r="M41" s="28">
        <f>+$C$9*Matriz_de_consumo!M36</f>
        <v>3638899.2</v>
      </c>
      <c r="N41" s="28">
        <f>+$C$9*Matriz_de_consumo!N36</f>
        <v>3770880</v>
      </c>
      <c r="O41" s="28">
        <f>+$C$9*Matriz_de_consumo!O36</f>
        <v>3742598.4</v>
      </c>
      <c r="P41" s="28">
        <f>+$C$9*Matriz_de_consumo!P36</f>
        <v>3629472</v>
      </c>
      <c r="Q41" s="28">
        <f>+$C$9*Matriz_de_consumo!Q36</f>
        <v>3572908.8000000003</v>
      </c>
      <c r="R41" s="28">
        <f>+$C$9*Matriz_de_consumo!R36</f>
        <v>3563481.6</v>
      </c>
      <c r="S41" s="28">
        <f>+$C$9*Matriz_de_consumo!S36</f>
        <v>3770880</v>
      </c>
      <c r="T41" s="28">
        <f>+$C$9*Matriz_de_consumo!T36</f>
        <v>3761452.8000000003</v>
      </c>
      <c r="U41" s="28">
        <f>+$C$9*Matriz_de_consumo!U36</f>
        <v>3827443.2</v>
      </c>
      <c r="V41" s="28">
        <f>+$C$9*Matriz_de_consumo!V36</f>
        <v>3912288</v>
      </c>
      <c r="W41" s="28">
        <f>+$C$9*Matriz_de_consumo!W36</f>
        <v>3912288</v>
      </c>
      <c r="X41" s="28">
        <f>+$C$9*Matriz_de_consumo!X36</f>
        <v>3940569.6</v>
      </c>
      <c r="Y41" s="28">
        <f>+$C$9*Matriz_de_consumo!Y36</f>
        <v>3855724.8000000003</v>
      </c>
      <c r="Z41" s="28">
        <f>+$C$9*Matriz_de_consumo!Z36</f>
        <v>3676608</v>
      </c>
    </row>
    <row r="42" spans="2:26" x14ac:dyDescent="0.2">
      <c r="B42" s="75">
        <f>+Matriz_de_consumo!B37</f>
        <v>0</v>
      </c>
      <c r="C42" s="28">
        <f>+$C$9*Matriz_de_consumo!C37</f>
        <v>0</v>
      </c>
      <c r="D42" s="28">
        <f>+$C$9*Matriz_de_consumo!D37</f>
        <v>0</v>
      </c>
      <c r="E42" s="28">
        <f>+$C$9*Matriz_de_consumo!E37</f>
        <v>0</v>
      </c>
      <c r="F42" s="28">
        <f>+$C$9*Matriz_de_consumo!F37</f>
        <v>0</v>
      </c>
      <c r="G42" s="28">
        <f>+$C$9*Matriz_de_consumo!G37</f>
        <v>0</v>
      </c>
      <c r="H42" s="28">
        <f>+$C$9*Matriz_de_consumo!H37</f>
        <v>0</v>
      </c>
      <c r="I42" s="28">
        <f>+$C$9*Matriz_de_consumo!I37</f>
        <v>0</v>
      </c>
      <c r="J42" s="28">
        <f>+$C$9*Matriz_de_consumo!J37</f>
        <v>0</v>
      </c>
      <c r="K42" s="28">
        <f>+$C$9*Matriz_de_consumo!K37</f>
        <v>0</v>
      </c>
      <c r="L42" s="28">
        <f>+$C$9*Matriz_de_consumo!L37</f>
        <v>0</v>
      </c>
      <c r="M42" s="28">
        <f>+$C$9*Matriz_de_consumo!M37</f>
        <v>0</v>
      </c>
      <c r="N42" s="28">
        <f>+$C$9*Matriz_de_consumo!N37</f>
        <v>0</v>
      </c>
      <c r="O42" s="28">
        <f>+$C$9*Matriz_de_consumo!O37</f>
        <v>0</v>
      </c>
      <c r="P42" s="28">
        <f>+$C$9*Matriz_de_consumo!P37</f>
        <v>0</v>
      </c>
      <c r="Q42" s="28">
        <f>+$C$9*Matriz_de_consumo!Q37</f>
        <v>0</v>
      </c>
      <c r="R42" s="28">
        <f>+$C$9*Matriz_de_consumo!R37</f>
        <v>0</v>
      </c>
      <c r="S42" s="28">
        <f>+$C$9*Matriz_de_consumo!S37</f>
        <v>0</v>
      </c>
      <c r="T42" s="28">
        <f>+$C$9*Matriz_de_consumo!T37</f>
        <v>0</v>
      </c>
      <c r="U42" s="28">
        <f>+$C$9*Matriz_de_consumo!U37</f>
        <v>0</v>
      </c>
      <c r="V42" s="28">
        <f>+$C$9*Matriz_de_consumo!V37</f>
        <v>0</v>
      </c>
      <c r="W42" s="28">
        <f>+$C$9*Matriz_de_consumo!W37</f>
        <v>0</v>
      </c>
      <c r="X42" s="28">
        <f>+$C$9*Matriz_de_consumo!X37</f>
        <v>0</v>
      </c>
      <c r="Y42" s="28">
        <f>+$C$9*Matriz_de_consumo!Y37</f>
        <v>0</v>
      </c>
      <c r="Z42" s="28">
        <f>+$C$9*Matriz_de_consumo!Z37</f>
        <v>0</v>
      </c>
    </row>
    <row r="44" spans="2:26" x14ac:dyDescent="0.2">
      <c r="B44" s="25" t="s">
        <v>107</v>
      </c>
      <c r="C44" s="29">
        <f>+SUM(C12:Z42)</f>
        <v>2745983097.6000018</v>
      </c>
    </row>
    <row r="47" spans="2:26" s="19" customFormat="1" x14ac:dyDescent="0.2">
      <c r="B47" s="18" t="s">
        <v>89</v>
      </c>
    </row>
    <row r="49" spans="2:26" x14ac:dyDescent="0.2">
      <c r="C49" s="21" t="s">
        <v>103</v>
      </c>
      <c r="D49" s="21" t="s">
        <v>108</v>
      </c>
    </row>
    <row r="50" spans="2:26" x14ac:dyDescent="0.2">
      <c r="B50" s="12" t="s">
        <v>82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83</v>
      </c>
      <c r="C51" s="13">
        <f>C50*D51/D50</f>
        <v>9.2276886874673174</v>
      </c>
      <c r="D51" s="13" cm="1">
        <f t="array" ref="D51">INDEX(Tabla_reporte_bitacora_frontera[ipp_actual],MATCH(Datos_Consumos!$C$2,Tabla_reporte_bitacora_frontera[frontera],0),0)</f>
        <v>162.88999999999999</v>
      </c>
      <c r="F51" s="24"/>
      <c r="G51" s="23"/>
    </row>
    <row r="53" spans="2:26" x14ac:dyDescent="0.2">
      <c r="B53" s="25" t="s">
        <v>109</v>
      </c>
      <c r="C53" s="30">
        <f>+ROUND($C$51,2)</f>
        <v>9.23</v>
      </c>
      <c r="E53" s="31"/>
    </row>
    <row r="54" spans="2:26" x14ac:dyDescent="0.2">
      <c r="E54" s="32"/>
    </row>
    <row r="55" spans="2:26" x14ac:dyDescent="0.2">
      <c r="B55" s="27"/>
      <c r="C55" s="21" t="s">
        <v>106</v>
      </c>
      <c r="D55" s="21" t="s">
        <v>55</v>
      </c>
      <c r="E55" s="21" t="s">
        <v>56</v>
      </c>
      <c r="F55" s="21" t="s">
        <v>57</v>
      </c>
      <c r="G55" s="21" t="s">
        <v>58</v>
      </c>
      <c r="H55" s="21" t="s">
        <v>59</v>
      </c>
      <c r="I55" s="21" t="s">
        <v>60</v>
      </c>
      <c r="J55" s="21" t="s">
        <v>61</v>
      </c>
      <c r="K55" s="21" t="s">
        <v>62</v>
      </c>
      <c r="L55" s="21" t="s">
        <v>63</v>
      </c>
      <c r="M55" s="21" t="s">
        <v>64</v>
      </c>
      <c r="N55" s="21" t="s">
        <v>65</v>
      </c>
      <c r="O55" s="21" t="s">
        <v>66</v>
      </c>
      <c r="P55" s="21" t="s">
        <v>67</v>
      </c>
      <c r="Q55" s="21" t="s">
        <v>68</v>
      </c>
      <c r="R55" s="21" t="s">
        <v>69</v>
      </c>
      <c r="S55" s="21" t="s">
        <v>70</v>
      </c>
      <c r="T55" s="21" t="s">
        <v>71</v>
      </c>
      <c r="U55" s="21" t="s">
        <v>72</v>
      </c>
      <c r="V55" s="21" t="s">
        <v>73</v>
      </c>
      <c r="W55" s="21" t="s">
        <v>74</v>
      </c>
      <c r="X55" s="21" t="s">
        <v>75</v>
      </c>
      <c r="Y55" s="21" t="s">
        <v>76</v>
      </c>
      <c r="Z55" s="21" t="s">
        <v>77</v>
      </c>
    </row>
    <row r="56" spans="2:26" x14ac:dyDescent="0.2">
      <c r="B56" s="75">
        <f>+B12</f>
        <v>44652</v>
      </c>
      <c r="C56" s="28">
        <f>+$C$53*Matriz_de_consumo!C7</f>
        <v>153956.4</v>
      </c>
      <c r="D56" s="28">
        <f>+$C$53*Matriz_de_consumo!D7</f>
        <v>152110.39999999999</v>
      </c>
      <c r="E56" s="28">
        <f>+$C$53*Matriz_de_consumo!E7</f>
        <v>149156.80000000002</v>
      </c>
      <c r="F56" s="28">
        <f>+$C$53*Matriz_de_consumo!F7</f>
        <v>150633.60000000001</v>
      </c>
      <c r="G56" s="28">
        <f>+$C$53*Matriz_de_consumo!G7</f>
        <v>158017.60000000001</v>
      </c>
      <c r="H56" s="28">
        <f>+$C$53*Matriz_de_consumo!H7</f>
        <v>157279.20000000001</v>
      </c>
      <c r="I56" s="28">
        <f>+$C$53*Matriz_de_consumo!I7</f>
        <v>154325.6</v>
      </c>
      <c r="J56" s="28">
        <f>+$C$53*Matriz_de_consumo!J7</f>
        <v>153218</v>
      </c>
      <c r="K56" s="28">
        <f>+$C$53*Matriz_de_consumo!K7</f>
        <v>158756</v>
      </c>
      <c r="L56" s="28">
        <f>+$C$53*Matriz_de_consumo!L7</f>
        <v>152479.6</v>
      </c>
      <c r="M56" s="28">
        <f>+$C$53*Matriz_de_consumo!M7</f>
        <v>151741.20000000001</v>
      </c>
      <c r="N56" s="28">
        <f>+$C$53*Matriz_de_consumo!N7</f>
        <v>149895.20000000001</v>
      </c>
      <c r="O56" s="28">
        <f>+$C$53*Matriz_de_consumo!O7</f>
        <v>156171.6</v>
      </c>
      <c r="P56" s="28">
        <f>+$C$53*Matriz_de_consumo!P7</f>
        <v>157648.4</v>
      </c>
      <c r="Q56" s="28">
        <f>+$C$53*Matriz_de_consumo!Q7</f>
        <v>155064</v>
      </c>
      <c r="R56" s="28">
        <f>+$C$53*Matriz_de_consumo!R7</f>
        <v>153587.20000000001</v>
      </c>
      <c r="S56" s="28">
        <f>+$C$53*Matriz_de_consumo!S7</f>
        <v>149526</v>
      </c>
      <c r="T56" s="28">
        <f>+$C$53*Matriz_de_consumo!T7</f>
        <v>127004.8</v>
      </c>
      <c r="U56" s="28">
        <f>+$C$53*Matriz_de_consumo!U7</f>
        <v>143249.60000000001</v>
      </c>
      <c r="V56" s="28">
        <f>+$C$53*Matriz_de_consumo!V7</f>
        <v>148418.4</v>
      </c>
      <c r="W56" s="28">
        <f>+$C$53*Matriz_de_consumo!W7</f>
        <v>148787.6</v>
      </c>
      <c r="X56" s="28">
        <f>+$C$53*Matriz_de_consumo!X7</f>
        <v>153956.4</v>
      </c>
      <c r="Y56" s="28">
        <f>+$C$53*Matriz_de_consumo!Y7</f>
        <v>147680</v>
      </c>
      <c r="Z56" s="28">
        <f>+$C$53*Matriz_de_consumo!Z7</f>
        <v>154694.80000000002</v>
      </c>
    </row>
    <row r="57" spans="2:26" x14ac:dyDescent="0.2">
      <c r="B57" s="75">
        <f t="shared" ref="B57:B86" si="0">+B13</f>
        <v>44653</v>
      </c>
      <c r="C57" s="28">
        <f>+$C$53*Matriz_de_consumo!C8</f>
        <v>153218</v>
      </c>
      <c r="D57" s="28">
        <f>+$C$53*Matriz_de_consumo!D8</f>
        <v>129589.20000000001</v>
      </c>
      <c r="E57" s="28">
        <f>+$C$53*Matriz_de_consumo!E8</f>
        <v>151372</v>
      </c>
      <c r="F57" s="28">
        <f>+$C$53*Matriz_de_consumo!F8</f>
        <v>155064</v>
      </c>
      <c r="G57" s="28">
        <f>+$C$53*Matriz_de_consumo!G8</f>
        <v>153218</v>
      </c>
      <c r="H57" s="28">
        <f>+$C$53*Matriz_de_consumo!H8</f>
        <v>151372</v>
      </c>
      <c r="I57" s="28">
        <f>+$C$53*Matriz_de_consumo!I8</f>
        <v>145464.80000000002</v>
      </c>
      <c r="J57" s="28">
        <f>+$C$53*Matriz_de_consumo!J8</f>
        <v>155433.20000000001</v>
      </c>
      <c r="K57" s="28">
        <f>+$C$53*Matriz_de_consumo!K8</f>
        <v>148049.20000000001</v>
      </c>
      <c r="L57" s="28">
        <f>+$C$53*Matriz_de_consumo!L8</f>
        <v>154325.6</v>
      </c>
      <c r="M57" s="28">
        <f>+$C$53*Matriz_de_consumo!M8</f>
        <v>156540.80000000002</v>
      </c>
      <c r="N57" s="28">
        <f>+$C$53*Matriz_de_consumo!N8</f>
        <v>152479.6</v>
      </c>
      <c r="O57" s="28">
        <f>+$C$53*Matriz_de_consumo!O8</f>
        <v>153956.4</v>
      </c>
      <c r="P57" s="28">
        <f>+$C$53*Matriz_de_consumo!P8</f>
        <v>152479.6</v>
      </c>
      <c r="Q57" s="28">
        <f>+$C$53*Matriz_de_consumo!Q8</f>
        <v>148418.4</v>
      </c>
      <c r="R57" s="28">
        <f>+$C$53*Matriz_de_consumo!R8</f>
        <v>147310.80000000002</v>
      </c>
      <c r="S57" s="28">
        <f>+$C$53*Matriz_de_consumo!S8</f>
        <v>151741.20000000001</v>
      </c>
      <c r="T57" s="28">
        <f>+$C$53*Matriz_de_consumo!T8</f>
        <v>147310.80000000002</v>
      </c>
      <c r="U57" s="28">
        <f>+$C$53*Matriz_de_consumo!U8</f>
        <v>152848.80000000002</v>
      </c>
      <c r="V57" s="28">
        <f>+$C$53*Matriz_de_consumo!V8</f>
        <v>153587.20000000001</v>
      </c>
      <c r="W57" s="28">
        <f>+$C$53*Matriz_de_consumo!W8</f>
        <v>151002.80000000002</v>
      </c>
      <c r="X57" s="28">
        <f>+$C$53*Matriz_de_consumo!X8</f>
        <v>151741.20000000001</v>
      </c>
      <c r="Y57" s="28">
        <f>+$C$53*Matriz_de_consumo!Y8</f>
        <v>150264.4</v>
      </c>
      <c r="Z57" s="28">
        <f>+$C$53*Matriz_de_consumo!Z8</f>
        <v>152848.80000000002</v>
      </c>
    </row>
    <row r="58" spans="2:26" x14ac:dyDescent="0.2">
      <c r="B58" s="75">
        <f t="shared" si="0"/>
        <v>44654</v>
      </c>
      <c r="C58" s="28">
        <f>+$C$53*Matriz_de_consumo!C9</f>
        <v>152848.80000000002</v>
      </c>
      <c r="D58" s="28">
        <f>+$C$53*Matriz_de_consumo!D9</f>
        <v>147680</v>
      </c>
      <c r="E58" s="28">
        <f>+$C$53*Matriz_de_consumo!E9</f>
        <v>151372</v>
      </c>
      <c r="F58" s="28">
        <f>+$C$53*Matriz_de_consumo!F9</f>
        <v>146572.4</v>
      </c>
      <c r="G58" s="28">
        <f>+$C$53*Matriz_de_consumo!G9</f>
        <v>151372</v>
      </c>
      <c r="H58" s="28">
        <f>+$C$53*Matriz_de_consumo!H9</f>
        <v>141034.4</v>
      </c>
      <c r="I58" s="28">
        <f>+$C$53*Matriz_de_consumo!I9</f>
        <v>147680</v>
      </c>
      <c r="J58" s="28">
        <f>+$C$53*Matriz_de_consumo!J9</f>
        <v>147680</v>
      </c>
      <c r="K58" s="28">
        <f>+$C$53*Matriz_de_consumo!K9</f>
        <v>152110.39999999999</v>
      </c>
      <c r="L58" s="28">
        <f>+$C$53*Matriz_de_consumo!L9</f>
        <v>151372</v>
      </c>
      <c r="M58" s="28">
        <f>+$C$53*Matriz_de_consumo!M9</f>
        <v>146941.6</v>
      </c>
      <c r="N58" s="28">
        <f>+$C$53*Matriz_de_consumo!N9</f>
        <v>152479.6</v>
      </c>
      <c r="O58" s="28">
        <f>+$C$53*Matriz_de_consumo!O9</f>
        <v>148787.6</v>
      </c>
      <c r="P58" s="28">
        <f>+$C$53*Matriz_de_consumo!P9</f>
        <v>157648.4</v>
      </c>
      <c r="Q58" s="28">
        <f>+$C$53*Matriz_de_consumo!Q9</f>
        <v>153587.20000000001</v>
      </c>
      <c r="R58" s="28">
        <f>+$C$53*Matriz_de_consumo!R9</f>
        <v>150633.60000000001</v>
      </c>
      <c r="S58" s="28">
        <f>+$C$53*Matriz_de_consumo!S9</f>
        <v>153218</v>
      </c>
      <c r="T58" s="28">
        <f>+$C$53*Matriz_de_consumo!T9</f>
        <v>154325.6</v>
      </c>
      <c r="U58" s="28">
        <f>+$C$53*Matriz_de_consumo!U9</f>
        <v>147310.80000000002</v>
      </c>
      <c r="V58" s="28">
        <f>+$C$53*Matriz_de_consumo!V9</f>
        <v>149156.80000000002</v>
      </c>
      <c r="W58" s="28">
        <f>+$C$53*Matriz_de_consumo!W9</f>
        <v>149156.80000000002</v>
      </c>
      <c r="X58" s="28">
        <f>+$C$53*Matriz_de_consumo!X9</f>
        <v>144726.39999999999</v>
      </c>
      <c r="Y58" s="28">
        <f>+$C$53*Matriz_de_consumo!Y9</f>
        <v>149156.80000000002</v>
      </c>
      <c r="Z58" s="28">
        <f>+$C$53*Matriz_de_consumo!Z9</f>
        <v>153956.4</v>
      </c>
    </row>
    <row r="59" spans="2:26" x14ac:dyDescent="0.2">
      <c r="B59" s="75">
        <f t="shared" si="0"/>
        <v>44655</v>
      </c>
      <c r="C59" s="28">
        <f>+$C$53*Matriz_de_consumo!C10</f>
        <v>146203.20000000001</v>
      </c>
      <c r="D59" s="28">
        <f>+$C$53*Matriz_de_consumo!D10</f>
        <v>133650.4</v>
      </c>
      <c r="E59" s="28">
        <f>+$C$53*Matriz_de_consumo!E10</f>
        <v>143249.60000000001</v>
      </c>
      <c r="F59" s="28">
        <f>+$C$53*Matriz_de_consumo!F10</f>
        <v>146572.4</v>
      </c>
      <c r="G59" s="28">
        <f>+$C$53*Matriz_de_consumo!G10</f>
        <v>154694.80000000002</v>
      </c>
      <c r="H59" s="28">
        <f>+$C$53*Matriz_de_consumo!H10</f>
        <v>153218</v>
      </c>
      <c r="I59" s="28">
        <f>+$C$53*Matriz_de_consumo!I10</f>
        <v>153956.4</v>
      </c>
      <c r="J59" s="28">
        <f>+$C$53*Matriz_de_consumo!J10</f>
        <v>154325.6</v>
      </c>
      <c r="K59" s="28">
        <f>+$C$53*Matriz_de_consumo!K10</f>
        <v>153587.20000000001</v>
      </c>
      <c r="L59" s="28">
        <f>+$C$53*Matriz_de_consumo!L10</f>
        <v>149526</v>
      </c>
      <c r="M59" s="28">
        <f>+$C$53*Matriz_de_consumo!M10</f>
        <v>152110.39999999999</v>
      </c>
      <c r="N59" s="28">
        <f>+$C$53*Matriz_de_consumo!N10</f>
        <v>156171.6</v>
      </c>
      <c r="O59" s="28">
        <f>+$C$53*Matriz_de_consumo!O10</f>
        <v>154694.80000000002</v>
      </c>
      <c r="P59" s="28">
        <f>+$C$53*Matriz_de_consumo!P10</f>
        <v>151372</v>
      </c>
      <c r="Q59" s="28">
        <f>+$C$53*Matriz_de_consumo!Q10</f>
        <v>149526</v>
      </c>
      <c r="R59" s="28">
        <f>+$C$53*Matriz_de_consumo!R10</f>
        <v>155064</v>
      </c>
      <c r="S59" s="28">
        <f>+$C$53*Matriz_de_consumo!S10</f>
        <v>148787.6</v>
      </c>
      <c r="T59" s="28">
        <f>+$C$53*Matriz_de_consumo!T10</f>
        <v>151002.80000000002</v>
      </c>
      <c r="U59" s="28">
        <f>+$C$53*Matriz_de_consumo!U10</f>
        <v>152848.80000000002</v>
      </c>
      <c r="V59" s="28">
        <f>+$C$53*Matriz_de_consumo!V10</f>
        <v>155433.20000000001</v>
      </c>
      <c r="W59" s="28">
        <f>+$C$53*Matriz_de_consumo!W10</f>
        <v>152110.39999999999</v>
      </c>
      <c r="X59" s="28">
        <f>+$C$53*Matriz_de_consumo!X10</f>
        <v>143988</v>
      </c>
      <c r="Y59" s="28">
        <f>+$C$53*Matriz_de_consumo!Y10</f>
        <v>145834</v>
      </c>
      <c r="Z59" s="28">
        <f>+$C$53*Matriz_de_consumo!Z10</f>
        <v>149156.80000000002</v>
      </c>
    </row>
    <row r="60" spans="2:26" x14ac:dyDescent="0.2">
      <c r="B60" s="75">
        <f t="shared" si="0"/>
        <v>44656</v>
      </c>
      <c r="C60" s="28">
        <f>+$C$53*Matriz_de_consumo!C11</f>
        <v>143618.80000000002</v>
      </c>
      <c r="D60" s="28">
        <f>+$C$53*Matriz_de_consumo!D11</f>
        <v>144726.39999999999</v>
      </c>
      <c r="E60" s="28">
        <f>+$C$53*Matriz_de_consumo!E11</f>
        <v>105960.40000000001</v>
      </c>
      <c r="F60" s="28">
        <f>+$C$53*Matriz_de_consumo!F11</f>
        <v>144357.20000000001</v>
      </c>
      <c r="G60" s="28">
        <f>+$C$53*Matriz_de_consumo!G11</f>
        <v>152479.6</v>
      </c>
      <c r="H60" s="28">
        <f>+$C$53*Matriz_de_consumo!H11</f>
        <v>153587.20000000001</v>
      </c>
      <c r="I60" s="28">
        <f>+$C$53*Matriz_de_consumo!I11</f>
        <v>151372</v>
      </c>
      <c r="J60" s="28">
        <f>+$C$53*Matriz_de_consumo!J11</f>
        <v>148787.6</v>
      </c>
      <c r="K60" s="28">
        <f>+$C$53*Matriz_de_consumo!K11</f>
        <v>148049.20000000001</v>
      </c>
      <c r="L60" s="28">
        <f>+$C$53*Matriz_de_consumo!L11</f>
        <v>146941.6</v>
      </c>
      <c r="M60" s="28">
        <f>+$C$53*Matriz_de_consumo!M11</f>
        <v>148787.6</v>
      </c>
      <c r="N60" s="28">
        <f>+$C$53*Matriz_de_consumo!N11</f>
        <v>149895.20000000001</v>
      </c>
      <c r="O60" s="28">
        <f>+$C$53*Matriz_de_consumo!O11</f>
        <v>154694.80000000002</v>
      </c>
      <c r="P60" s="28">
        <f>+$C$53*Matriz_de_consumo!P11</f>
        <v>151741.20000000001</v>
      </c>
      <c r="Q60" s="28">
        <f>+$C$53*Matriz_de_consumo!Q11</f>
        <v>148418.4</v>
      </c>
      <c r="R60" s="28">
        <f>+$C$53*Matriz_de_consumo!R11</f>
        <v>145095.6</v>
      </c>
      <c r="S60" s="28">
        <f>+$C$53*Matriz_de_consumo!S11</f>
        <v>149895.20000000001</v>
      </c>
      <c r="T60" s="28">
        <f>+$C$53*Matriz_de_consumo!T11</f>
        <v>152110.39999999999</v>
      </c>
      <c r="U60" s="28">
        <f>+$C$53*Matriz_de_consumo!U11</f>
        <v>153956.4</v>
      </c>
      <c r="V60" s="28">
        <f>+$C$53*Matriz_de_consumo!V11</f>
        <v>141772.80000000002</v>
      </c>
      <c r="W60" s="28">
        <f>+$C$53*Matriz_de_consumo!W11</f>
        <v>144726.39999999999</v>
      </c>
      <c r="X60" s="28">
        <f>+$C$53*Matriz_de_consumo!X11</f>
        <v>149526</v>
      </c>
      <c r="Y60" s="28">
        <f>+$C$53*Matriz_de_consumo!Y11</f>
        <v>149895.20000000001</v>
      </c>
      <c r="Z60" s="28">
        <f>+$C$53*Matriz_de_consumo!Z11</f>
        <v>154325.6</v>
      </c>
    </row>
    <row r="61" spans="2:26" x14ac:dyDescent="0.2">
      <c r="B61" s="75">
        <f t="shared" si="0"/>
        <v>44657</v>
      </c>
      <c r="C61" s="28">
        <f>+$C$53*Matriz_de_consumo!C12</f>
        <v>153218</v>
      </c>
      <c r="D61" s="28">
        <f>+$C$53*Matriz_de_consumo!D12</f>
        <v>151002.80000000002</v>
      </c>
      <c r="E61" s="28">
        <f>+$C$53*Matriz_de_consumo!E12</f>
        <v>148787.6</v>
      </c>
      <c r="F61" s="28">
        <f>+$C$53*Matriz_de_consumo!F12</f>
        <v>155064</v>
      </c>
      <c r="G61" s="28">
        <f>+$C$53*Matriz_de_consumo!G12</f>
        <v>154325.6</v>
      </c>
      <c r="H61" s="28">
        <f>+$C$53*Matriz_de_consumo!H12</f>
        <v>152479.6</v>
      </c>
      <c r="I61" s="28">
        <f>+$C$53*Matriz_de_consumo!I12</f>
        <v>149526</v>
      </c>
      <c r="J61" s="28">
        <f>+$C$53*Matriz_de_consumo!J12</f>
        <v>146572.4</v>
      </c>
      <c r="K61" s="28">
        <f>+$C$53*Matriz_de_consumo!K12</f>
        <v>149156.80000000002</v>
      </c>
      <c r="L61" s="28">
        <f>+$C$53*Matriz_de_consumo!L12</f>
        <v>149526</v>
      </c>
      <c r="M61" s="28">
        <f>+$C$53*Matriz_de_consumo!M12</f>
        <v>149895.20000000001</v>
      </c>
      <c r="N61" s="28">
        <f>+$C$53*Matriz_de_consumo!N12</f>
        <v>148418.4</v>
      </c>
      <c r="O61" s="28">
        <f>+$C$53*Matriz_de_consumo!O12</f>
        <v>152848.80000000002</v>
      </c>
      <c r="P61" s="28">
        <f>+$C$53*Matriz_de_consumo!P12</f>
        <v>153587.20000000001</v>
      </c>
      <c r="Q61" s="28">
        <f>+$C$53*Matriz_de_consumo!Q12</f>
        <v>153218</v>
      </c>
      <c r="R61" s="28">
        <f>+$C$53*Matriz_de_consumo!R12</f>
        <v>149526</v>
      </c>
      <c r="S61" s="28">
        <f>+$C$53*Matriz_de_consumo!S12</f>
        <v>147310.80000000002</v>
      </c>
      <c r="T61" s="28">
        <f>+$C$53*Matriz_de_consumo!T12</f>
        <v>148418.4</v>
      </c>
      <c r="U61" s="28">
        <f>+$C$53*Matriz_de_consumo!U12</f>
        <v>149156.80000000002</v>
      </c>
      <c r="V61" s="28">
        <f>+$C$53*Matriz_de_consumo!V12</f>
        <v>150264.4</v>
      </c>
      <c r="W61" s="28">
        <f>+$C$53*Matriz_de_consumo!W12</f>
        <v>148787.6</v>
      </c>
      <c r="X61" s="28">
        <f>+$C$53*Matriz_de_consumo!X12</f>
        <v>154694.80000000002</v>
      </c>
      <c r="Y61" s="28">
        <f>+$C$53*Matriz_de_consumo!Y12</f>
        <v>148049.20000000001</v>
      </c>
      <c r="Z61" s="28">
        <f>+$C$53*Matriz_de_consumo!Z12</f>
        <v>153218</v>
      </c>
    </row>
    <row r="62" spans="2:26" x14ac:dyDescent="0.2">
      <c r="B62" s="75">
        <f t="shared" si="0"/>
        <v>44658</v>
      </c>
      <c r="C62" s="28">
        <f>+$C$53*Matriz_de_consumo!C13</f>
        <v>148418.4</v>
      </c>
      <c r="D62" s="28">
        <f>+$C$53*Matriz_de_consumo!D13</f>
        <v>153218</v>
      </c>
      <c r="E62" s="28">
        <f>+$C$53*Matriz_de_consumo!E13</f>
        <v>143249.60000000001</v>
      </c>
      <c r="F62" s="28">
        <f>+$C$53*Matriz_de_consumo!F13</f>
        <v>147680</v>
      </c>
      <c r="G62" s="28">
        <f>+$C$53*Matriz_de_consumo!G13</f>
        <v>150633.60000000001</v>
      </c>
      <c r="H62" s="28">
        <f>+$C$53*Matriz_de_consumo!H13</f>
        <v>158756</v>
      </c>
      <c r="I62" s="28">
        <f>+$C$53*Matriz_de_consumo!I13</f>
        <v>155802.4</v>
      </c>
      <c r="J62" s="28">
        <f>+$C$53*Matriz_de_consumo!J13</f>
        <v>147310.80000000002</v>
      </c>
      <c r="K62" s="28">
        <f>+$C$53*Matriz_de_consumo!K13</f>
        <v>152848.80000000002</v>
      </c>
      <c r="L62" s="28">
        <f>+$C$53*Matriz_de_consumo!L13</f>
        <v>155064</v>
      </c>
      <c r="M62" s="28">
        <f>+$C$53*Matriz_de_consumo!M13</f>
        <v>148049.20000000001</v>
      </c>
      <c r="N62" s="28">
        <f>+$C$53*Matriz_de_consumo!N13</f>
        <v>143618.80000000002</v>
      </c>
      <c r="O62" s="28">
        <f>+$C$53*Matriz_de_consumo!O13</f>
        <v>153218</v>
      </c>
      <c r="P62" s="28">
        <f>+$C$53*Matriz_de_consumo!P13</f>
        <v>155064</v>
      </c>
      <c r="Q62" s="28">
        <f>+$C$53*Matriz_de_consumo!Q13</f>
        <v>153956.4</v>
      </c>
      <c r="R62" s="28">
        <f>+$C$53*Matriz_de_consumo!R13</f>
        <v>149156.80000000002</v>
      </c>
      <c r="S62" s="28">
        <f>+$C$53*Matriz_de_consumo!S13</f>
        <v>148418.4</v>
      </c>
      <c r="T62" s="28">
        <f>+$C$53*Matriz_de_consumo!T13</f>
        <v>148049.20000000001</v>
      </c>
      <c r="U62" s="28">
        <f>+$C$53*Matriz_de_consumo!U13</f>
        <v>147680</v>
      </c>
      <c r="V62" s="28">
        <f>+$C$53*Matriz_de_consumo!V13</f>
        <v>146572.4</v>
      </c>
      <c r="W62" s="28">
        <f>+$C$53*Matriz_de_consumo!W13</f>
        <v>144726.39999999999</v>
      </c>
      <c r="X62" s="28">
        <f>+$C$53*Matriz_de_consumo!X13</f>
        <v>151372</v>
      </c>
      <c r="Y62" s="28">
        <f>+$C$53*Matriz_de_consumo!Y13</f>
        <v>153587.20000000001</v>
      </c>
      <c r="Z62" s="28">
        <f>+$C$53*Matriz_de_consumo!Z13</f>
        <v>152848.80000000002</v>
      </c>
    </row>
    <row r="63" spans="2:26" x14ac:dyDescent="0.2">
      <c r="B63" s="75">
        <f t="shared" si="0"/>
        <v>44659</v>
      </c>
      <c r="C63" s="28">
        <f>+$C$53*Matriz_de_consumo!C14</f>
        <v>145464.80000000002</v>
      </c>
      <c r="D63" s="28">
        <f>+$C$53*Matriz_de_consumo!D14</f>
        <v>148787.6</v>
      </c>
      <c r="E63" s="28">
        <f>+$C$53*Matriz_de_consumo!E14</f>
        <v>154694.80000000002</v>
      </c>
      <c r="F63" s="28">
        <f>+$C$53*Matriz_de_consumo!F14</f>
        <v>149895.20000000001</v>
      </c>
      <c r="G63" s="28">
        <f>+$C$53*Matriz_de_consumo!G14</f>
        <v>151002.80000000002</v>
      </c>
      <c r="H63" s="28">
        <f>+$C$53*Matriz_de_consumo!H14</f>
        <v>151002.80000000002</v>
      </c>
      <c r="I63" s="28">
        <f>+$C$53*Matriz_de_consumo!I14</f>
        <v>150264.4</v>
      </c>
      <c r="J63" s="28">
        <f>+$C$53*Matriz_de_consumo!J14</f>
        <v>154694.80000000002</v>
      </c>
      <c r="K63" s="28">
        <f>+$C$53*Matriz_de_consumo!K14</f>
        <v>151002.80000000002</v>
      </c>
      <c r="L63" s="28">
        <f>+$C$53*Matriz_de_consumo!L14</f>
        <v>151372</v>
      </c>
      <c r="M63" s="28">
        <f>+$C$53*Matriz_de_consumo!M14</f>
        <v>153218</v>
      </c>
      <c r="N63" s="28">
        <f>+$C$53*Matriz_de_consumo!N14</f>
        <v>155433.20000000001</v>
      </c>
      <c r="O63" s="28">
        <f>+$C$53*Matriz_de_consumo!O14</f>
        <v>148049.20000000001</v>
      </c>
      <c r="P63" s="28">
        <f>+$C$53*Matriz_de_consumo!P14</f>
        <v>144357.20000000001</v>
      </c>
      <c r="Q63" s="28">
        <f>+$C$53*Matriz_de_consumo!Q14</f>
        <v>150264.4</v>
      </c>
      <c r="R63" s="28">
        <f>+$C$53*Matriz_de_consumo!R14</f>
        <v>154694.80000000002</v>
      </c>
      <c r="S63" s="28">
        <f>+$C$53*Matriz_de_consumo!S14</f>
        <v>152110.39999999999</v>
      </c>
      <c r="T63" s="28">
        <f>+$C$53*Matriz_de_consumo!T14</f>
        <v>149526</v>
      </c>
      <c r="U63" s="28">
        <f>+$C$53*Matriz_de_consumo!U14</f>
        <v>151372</v>
      </c>
      <c r="V63" s="28">
        <f>+$C$53*Matriz_de_consumo!V14</f>
        <v>149156.80000000002</v>
      </c>
      <c r="W63" s="28">
        <f>+$C$53*Matriz_de_consumo!W14</f>
        <v>146203.20000000001</v>
      </c>
      <c r="X63" s="28">
        <f>+$C$53*Matriz_de_consumo!X14</f>
        <v>148418.4</v>
      </c>
      <c r="Y63" s="28">
        <f>+$C$53*Matriz_de_consumo!Y14</f>
        <v>144726.39999999999</v>
      </c>
      <c r="Z63" s="28">
        <f>+$C$53*Matriz_de_consumo!Z14</f>
        <v>151741.20000000001</v>
      </c>
    </row>
    <row r="64" spans="2:26" x14ac:dyDescent="0.2">
      <c r="B64" s="75">
        <f t="shared" si="0"/>
        <v>44660</v>
      </c>
      <c r="C64" s="28">
        <f>+$C$53*Matriz_de_consumo!C15</f>
        <v>150264.4</v>
      </c>
      <c r="D64" s="28">
        <f>+$C$53*Matriz_de_consumo!D15</f>
        <v>144357.20000000001</v>
      </c>
      <c r="E64" s="28">
        <f>+$C$53*Matriz_de_consumo!E15</f>
        <v>149526</v>
      </c>
      <c r="F64" s="28">
        <f>+$C$53*Matriz_de_consumo!F15</f>
        <v>152848.80000000002</v>
      </c>
      <c r="G64" s="28">
        <f>+$C$53*Matriz_de_consumo!G15</f>
        <v>153587.20000000001</v>
      </c>
      <c r="H64" s="28">
        <f>+$C$53*Matriz_de_consumo!H15</f>
        <v>151372</v>
      </c>
      <c r="I64" s="28">
        <f>+$C$53*Matriz_de_consumo!I15</f>
        <v>150633.60000000001</v>
      </c>
      <c r="J64" s="28">
        <f>+$C$53*Matriz_de_consumo!J15</f>
        <v>148049.20000000001</v>
      </c>
      <c r="K64" s="28">
        <f>+$C$53*Matriz_de_consumo!K15</f>
        <v>148787.6</v>
      </c>
      <c r="L64" s="28">
        <f>+$C$53*Matriz_de_consumo!L15</f>
        <v>132542.80000000002</v>
      </c>
      <c r="M64" s="28">
        <f>+$C$53*Matriz_de_consumo!M15</f>
        <v>107437.20000000001</v>
      </c>
      <c r="N64" s="28">
        <f>+$C$53*Matriz_de_consumo!N15</f>
        <v>151741.20000000001</v>
      </c>
      <c r="O64" s="28">
        <f>+$C$53*Matriz_de_consumo!O15</f>
        <v>155433.20000000001</v>
      </c>
      <c r="P64" s="28">
        <f>+$C$53*Matriz_de_consumo!P15</f>
        <v>150633.60000000001</v>
      </c>
      <c r="Q64" s="28">
        <f>+$C$53*Matriz_de_consumo!Q15</f>
        <v>149526</v>
      </c>
      <c r="R64" s="28">
        <f>+$C$53*Matriz_de_consumo!R15</f>
        <v>156171.6</v>
      </c>
      <c r="S64" s="28">
        <f>+$C$53*Matriz_de_consumo!S15</f>
        <v>152110.39999999999</v>
      </c>
      <c r="T64" s="28">
        <f>+$C$53*Matriz_de_consumo!T15</f>
        <v>150264.4</v>
      </c>
      <c r="U64" s="28">
        <f>+$C$53*Matriz_de_consumo!U15</f>
        <v>150264.4</v>
      </c>
      <c r="V64" s="28">
        <f>+$C$53*Matriz_de_consumo!V15</f>
        <v>152110.39999999999</v>
      </c>
      <c r="W64" s="28">
        <f>+$C$53*Matriz_de_consumo!W15</f>
        <v>151372</v>
      </c>
      <c r="X64" s="28">
        <f>+$C$53*Matriz_de_consumo!X15</f>
        <v>152848.80000000002</v>
      </c>
      <c r="Y64" s="28">
        <f>+$C$53*Matriz_de_consumo!Y15</f>
        <v>149895.20000000001</v>
      </c>
      <c r="Z64" s="28">
        <f>+$C$53*Matriz_de_consumo!Z15</f>
        <v>144726.39999999999</v>
      </c>
    </row>
    <row r="65" spans="2:26" x14ac:dyDescent="0.2">
      <c r="B65" s="75">
        <f t="shared" si="0"/>
        <v>44661</v>
      </c>
      <c r="C65" s="28">
        <f>+$C$53*Matriz_de_consumo!C16</f>
        <v>152848.80000000002</v>
      </c>
      <c r="D65" s="28">
        <f>+$C$53*Matriz_de_consumo!D16</f>
        <v>153956.4</v>
      </c>
      <c r="E65" s="28">
        <f>+$C$53*Matriz_de_consumo!E16</f>
        <v>145095.6</v>
      </c>
      <c r="F65" s="28">
        <f>+$C$53*Matriz_de_consumo!F16</f>
        <v>146941.6</v>
      </c>
      <c r="G65" s="28">
        <f>+$C$53*Matriz_de_consumo!G16</f>
        <v>155802.4</v>
      </c>
      <c r="H65" s="28">
        <f>+$C$53*Matriz_de_consumo!H16</f>
        <v>153956.4</v>
      </c>
      <c r="I65" s="28">
        <f>+$C$53*Matriz_de_consumo!I16</f>
        <v>152848.80000000002</v>
      </c>
      <c r="J65" s="28">
        <f>+$C$53*Matriz_de_consumo!J16</f>
        <v>154325.6</v>
      </c>
      <c r="K65" s="28">
        <f>+$C$53*Matriz_de_consumo!K16</f>
        <v>153587.20000000001</v>
      </c>
      <c r="L65" s="28">
        <f>+$C$53*Matriz_de_consumo!L16</f>
        <v>154694.80000000002</v>
      </c>
      <c r="M65" s="28">
        <f>+$C$53*Matriz_de_consumo!M16</f>
        <v>152479.6</v>
      </c>
      <c r="N65" s="28">
        <f>+$C$53*Matriz_de_consumo!N16</f>
        <v>147310.80000000002</v>
      </c>
      <c r="O65" s="28">
        <f>+$C$53*Matriz_de_consumo!O16</f>
        <v>145834</v>
      </c>
      <c r="P65" s="28">
        <f>+$C$53*Matriz_de_consumo!P16</f>
        <v>154325.6</v>
      </c>
      <c r="Q65" s="28">
        <f>+$C$53*Matriz_de_consumo!Q16</f>
        <v>150633.60000000001</v>
      </c>
      <c r="R65" s="28">
        <f>+$C$53*Matriz_de_consumo!R16</f>
        <v>149895.20000000001</v>
      </c>
      <c r="S65" s="28">
        <f>+$C$53*Matriz_de_consumo!S16</f>
        <v>152848.80000000002</v>
      </c>
      <c r="T65" s="28">
        <f>+$C$53*Matriz_de_consumo!T16</f>
        <v>155433.20000000001</v>
      </c>
      <c r="U65" s="28">
        <f>+$C$53*Matriz_de_consumo!U16</f>
        <v>157279.20000000001</v>
      </c>
      <c r="V65" s="28">
        <f>+$C$53*Matriz_de_consumo!V16</f>
        <v>151372</v>
      </c>
      <c r="W65" s="28">
        <f>+$C$53*Matriz_de_consumo!W16</f>
        <v>148049.20000000001</v>
      </c>
      <c r="X65" s="28">
        <f>+$C$53*Matriz_de_consumo!X16</f>
        <v>145834</v>
      </c>
      <c r="Y65" s="28">
        <f>+$C$53*Matriz_de_consumo!Y16</f>
        <v>144726.39999999999</v>
      </c>
      <c r="Z65" s="28">
        <f>+$C$53*Matriz_de_consumo!Z16</f>
        <v>151372</v>
      </c>
    </row>
    <row r="66" spans="2:26" x14ac:dyDescent="0.2">
      <c r="B66" s="75">
        <f t="shared" si="0"/>
        <v>44662</v>
      </c>
      <c r="C66" s="28">
        <f>+$C$53*Matriz_de_consumo!C17</f>
        <v>152848.80000000002</v>
      </c>
      <c r="D66" s="28">
        <f>+$C$53*Matriz_de_consumo!D17</f>
        <v>151372</v>
      </c>
      <c r="E66" s="28">
        <f>+$C$53*Matriz_de_consumo!E17</f>
        <v>153218</v>
      </c>
      <c r="F66" s="28">
        <f>+$C$53*Matriz_de_consumo!F17</f>
        <v>145834</v>
      </c>
      <c r="G66" s="28">
        <f>+$C$53*Matriz_de_consumo!G17</f>
        <v>154694.80000000002</v>
      </c>
      <c r="H66" s="28">
        <f>+$C$53*Matriz_de_consumo!H17</f>
        <v>153218</v>
      </c>
      <c r="I66" s="28">
        <f>+$C$53*Matriz_de_consumo!I17</f>
        <v>151002.80000000002</v>
      </c>
      <c r="J66" s="28">
        <f>+$C$53*Matriz_de_consumo!J17</f>
        <v>149895.20000000001</v>
      </c>
      <c r="K66" s="28">
        <f>+$C$53*Matriz_de_consumo!K17</f>
        <v>153218</v>
      </c>
      <c r="L66" s="28">
        <f>+$C$53*Matriz_de_consumo!L17</f>
        <v>147680</v>
      </c>
      <c r="M66" s="28">
        <f>+$C$53*Matriz_de_consumo!M17</f>
        <v>148049.20000000001</v>
      </c>
      <c r="N66" s="28">
        <f>+$C$53*Matriz_de_consumo!N17</f>
        <v>152479.6</v>
      </c>
      <c r="O66" s="28">
        <f>+$C$53*Matriz_de_consumo!O17</f>
        <v>155064</v>
      </c>
      <c r="P66" s="28">
        <f>+$C$53*Matriz_de_consumo!P17</f>
        <v>151002.80000000002</v>
      </c>
      <c r="Q66" s="28">
        <f>+$C$53*Matriz_de_consumo!Q17</f>
        <v>150633.60000000001</v>
      </c>
      <c r="R66" s="28">
        <f>+$C$53*Matriz_de_consumo!R17</f>
        <v>148787.6</v>
      </c>
      <c r="S66" s="28">
        <f>+$C$53*Matriz_de_consumo!S17</f>
        <v>144357.20000000001</v>
      </c>
      <c r="T66" s="28">
        <f>+$C$53*Matriz_de_consumo!T17</f>
        <v>151372</v>
      </c>
      <c r="U66" s="28">
        <f>+$C$53*Matriz_de_consumo!U17</f>
        <v>153218</v>
      </c>
      <c r="V66" s="28">
        <f>+$C$53*Matriz_de_consumo!V17</f>
        <v>152479.6</v>
      </c>
      <c r="W66" s="28">
        <f>+$C$53*Matriz_de_consumo!W17</f>
        <v>155064</v>
      </c>
      <c r="X66" s="28">
        <f>+$C$53*Matriz_de_consumo!X17</f>
        <v>152848.80000000002</v>
      </c>
      <c r="Y66" s="28">
        <f>+$C$53*Matriz_de_consumo!Y17</f>
        <v>151372</v>
      </c>
      <c r="Z66" s="28">
        <f>+$C$53*Matriz_de_consumo!Z17</f>
        <v>147680</v>
      </c>
    </row>
    <row r="67" spans="2:26" x14ac:dyDescent="0.2">
      <c r="B67" s="75">
        <f t="shared" si="0"/>
        <v>44663</v>
      </c>
      <c r="C67" s="28">
        <f>+$C$53*Matriz_de_consumo!C18</f>
        <v>151002.80000000002</v>
      </c>
      <c r="D67" s="28">
        <f>+$C$53*Matriz_de_consumo!D18</f>
        <v>148049.20000000001</v>
      </c>
      <c r="E67" s="28">
        <f>+$C$53*Matriz_de_consumo!E18</f>
        <v>151372</v>
      </c>
      <c r="F67" s="28">
        <f>+$C$53*Matriz_de_consumo!F18</f>
        <v>149895.20000000001</v>
      </c>
      <c r="G67" s="28">
        <f>+$C$53*Matriz_de_consumo!G18</f>
        <v>148418.4</v>
      </c>
      <c r="H67" s="28">
        <f>+$C$53*Matriz_de_consumo!H18</f>
        <v>153218</v>
      </c>
      <c r="I67" s="28">
        <f>+$C$53*Matriz_de_consumo!I18</f>
        <v>155433.20000000001</v>
      </c>
      <c r="J67" s="28">
        <f>+$C$53*Matriz_de_consumo!J18</f>
        <v>155433.20000000001</v>
      </c>
      <c r="K67" s="28">
        <f>+$C$53*Matriz_de_consumo!K18</f>
        <v>154694.80000000002</v>
      </c>
      <c r="L67" s="28">
        <f>+$C$53*Matriz_de_consumo!L18</f>
        <v>148418.4</v>
      </c>
      <c r="M67" s="28">
        <f>+$C$53*Matriz_de_consumo!M18</f>
        <v>150633.60000000001</v>
      </c>
      <c r="N67" s="28">
        <f>+$C$53*Matriz_de_consumo!N18</f>
        <v>151002.80000000002</v>
      </c>
      <c r="O67" s="28">
        <f>+$C$53*Matriz_de_consumo!O18</f>
        <v>152110.39999999999</v>
      </c>
      <c r="P67" s="28">
        <f>+$C$53*Matriz_de_consumo!P18</f>
        <v>152848.80000000002</v>
      </c>
      <c r="Q67" s="28">
        <f>+$C$53*Matriz_de_consumo!Q18</f>
        <v>156171.6</v>
      </c>
      <c r="R67" s="28">
        <f>+$C$53*Matriz_de_consumo!R18</f>
        <v>153218</v>
      </c>
      <c r="S67" s="28">
        <f>+$C$53*Matriz_de_consumo!S18</f>
        <v>149526</v>
      </c>
      <c r="T67" s="28">
        <f>+$C$53*Matriz_de_consumo!T18</f>
        <v>151741.20000000001</v>
      </c>
      <c r="U67" s="28">
        <f>+$C$53*Matriz_de_consumo!U18</f>
        <v>154325.6</v>
      </c>
      <c r="V67" s="28">
        <f>+$C$53*Matriz_de_consumo!V18</f>
        <v>151372</v>
      </c>
      <c r="W67" s="28">
        <f>+$C$53*Matriz_de_consumo!W18</f>
        <v>153956.4</v>
      </c>
      <c r="X67" s="28">
        <f>+$C$53*Matriz_de_consumo!X18</f>
        <v>146941.6</v>
      </c>
      <c r="Y67" s="28">
        <f>+$C$53*Matriz_de_consumo!Y18</f>
        <v>146572.4</v>
      </c>
      <c r="Z67" s="28">
        <f>+$C$53*Matriz_de_consumo!Z18</f>
        <v>149895.20000000001</v>
      </c>
    </row>
    <row r="68" spans="2:26" x14ac:dyDescent="0.2">
      <c r="B68" s="75">
        <f t="shared" si="0"/>
        <v>44664</v>
      </c>
      <c r="C68" s="28">
        <f>+$C$53*Matriz_de_consumo!C19</f>
        <v>150264.4</v>
      </c>
      <c r="D68" s="28">
        <f>+$C$53*Matriz_de_consumo!D19</f>
        <v>152110.39999999999</v>
      </c>
      <c r="E68" s="28">
        <f>+$C$53*Matriz_de_consumo!E19</f>
        <v>153587.20000000001</v>
      </c>
      <c r="F68" s="28">
        <f>+$C$53*Matriz_de_consumo!F19</f>
        <v>155064</v>
      </c>
      <c r="G68" s="28">
        <f>+$C$53*Matriz_de_consumo!G19</f>
        <v>149895.20000000001</v>
      </c>
      <c r="H68" s="28">
        <f>+$C$53*Matriz_de_consumo!H19</f>
        <v>148049.20000000001</v>
      </c>
      <c r="I68" s="28">
        <f>+$C$53*Matriz_de_consumo!I19</f>
        <v>151002.80000000002</v>
      </c>
      <c r="J68" s="28">
        <f>+$C$53*Matriz_de_consumo!J19</f>
        <v>151372</v>
      </c>
      <c r="K68" s="28">
        <f>+$C$53*Matriz_de_consumo!K19</f>
        <v>152110.39999999999</v>
      </c>
      <c r="L68" s="28">
        <f>+$C$53*Matriz_de_consumo!L19</f>
        <v>154325.6</v>
      </c>
      <c r="M68" s="28">
        <f>+$C$53*Matriz_de_consumo!M19</f>
        <v>153218</v>
      </c>
      <c r="N68" s="28">
        <f>+$C$53*Matriz_de_consumo!N19</f>
        <v>155433.20000000001</v>
      </c>
      <c r="O68" s="28">
        <f>+$C$53*Matriz_de_consumo!O19</f>
        <v>150633.60000000001</v>
      </c>
      <c r="P68" s="28">
        <f>+$C$53*Matriz_de_consumo!P19</f>
        <v>149156.80000000002</v>
      </c>
      <c r="Q68" s="28">
        <f>+$C$53*Matriz_de_consumo!Q19</f>
        <v>153587.20000000001</v>
      </c>
      <c r="R68" s="28">
        <f>+$C$53*Matriz_de_consumo!R19</f>
        <v>155433.20000000001</v>
      </c>
      <c r="S68" s="28">
        <f>+$C$53*Matriz_de_consumo!S19</f>
        <v>151372</v>
      </c>
      <c r="T68" s="28">
        <f>+$C$53*Matriz_de_consumo!T19</f>
        <v>146203.20000000001</v>
      </c>
      <c r="U68" s="28">
        <f>+$C$53*Matriz_de_consumo!U19</f>
        <v>151002.80000000002</v>
      </c>
      <c r="V68" s="28">
        <f>+$C$53*Matriz_de_consumo!V19</f>
        <v>151372</v>
      </c>
      <c r="W68" s="28">
        <f>+$C$53*Matriz_de_consumo!W19</f>
        <v>153587.20000000001</v>
      </c>
      <c r="X68" s="28">
        <f>+$C$53*Matriz_de_consumo!X19</f>
        <v>154694.80000000002</v>
      </c>
      <c r="Y68" s="28">
        <f>+$C$53*Matriz_de_consumo!Y19</f>
        <v>154325.6</v>
      </c>
      <c r="Z68" s="28">
        <f>+$C$53*Matriz_de_consumo!Z19</f>
        <v>151741.20000000001</v>
      </c>
    </row>
    <row r="69" spans="2:26" x14ac:dyDescent="0.2">
      <c r="B69" s="75">
        <f t="shared" si="0"/>
        <v>44665</v>
      </c>
      <c r="C69" s="28">
        <f>+$C$53*Matriz_de_consumo!C20</f>
        <v>149895.20000000001</v>
      </c>
      <c r="D69" s="28">
        <f>+$C$53*Matriz_de_consumo!D20</f>
        <v>147680</v>
      </c>
      <c r="E69" s="28">
        <f>+$C$53*Matriz_de_consumo!E20</f>
        <v>150264.4</v>
      </c>
      <c r="F69" s="28">
        <f>+$C$53*Matriz_de_consumo!F20</f>
        <v>152479.6</v>
      </c>
      <c r="G69" s="28">
        <f>+$C$53*Matriz_de_consumo!G20</f>
        <v>152479.6</v>
      </c>
      <c r="H69" s="28">
        <f>+$C$53*Matriz_de_consumo!H20</f>
        <v>152848.80000000002</v>
      </c>
      <c r="I69" s="28">
        <f>+$C$53*Matriz_de_consumo!I20</f>
        <v>155433.20000000001</v>
      </c>
      <c r="J69" s="28">
        <f>+$C$53*Matriz_de_consumo!J20</f>
        <v>151002.80000000002</v>
      </c>
      <c r="K69" s="28">
        <f>+$C$53*Matriz_de_consumo!K20</f>
        <v>153218</v>
      </c>
      <c r="L69" s="28">
        <f>+$C$53*Matriz_de_consumo!L20</f>
        <v>156540.80000000002</v>
      </c>
      <c r="M69" s="28">
        <f>+$C$53*Matriz_de_consumo!M20</f>
        <v>153956.4</v>
      </c>
      <c r="N69" s="28">
        <f>+$C$53*Matriz_de_consumo!N20</f>
        <v>151372</v>
      </c>
      <c r="O69" s="28">
        <f>+$C$53*Matriz_de_consumo!O20</f>
        <v>149156.80000000002</v>
      </c>
      <c r="P69" s="28">
        <f>+$C$53*Matriz_de_consumo!P20</f>
        <v>147680</v>
      </c>
      <c r="Q69" s="28">
        <f>+$C$53*Matriz_de_consumo!Q20</f>
        <v>152848.80000000002</v>
      </c>
      <c r="R69" s="28">
        <f>+$C$53*Matriz_de_consumo!R20</f>
        <v>158386.80000000002</v>
      </c>
      <c r="S69" s="28">
        <f>+$C$53*Matriz_de_consumo!S20</f>
        <v>156540.80000000002</v>
      </c>
      <c r="T69" s="28">
        <f>+$C$53*Matriz_de_consumo!T20</f>
        <v>152110.39999999999</v>
      </c>
      <c r="U69" s="28">
        <f>+$C$53*Matriz_de_consumo!U20</f>
        <v>155433.20000000001</v>
      </c>
      <c r="V69" s="28">
        <f>+$C$53*Matriz_de_consumo!V20</f>
        <v>151002.80000000002</v>
      </c>
      <c r="W69" s="28">
        <f>+$C$53*Matriz_de_consumo!W20</f>
        <v>147310.80000000002</v>
      </c>
      <c r="X69" s="28">
        <f>+$C$53*Matriz_de_consumo!X20</f>
        <v>153956.4</v>
      </c>
      <c r="Y69" s="28">
        <f>+$C$53*Matriz_de_consumo!Y20</f>
        <v>151741.20000000001</v>
      </c>
      <c r="Z69" s="28">
        <f>+$C$53*Matriz_de_consumo!Z20</f>
        <v>152110.39999999999</v>
      </c>
    </row>
    <row r="70" spans="2:26" x14ac:dyDescent="0.2">
      <c r="B70" s="75">
        <f t="shared" si="0"/>
        <v>44666</v>
      </c>
      <c r="C70" s="28">
        <f>+$C$53*Matriz_de_consumo!C21</f>
        <v>152479.6</v>
      </c>
      <c r="D70" s="28">
        <f>+$C$53*Matriz_de_consumo!D21</f>
        <v>151741.20000000001</v>
      </c>
      <c r="E70" s="28">
        <f>+$C$53*Matriz_de_consumo!E21</f>
        <v>150264.4</v>
      </c>
      <c r="F70" s="28">
        <f>+$C$53*Matriz_de_consumo!F21</f>
        <v>155802.4</v>
      </c>
      <c r="G70" s="28">
        <f>+$C$53*Matriz_de_consumo!G21</f>
        <v>156540.80000000002</v>
      </c>
      <c r="H70" s="28">
        <f>+$C$53*Matriz_de_consumo!H21</f>
        <v>154325.6</v>
      </c>
      <c r="I70" s="28">
        <f>+$C$53*Matriz_de_consumo!I21</f>
        <v>152110.39999999999</v>
      </c>
      <c r="J70" s="28">
        <f>+$C$53*Matriz_de_consumo!J21</f>
        <v>150633.60000000001</v>
      </c>
      <c r="K70" s="28">
        <f>+$C$53*Matriz_de_consumo!K21</f>
        <v>150633.60000000001</v>
      </c>
      <c r="L70" s="28">
        <f>+$C$53*Matriz_de_consumo!L21</f>
        <v>152479.6</v>
      </c>
      <c r="M70" s="28">
        <f>+$C$53*Matriz_de_consumo!M21</f>
        <v>153587.20000000001</v>
      </c>
      <c r="N70" s="28">
        <f>+$C$53*Matriz_de_consumo!N21</f>
        <v>152848.80000000002</v>
      </c>
      <c r="O70" s="28">
        <f>+$C$53*Matriz_de_consumo!O21</f>
        <v>154694.80000000002</v>
      </c>
      <c r="P70" s="28">
        <f>+$C$53*Matriz_de_consumo!P21</f>
        <v>155802.4</v>
      </c>
      <c r="Q70" s="28">
        <f>+$C$53*Matriz_de_consumo!Q21</f>
        <v>151741.20000000001</v>
      </c>
      <c r="R70" s="28">
        <f>+$C$53*Matriz_de_consumo!R21</f>
        <v>151372</v>
      </c>
      <c r="S70" s="28">
        <f>+$C$53*Matriz_de_consumo!S21</f>
        <v>155433.20000000001</v>
      </c>
      <c r="T70" s="28">
        <f>+$C$53*Matriz_de_consumo!T21</f>
        <v>148418.4</v>
      </c>
      <c r="U70" s="28">
        <f>+$C$53*Matriz_de_consumo!U21</f>
        <v>155433.20000000001</v>
      </c>
      <c r="V70" s="28">
        <f>+$C$53*Matriz_de_consumo!V21</f>
        <v>153218</v>
      </c>
      <c r="W70" s="28">
        <f>+$C$53*Matriz_de_consumo!W21</f>
        <v>148049.20000000001</v>
      </c>
      <c r="X70" s="28">
        <f>+$C$53*Matriz_de_consumo!X21</f>
        <v>151002.80000000002</v>
      </c>
      <c r="Y70" s="28">
        <f>+$C$53*Matriz_de_consumo!Y21</f>
        <v>155802.4</v>
      </c>
      <c r="Z70" s="28">
        <f>+$C$53*Matriz_de_consumo!Z21</f>
        <v>154694.80000000002</v>
      </c>
    </row>
    <row r="71" spans="2:26" x14ac:dyDescent="0.2">
      <c r="B71" s="75">
        <f t="shared" si="0"/>
        <v>44667</v>
      </c>
      <c r="C71" s="28">
        <f>+$C$53*Matriz_de_consumo!C22</f>
        <v>151741.20000000001</v>
      </c>
      <c r="D71" s="28">
        <f>+$C$53*Matriz_de_consumo!D22</f>
        <v>149156.80000000002</v>
      </c>
      <c r="E71" s="28">
        <f>+$C$53*Matriz_de_consumo!E22</f>
        <v>149156.80000000002</v>
      </c>
      <c r="F71" s="28">
        <f>+$C$53*Matriz_de_consumo!F22</f>
        <v>146941.6</v>
      </c>
      <c r="G71" s="28">
        <f>+$C$53*Matriz_de_consumo!G22</f>
        <v>153587.20000000001</v>
      </c>
      <c r="H71" s="28">
        <f>+$C$53*Matriz_de_consumo!H22</f>
        <v>151372</v>
      </c>
      <c r="I71" s="28">
        <f>+$C$53*Matriz_de_consumo!I22</f>
        <v>153587.20000000001</v>
      </c>
      <c r="J71" s="28">
        <f>+$C$53*Matriz_de_consumo!J22</f>
        <v>158017.60000000001</v>
      </c>
      <c r="K71" s="28">
        <f>+$C$53*Matriz_de_consumo!K22</f>
        <v>130327.6</v>
      </c>
      <c r="L71" s="28">
        <f>+$C$53*Matriz_de_consumo!L22</f>
        <v>146572.4</v>
      </c>
      <c r="M71" s="28">
        <f>+$C$53*Matriz_de_consumo!M22</f>
        <v>145834</v>
      </c>
      <c r="N71" s="28">
        <f>+$C$53*Matriz_de_consumo!N22</f>
        <v>148787.6</v>
      </c>
      <c r="O71" s="28">
        <f>+$C$53*Matriz_de_consumo!O22</f>
        <v>145834</v>
      </c>
      <c r="P71" s="28">
        <f>+$C$53*Matriz_de_consumo!P22</f>
        <v>151741.20000000001</v>
      </c>
      <c r="Q71" s="28">
        <f>+$C$53*Matriz_de_consumo!Q22</f>
        <v>152848.80000000002</v>
      </c>
      <c r="R71" s="28">
        <f>+$C$53*Matriz_de_consumo!R22</f>
        <v>150633.60000000001</v>
      </c>
      <c r="S71" s="28">
        <f>+$C$53*Matriz_de_consumo!S22</f>
        <v>148787.6</v>
      </c>
      <c r="T71" s="28">
        <f>+$C$53*Matriz_de_consumo!T22</f>
        <v>151741.20000000001</v>
      </c>
      <c r="U71" s="28">
        <f>+$C$53*Matriz_de_consumo!U22</f>
        <v>153587.20000000001</v>
      </c>
      <c r="V71" s="28">
        <f>+$C$53*Matriz_de_consumo!V22</f>
        <v>153587.20000000001</v>
      </c>
      <c r="W71" s="28">
        <f>+$C$53*Matriz_de_consumo!W22</f>
        <v>157279.20000000001</v>
      </c>
      <c r="X71" s="28">
        <f>+$C$53*Matriz_de_consumo!X22</f>
        <v>152110.39999999999</v>
      </c>
      <c r="Y71" s="28">
        <f>+$C$53*Matriz_de_consumo!Y22</f>
        <v>146941.6</v>
      </c>
      <c r="Z71" s="28">
        <f>+$C$53*Matriz_de_consumo!Z22</f>
        <v>154325.6</v>
      </c>
    </row>
    <row r="72" spans="2:26" x14ac:dyDescent="0.2">
      <c r="B72" s="75">
        <f t="shared" si="0"/>
        <v>44668</v>
      </c>
      <c r="C72" s="28">
        <f>+$C$53*Matriz_de_consumo!C23</f>
        <v>153218</v>
      </c>
      <c r="D72" s="28">
        <f>+$C$53*Matriz_de_consumo!D23</f>
        <v>156171.6</v>
      </c>
      <c r="E72" s="28">
        <f>+$C$53*Matriz_de_consumo!E23</f>
        <v>156540.80000000002</v>
      </c>
      <c r="F72" s="28">
        <f>+$C$53*Matriz_de_consumo!F23</f>
        <v>148787.6</v>
      </c>
      <c r="G72" s="28">
        <f>+$C$53*Matriz_de_consumo!G23</f>
        <v>142511.20000000001</v>
      </c>
      <c r="H72" s="28">
        <f>+$C$53*Matriz_de_consumo!H23</f>
        <v>146572.4</v>
      </c>
      <c r="I72" s="28">
        <f>+$C$53*Matriz_de_consumo!I23</f>
        <v>156171.6</v>
      </c>
      <c r="J72" s="28">
        <f>+$C$53*Matriz_de_consumo!J23</f>
        <v>156171.6</v>
      </c>
      <c r="K72" s="28">
        <f>+$C$53*Matriz_de_consumo!K23</f>
        <v>154694.80000000002</v>
      </c>
      <c r="L72" s="28">
        <f>+$C$53*Matriz_de_consumo!L23</f>
        <v>150264.4</v>
      </c>
      <c r="M72" s="28">
        <f>+$C$53*Matriz_de_consumo!M23</f>
        <v>153218</v>
      </c>
      <c r="N72" s="28">
        <f>+$C$53*Matriz_de_consumo!N23</f>
        <v>155433.20000000001</v>
      </c>
      <c r="O72" s="28">
        <f>+$C$53*Matriz_de_consumo!O23</f>
        <v>148787.6</v>
      </c>
      <c r="P72" s="28">
        <f>+$C$53*Matriz_de_consumo!P23</f>
        <v>146572.4</v>
      </c>
      <c r="Q72" s="28">
        <f>+$C$53*Matriz_de_consumo!Q23</f>
        <v>153218</v>
      </c>
      <c r="R72" s="28">
        <f>+$C$53*Matriz_de_consumo!R23</f>
        <v>153587.20000000001</v>
      </c>
      <c r="S72" s="28">
        <f>+$C$53*Matriz_de_consumo!S23</f>
        <v>153587.20000000001</v>
      </c>
      <c r="T72" s="28">
        <f>+$C$53*Matriz_de_consumo!T23</f>
        <v>151741.20000000001</v>
      </c>
      <c r="U72" s="28">
        <f>+$C$53*Matriz_de_consumo!U23</f>
        <v>150633.60000000001</v>
      </c>
      <c r="V72" s="28">
        <f>+$C$53*Matriz_de_consumo!V23</f>
        <v>154325.6</v>
      </c>
      <c r="W72" s="28">
        <f>+$C$53*Matriz_de_consumo!W23</f>
        <v>156540.80000000002</v>
      </c>
      <c r="X72" s="28">
        <f>+$C$53*Matriz_de_consumo!X23</f>
        <v>155064</v>
      </c>
      <c r="Y72" s="28">
        <f>+$C$53*Matriz_de_consumo!Y23</f>
        <v>149156.80000000002</v>
      </c>
      <c r="Z72" s="28">
        <f>+$C$53*Matriz_de_consumo!Z23</f>
        <v>148418.4</v>
      </c>
    </row>
    <row r="73" spans="2:26" x14ac:dyDescent="0.2">
      <c r="B73" s="75">
        <f t="shared" si="0"/>
        <v>44669</v>
      </c>
      <c r="C73" s="28">
        <f>+$C$53*Matriz_de_consumo!C24</f>
        <v>147680</v>
      </c>
      <c r="D73" s="28">
        <f>+$C$53*Matriz_de_consumo!D24</f>
        <v>152848.80000000002</v>
      </c>
      <c r="E73" s="28">
        <f>+$C$53*Matriz_de_consumo!E24</f>
        <v>153218</v>
      </c>
      <c r="F73" s="28">
        <f>+$C$53*Matriz_de_consumo!F24</f>
        <v>152110.39999999999</v>
      </c>
      <c r="G73" s="28">
        <f>+$C$53*Matriz_de_consumo!G24</f>
        <v>155802.4</v>
      </c>
      <c r="H73" s="28">
        <f>+$C$53*Matriz_de_consumo!H24</f>
        <v>156540.80000000002</v>
      </c>
      <c r="I73" s="28">
        <f>+$C$53*Matriz_de_consumo!I24</f>
        <v>151372</v>
      </c>
      <c r="J73" s="28">
        <f>+$C$53*Matriz_de_consumo!J24</f>
        <v>143249.60000000001</v>
      </c>
      <c r="K73" s="28">
        <f>+$C$53*Matriz_de_consumo!K24</f>
        <v>155802.4</v>
      </c>
      <c r="L73" s="28">
        <f>+$C$53*Matriz_de_consumo!L24</f>
        <v>154694.80000000002</v>
      </c>
      <c r="M73" s="28">
        <f>+$C$53*Matriz_de_consumo!M24</f>
        <v>155802.4</v>
      </c>
      <c r="N73" s="28">
        <f>+$C$53*Matriz_de_consumo!N24</f>
        <v>153218</v>
      </c>
      <c r="O73" s="28">
        <f>+$C$53*Matriz_de_consumo!O24</f>
        <v>153587.20000000001</v>
      </c>
      <c r="P73" s="28">
        <f>+$C$53*Matriz_de_consumo!P24</f>
        <v>148049.20000000001</v>
      </c>
      <c r="Q73" s="28">
        <f>+$C$53*Matriz_de_consumo!Q24</f>
        <v>151372</v>
      </c>
      <c r="R73" s="28">
        <f>+$C$53*Matriz_de_consumo!R24</f>
        <v>152110.39999999999</v>
      </c>
      <c r="S73" s="28">
        <f>+$C$53*Matriz_de_consumo!S24</f>
        <v>150633.60000000001</v>
      </c>
      <c r="T73" s="28">
        <f>+$C$53*Matriz_de_consumo!T24</f>
        <v>149526</v>
      </c>
      <c r="U73" s="28">
        <f>+$C$53*Matriz_de_consumo!U24</f>
        <v>154325.6</v>
      </c>
      <c r="V73" s="28">
        <f>+$C$53*Matriz_de_consumo!V24</f>
        <v>148049.20000000001</v>
      </c>
      <c r="W73" s="28">
        <f>+$C$53*Matriz_de_consumo!W24</f>
        <v>153587.20000000001</v>
      </c>
      <c r="X73" s="28">
        <f>+$C$53*Matriz_de_consumo!X24</f>
        <v>148418.4</v>
      </c>
      <c r="Y73" s="28">
        <f>+$C$53*Matriz_de_consumo!Y24</f>
        <v>151741.20000000001</v>
      </c>
      <c r="Z73" s="28">
        <f>+$C$53*Matriz_de_consumo!Z24</f>
        <v>152110.39999999999</v>
      </c>
    </row>
    <row r="74" spans="2:26" x14ac:dyDescent="0.2">
      <c r="B74" s="75">
        <f t="shared" si="0"/>
        <v>44670</v>
      </c>
      <c r="C74" s="28">
        <f>+$C$53*Matriz_de_consumo!C25</f>
        <v>148787.6</v>
      </c>
      <c r="D74" s="28">
        <f>+$C$53*Matriz_de_consumo!D25</f>
        <v>151741.20000000001</v>
      </c>
      <c r="E74" s="28">
        <f>+$C$53*Matriz_de_consumo!E25</f>
        <v>150633.60000000001</v>
      </c>
      <c r="F74" s="28">
        <f>+$C$53*Matriz_de_consumo!F25</f>
        <v>153218</v>
      </c>
      <c r="G74" s="28">
        <f>+$C$53*Matriz_de_consumo!G25</f>
        <v>158386.80000000002</v>
      </c>
      <c r="H74" s="28">
        <f>+$C$53*Matriz_de_consumo!H25</f>
        <v>155433.20000000001</v>
      </c>
      <c r="I74" s="28">
        <f>+$C$53*Matriz_de_consumo!I25</f>
        <v>151002.80000000002</v>
      </c>
      <c r="J74" s="28">
        <f>+$C$53*Matriz_de_consumo!J25</f>
        <v>149156.80000000002</v>
      </c>
      <c r="K74" s="28">
        <f>+$C$53*Matriz_de_consumo!K25</f>
        <v>152479.6</v>
      </c>
      <c r="L74" s="28">
        <f>+$C$53*Matriz_de_consumo!L25</f>
        <v>152479.6</v>
      </c>
      <c r="M74" s="28">
        <f>+$C$53*Matriz_de_consumo!M25</f>
        <v>146941.6</v>
      </c>
      <c r="N74" s="28">
        <f>+$C$53*Matriz_de_consumo!N25</f>
        <v>147680</v>
      </c>
      <c r="O74" s="28">
        <f>+$C$53*Matriz_de_consumo!O25</f>
        <v>149895.20000000001</v>
      </c>
      <c r="P74" s="28">
        <f>+$C$53*Matriz_de_consumo!P25</f>
        <v>152110.39999999999</v>
      </c>
      <c r="Q74" s="28">
        <f>+$C$53*Matriz_de_consumo!Q25</f>
        <v>149895.20000000001</v>
      </c>
      <c r="R74" s="28">
        <f>+$C$53*Matriz_de_consumo!R25</f>
        <v>148787.6</v>
      </c>
      <c r="S74" s="28">
        <f>+$C$53*Matriz_de_consumo!S25</f>
        <v>148418.4</v>
      </c>
      <c r="T74" s="28">
        <f>+$C$53*Matriz_de_consumo!T25</f>
        <v>152848.80000000002</v>
      </c>
      <c r="U74" s="28">
        <f>+$C$53*Matriz_de_consumo!U25</f>
        <v>154694.80000000002</v>
      </c>
      <c r="V74" s="28">
        <f>+$C$53*Matriz_de_consumo!V25</f>
        <v>149526</v>
      </c>
      <c r="W74" s="28">
        <f>+$C$53*Matriz_de_consumo!W25</f>
        <v>146572.4</v>
      </c>
      <c r="X74" s="28">
        <f>+$C$53*Matriz_de_consumo!X25</f>
        <v>152110.39999999999</v>
      </c>
      <c r="Y74" s="28">
        <f>+$C$53*Matriz_de_consumo!Y25</f>
        <v>153218</v>
      </c>
      <c r="Z74" s="28">
        <f>+$C$53*Matriz_de_consumo!Z25</f>
        <v>154325.6</v>
      </c>
    </row>
    <row r="75" spans="2:26" x14ac:dyDescent="0.2">
      <c r="B75" s="75">
        <f t="shared" si="0"/>
        <v>44671</v>
      </c>
      <c r="C75" s="28">
        <f>+$C$53*Matriz_de_consumo!C26</f>
        <v>146572.4</v>
      </c>
      <c r="D75" s="28">
        <f>+$C$53*Matriz_de_consumo!D26</f>
        <v>105960.40000000001</v>
      </c>
      <c r="E75" s="28">
        <f>+$C$53*Matriz_de_consumo!E26</f>
        <v>150264.4</v>
      </c>
      <c r="F75" s="28">
        <f>+$C$53*Matriz_de_consumo!F26</f>
        <v>154325.6</v>
      </c>
      <c r="G75" s="28">
        <f>+$C$53*Matriz_de_consumo!G26</f>
        <v>150264.4</v>
      </c>
      <c r="H75" s="28">
        <f>+$C$53*Matriz_de_consumo!H26</f>
        <v>150264.4</v>
      </c>
      <c r="I75" s="28">
        <f>+$C$53*Matriz_de_consumo!I26</f>
        <v>148418.4</v>
      </c>
      <c r="J75" s="28">
        <f>+$C$53*Matriz_de_consumo!J26</f>
        <v>155433.20000000001</v>
      </c>
      <c r="K75" s="28">
        <f>+$C$53*Matriz_de_consumo!K26</f>
        <v>156540.80000000002</v>
      </c>
      <c r="L75" s="28">
        <f>+$C$53*Matriz_de_consumo!L26</f>
        <v>151372</v>
      </c>
      <c r="M75" s="28">
        <f>+$C$53*Matriz_de_consumo!M26</f>
        <v>148049.20000000001</v>
      </c>
      <c r="N75" s="28">
        <f>+$C$53*Matriz_de_consumo!N26</f>
        <v>145834</v>
      </c>
      <c r="O75" s="28">
        <f>+$C$53*Matriz_de_consumo!O26</f>
        <v>153587.20000000001</v>
      </c>
      <c r="P75" s="28">
        <f>+$C$53*Matriz_de_consumo!P26</f>
        <v>147310.80000000002</v>
      </c>
      <c r="Q75" s="28">
        <f>+$C$53*Matriz_de_consumo!Q26</f>
        <v>152848.80000000002</v>
      </c>
      <c r="R75" s="28">
        <f>+$C$53*Matriz_de_consumo!R26</f>
        <v>153587.20000000001</v>
      </c>
      <c r="S75" s="28">
        <f>+$C$53*Matriz_de_consumo!S26</f>
        <v>152110.39999999999</v>
      </c>
      <c r="T75" s="28">
        <f>+$C$53*Matriz_de_consumo!T26</f>
        <v>158386.80000000002</v>
      </c>
      <c r="U75" s="28">
        <f>+$C$53*Matriz_de_consumo!U26</f>
        <v>156910</v>
      </c>
      <c r="V75" s="28">
        <f>+$C$53*Matriz_de_consumo!V26</f>
        <v>149895.20000000001</v>
      </c>
      <c r="W75" s="28">
        <f>+$C$53*Matriz_de_consumo!W26</f>
        <v>152848.80000000002</v>
      </c>
      <c r="X75" s="28">
        <f>+$C$53*Matriz_de_consumo!X26</f>
        <v>150633.60000000001</v>
      </c>
      <c r="Y75" s="28">
        <f>+$C$53*Matriz_de_consumo!Y26</f>
        <v>152110.39999999999</v>
      </c>
      <c r="Z75" s="28">
        <f>+$C$53*Matriz_de_consumo!Z26</f>
        <v>154325.6</v>
      </c>
    </row>
    <row r="76" spans="2:26" x14ac:dyDescent="0.2">
      <c r="B76" s="75">
        <f t="shared" si="0"/>
        <v>44672</v>
      </c>
      <c r="C76" s="28">
        <f>+$C$53*Matriz_de_consumo!C27</f>
        <v>154325.6</v>
      </c>
      <c r="D76" s="28">
        <f>+$C$53*Matriz_de_consumo!D27</f>
        <v>148049.20000000001</v>
      </c>
      <c r="E76" s="28">
        <f>+$C$53*Matriz_de_consumo!E27</f>
        <v>143988</v>
      </c>
      <c r="F76" s="28">
        <f>+$C$53*Matriz_de_consumo!F27</f>
        <v>150264.4</v>
      </c>
      <c r="G76" s="28">
        <f>+$C$53*Matriz_de_consumo!G27</f>
        <v>153218</v>
      </c>
      <c r="H76" s="28">
        <f>+$C$53*Matriz_de_consumo!H27</f>
        <v>149156.80000000002</v>
      </c>
      <c r="I76" s="28">
        <f>+$C$53*Matriz_de_consumo!I27</f>
        <v>151002.80000000002</v>
      </c>
      <c r="J76" s="28">
        <f>+$C$53*Matriz_de_consumo!J27</f>
        <v>152479.6</v>
      </c>
      <c r="K76" s="28">
        <f>+$C$53*Matriz_de_consumo!K27</f>
        <v>157279.20000000001</v>
      </c>
      <c r="L76" s="28">
        <f>+$C$53*Matriz_de_consumo!L27</f>
        <v>155802.4</v>
      </c>
      <c r="M76" s="28">
        <f>+$C$53*Matriz_de_consumo!M27</f>
        <v>151741.20000000001</v>
      </c>
      <c r="N76" s="28">
        <f>+$C$53*Matriz_de_consumo!N27</f>
        <v>151372</v>
      </c>
      <c r="O76" s="28">
        <f>+$C$53*Matriz_de_consumo!O27</f>
        <v>149895.20000000001</v>
      </c>
      <c r="P76" s="28">
        <f>+$C$53*Matriz_de_consumo!P27</f>
        <v>151372</v>
      </c>
      <c r="Q76" s="28">
        <f>+$C$53*Matriz_de_consumo!Q27</f>
        <v>143988</v>
      </c>
      <c r="R76" s="28">
        <f>+$C$53*Matriz_de_consumo!R27</f>
        <v>150633.60000000001</v>
      </c>
      <c r="S76" s="28">
        <f>+$C$53*Matriz_de_consumo!S27</f>
        <v>151741.20000000001</v>
      </c>
      <c r="T76" s="28">
        <f>+$C$53*Matriz_de_consumo!T27</f>
        <v>155064</v>
      </c>
      <c r="U76" s="28">
        <f>+$C$53*Matriz_de_consumo!U27</f>
        <v>153956.4</v>
      </c>
      <c r="V76" s="28">
        <f>+$C$53*Matriz_de_consumo!V27</f>
        <v>148418.4</v>
      </c>
      <c r="W76" s="28">
        <f>+$C$53*Matriz_de_consumo!W27</f>
        <v>151372</v>
      </c>
      <c r="X76" s="28">
        <f>+$C$53*Matriz_de_consumo!X27</f>
        <v>148049.20000000001</v>
      </c>
      <c r="Y76" s="28">
        <f>+$C$53*Matriz_de_consumo!Y27</f>
        <v>149526</v>
      </c>
      <c r="Z76" s="28">
        <f>+$C$53*Matriz_de_consumo!Z27</f>
        <v>149895.20000000001</v>
      </c>
    </row>
    <row r="77" spans="2:26" x14ac:dyDescent="0.2">
      <c r="B77" s="75">
        <f t="shared" si="0"/>
        <v>44673</v>
      </c>
      <c r="C77" s="28">
        <f>+$C$53*Matriz_de_consumo!C28</f>
        <v>148787.6</v>
      </c>
      <c r="D77" s="28">
        <f>+$C$53*Matriz_de_consumo!D28</f>
        <v>150264.4</v>
      </c>
      <c r="E77" s="28">
        <f>+$C$53*Matriz_de_consumo!E28</f>
        <v>151372</v>
      </c>
      <c r="F77" s="28">
        <f>+$C$53*Matriz_de_consumo!F28</f>
        <v>144357.20000000001</v>
      </c>
      <c r="G77" s="28">
        <f>+$C$53*Matriz_de_consumo!G28</f>
        <v>149156.80000000002</v>
      </c>
      <c r="H77" s="28">
        <f>+$C$53*Matriz_de_consumo!H28</f>
        <v>150264.4</v>
      </c>
      <c r="I77" s="28">
        <f>+$C$53*Matriz_de_consumo!I28</f>
        <v>140665.20000000001</v>
      </c>
      <c r="J77" s="28">
        <f>+$C$53*Matriz_de_consumo!J28</f>
        <v>146572.4</v>
      </c>
      <c r="K77" s="28">
        <f>+$C$53*Matriz_de_consumo!K28</f>
        <v>141772.80000000002</v>
      </c>
      <c r="L77" s="28">
        <f>+$C$53*Matriz_de_consumo!L28</f>
        <v>140296</v>
      </c>
      <c r="M77" s="28">
        <f>+$C$53*Matriz_de_consumo!M28</f>
        <v>136604</v>
      </c>
      <c r="N77" s="28">
        <f>+$C$53*Matriz_de_consumo!N28</f>
        <v>139188.4</v>
      </c>
      <c r="O77" s="28">
        <f>+$C$53*Matriz_de_consumo!O28</f>
        <v>151741.20000000001</v>
      </c>
      <c r="P77" s="28">
        <f>+$C$53*Matriz_de_consumo!P28</f>
        <v>151372</v>
      </c>
      <c r="Q77" s="28">
        <f>+$C$53*Matriz_de_consumo!Q28</f>
        <v>153218</v>
      </c>
      <c r="R77" s="28">
        <f>+$C$53*Matriz_de_consumo!R28</f>
        <v>150264.4</v>
      </c>
      <c r="S77" s="28">
        <f>+$C$53*Matriz_de_consumo!S28</f>
        <v>153587.20000000001</v>
      </c>
      <c r="T77" s="28">
        <f>+$C$53*Matriz_de_consumo!T28</f>
        <v>153587.20000000001</v>
      </c>
      <c r="U77" s="28">
        <f>+$C$53*Matriz_de_consumo!U28</f>
        <v>153218</v>
      </c>
      <c r="V77" s="28">
        <f>+$C$53*Matriz_de_consumo!V28</f>
        <v>155064</v>
      </c>
      <c r="W77" s="28">
        <f>+$C$53*Matriz_de_consumo!W28</f>
        <v>149526</v>
      </c>
      <c r="X77" s="28">
        <f>+$C$53*Matriz_de_consumo!X28</f>
        <v>148049.20000000001</v>
      </c>
      <c r="Y77" s="28">
        <f>+$C$53*Matriz_de_consumo!Y28</f>
        <v>148787.6</v>
      </c>
      <c r="Z77" s="28">
        <f>+$C$53*Matriz_de_consumo!Z28</f>
        <v>151741.20000000001</v>
      </c>
    </row>
    <row r="78" spans="2:26" x14ac:dyDescent="0.2">
      <c r="B78" s="75">
        <f t="shared" si="0"/>
        <v>44674</v>
      </c>
      <c r="C78" s="28">
        <f>+$C$53*Matriz_de_consumo!C29</f>
        <v>155802.4</v>
      </c>
      <c r="D78" s="28">
        <f>+$C$53*Matriz_de_consumo!D29</f>
        <v>154325.6</v>
      </c>
      <c r="E78" s="28">
        <f>+$C$53*Matriz_de_consumo!E29</f>
        <v>150633.60000000001</v>
      </c>
      <c r="F78" s="28">
        <f>+$C$53*Matriz_de_consumo!F29</f>
        <v>149156.80000000002</v>
      </c>
      <c r="G78" s="28">
        <f>+$C$53*Matriz_de_consumo!G29</f>
        <v>146203.20000000001</v>
      </c>
      <c r="H78" s="28">
        <f>+$C$53*Matriz_de_consumo!H29</f>
        <v>152848.80000000002</v>
      </c>
      <c r="I78" s="28">
        <f>+$C$53*Matriz_de_consumo!I29</f>
        <v>155433.20000000001</v>
      </c>
      <c r="J78" s="28">
        <f>+$C$53*Matriz_de_consumo!J29</f>
        <v>155802.4</v>
      </c>
      <c r="K78" s="28">
        <f>+$C$53*Matriz_de_consumo!K29</f>
        <v>156910</v>
      </c>
      <c r="L78" s="28">
        <f>+$C$53*Matriz_de_consumo!L29</f>
        <v>155433.20000000001</v>
      </c>
      <c r="M78" s="28">
        <f>+$C$53*Matriz_de_consumo!M29</f>
        <v>148787.6</v>
      </c>
      <c r="N78" s="28">
        <f>+$C$53*Matriz_de_consumo!N29</f>
        <v>152479.6</v>
      </c>
      <c r="O78" s="28">
        <f>+$C$53*Matriz_de_consumo!O29</f>
        <v>151002.80000000002</v>
      </c>
      <c r="P78" s="28">
        <f>+$C$53*Matriz_de_consumo!P29</f>
        <v>154325.6</v>
      </c>
      <c r="Q78" s="28">
        <f>+$C$53*Matriz_de_consumo!Q29</f>
        <v>150633.60000000001</v>
      </c>
      <c r="R78" s="28">
        <f>+$C$53*Matriz_de_consumo!R29</f>
        <v>147310.80000000002</v>
      </c>
      <c r="S78" s="28">
        <f>+$C$53*Matriz_de_consumo!S29</f>
        <v>150633.60000000001</v>
      </c>
      <c r="T78" s="28">
        <f>+$C$53*Matriz_de_consumo!T29</f>
        <v>140296</v>
      </c>
      <c r="U78" s="28">
        <f>+$C$53*Matriz_de_consumo!U29</f>
        <v>97838</v>
      </c>
      <c r="V78" s="28">
        <f>+$C$53*Matriz_de_consumo!V29</f>
        <v>105591.20000000001</v>
      </c>
      <c r="W78" s="28">
        <f>+$C$53*Matriz_de_consumo!W29</f>
        <v>149156.80000000002</v>
      </c>
      <c r="X78" s="28">
        <f>+$C$53*Matriz_de_consumo!X29</f>
        <v>152848.80000000002</v>
      </c>
      <c r="Y78" s="28">
        <f>+$C$53*Matriz_de_consumo!Y29</f>
        <v>149526</v>
      </c>
      <c r="Z78" s="28">
        <f>+$C$53*Matriz_de_consumo!Z29</f>
        <v>149895.20000000001</v>
      </c>
    </row>
    <row r="79" spans="2:26" x14ac:dyDescent="0.2">
      <c r="B79" s="75">
        <f t="shared" si="0"/>
        <v>44675</v>
      </c>
      <c r="C79" s="28">
        <f>+$C$53*Matriz_de_consumo!C30</f>
        <v>151741.20000000001</v>
      </c>
      <c r="D79" s="28">
        <f>+$C$53*Matriz_de_consumo!D30</f>
        <v>149156.80000000002</v>
      </c>
      <c r="E79" s="28">
        <f>+$C$53*Matriz_de_consumo!E30</f>
        <v>152479.6</v>
      </c>
      <c r="F79" s="28">
        <f>+$C$53*Matriz_de_consumo!F30</f>
        <v>152110.39999999999</v>
      </c>
      <c r="G79" s="28">
        <f>+$C$53*Matriz_de_consumo!G30</f>
        <v>155433.20000000001</v>
      </c>
      <c r="H79" s="28">
        <f>+$C$53*Matriz_de_consumo!H30</f>
        <v>149895.20000000001</v>
      </c>
      <c r="I79" s="28">
        <f>+$C$53*Matriz_de_consumo!I30</f>
        <v>154325.6</v>
      </c>
      <c r="J79" s="28">
        <f>+$C$53*Matriz_de_consumo!J30</f>
        <v>153587.20000000001</v>
      </c>
      <c r="K79" s="28">
        <f>+$C$53*Matriz_de_consumo!K30</f>
        <v>155433.20000000001</v>
      </c>
      <c r="L79" s="28">
        <f>+$C$53*Matriz_de_consumo!L30</f>
        <v>155802.4</v>
      </c>
      <c r="M79" s="28">
        <f>+$C$53*Matriz_de_consumo!M30</f>
        <v>152110.39999999999</v>
      </c>
      <c r="N79" s="28">
        <f>+$C$53*Matriz_de_consumo!N30</f>
        <v>142880.4</v>
      </c>
      <c r="O79" s="28">
        <f>+$C$53*Matriz_de_consumo!O30</f>
        <v>153956.4</v>
      </c>
      <c r="P79" s="28">
        <f>+$C$53*Matriz_de_consumo!P30</f>
        <v>153956.4</v>
      </c>
      <c r="Q79" s="28">
        <f>+$C$53*Matriz_de_consumo!Q30</f>
        <v>155802.4</v>
      </c>
      <c r="R79" s="28">
        <f>+$C$53*Matriz_de_consumo!R30</f>
        <v>155802.4</v>
      </c>
      <c r="S79" s="28">
        <f>+$C$53*Matriz_de_consumo!S30</f>
        <v>149156.80000000002</v>
      </c>
      <c r="T79" s="28">
        <f>+$C$53*Matriz_de_consumo!T30</f>
        <v>151372</v>
      </c>
      <c r="U79" s="28">
        <f>+$C$53*Matriz_de_consumo!U30</f>
        <v>150633.60000000001</v>
      </c>
      <c r="V79" s="28">
        <f>+$C$53*Matriz_de_consumo!V30</f>
        <v>150633.60000000001</v>
      </c>
      <c r="W79" s="28">
        <f>+$C$53*Matriz_de_consumo!W30</f>
        <v>152110.39999999999</v>
      </c>
      <c r="X79" s="28">
        <f>+$C$53*Matriz_de_consumo!X30</f>
        <v>140665.20000000001</v>
      </c>
      <c r="Y79" s="28">
        <f>+$C$53*Matriz_de_consumo!Y30</f>
        <v>155433.20000000001</v>
      </c>
      <c r="Z79" s="28">
        <f>+$C$53*Matriz_de_consumo!Z30</f>
        <v>150264.4</v>
      </c>
    </row>
    <row r="80" spans="2:26" x14ac:dyDescent="0.2">
      <c r="B80" s="75">
        <f t="shared" si="0"/>
        <v>44676</v>
      </c>
      <c r="C80" s="28">
        <f>+$C$53*Matriz_de_consumo!C31</f>
        <v>149156.80000000002</v>
      </c>
      <c r="D80" s="28">
        <f>+$C$53*Matriz_de_consumo!D31</f>
        <v>147310.80000000002</v>
      </c>
      <c r="E80" s="28">
        <f>+$C$53*Matriz_de_consumo!E31</f>
        <v>152479.6</v>
      </c>
      <c r="F80" s="28">
        <f>+$C$53*Matriz_de_consumo!F31</f>
        <v>148418.4</v>
      </c>
      <c r="G80" s="28">
        <f>+$C$53*Matriz_de_consumo!G31</f>
        <v>148787.6</v>
      </c>
      <c r="H80" s="28">
        <f>+$C$53*Matriz_de_consumo!H31</f>
        <v>149526</v>
      </c>
      <c r="I80" s="28">
        <f>+$C$53*Matriz_de_consumo!I31</f>
        <v>146203.20000000001</v>
      </c>
      <c r="J80" s="28">
        <f>+$C$53*Matriz_de_consumo!J31</f>
        <v>144357.20000000001</v>
      </c>
      <c r="K80" s="28">
        <f>+$C$53*Matriz_de_consumo!K31</f>
        <v>151741.20000000001</v>
      </c>
      <c r="L80" s="28">
        <f>+$C$53*Matriz_de_consumo!L31</f>
        <v>153587.20000000001</v>
      </c>
      <c r="M80" s="28">
        <f>+$C$53*Matriz_de_consumo!M31</f>
        <v>154694.80000000002</v>
      </c>
      <c r="N80" s="28">
        <f>+$C$53*Matriz_de_consumo!N31</f>
        <v>158017.60000000001</v>
      </c>
      <c r="O80" s="28">
        <f>+$C$53*Matriz_de_consumo!O31</f>
        <v>156540.80000000002</v>
      </c>
      <c r="P80" s="28">
        <f>+$C$53*Matriz_de_consumo!P31</f>
        <v>153218</v>
      </c>
      <c r="Q80" s="28">
        <f>+$C$53*Matriz_de_consumo!Q31</f>
        <v>151002.80000000002</v>
      </c>
      <c r="R80" s="28">
        <f>+$C$53*Matriz_de_consumo!R31</f>
        <v>146572.4</v>
      </c>
      <c r="S80" s="28">
        <f>+$C$53*Matriz_de_consumo!S31</f>
        <v>149526</v>
      </c>
      <c r="T80" s="28">
        <f>+$C$53*Matriz_de_consumo!T31</f>
        <v>158017.60000000001</v>
      </c>
      <c r="U80" s="28">
        <f>+$C$53*Matriz_de_consumo!U31</f>
        <v>157648.4</v>
      </c>
      <c r="V80" s="28">
        <f>+$C$53*Matriz_de_consumo!V31</f>
        <v>151741.20000000001</v>
      </c>
      <c r="W80" s="28">
        <f>+$C$53*Matriz_de_consumo!W31</f>
        <v>150264.4</v>
      </c>
      <c r="X80" s="28">
        <f>+$C$53*Matriz_de_consumo!X31</f>
        <v>143618.80000000002</v>
      </c>
      <c r="Y80" s="28">
        <f>+$C$53*Matriz_de_consumo!Y31</f>
        <v>152479.6</v>
      </c>
      <c r="Z80" s="28">
        <f>+$C$53*Matriz_de_consumo!Z31</f>
        <v>147680</v>
      </c>
    </row>
    <row r="81" spans="2:28" x14ac:dyDescent="0.2">
      <c r="B81" s="75">
        <f t="shared" si="0"/>
        <v>44677</v>
      </c>
      <c r="C81" s="28">
        <f>+$C$53*Matriz_de_consumo!C32</f>
        <v>152110.39999999999</v>
      </c>
      <c r="D81" s="28">
        <f>+$C$53*Matriz_de_consumo!D32</f>
        <v>153587.20000000001</v>
      </c>
      <c r="E81" s="28">
        <f>+$C$53*Matriz_de_consumo!E32</f>
        <v>153587.20000000001</v>
      </c>
      <c r="F81" s="28">
        <f>+$C$53*Matriz_de_consumo!F32</f>
        <v>149895.20000000001</v>
      </c>
      <c r="G81" s="28">
        <f>+$C$53*Matriz_de_consumo!G32</f>
        <v>149895.20000000001</v>
      </c>
      <c r="H81" s="28">
        <f>+$C$53*Matriz_de_consumo!H32</f>
        <v>154694.80000000002</v>
      </c>
      <c r="I81" s="28">
        <f>+$C$53*Matriz_de_consumo!I32</f>
        <v>156171.6</v>
      </c>
      <c r="J81" s="28">
        <f>+$C$53*Matriz_de_consumo!J32</f>
        <v>155433.20000000001</v>
      </c>
      <c r="K81" s="28">
        <f>+$C$53*Matriz_de_consumo!K32</f>
        <v>149895.20000000001</v>
      </c>
      <c r="L81" s="28">
        <f>+$C$53*Matriz_de_consumo!L32</f>
        <v>138450</v>
      </c>
      <c r="M81" s="28">
        <f>+$C$53*Matriz_de_consumo!M32</f>
        <v>145095.6</v>
      </c>
      <c r="N81" s="28">
        <f>+$C$53*Matriz_de_consumo!N32</f>
        <v>147310.80000000002</v>
      </c>
      <c r="O81" s="28">
        <f>+$C$53*Matriz_de_consumo!O32</f>
        <v>147680</v>
      </c>
      <c r="P81" s="28">
        <f>+$C$53*Matriz_de_consumo!P32</f>
        <v>146572.4</v>
      </c>
      <c r="Q81" s="28">
        <f>+$C$53*Matriz_de_consumo!Q32</f>
        <v>147680</v>
      </c>
      <c r="R81" s="28">
        <f>+$C$53*Matriz_de_consumo!R32</f>
        <v>149156.80000000002</v>
      </c>
      <c r="S81" s="28">
        <f>+$C$53*Matriz_de_consumo!S32</f>
        <v>152479.6</v>
      </c>
      <c r="T81" s="28">
        <f>+$C$53*Matriz_de_consumo!T32</f>
        <v>129589.20000000001</v>
      </c>
      <c r="U81" s="28">
        <f>+$C$53*Matriz_de_consumo!U32</f>
        <v>134758</v>
      </c>
      <c r="V81" s="28">
        <f>+$C$53*Matriz_de_consumo!V32</f>
        <v>134758</v>
      </c>
      <c r="W81" s="28">
        <f>+$C$53*Matriz_de_consumo!W32</f>
        <v>139557.6</v>
      </c>
      <c r="X81" s="28">
        <f>+$C$53*Matriz_de_consumo!X32</f>
        <v>138450</v>
      </c>
      <c r="Y81" s="28">
        <f>+$C$53*Matriz_de_consumo!Y32</f>
        <v>141772.80000000002</v>
      </c>
      <c r="Z81" s="28">
        <f>+$C$53*Matriz_de_consumo!Z32</f>
        <v>138080.80000000002</v>
      </c>
    </row>
    <row r="82" spans="2:28" x14ac:dyDescent="0.2">
      <c r="B82" s="75">
        <f t="shared" si="0"/>
        <v>44678</v>
      </c>
      <c r="C82" s="28">
        <f>+$C$53*Matriz_de_consumo!C33</f>
        <v>142511.20000000001</v>
      </c>
      <c r="D82" s="28">
        <f>+$C$53*Matriz_de_consumo!D33</f>
        <v>139926.80000000002</v>
      </c>
      <c r="E82" s="28">
        <f>+$C$53*Matriz_de_consumo!E33</f>
        <v>138819.20000000001</v>
      </c>
      <c r="F82" s="28">
        <f>+$C$53*Matriz_de_consumo!F33</f>
        <v>140296</v>
      </c>
      <c r="G82" s="28">
        <f>+$C$53*Matriz_de_consumo!G33</f>
        <v>139926.80000000002</v>
      </c>
      <c r="H82" s="28">
        <f>+$C$53*Matriz_de_consumo!H33</f>
        <v>136234.80000000002</v>
      </c>
      <c r="I82" s="28">
        <f>+$C$53*Matriz_de_consumo!I33</f>
        <v>140296</v>
      </c>
      <c r="J82" s="28">
        <f>+$C$53*Matriz_de_consumo!J33</f>
        <v>141034.4</v>
      </c>
      <c r="K82" s="28">
        <f>+$C$53*Matriz_de_consumo!K33</f>
        <v>140665.20000000001</v>
      </c>
      <c r="L82" s="28">
        <f>+$C$53*Matriz_de_consumo!L33</f>
        <v>142880.4</v>
      </c>
      <c r="M82" s="28">
        <f>+$C$53*Matriz_de_consumo!M33</f>
        <v>141772.80000000002</v>
      </c>
      <c r="N82" s="28">
        <f>+$C$53*Matriz_de_consumo!N33</f>
        <v>140665.20000000001</v>
      </c>
      <c r="O82" s="28">
        <f>+$C$53*Matriz_de_consumo!O33</f>
        <v>135865.60000000001</v>
      </c>
      <c r="P82" s="28">
        <f>+$C$53*Matriz_de_consumo!P33</f>
        <v>133650.4</v>
      </c>
      <c r="Q82" s="28">
        <f>+$C$53*Matriz_de_consumo!Q33</f>
        <v>147310.80000000002</v>
      </c>
      <c r="R82" s="28">
        <f>+$C$53*Matriz_de_consumo!R33</f>
        <v>143618.80000000002</v>
      </c>
      <c r="S82" s="28">
        <f>+$C$53*Matriz_de_consumo!S33</f>
        <v>142142</v>
      </c>
      <c r="T82" s="28">
        <f>+$C$53*Matriz_de_consumo!T33</f>
        <v>136234.80000000002</v>
      </c>
      <c r="U82" s="28">
        <f>+$C$53*Matriz_de_consumo!U33</f>
        <v>142142</v>
      </c>
      <c r="V82" s="28">
        <f>+$C$53*Matriz_de_consumo!V33</f>
        <v>137711.6</v>
      </c>
      <c r="W82" s="28">
        <f>+$C$53*Matriz_de_consumo!W33</f>
        <v>144726.39999999999</v>
      </c>
      <c r="X82" s="28">
        <f>+$C$53*Matriz_de_consumo!X33</f>
        <v>146572.4</v>
      </c>
      <c r="Y82" s="28">
        <f>+$C$53*Matriz_de_consumo!Y33</f>
        <v>140296</v>
      </c>
      <c r="Z82" s="28">
        <f>+$C$53*Matriz_de_consumo!Z33</f>
        <v>140296</v>
      </c>
    </row>
    <row r="83" spans="2:28" x14ac:dyDescent="0.2">
      <c r="B83" s="75">
        <f t="shared" si="0"/>
        <v>44679</v>
      </c>
      <c r="C83" s="28">
        <f>+$C$53*Matriz_de_consumo!C34</f>
        <v>135865.60000000001</v>
      </c>
      <c r="D83" s="28">
        <f>+$C$53*Matriz_de_consumo!D34</f>
        <v>134388.80000000002</v>
      </c>
      <c r="E83" s="28">
        <f>+$C$53*Matriz_de_consumo!E34</f>
        <v>136604</v>
      </c>
      <c r="F83" s="28">
        <f>+$C$53*Matriz_de_consumo!F34</f>
        <v>141403.6</v>
      </c>
      <c r="G83" s="28">
        <f>+$C$53*Matriz_de_consumo!G34</f>
        <v>145834</v>
      </c>
      <c r="H83" s="28">
        <f>+$C$53*Matriz_de_consumo!H34</f>
        <v>143249.60000000001</v>
      </c>
      <c r="I83" s="28">
        <f>+$C$53*Matriz_de_consumo!I34</f>
        <v>139557.6</v>
      </c>
      <c r="J83" s="28">
        <f>+$C$53*Matriz_de_consumo!J34</f>
        <v>137711.6</v>
      </c>
      <c r="K83" s="28">
        <f>+$C$53*Matriz_de_consumo!K34</f>
        <v>139188.4</v>
      </c>
      <c r="L83" s="28">
        <f>+$C$53*Matriz_de_consumo!L34</f>
        <v>141403.6</v>
      </c>
      <c r="M83" s="28">
        <f>+$C$53*Matriz_de_consumo!M34</f>
        <v>137342.39999999999</v>
      </c>
      <c r="N83" s="28">
        <f>+$C$53*Matriz_de_consumo!N34</f>
        <v>140296</v>
      </c>
      <c r="O83" s="28">
        <f>+$C$53*Matriz_de_consumo!O34</f>
        <v>141034.4</v>
      </c>
      <c r="P83" s="28">
        <f>+$C$53*Matriz_de_consumo!P34</f>
        <v>143249.60000000001</v>
      </c>
      <c r="Q83" s="28">
        <f>+$C$53*Matriz_de_consumo!Q34</f>
        <v>146572.4</v>
      </c>
      <c r="R83" s="28">
        <f>+$C$53*Matriz_de_consumo!R34</f>
        <v>146941.6</v>
      </c>
      <c r="S83" s="28">
        <f>+$C$53*Matriz_de_consumo!S34</f>
        <v>131804.4</v>
      </c>
      <c r="T83" s="28">
        <f>+$C$53*Matriz_de_consumo!T34</f>
        <v>139188.4</v>
      </c>
      <c r="U83" s="28">
        <f>+$C$53*Matriz_de_consumo!U34</f>
        <v>139926.80000000002</v>
      </c>
      <c r="V83" s="28">
        <f>+$C$53*Matriz_de_consumo!V34</f>
        <v>141772.80000000002</v>
      </c>
      <c r="W83" s="28">
        <f>+$C$53*Matriz_de_consumo!W34</f>
        <v>143988</v>
      </c>
      <c r="X83" s="28">
        <f>+$C$53*Matriz_de_consumo!X34</f>
        <v>142142</v>
      </c>
      <c r="Y83" s="28">
        <f>+$C$53*Matriz_de_consumo!Y34</f>
        <v>145464.80000000002</v>
      </c>
      <c r="Z83" s="28">
        <f>+$C$53*Matriz_de_consumo!Z34</f>
        <v>146941.6</v>
      </c>
    </row>
    <row r="84" spans="2:28" x14ac:dyDescent="0.2">
      <c r="B84" s="75">
        <f t="shared" si="0"/>
        <v>44680</v>
      </c>
      <c r="C84" s="28">
        <f>+$C$53*Matriz_de_consumo!C35</f>
        <v>141403.6</v>
      </c>
      <c r="D84" s="28">
        <f>+$C$53*Matriz_de_consumo!D35</f>
        <v>139557.6</v>
      </c>
      <c r="E84" s="28">
        <f>+$C$53*Matriz_de_consumo!E35</f>
        <v>141034.4</v>
      </c>
      <c r="F84" s="28">
        <f>+$C$53*Matriz_de_consumo!F35</f>
        <v>140296</v>
      </c>
      <c r="G84" s="28">
        <f>+$C$53*Matriz_de_consumo!G35</f>
        <v>146941.6</v>
      </c>
      <c r="H84" s="28">
        <f>+$C$53*Matriz_de_consumo!H35</f>
        <v>145095.6</v>
      </c>
      <c r="I84" s="28">
        <f>+$C$53*Matriz_de_consumo!I35</f>
        <v>143618.80000000002</v>
      </c>
      <c r="J84" s="28">
        <f>+$C$53*Matriz_de_consumo!J35</f>
        <v>146203.20000000001</v>
      </c>
      <c r="K84" s="28">
        <f>+$C$53*Matriz_de_consumo!K35</f>
        <v>145834</v>
      </c>
      <c r="L84" s="28">
        <f>+$C$53*Matriz_de_consumo!L35</f>
        <v>141772.80000000002</v>
      </c>
      <c r="M84" s="28">
        <f>+$C$53*Matriz_de_consumo!M35</f>
        <v>142142</v>
      </c>
      <c r="N84" s="28">
        <f>+$C$53*Matriz_de_consumo!N35</f>
        <v>135127.20000000001</v>
      </c>
      <c r="O84" s="28">
        <f>+$C$53*Matriz_de_consumo!O35</f>
        <v>139557.6</v>
      </c>
      <c r="P84" s="28">
        <f>+$C$53*Matriz_de_consumo!P35</f>
        <v>142880.4</v>
      </c>
      <c r="Q84" s="28">
        <f>+$C$53*Matriz_de_consumo!Q35</f>
        <v>143988</v>
      </c>
      <c r="R84" s="28">
        <f>+$C$53*Matriz_de_consumo!R35</f>
        <v>143988</v>
      </c>
      <c r="S84" s="28">
        <f>+$C$53*Matriz_de_consumo!S35</f>
        <v>148787.6</v>
      </c>
      <c r="T84" s="28">
        <f>+$C$53*Matriz_de_consumo!T35</f>
        <v>141772.80000000002</v>
      </c>
      <c r="U84" s="28">
        <f>+$C$53*Matriz_de_consumo!U35</f>
        <v>143988</v>
      </c>
      <c r="V84" s="28">
        <f>+$C$53*Matriz_de_consumo!V35</f>
        <v>143249.60000000001</v>
      </c>
      <c r="W84" s="28">
        <f>+$C$53*Matriz_de_consumo!W35</f>
        <v>141403.6</v>
      </c>
      <c r="X84" s="28">
        <f>+$C$53*Matriz_de_consumo!X35</f>
        <v>141772.80000000002</v>
      </c>
      <c r="Y84" s="28">
        <f>+$C$53*Matriz_de_consumo!Y35</f>
        <v>142142</v>
      </c>
      <c r="Z84" s="28">
        <f>+$C$53*Matriz_de_consumo!Z35</f>
        <v>139188.4</v>
      </c>
    </row>
    <row r="85" spans="2:28" x14ac:dyDescent="0.2">
      <c r="B85" s="75">
        <f t="shared" si="0"/>
        <v>44681</v>
      </c>
      <c r="C85" s="28">
        <f>+$C$53*Matriz_de_consumo!C36</f>
        <v>139188.4</v>
      </c>
      <c r="D85" s="28">
        <f>+$C$53*Matriz_de_consumo!D36</f>
        <v>137711.6</v>
      </c>
      <c r="E85" s="28">
        <f>+$C$53*Matriz_de_consumo!E36</f>
        <v>138819.20000000001</v>
      </c>
      <c r="F85" s="28">
        <f>+$C$53*Matriz_de_consumo!F36</f>
        <v>143618.80000000002</v>
      </c>
      <c r="G85" s="28">
        <f>+$C$53*Matriz_de_consumo!G36</f>
        <v>148049.20000000001</v>
      </c>
      <c r="H85" s="28">
        <f>+$C$53*Matriz_de_consumo!H36</f>
        <v>145834</v>
      </c>
      <c r="I85" s="28">
        <f>+$C$53*Matriz_de_consumo!I36</f>
        <v>146572.4</v>
      </c>
      <c r="J85" s="28">
        <f>+$C$53*Matriz_de_consumo!J36</f>
        <v>145095.6</v>
      </c>
      <c r="K85" s="28">
        <f>+$C$53*Matriz_de_consumo!K36</f>
        <v>143618.80000000002</v>
      </c>
      <c r="L85" s="28">
        <f>+$C$53*Matriz_de_consumo!L36</f>
        <v>136973.20000000001</v>
      </c>
      <c r="M85" s="28">
        <f>+$C$53*Matriz_de_consumo!M36</f>
        <v>142511.20000000001</v>
      </c>
      <c r="N85" s="28">
        <f>+$C$53*Matriz_de_consumo!N36</f>
        <v>147680</v>
      </c>
      <c r="O85" s="28">
        <f>+$C$53*Matriz_de_consumo!O36</f>
        <v>146572.4</v>
      </c>
      <c r="P85" s="28">
        <f>+$C$53*Matriz_de_consumo!P36</f>
        <v>142142</v>
      </c>
      <c r="Q85" s="28">
        <f>+$C$53*Matriz_de_consumo!Q36</f>
        <v>139926.80000000002</v>
      </c>
      <c r="R85" s="28">
        <f>+$C$53*Matriz_de_consumo!R36</f>
        <v>139557.6</v>
      </c>
      <c r="S85" s="28">
        <f>+$C$53*Matriz_de_consumo!S36</f>
        <v>147680</v>
      </c>
      <c r="T85" s="28">
        <f>+$C$53*Matriz_de_consumo!T36</f>
        <v>147310.80000000002</v>
      </c>
      <c r="U85" s="28">
        <f>+$C$53*Matriz_de_consumo!U36</f>
        <v>149895.20000000001</v>
      </c>
      <c r="V85" s="28">
        <f>+$C$53*Matriz_de_consumo!V36</f>
        <v>153218</v>
      </c>
      <c r="W85" s="28">
        <f>+$C$53*Matriz_de_consumo!W36</f>
        <v>153218</v>
      </c>
      <c r="X85" s="28">
        <f>+$C$53*Matriz_de_consumo!X36</f>
        <v>154325.6</v>
      </c>
      <c r="Y85" s="28">
        <f>+$C$53*Matriz_de_consumo!Y36</f>
        <v>151002.80000000002</v>
      </c>
      <c r="Z85" s="28">
        <f>+$C$53*Matriz_de_consumo!Z36</f>
        <v>143988</v>
      </c>
    </row>
    <row r="86" spans="2:28" x14ac:dyDescent="0.2">
      <c r="B86" s="75">
        <f t="shared" si="0"/>
        <v>0</v>
      </c>
      <c r="C86" s="28">
        <f>+$C$53*Matriz_de_consumo!C37</f>
        <v>0</v>
      </c>
      <c r="D86" s="28">
        <f>+$C$53*Matriz_de_consumo!D37</f>
        <v>0</v>
      </c>
      <c r="E86" s="28">
        <f>+$C$53*Matriz_de_consumo!E37</f>
        <v>0</v>
      </c>
      <c r="F86" s="28">
        <f>+$C$53*Matriz_de_consumo!F37</f>
        <v>0</v>
      </c>
      <c r="G86" s="28">
        <f>+$C$53*Matriz_de_consumo!G37</f>
        <v>0</v>
      </c>
      <c r="H86" s="28">
        <f>+$C$53*Matriz_de_consumo!H37</f>
        <v>0</v>
      </c>
      <c r="I86" s="28">
        <f>+$C$53*Matriz_de_consumo!I37</f>
        <v>0</v>
      </c>
      <c r="J86" s="28">
        <f>+$C$53*Matriz_de_consumo!J37</f>
        <v>0</v>
      </c>
      <c r="K86" s="28">
        <f>+$C$53*Matriz_de_consumo!K37</f>
        <v>0</v>
      </c>
      <c r="L86" s="28">
        <f>+$C$53*Matriz_de_consumo!L37</f>
        <v>0</v>
      </c>
      <c r="M86" s="28">
        <f>+$C$53*Matriz_de_consumo!M37</f>
        <v>0</v>
      </c>
      <c r="N86" s="28">
        <f>+$C$53*Matriz_de_consumo!N37</f>
        <v>0</v>
      </c>
      <c r="O86" s="28">
        <f>+$C$53*Matriz_de_consumo!O37</f>
        <v>0</v>
      </c>
      <c r="P86" s="28">
        <f>+$C$53*Matriz_de_consumo!P37</f>
        <v>0</v>
      </c>
      <c r="Q86" s="28">
        <f>+$C$53*Matriz_de_consumo!Q37</f>
        <v>0</v>
      </c>
      <c r="R86" s="28">
        <f>+$C$53*Matriz_de_consumo!R37</f>
        <v>0</v>
      </c>
      <c r="S86" s="28">
        <f>+$C$53*Matriz_de_consumo!S37</f>
        <v>0</v>
      </c>
      <c r="T86" s="28">
        <f>+$C$53*Matriz_de_consumo!T37</f>
        <v>0</v>
      </c>
      <c r="U86" s="28">
        <f>+$C$53*Matriz_de_consumo!U37</f>
        <v>0</v>
      </c>
      <c r="V86" s="28">
        <f>+$C$53*Matriz_de_consumo!V37</f>
        <v>0</v>
      </c>
      <c r="W86" s="28">
        <f>+$C$53*Matriz_de_consumo!W37</f>
        <v>0</v>
      </c>
      <c r="X86" s="28">
        <f>+$C$53*Matriz_de_consumo!X37</f>
        <v>0</v>
      </c>
      <c r="Y86" s="28">
        <f>+$C$53*Matriz_de_consumo!Y37</f>
        <v>0</v>
      </c>
      <c r="Z86" s="28">
        <f>+$C$53*Matriz_de_consumo!Z37</f>
        <v>0</v>
      </c>
    </row>
    <row r="88" spans="2:28" x14ac:dyDescent="0.2">
      <c r="B88" s="25" t="s">
        <v>107</v>
      </c>
      <c r="C88" s="29">
        <f>+SUM(C56:Z86)</f>
        <v>107541683.60000007</v>
      </c>
    </row>
    <row r="90" spans="2:28" x14ac:dyDescent="0.2">
      <c r="E90" s="33"/>
    </row>
    <row r="91" spans="2:28" s="19" customFormat="1" x14ac:dyDescent="0.2">
      <c r="B91" s="18" t="s">
        <v>90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110</v>
      </c>
      <c r="C94" s="36" cm="1">
        <f t="array" ref="C94">INDEX(Tabla_reporte_bitacora_frontera[tmin_redo],MATCH(Datos_Consumos!$C$2,Tabla_reporte_bitacora_frontera[frontera],0),0)</f>
        <v>33.380000000000003</v>
      </c>
      <c r="D94" s="36" cm="1">
        <f t="array" ref="D94">INDEX(Tabla_reporte_bitacora_frontera[tmin_redo],MATCH(Datos_Consumos!$C$2,Tabla_reporte_bitacora_frontera[frontera],0),0)</f>
        <v>33.380000000000003</v>
      </c>
      <c r="E94" s="36" cm="1">
        <f t="array" ref="E94">INDEX(Tabla_reporte_bitacora_frontera[tmin_redo],MATCH(Datos_Consumos!$C$2,Tabla_reporte_bitacora_frontera[frontera],0),0)</f>
        <v>33.380000000000003</v>
      </c>
      <c r="F94" s="36" cm="1">
        <f t="array" ref="F94">INDEX(Tabla_reporte_bitacora_frontera[tmin_redo],MATCH(Datos_Consumos!$C$2,Tabla_reporte_bitacora_frontera[frontera],0),0)</f>
        <v>33.380000000000003</v>
      </c>
      <c r="G94" s="36" cm="1">
        <f t="array" ref="G94">INDEX(Tabla_reporte_bitacora_frontera[tmed_redo],MATCH(Datos_Consumos!$C$2,Tabla_reporte_bitacora_frontera[frontera],0),0)</f>
        <v>39.06</v>
      </c>
      <c r="H94" s="36" cm="1">
        <f t="array" ref="H94">INDEX(Tabla_reporte_bitacora_frontera[tmed_redo],MATCH(Datos_Consumos!$C$2,Tabla_reporte_bitacora_frontera[frontera],0),0)</f>
        <v>39.06</v>
      </c>
      <c r="I94" s="36" cm="1">
        <f t="array" ref="I94">INDEX(Tabla_reporte_bitacora_frontera[tmed_redo],MATCH(Datos_Consumos!$C$2,Tabla_reporte_bitacora_frontera[frontera],0),0)</f>
        <v>39.06</v>
      </c>
      <c r="J94" s="36" cm="1">
        <f t="array" ref="J94">INDEX(Tabla_reporte_bitacora_frontera[tmed_redo],MATCH(Datos_Consumos!$C$2,Tabla_reporte_bitacora_frontera[frontera],0),0)</f>
        <v>39.06</v>
      </c>
      <c r="K94" s="36" cm="1">
        <f t="array" ref="K94">INDEX(Tabla_reporte_bitacora_frontera[tmed_redo],MATCH(Datos_Consumos!$C$2,Tabla_reporte_bitacora_frontera[frontera],0),0)</f>
        <v>39.06</v>
      </c>
      <c r="L94" s="36" cm="1">
        <f t="array" ref="L94">INDEX(Tabla_reporte_bitacora_frontera[tmax_redo],MATCH(Datos_Consumos!$C$2,Tabla_reporte_bitacora_frontera[frontera],0),0)</f>
        <v>42.37</v>
      </c>
      <c r="M94" s="36" cm="1">
        <f t="array" ref="M94">INDEX(Tabla_reporte_bitacora_frontera[tmax_redo],MATCH(Datos_Consumos!$C$2,Tabla_reporte_bitacora_frontera[frontera],0),0)</f>
        <v>42.37</v>
      </c>
      <c r="N94" s="36" cm="1">
        <f t="array" ref="N94">INDEX(Tabla_reporte_bitacora_frontera[tmax_redo],MATCH(Datos_Consumos!$C$2,Tabla_reporte_bitacora_frontera[frontera],0),0)</f>
        <v>42.37</v>
      </c>
      <c r="O94" s="36" cm="1">
        <f t="array" ref="O94">INDEX(Tabla_reporte_bitacora_frontera[tmed_redo],MATCH(Datos_Consumos!$C$2,Tabla_reporte_bitacora_frontera[frontera],0),0)</f>
        <v>39.06</v>
      </c>
      <c r="P94" s="36" cm="1">
        <f t="array" ref="P94">INDEX(Tabla_reporte_bitacora_frontera[tmed_redo],MATCH(Datos_Consumos!$C$2,Tabla_reporte_bitacora_frontera[frontera],0),0)</f>
        <v>39.06</v>
      </c>
      <c r="Q94" s="36" cm="1">
        <f t="array" ref="Q94">INDEX(Tabla_reporte_bitacora_frontera[tmed_redo],MATCH(Datos_Consumos!$C$2,Tabla_reporte_bitacora_frontera[frontera],0),0)</f>
        <v>39.06</v>
      </c>
      <c r="R94" s="36" cm="1">
        <f t="array" ref="R94">INDEX(Tabla_reporte_bitacora_frontera[tmed_redo],MATCH(Datos_Consumos!$C$2,Tabla_reporte_bitacora_frontera[frontera],0),0)</f>
        <v>39.06</v>
      </c>
      <c r="S94" s="36" cm="1">
        <f t="array" ref="S94">INDEX(Tabla_reporte_bitacora_frontera[tmed_redo],MATCH(Datos_Consumos!$C$2,Tabla_reporte_bitacora_frontera[frontera],0),0)</f>
        <v>39.06</v>
      </c>
      <c r="T94" s="36" cm="1">
        <f t="array" ref="T94">INDEX(Tabla_reporte_bitacora_frontera[tmed_redo],MATCH(Datos_Consumos!$C$2,Tabla_reporte_bitacora_frontera[frontera],0),0)</f>
        <v>39.06</v>
      </c>
      <c r="U94" s="36" cm="1">
        <f t="array" ref="U94">INDEX(Tabla_reporte_bitacora_frontera[tmax_redo],MATCH(Datos_Consumos!$C$2,Tabla_reporte_bitacora_frontera[frontera],0),0)</f>
        <v>42.37</v>
      </c>
      <c r="V94" s="36" cm="1">
        <f t="array" ref="V94">INDEX(Tabla_reporte_bitacora_frontera[tmax_redo],MATCH(Datos_Consumos!$C$2,Tabla_reporte_bitacora_frontera[frontera],0),0)</f>
        <v>42.37</v>
      </c>
      <c r="W94" s="36" cm="1">
        <f t="array" ref="W94">INDEX(Tabla_reporte_bitacora_frontera[tmax_redo],MATCH(Datos_Consumos!$C$2,Tabla_reporte_bitacora_frontera[frontera],0),0)</f>
        <v>42.37</v>
      </c>
      <c r="X94" s="36" cm="1">
        <f t="array" ref="X94">INDEX(Tabla_reporte_bitacora_frontera[tmed_redo],MATCH(Datos_Consumos!$C$2,Tabla_reporte_bitacora_frontera[frontera],0),0)</f>
        <v>39.06</v>
      </c>
      <c r="Y94" s="36" cm="1">
        <f t="array" ref="Y94">INDEX(Tabla_reporte_bitacora_frontera[tmed_redo],MATCH(Datos_Consumos!$C$2,Tabla_reporte_bitacora_frontera[frontera],0),0)</f>
        <v>39.06</v>
      </c>
      <c r="Z94" s="36" cm="1">
        <f t="array" ref="Z94">INDEX(Tabla_reporte_bitacora_frontera[tmin_redo],MATCH(Datos_Consumos!$C$2,Tabla_reporte_bitacora_frontera[frontera],0),0)</f>
        <v>33.380000000000003</v>
      </c>
      <c r="AB94" s="38"/>
    </row>
    <row r="96" spans="2:28" x14ac:dyDescent="0.2">
      <c r="B96" s="27"/>
      <c r="C96" s="21" t="s">
        <v>106</v>
      </c>
      <c r="D96" s="21" t="s">
        <v>55</v>
      </c>
      <c r="E96" s="21" t="s">
        <v>56</v>
      </c>
      <c r="F96" s="21" t="s">
        <v>57</v>
      </c>
      <c r="G96" s="21" t="s">
        <v>58</v>
      </c>
      <c r="H96" s="21" t="s">
        <v>59</v>
      </c>
      <c r="I96" s="21" t="s">
        <v>60</v>
      </c>
      <c r="J96" s="21" t="s">
        <v>61</v>
      </c>
      <c r="K96" s="21" t="s">
        <v>62</v>
      </c>
      <c r="L96" s="21" t="s">
        <v>63</v>
      </c>
      <c r="M96" s="21" t="s">
        <v>64</v>
      </c>
      <c r="N96" s="21" t="s">
        <v>65</v>
      </c>
      <c r="O96" s="21" t="s">
        <v>66</v>
      </c>
      <c r="P96" s="21" t="s">
        <v>67</v>
      </c>
      <c r="Q96" s="21" t="s">
        <v>68</v>
      </c>
      <c r="R96" s="21" t="s">
        <v>69</v>
      </c>
      <c r="S96" s="21" t="s">
        <v>70</v>
      </c>
      <c r="T96" s="21" t="s">
        <v>71</v>
      </c>
      <c r="U96" s="21" t="s">
        <v>72</v>
      </c>
      <c r="V96" s="21" t="s">
        <v>73</v>
      </c>
      <c r="W96" s="21" t="s">
        <v>74</v>
      </c>
      <c r="X96" s="21" t="s">
        <v>75</v>
      </c>
      <c r="Y96" s="21" t="s">
        <v>76</v>
      </c>
      <c r="Z96" s="21" t="s">
        <v>77</v>
      </c>
      <c r="AB96" s="39"/>
    </row>
    <row r="97" spans="2:28" x14ac:dyDescent="0.2">
      <c r="B97" s="75">
        <f>+B56</f>
        <v>44652</v>
      </c>
      <c r="C97" s="28">
        <f>C$94*Matriz_de_consumo!C7</f>
        <v>556778.4</v>
      </c>
      <c r="D97" s="28">
        <f>D$94*Matriz_de_consumo!D7</f>
        <v>550102.4</v>
      </c>
      <c r="E97" s="28">
        <f>E$94*Matriz_de_consumo!E7</f>
        <v>539420.80000000005</v>
      </c>
      <c r="F97" s="28">
        <f>F$94*Matriz_de_consumo!F7</f>
        <v>544761.60000000009</v>
      </c>
      <c r="G97" s="28">
        <f>G$94*Matriz_de_consumo!G7</f>
        <v>668707.20000000007</v>
      </c>
      <c r="H97" s="28">
        <f>H$94*Matriz_de_consumo!H7</f>
        <v>665582.4</v>
      </c>
      <c r="I97" s="28">
        <f>I$94*Matriz_de_consumo!I7</f>
        <v>653083.20000000007</v>
      </c>
      <c r="J97" s="28">
        <f>J$94*Matriz_de_consumo!J7</f>
        <v>648396</v>
      </c>
      <c r="K97" s="28">
        <f>K$94*Matriz_de_consumo!K7</f>
        <v>671832</v>
      </c>
      <c r="L97" s="28">
        <f>L$94*Matriz_de_consumo!L7</f>
        <v>699952.39999999991</v>
      </c>
      <c r="M97" s="28">
        <f>M$94*Matriz_de_consumo!M7</f>
        <v>696562.79999999993</v>
      </c>
      <c r="N97" s="28">
        <f>N$94*Matriz_de_consumo!N7</f>
        <v>688088.79999999993</v>
      </c>
      <c r="O97" s="28">
        <f>O$94*Matriz_de_consumo!O7</f>
        <v>660895.20000000007</v>
      </c>
      <c r="P97" s="28">
        <f>P$94*Matriz_de_consumo!P7</f>
        <v>667144.80000000005</v>
      </c>
      <c r="Q97" s="28">
        <f>Q$94*Matriz_de_consumo!Q7</f>
        <v>656208</v>
      </c>
      <c r="R97" s="28">
        <f>R$94*Matriz_de_consumo!R7</f>
        <v>649958.40000000002</v>
      </c>
      <c r="S97" s="28">
        <f>S$94*Matriz_de_consumo!S7</f>
        <v>632772</v>
      </c>
      <c r="T97" s="28">
        <f>T$94*Matriz_de_consumo!T7</f>
        <v>537465.59999999998</v>
      </c>
      <c r="U97" s="28">
        <f>U$94*Matriz_de_consumo!U7</f>
        <v>657582.39999999991</v>
      </c>
      <c r="V97" s="28">
        <f>V$94*Matriz_de_consumo!V7</f>
        <v>681309.6</v>
      </c>
      <c r="W97" s="28">
        <f>W$94*Matriz_de_consumo!W7</f>
        <v>683004.39999999991</v>
      </c>
      <c r="X97" s="28">
        <f>X$94*Matriz_de_consumo!X7</f>
        <v>651520.80000000005</v>
      </c>
      <c r="Y97" s="28">
        <f>Y$94*Matriz_de_consumo!Y7</f>
        <v>624960</v>
      </c>
      <c r="Z97" s="28">
        <f>Z$94*Matriz_de_consumo!Z7</f>
        <v>559448.80000000005</v>
      </c>
      <c r="AB97" s="40"/>
    </row>
    <row r="98" spans="2:28" x14ac:dyDescent="0.2">
      <c r="B98" s="75">
        <f t="shared" ref="B98:B127" si="1">+B57</f>
        <v>44653</v>
      </c>
      <c r="C98" s="28">
        <f>C$94*Matriz_de_consumo!C8</f>
        <v>554108</v>
      </c>
      <c r="D98" s="28">
        <f>D$94*Matriz_de_consumo!D8</f>
        <v>468655.2</v>
      </c>
      <c r="E98" s="28">
        <f>E$94*Matriz_de_consumo!E8</f>
        <v>547432</v>
      </c>
      <c r="F98" s="28">
        <f>F$94*Matriz_de_consumo!F8</f>
        <v>560784</v>
      </c>
      <c r="G98" s="28">
        <f>G$94*Matriz_de_consumo!G8</f>
        <v>648396</v>
      </c>
      <c r="H98" s="28">
        <f>H$94*Matriz_de_consumo!H8</f>
        <v>640584</v>
      </c>
      <c r="I98" s="28">
        <f>I$94*Matriz_de_consumo!I8</f>
        <v>615585.60000000009</v>
      </c>
      <c r="J98" s="28">
        <f>J$94*Matriz_de_consumo!J8</f>
        <v>657770.4</v>
      </c>
      <c r="K98" s="28">
        <f>K$94*Matriz_de_consumo!K8</f>
        <v>626522.4</v>
      </c>
      <c r="L98" s="28">
        <f>L$94*Matriz_de_consumo!L8</f>
        <v>708426.39999999991</v>
      </c>
      <c r="M98" s="28">
        <f>M$94*Matriz_de_consumo!M8</f>
        <v>718595.2</v>
      </c>
      <c r="N98" s="28">
        <f>N$94*Matriz_de_consumo!N8</f>
        <v>699952.39999999991</v>
      </c>
      <c r="O98" s="28">
        <f>O$94*Matriz_de_consumo!O8</f>
        <v>651520.80000000005</v>
      </c>
      <c r="P98" s="28">
        <f>P$94*Matriz_de_consumo!P8</f>
        <v>645271.20000000007</v>
      </c>
      <c r="Q98" s="28">
        <f>Q$94*Matriz_de_consumo!Q8</f>
        <v>628084.80000000005</v>
      </c>
      <c r="R98" s="28">
        <f>R$94*Matriz_de_consumo!R8</f>
        <v>623397.60000000009</v>
      </c>
      <c r="S98" s="28">
        <f>S$94*Matriz_de_consumo!S8</f>
        <v>642146.4</v>
      </c>
      <c r="T98" s="28">
        <f>T$94*Matriz_de_consumo!T8</f>
        <v>623397.60000000009</v>
      </c>
      <c r="U98" s="28">
        <f>U$94*Matriz_de_consumo!U8</f>
        <v>701647.2</v>
      </c>
      <c r="V98" s="28">
        <f>V$94*Matriz_de_consumo!V8</f>
        <v>705036.79999999993</v>
      </c>
      <c r="W98" s="28">
        <f>W$94*Matriz_de_consumo!W8</f>
        <v>693173.2</v>
      </c>
      <c r="X98" s="28">
        <f>X$94*Matriz_de_consumo!X8</f>
        <v>642146.4</v>
      </c>
      <c r="Y98" s="28">
        <f>Y$94*Matriz_de_consumo!Y8</f>
        <v>635896.80000000005</v>
      </c>
      <c r="Z98" s="28">
        <f>Z$94*Matriz_de_consumo!Z8</f>
        <v>552772.80000000005</v>
      </c>
    </row>
    <row r="99" spans="2:28" x14ac:dyDescent="0.2">
      <c r="B99" s="75">
        <f t="shared" si="1"/>
        <v>44654</v>
      </c>
      <c r="C99" s="28">
        <f>C$94*Matriz_de_consumo!C9</f>
        <v>552772.80000000005</v>
      </c>
      <c r="D99" s="28">
        <f>D$94*Matriz_de_consumo!D9</f>
        <v>534080</v>
      </c>
      <c r="E99" s="28">
        <f>E$94*Matriz_de_consumo!E9</f>
        <v>547432</v>
      </c>
      <c r="F99" s="28">
        <f>F$94*Matriz_de_consumo!F9</f>
        <v>530074.4</v>
      </c>
      <c r="G99" s="28">
        <f>G$94*Matriz_de_consumo!G9</f>
        <v>640584</v>
      </c>
      <c r="H99" s="28">
        <f>H$94*Matriz_de_consumo!H9</f>
        <v>596836.80000000005</v>
      </c>
      <c r="I99" s="28">
        <f>I$94*Matriz_de_consumo!I9</f>
        <v>624960</v>
      </c>
      <c r="J99" s="28">
        <f>J$94*Matriz_de_consumo!J9</f>
        <v>624960</v>
      </c>
      <c r="K99" s="28">
        <f>K$94*Matriz_de_consumo!K9</f>
        <v>643708.80000000005</v>
      </c>
      <c r="L99" s="28">
        <f>L$94*Matriz_de_consumo!L9</f>
        <v>694868</v>
      </c>
      <c r="M99" s="28">
        <f>M$94*Matriz_de_consumo!M9</f>
        <v>674530.39999999991</v>
      </c>
      <c r="N99" s="28">
        <f>N$94*Matriz_de_consumo!N9</f>
        <v>699952.39999999991</v>
      </c>
      <c r="O99" s="28">
        <f>O$94*Matriz_de_consumo!O9</f>
        <v>629647.20000000007</v>
      </c>
      <c r="P99" s="28">
        <f>P$94*Matriz_de_consumo!P9</f>
        <v>667144.80000000005</v>
      </c>
      <c r="Q99" s="28">
        <f>Q$94*Matriz_de_consumo!Q9</f>
        <v>649958.40000000002</v>
      </c>
      <c r="R99" s="28">
        <f>R$94*Matriz_de_consumo!R9</f>
        <v>637459.20000000007</v>
      </c>
      <c r="S99" s="28">
        <f>S$94*Matriz_de_consumo!S9</f>
        <v>648396</v>
      </c>
      <c r="T99" s="28">
        <f>T$94*Matriz_de_consumo!T9</f>
        <v>653083.20000000007</v>
      </c>
      <c r="U99" s="28">
        <f>U$94*Matriz_de_consumo!U9</f>
        <v>676225.2</v>
      </c>
      <c r="V99" s="28">
        <f>V$94*Matriz_de_consumo!V9</f>
        <v>684699.2</v>
      </c>
      <c r="W99" s="28">
        <f>W$94*Matriz_de_consumo!W9</f>
        <v>684699.2</v>
      </c>
      <c r="X99" s="28">
        <f>X$94*Matriz_de_consumo!X9</f>
        <v>612460.80000000005</v>
      </c>
      <c r="Y99" s="28">
        <f>Y$94*Matriz_de_consumo!Y9</f>
        <v>631209.60000000009</v>
      </c>
      <c r="Z99" s="28">
        <f>Z$94*Matriz_de_consumo!Z9</f>
        <v>556778.4</v>
      </c>
    </row>
    <row r="100" spans="2:28" x14ac:dyDescent="0.2">
      <c r="B100" s="75">
        <f t="shared" si="1"/>
        <v>44655</v>
      </c>
      <c r="C100" s="28">
        <f>C$94*Matriz_de_consumo!C10</f>
        <v>528739.20000000007</v>
      </c>
      <c r="D100" s="28">
        <f>D$94*Matriz_de_consumo!D10</f>
        <v>483342.4</v>
      </c>
      <c r="E100" s="28">
        <f>E$94*Matriz_de_consumo!E10</f>
        <v>518057.60000000003</v>
      </c>
      <c r="F100" s="28">
        <f>F$94*Matriz_de_consumo!F10</f>
        <v>530074.4</v>
      </c>
      <c r="G100" s="28">
        <f>G$94*Matriz_de_consumo!G10</f>
        <v>654645.60000000009</v>
      </c>
      <c r="H100" s="28">
        <f>H$94*Matriz_de_consumo!H10</f>
        <v>648396</v>
      </c>
      <c r="I100" s="28">
        <f>I$94*Matriz_de_consumo!I10</f>
        <v>651520.80000000005</v>
      </c>
      <c r="J100" s="28">
        <f>J$94*Matriz_de_consumo!J10</f>
        <v>653083.20000000007</v>
      </c>
      <c r="K100" s="28">
        <f>K$94*Matriz_de_consumo!K10</f>
        <v>649958.40000000002</v>
      </c>
      <c r="L100" s="28">
        <f>L$94*Matriz_de_consumo!L10</f>
        <v>686394</v>
      </c>
      <c r="M100" s="28">
        <f>M$94*Matriz_de_consumo!M10</f>
        <v>698257.6</v>
      </c>
      <c r="N100" s="28">
        <f>N$94*Matriz_de_consumo!N10</f>
        <v>716900.39999999991</v>
      </c>
      <c r="O100" s="28">
        <f>O$94*Matriz_de_consumo!O10</f>
        <v>654645.60000000009</v>
      </c>
      <c r="P100" s="28">
        <f>P$94*Matriz_de_consumo!P10</f>
        <v>640584</v>
      </c>
      <c r="Q100" s="28">
        <f>Q$94*Matriz_de_consumo!Q10</f>
        <v>632772</v>
      </c>
      <c r="R100" s="28">
        <f>R$94*Matriz_de_consumo!R10</f>
        <v>656208</v>
      </c>
      <c r="S100" s="28">
        <f>S$94*Matriz_de_consumo!S10</f>
        <v>629647.20000000007</v>
      </c>
      <c r="T100" s="28">
        <f>T$94*Matriz_de_consumo!T10</f>
        <v>639021.60000000009</v>
      </c>
      <c r="U100" s="28">
        <f>U$94*Matriz_de_consumo!U10</f>
        <v>701647.2</v>
      </c>
      <c r="V100" s="28">
        <f>V$94*Matriz_de_consumo!V10</f>
        <v>713510.79999999993</v>
      </c>
      <c r="W100" s="28">
        <f>W$94*Matriz_de_consumo!W10</f>
        <v>698257.6</v>
      </c>
      <c r="X100" s="28">
        <f>X$94*Matriz_de_consumo!X10</f>
        <v>609336</v>
      </c>
      <c r="Y100" s="28">
        <f>Y$94*Matriz_de_consumo!Y10</f>
        <v>617148</v>
      </c>
      <c r="Z100" s="28">
        <f>Z$94*Matriz_de_consumo!Z10</f>
        <v>539420.80000000005</v>
      </c>
    </row>
    <row r="101" spans="2:28" x14ac:dyDescent="0.2">
      <c r="B101" s="75">
        <f t="shared" si="1"/>
        <v>44656</v>
      </c>
      <c r="C101" s="28">
        <f>C$94*Matriz_de_consumo!C11</f>
        <v>519392.80000000005</v>
      </c>
      <c r="D101" s="28">
        <f>D$94*Matriz_de_consumo!D11</f>
        <v>523398.40000000002</v>
      </c>
      <c r="E101" s="28">
        <f>E$94*Matriz_de_consumo!E11</f>
        <v>383202.4</v>
      </c>
      <c r="F101" s="28">
        <f>F$94*Matriz_de_consumo!F11</f>
        <v>522063.2</v>
      </c>
      <c r="G101" s="28">
        <f>G$94*Matriz_de_consumo!G11</f>
        <v>645271.20000000007</v>
      </c>
      <c r="H101" s="28">
        <f>H$94*Matriz_de_consumo!H11</f>
        <v>649958.40000000002</v>
      </c>
      <c r="I101" s="28">
        <f>I$94*Matriz_de_consumo!I11</f>
        <v>640584</v>
      </c>
      <c r="J101" s="28">
        <f>J$94*Matriz_de_consumo!J11</f>
        <v>629647.20000000007</v>
      </c>
      <c r="K101" s="28">
        <f>K$94*Matriz_de_consumo!K11</f>
        <v>626522.4</v>
      </c>
      <c r="L101" s="28">
        <f>L$94*Matriz_de_consumo!L11</f>
        <v>674530.39999999991</v>
      </c>
      <c r="M101" s="28">
        <f>M$94*Matriz_de_consumo!M11</f>
        <v>683004.39999999991</v>
      </c>
      <c r="N101" s="28">
        <f>N$94*Matriz_de_consumo!N11</f>
        <v>688088.79999999993</v>
      </c>
      <c r="O101" s="28">
        <f>O$94*Matriz_de_consumo!O11</f>
        <v>654645.60000000009</v>
      </c>
      <c r="P101" s="28">
        <f>P$94*Matriz_de_consumo!P11</f>
        <v>642146.4</v>
      </c>
      <c r="Q101" s="28">
        <f>Q$94*Matriz_de_consumo!Q11</f>
        <v>628084.80000000005</v>
      </c>
      <c r="R101" s="28">
        <f>R$94*Matriz_de_consumo!R11</f>
        <v>614023.20000000007</v>
      </c>
      <c r="S101" s="28">
        <f>S$94*Matriz_de_consumo!S11</f>
        <v>634334.4</v>
      </c>
      <c r="T101" s="28">
        <f>T$94*Matriz_de_consumo!T11</f>
        <v>643708.80000000005</v>
      </c>
      <c r="U101" s="28">
        <f>U$94*Matriz_de_consumo!U11</f>
        <v>706731.6</v>
      </c>
      <c r="V101" s="28">
        <f>V$94*Matriz_de_consumo!V11</f>
        <v>650803.19999999995</v>
      </c>
      <c r="W101" s="28">
        <f>W$94*Matriz_de_consumo!W11</f>
        <v>664361.6</v>
      </c>
      <c r="X101" s="28">
        <f>X$94*Matriz_de_consumo!X11</f>
        <v>632772</v>
      </c>
      <c r="Y101" s="28">
        <f>Y$94*Matriz_de_consumo!Y11</f>
        <v>634334.4</v>
      </c>
      <c r="Z101" s="28">
        <f>Z$94*Matriz_de_consumo!Z11</f>
        <v>558113.60000000009</v>
      </c>
    </row>
    <row r="102" spans="2:28" x14ac:dyDescent="0.2">
      <c r="B102" s="75">
        <f t="shared" si="1"/>
        <v>44657</v>
      </c>
      <c r="C102" s="28">
        <f>C$94*Matriz_de_consumo!C12</f>
        <v>554108</v>
      </c>
      <c r="D102" s="28">
        <f>D$94*Matriz_de_consumo!D12</f>
        <v>546096.80000000005</v>
      </c>
      <c r="E102" s="28">
        <f>E$94*Matriz_de_consumo!E12</f>
        <v>538085.60000000009</v>
      </c>
      <c r="F102" s="28">
        <f>F$94*Matriz_de_consumo!F12</f>
        <v>560784</v>
      </c>
      <c r="G102" s="28">
        <f>G$94*Matriz_de_consumo!G12</f>
        <v>653083.20000000007</v>
      </c>
      <c r="H102" s="28">
        <f>H$94*Matriz_de_consumo!H12</f>
        <v>645271.20000000007</v>
      </c>
      <c r="I102" s="28">
        <f>I$94*Matriz_de_consumo!I12</f>
        <v>632772</v>
      </c>
      <c r="J102" s="28">
        <f>J$94*Matriz_de_consumo!J12</f>
        <v>620272.80000000005</v>
      </c>
      <c r="K102" s="28">
        <f>K$94*Matriz_de_consumo!K12</f>
        <v>631209.60000000009</v>
      </c>
      <c r="L102" s="28">
        <f>L$94*Matriz_de_consumo!L12</f>
        <v>686394</v>
      </c>
      <c r="M102" s="28">
        <f>M$94*Matriz_de_consumo!M12</f>
        <v>688088.79999999993</v>
      </c>
      <c r="N102" s="28">
        <f>N$94*Matriz_de_consumo!N12</f>
        <v>681309.6</v>
      </c>
      <c r="O102" s="28">
        <f>O$94*Matriz_de_consumo!O12</f>
        <v>646833.60000000009</v>
      </c>
      <c r="P102" s="28">
        <f>P$94*Matriz_de_consumo!P12</f>
        <v>649958.40000000002</v>
      </c>
      <c r="Q102" s="28">
        <f>Q$94*Matriz_de_consumo!Q12</f>
        <v>648396</v>
      </c>
      <c r="R102" s="28">
        <f>R$94*Matriz_de_consumo!R12</f>
        <v>632772</v>
      </c>
      <c r="S102" s="28">
        <f>S$94*Matriz_de_consumo!S12</f>
        <v>623397.60000000009</v>
      </c>
      <c r="T102" s="28">
        <f>T$94*Matriz_de_consumo!T12</f>
        <v>628084.80000000005</v>
      </c>
      <c r="U102" s="28">
        <f>U$94*Matriz_de_consumo!U12</f>
        <v>684699.2</v>
      </c>
      <c r="V102" s="28">
        <f>V$94*Matriz_de_consumo!V12</f>
        <v>689783.6</v>
      </c>
      <c r="W102" s="28">
        <f>W$94*Matriz_de_consumo!W12</f>
        <v>683004.39999999991</v>
      </c>
      <c r="X102" s="28">
        <f>X$94*Matriz_de_consumo!X12</f>
        <v>654645.60000000009</v>
      </c>
      <c r="Y102" s="28">
        <f>Y$94*Matriz_de_consumo!Y12</f>
        <v>626522.4</v>
      </c>
      <c r="Z102" s="28">
        <f>Z$94*Matriz_de_consumo!Z12</f>
        <v>554108</v>
      </c>
    </row>
    <row r="103" spans="2:28" x14ac:dyDescent="0.2">
      <c r="B103" s="75">
        <f t="shared" si="1"/>
        <v>44658</v>
      </c>
      <c r="C103" s="28">
        <f>C$94*Matriz_de_consumo!C13</f>
        <v>536750.4</v>
      </c>
      <c r="D103" s="28">
        <f>D$94*Matriz_de_consumo!D13</f>
        <v>554108</v>
      </c>
      <c r="E103" s="28">
        <f>E$94*Matriz_de_consumo!E13</f>
        <v>518057.60000000003</v>
      </c>
      <c r="F103" s="28">
        <f>F$94*Matriz_de_consumo!F13</f>
        <v>534080</v>
      </c>
      <c r="G103" s="28">
        <f>G$94*Matriz_de_consumo!G13</f>
        <v>637459.20000000007</v>
      </c>
      <c r="H103" s="28">
        <f>H$94*Matriz_de_consumo!H13</f>
        <v>671832</v>
      </c>
      <c r="I103" s="28">
        <f>I$94*Matriz_de_consumo!I13</f>
        <v>659332.80000000005</v>
      </c>
      <c r="J103" s="28">
        <f>J$94*Matriz_de_consumo!J13</f>
        <v>623397.60000000009</v>
      </c>
      <c r="K103" s="28">
        <f>K$94*Matriz_de_consumo!K13</f>
        <v>646833.60000000009</v>
      </c>
      <c r="L103" s="28">
        <f>L$94*Matriz_de_consumo!L13</f>
        <v>711816</v>
      </c>
      <c r="M103" s="28">
        <f>M$94*Matriz_de_consumo!M13</f>
        <v>679614.79999999993</v>
      </c>
      <c r="N103" s="28">
        <f>N$94*Matriz_de_consumo!N13</f>
        <v>659277.19999999995</v>
      </c>
      <c r="O103" s="28">
        <f>O$94*Matriz_de_consumo!O13</f>
        <v>648396</v>
      </c>
      <c r="P103" s="28">
        <f>P$94*Matriz_de_consumo!P13</f>
        <v>656208</v>
      </c>
      <c r="Q103" s="28">
        <f>Q$94*Matriz_de_consumo!Q13</f>
        <v>651520.80000000005</v>
      </c>
      <c r="R103" s="28">
        <f>R$94*Matriz_de_consumo!R13</f>
        <v>631209.60000000009</v>
      </c>
      <c r="S103" s="28">
        <f>S$94*Matriz_de_consumo!S13</f>
        <v>628084.80000000005</v>
      </c>
      <c r="T103" s="28">
        <f>T$94*Matriz_de_consumo!T13</f>
        <v>626522.4</v>
      </c>
      <c r="U103" s="28">
        <f>U$94*Matriz_de_consumo!U13</f>
        <v>677920</v>
      </c>
      <c r="V103" s="28">
        <f>V$94*Matriz_de_consumo!V13</f>
        <v>672835.6</v>
      </c>
      <c r="W103" s="28">
        <f>W$94*Matriz_de_consumo!W13</f>
        <v>664361.6</v>
      </c>
      <c r="X103" s="28">
        <f>X$94*Matriz_de_consumo!X13</f>
        <v>640584</v>
      </c>
      <c r="Y103" s="28">
        <f>Y$94*Matriz_de_consumo!Y13</f>
        <v>649958.40000000002</v>
      </c>
      <c r="Z103" s="28">
        <f>Z$94*Matriz_de_consumo!Z13</f>
        <v>552772.80000000005</v>
      </c>
    </row>
    <row r="104" spans="2:28" x14ac:dyDescent="0.2">
      <c r="B104" s="75">
        <f t="shared" si="1"/>
        <v>44659</v>
      </c>
      <c r="C104" s="28">
        <f>C$94*Matriz_de_consumo!C14</f>
        <v>526068.80000000005</v>
      </c>
      <c r="D104" s="28">
        <f>D$94*Matriz_de_consumo!D14</f>
        <v>538085.60000000009</v>
      </c>
      <c r="E104" s="28">
        <f>E$94*Matriz_de_consumo!E14</f>
        <v>559448.80000000005</v>
      </c>
      <c r="F104" s="28">
        <f>F$94*Matriz_de_consumo!F14</f>
        <v>542091.20000000007</v>
      </c>
      <c r="G104" s="28">
        <f>G$94*Matriz_de_consumo!G14</f>
        <v>639021.60000000009</v>
      </c>
      <c r="H104" s="28">
        <f>H$94*Matriz_de_consumo!H14</f>
        <v>639021.60000000009</v>
      </c>
      <c r="I104" s="28">
        <f>I$94*Matriz_de_consumo!I14</f>
        <v>635896.80000000005</v>
      </c>
      <c r="J104" s="28">
        <f>J$94*Matriz_de_consumo!J14</f>
        <v>654645.60000000009</v>
      </c>
      <c r="K104" s="28">
        <f>K$94*Matriz_de_consumo!K14</f>
        <v>639021.60000000009</v>
      </c>
      <c r="L104" s="28">
        <f>L$94*Matriz_de_consumo!L14</f>
        <v>694868</v>
      </c>
      <c r="M104" s="28">
        <f>M$94*Matriz_de_consumo!M14</f>
        <v>703342</v>
      </c>
      <c r="N104" s="28">
        <f>N$94*Matriz_de_consumo!N14</f>
        <v>713510.79999999993</v>
      </c>
      <c r="O104" s="28">
        <f>O$94*Matriz_de_consumo!O14</f>
        <v>626522.4</v>
      </c>
      <c r="P104" s="28">
        <f>P$94*Matriz_de_consumo!P14</f>
        <v>610898.4</v>
      </c>
      <c r="Q104" s="28">
        <f>Q$94*Matriz_de_consumo!Q14</f>
        <v>635896.80000000005</v>
      </c>
      <c r="R104" s="28">
        <f>R$94*Matriz_de_consumo!R14</f>
        <v>654645.60000000009</v>
      </c>
      <c r="S104" s="28">
        <f>S$94*Matriz_de_consumo!S14</f>
        <v>643708.80000000005</v>
      </c>
      <c r="T104" s="28">
        <f>T$94*Matriz_de_consumo!T14</f>
        <v>632772</v>
      </c>
      <c r="U104" s="28">
        <f>U$94*Matriz_de_consumo!U14</f>
        <v>694868</v>
      </c>
      <c r="V104" s="28">
        <f>V$94*Matriz_de_consumo!V14</f>
        <v>684699.2</v>
      </c>
      <c r="W104" s="28">
        <f>W$94*Matriz_de_consumo!W14</f>
        <v>671140.79999999993</v>
      </c>
      <c r="X104" s="28">
        <f>X$94*Matriz_de_consumo!X14</f>
        <v>628084.80000000005</v>
      </c>
      <c r="Y104" s="28">
        <f>Y$94*Matriz_de_consumo!Y14</f>
        <v>612460.80000000005</v>
      </c>
      <c r="Z104" s="28">
        <f>Z$94*Matriz_de_consumo!Z14</f>
        <v>548767.20000000007</v>
      </c>
    </row>
    <row r="105" spans="2:28" x14ac:dyDescent="0.2">
      <c r="B105" s="75">
        <f t="shared" si="1"/>
        <v>44660</v>
      </c>
      <c r="C105" s="28">
        <f>C$94*Matriz_de_consumo!C15</f>
        <v>543426.4</v>
      </c>
      <c r="D105" s="28">
        <f>D$94*Matriz_de_consumo!D15</f>
        <v>522063.2</v>
      </c>
      <c r="E105" s="28">
        <f>E$94*Matriz_de_consumo!E15</f>
        <v>540756</v>
      </c>
      <c r="F105" s="28">
        <f>F$94*Matriz_de_consumo!F15</f>
        <v>552772.80000000005</v>
      </c>
      <c r="G105" s="28">
        <f>G$94*Matriz_de_consumo!G15</f>
        <v>649958.40000000002</v>
      </c>
      <c r="H105" s="28">
        <f>H$94*Matriz_de_consumo!H15</f>
        <v>640584</v>
      </c>
      <c r="I105" s="28">
        <f>I$94*Matriz_de_consumo!I15</f>
        <v>637459.20000000007</v>
      </c>
      <c r="J105" s="28">
        <f>J$94*Matriz_de_consumo!J15</f>
        <v>626522.4</v>
      </c>
      <c r="K105" s="28">
        <f>K$94*Matriz_de_consumo!K15</f>
        <v>629647.20000000007</v>
      </c>
      <c r="L105" s="28">
        <f>L$94*Matriz_de_consumo!L15</f>
        <v>608433.19999999995</v>
      </c>
      <c r="M105" s="28">
        <f>M$94*Matriz_de_consumo!M15</f>
        <v>493186.8</v>
      </c>
      <c r="N105" s="28">
        <f>N$94*Matriz_de_consumo!N15</f>
        <v>696562.79999999993</v>
      </c>
      <c r="O105" s="28">
        <f>O$94*Matriz_de_consumo!O15</f>
        <v>657770.4</v>
      </c>
      <c r="P105" s="28">
        <f>P$94*Matriz_de_consumo!P15</f>
        <v>637459.20000000007</v>
      </c>
      <c r="Q105" s="28">
        <f>Q$94*Matriz_de_consumo!Q15</f>
        <v>632772</v>
      </c>
      <c r="R105" s="28">
        <f>R$94*Matriz_de_consumo!R15</f>
        <v>660895.20000000007</v>
      </c>
      <c r="S105" s="28">
        <f>S$94*Matriz_de_consumo!S15</f>
        <v>643708.80000000005</v>
      </c>
      <c r="T105" s="28">
        <f>T$94*Matriz_de_consumo!T15</f>
        <v>635896.80000000005</v>
      </c>
      <c r="U105" s="28">
        <f>U$94*Matriz_de_consumo!U15</f>
        <v>689783.6</v>
      </c>
      <c r="V105" s="28">
        <f>V$94*Matriz_de_consumo!V15</f>
        <v>698257.6</v>
      </c>
      <c r="W105" s="28">
        <f>W$94*Matriz_de_consumo!W15</f>
        <v>694868</v>
      </c>
      <c r="X105" s="28">
        <f>X$94*Matriz_de_consumo!X15</f>
        <v>646833.60000000009</v>
      </c>
      <c r="Y105" s="28">
        <f>Y$94*Matriz_de_consumo!Y15</f>
        <v>634334.4</v>
      </c>
      <c r="Z105" s="28">
        <f>Z$94*Matriz_de_consumo!Z15</f>
        <v>523398.40000000002</v>
      </c>
    </row>
    <row r="106" spans="2:28" x14ac:dyDescent="0.2">
      <c r="B106" s="75">
        <f t="shared" si="1"/>
        <v>44661</v>
      </c>
      <c r="C106" s="28">
        <f>C$94*Matriz_de_consumo!C16</f>
        <v>552772.80000000005</v>
      </c>
      <c r="D106" s="28">
        <f>D$94*Matriz_de_consumo!D16</f>
        <v>556778.4</v>
      </c>
      <c r="E106" s="28">
        <f>E$94*Matriz_de_consumo!E16</f>
        <v>524733.60000000009</v>
      </c>
      <c r="F106" s="28">
        <f>F$94*Matriz_de_consumo!F16</f>
        <v>531409.60000000009</v>
      </c>
      <c r="G106" s="28">
        <f>G$94*Matriz_de_consumo!G16</f>
        <v>659332.80000000005</v>
      </c>
      <c r="H106" s="28">
        <f>H$94*Matriz_de_consumo!H16</f>
        <v>651520.80000000005</v>
      </c>
      <c r="I106" s="28">
        <f>I$94*Matriz_de_consumo!I16</f>
        <v>646833.60000000009</v>
      </c>
      <c r="J106" s="28">
        <f>J$94*Matriz_de_consumo!J16</f>
        <v>653083.20000000007</v>
      </c>
      <c r="K106" s="28">
        <f>K$94*Matriz_de_consumo!K16</f>
        <v>649958.40000000002</v>
      </c>
      <c r="L106" s="28">
        <f>L$94*Matriz_de_consumo!L16</f>
        <v>710121.2</v>
      </c>
      <c r="M106" s="28">
        <f>M$94*Matriz_de_consumo!M16</f>
        <v>699952.39999999991</v>
      </c>
      <c r="N106" s="28">
        <f>N$94*Matriz_de_consumo!N16</f>
        <v>676225.2</v>
      </c>
      <c r="O106" s="28">
        <f>O$94*Matriz_de_consumo!O16</f>
        <v>617148</v>
      </c>
      <c r="P106" s="28">
        <f>P$94*Matriz_de_consumo!P16</f>
        <v>653083.20000000007</v>
      </c>
      <c r="Q106" s="28">
        <f>Q$94*Matriz_de_consumo!Q16</f>
        <v>637459.20000000007</v>
      </c>
      <c r="R106" s="28">
        <f>R$94*Matriz_de_consumo!R16</f>
        <v>634334.4</v>
      </c>
      <c r="S106" s="28">
        <f>S$94*Matriz_de_consumo!S16</f>
        <v>646833.60000000009</v>
      </c>
      <c r="T106" s="28">
        <f>T$94*Matriz_de_consumo!T16</f>
        <v>657770.4</v>
      </c>
      <c r="U106" s="28">
        <f>U$94*Matriz_de_consumo!U16</f>
        <v>721984.79999999993</v>
      </c>
      <c r="V106" s="28">
        <f>V$94*Matriz_de_consumo!V16</f>
        <v>694868</v>
      </c>
      <c r="W106" s="28">
        <f>W$94*Matriz_de_consumo!W16</f>
        <v>679614.79999999993</v>
      </c>
      <c r="X106" s="28">
        <f>X$94*Matriz_de_consumo!X16</f>
        <v>617148</v>
      </c>
      <c r="Y106" s="28">
        <f>Y$94*Matriz_de_consumo!Y16</f>
        <v>612460.80000000005</v>
      </c>
      <c r="Z106" s="28">
        <f>Z$94*Matriz_de_consumo!Z16</f>
        <v>547432</v>
      </c>
    </row>
    <row r="107" spans="2:28" x14ac:dyDescent="0.2">
      <c r="B107" s="75">
        <f t="shared" si="1"/>
        <v>44662</v>
      </c>
      <c r="C107" s="28">
        <f>C$94*Matriz_de_consumo!C17</f>
        <v>552772.80000000005</v>
      </c>
      <c r="D107" s="28">
        <f>D$94*Matriz_de_consumo!D17</f>
        <v>547432</v>
      </c>
      <c r="E107" s="28">
        <f>E$94*Matriz_de_consumo!E17</f>
        <v>554108</v>
      </c>
      <c r="F107" s="28">
        <f>F$94*Matriz_de_consumo!F17</f>
        <v>527404</v>
      </c>
      <c r="G107" s="28">
        <f>G$94*Matriz_de_consumo!G17</f>
        <v>654645.60000000009</v>
      </c>
      <c r="H107" s="28">
        <f>H$94*Matriz_de_consumo!H17</f>
        <v>648396</v>
      </c>
      <c r="I107" s="28">
        <f>I$94*Matriz_de_consumo!I17</f>
        <v>639021.60000000009</v>
      </c>
      <c r="J107" s="28">
        <f>J$94*Matriz_de_consumo!J17</f>
        <v>634334.4</v>
      </c>
      <c r="K107" s="28">
        <f>K$94*Matriz_de_consumo!K17</f>
        <v>648396</v>
      </c>
      <c r="L107" s="28">
        <f>L$94*Matriz_de_consumo!L17</f>
        <v>677920</v>
      </c>
      <c r="M107" s="28">
        <f>M$94*Matriz_de_consumo!M17</f>
        <v>679614.79999999993</v>
      </c>
      <c r="N107" s="28">
        <f>N$94*Matriz_de_consumo!N17</f>
        <v>699952.39999999991</v>
      </c>
      <c r="O107" s="28">
        <f>O$94*Matriz_de_consumo!O17</f>
        <v>656208</v>
      </c>
      <c r="P107" s="28">
        <f>P$94*Matriz_de_consumo!P17</f>
        <v>639021.60000000009</v>
      </c>
      <c r="Q107" s="28">
        <f>Q$94*Matriz_de_consumo!Q17</f>
        <v>637459.20000000007</v>
      </c>
      <c r="R107" s="28">
        <f>R$94*Matriz_de_consumo!R17</f>
        <v>629647.20000000007</v>
      </c>
      <c r="S107" s="28">
        <f>S$94*Matriz_de_consumo!S17</f>
        <v>610898.4</v>
      </c>
      <c r="T107" s="28">
        <f>T$94*Matriz_de_consumo!T17</f>
        <v>640584</v>
      </c>
      <c r="U107" s="28">
        <f>U$94*Matriz_de_consumo!U17</f>
        <v>703342</v>
      </c>
      <c r="V107" s="28">
        <f>V$94*Matriz_de_consumo!V17</f>
        <v>699952.39999999991</v>
      </c>
      <c r="W107" s="28">
        <f>W$94*Matriz_de_consumo!W17</f>
        <v>711816</v>
      </c>
      <c r="X107" s="28">
        <f>X$94*Matriz_de_consumo!X17</f>
        <v>646833.60000000009</v>
      </c>
      <c r="Y107" s="28">
        <f>Y$94*Matriz_de_consumo!Y17</f>
        <v>640584</v>
      </c>
      <c r="Z107" s="28">
        <f>Z$94*Matriz_de_consumo!Z17</f>
        <v>534080</v>
      </c>
    </row>
    <row r="108" spans="2:28" x14ac:dyDescent="0.2">
      <c r="B108" s="75">
        <f t="shared" si="1"/>
        <v>44663</v>
      </c>
      <c r="C108" s="28">
        <f>C$94*Matriz_de_consumo!C18</f>
        <v>546096.80000000005</v>
      </c>
      <c r="D108" s="28">
        <f>D$94*Matriz_de_consumo!D18</f>
        <v>535415.20000000007</v>
      </c>
      <c r="E108" s="28">
        <f>E$94*Matriz_de_consumo!E18</f>
        <v>547432</v>
      </c>
      <c r="F108" s="28">
        <f>F$94*Matriz_de_consumo!F18</f>
        <v>542091.20000000007</v>
      </c>
      <c r="G108" s="28">
        <f>G$94*Matriz_de_consumo!G18</f>
        <v>628084.80000000005</v>
      </c>
      <c r="H108" s="28">
        <f>H$94*Matriz_de_consumo!H18</f>
        <v>648396</v>
      </c>
      <c r="I108" s="28">
        <f>I$94*Matriz_de_consumo!I18</f>
        <v>657770.4</v>
      </c>
      <c r="J108" s="28">
        <f>J$94*Matriz_de_consumo!J18</f>
        <v>657770.4</v>
      </c>
      <c r="K108" s="28">
        <f>K$94*Matriz_de_consumo!K18</f>
        <v>654645.60000000009</v>
      </c>
      <c r="L108" s="28">
        <f>L$94*Matriz_de_consumo!L18</f>
        <v>681309.6</v>
      </c>
      <c r="M108" s="28">
        <f>M$94*Matriz_de_consumo!M18</f>
        <v>691478.39999999991</v>
      </c>
      <c r="N108" s="28">
        <f>N$94*Matriz_de_consumo!N18</f>
        <v>693173.2</v>
      </c>
      <c r="O108" s="28">
        <f>O$94*Matriz_de_consumo!O18</f>
        <v>643708.80000000005</v>
      </c>
      <c r="P108" s="28">
        <f>P$94*Matriz_de_consumo!P18</f>
        <v>646833.60000000009</v>
      </c>
      <c r="Q108" s="28">
        <f>Q$94*Matriz_de_consumo!Q18</f>
        <v>660895.20000000007</v>
      </c>
      <c r="R108" s="28">
        <f>R$94*Matriz_de_consumo!R18</f>
        <v>648396</v>
      </c>
      <c r="S108" s="28">
        <f>S$94*Matriz_de_consumo!S18</f>
        <v>632772</v>
      </c>
      <c r="T108" s="28">
        <f>T$94*Matriz_de_consumo!T18</f>
        <v>642146.4</v>
      </c>
      <c r="U108" s="28">
        <f>U$94*Matriz_de_consumo!U18</f>
        <v>708426.39999999991</v>
      </c>
      <c r="V108" s="28">
        <f>V$94*Matriz_de_consumo!V18</f>
        <v>694868</v>
      </c>
      <c r="W108" s="28">
        <f>W$94*Matriz_de_consumo!W18</f>
        <v>706731.6</v>
      </c>
      <c r="X108" s="28">
        <f>X$94*Matriz_de_consumo!X18</f>
        <v>621835.20000000007</v>
      </c>
      <c r="Y108" s="28">
        <f>Y$94*Matriz_de_consumo!Y18</f>
        <v>620272.80000000005</v>
      </c>
      <c r="Z108" s="28">
        <f>Z$94*Matriz_de_consumo!Z18</f>
        <v>542091.20000000007</v>
      </c>
    </row>
    <row r="109" spans="2:28" x14ac:dyDescent="0.2">
      <c r="B109" s="75">
        <f t="shared" si="1"/>
        <v>44664</v>
      </c>
      <c r="C109" s="28">
        <f>C$94*Matriz_de_consumo!C19</f>
        <v>543426.4</v>
      </c>
      <c r="D109" s="28">
        <f>D$94*Matriz_de_consumo!D19</f>
        <v>550102.4</v>
      </c>
      <c r="E109" s="28">
        <f>E$94*Matriz_de_consumo!E19</f>
        <v>555443.20000000007</v>
      </c>
      <c r="F109" s="28">
        <f>F$94*Matriz_de_consumo!F19</f>
        <v>560784</v>
      </c>
      <c r="G109" s="28">
        <f>G$94*Matriz_de_consumo!G19</f>
        <v>634334.4</v>
      </c>
      <c r="H109" s="28">
        <f>H$94*Matriz_de_consumo!H19</f>
        <v>626522.4</v>
      </c>
      <c r="I109" s="28">
        <f>I$94*Matriz_de_consumo!I19</f>
        <v>639021.60000000009</v>
      </c>
      <c r="J109" s="28">
        <f>J$94*Matriz_de_consumo!J19</f>
        <v>640584</v>
      </c>
      <c r="K109" s="28">
        <f>K$94*Matriz_de_consumo!K19</f>
        <v>643708.80000000005</v>
      </c>
      <c r="L109" s="28">
        <f>L$94*Matriz_de_consumo!L19</f>
        <v>708426.39999999991</v>
      </c>
      <c r="M109" s="28">
        <f>M$94*Matriz_de_consumo!M19</f>
        <v>703342</v>
      </c>
      <c r="N109" s="28">
        <f>N$94*Matriz_de_consumo!N19</f>
        <v>713510.79999999993</v>
      </c>
      <c r="O109" s="28">
        <f>O$94*Matriz_de_consumo!O19</f>
        <v>637459.20000000007</v>
      </c>
      <c r="P109" s="28">
        <f>P$94*Matriz_de_consumo!P19</f>
        <v>631209.60000000009</v>
      </c>
      <c r="Q109" s="28">
        <f>Q$94*Matriz_de_consumo!Q19</f>
        <v>649958.40000000002</v>
      </c>
      <c r="R109" s="28">
        <f>R$94*Matriz_de_consumo!R19</f>
        <v>657770.4</v>
      </c>
      <c r="S109" s="28">
        <f>S$94*Matriz_de_consumo!S19</f>
        <v>640584</v>
      </c>
      <c r="T109" s="28">
        <f>T$94*Matriz_de_consumo!T19</f>
        <v>618710.4</v>
      </c>
      <c r="U109" s="28">
        <f>U$94*Matriz_de_consumo!U19</f>
        <v>693173.2</v>
      </c>
      <c r="V109" s="28">
        <f>V$94*Matriz_de_consumo!V19</f>
        <v>694868</v>
      </c>
      <c r="W109" s="28">
        <f>W$94*Matriz_de_consumo!W19</f>
        <v>705036.79999999993</v>
      </c>
      <c r="X109" s="28">
        <f>X$94*Matriz_de_consumo!X19</f>
        <v>654645.60000000009</v>
      </c>
      <c r="Y109" s="28">
        <f>Y$94*Matriz_de_consumo!Y19</f>
        <v>653083.20000000007</v>
      </c>
      <c r="Z109" s="28">
        <f>Z$94*Matriz_de_consumo!Z19</f>
        <v>548767.20000000007</v>
      </c>
    </row>
    <row r="110" spans="2:28" x14ac:dyDescent="0.2">
      <c r="B110" s="75">
        <f t="shared" si="1"/>
        <v>44665</v>
      </c>
      <c r="C110" s="28">
        <f>C$94*Matriz_de_consumo!C20</f>
        <v>542091.20000000007</v>
      </c>
      <c r="D110" s="28">
        <f>D$94*Matriz_de_consumo!D20</f>
        <v>534080</v>
      </c>
      <c r="E110" s="28">
        <f>E$94*Matriz_de_consumo!E20</f>
        <v>543426.4</v>
      </c>
      <c r="F110" s="28">
        <f>F$94*Matriz_de_consumo!F20</f>
        <v>551437.60000000009</v>
      </c>
      <c r="G110" s="28">
        <f>G$94*Matriz_de_consumo!G20</f>
        <v>645271.20000000007</v>
      </c>
      <c r="H110" s="28">
        <f>H$94*Matriz_de_consumo!H20</f>
        <v>646833.60000000009</v>
      </c>
      <c r="I110" s="28">
        <f>I$94*Matriz_de_consumo!I20</f>
        <v>657770.4</v>
      </c>
      <c r="J110" s="28">
        <f>J$94*Matriz_de_consumo!J20</f>
        <v>639021.60000000009</v>
      </c>
      <c r="K110" s="28">
        <f>K$94*Matriz_de_consumo!K20</f>
        <v>648396</v>
      </c>
      <c r="L110" s="28">
        <f>L$94*Matriz_de_consumo!L20</f>
        <v>718595.2</v>
      </c>
      <c r="M110" s="28">
        <f>M$94*Matriz_de_consumo!M20</f>
        <v>706731.6</v>
      </c>
      <c r="N110" s="28">
        <f>N$94*Matriz_de_consumo!N20</f>
        <v>694868</v>
      </c>
      <c r="O110" s="28">
        <f>O$94*Matriz_de_consumo!O20</f>
        <v>631209.60000000009</v>
      </c>
      <c r="P110" s="28">
        <f>P$94*Matriz_de_consumo!P20</f>
        <v>624960</v>
      </c>
      <c r="Q110" s="28">
        <f>Q$94*Matriz_de_consumo!Q20</f>
        <v>646833.60000000009</v>
      </c>
      <c r="R110" s="28">
        <f>R$94*Matriz_de_consumo!R20</f>
        <v>670269.60000000009</v>
      </c>
      <c r="S110" s="28">
        <f>S$94*Matriz_de_consumo!S20</f>
        <v>662457.60000000009</v>
      </c>
      <c r="T110" s="28">
        <f>T$94*Matriz_de_consumo!T20</f>
        <v>643708.80000000005</v>
      </c>
      <c r="U110" s="28">
        <f>U$94*Matriz_de_consumo!U20</f>
        <v>713510.79999999993</v>
      </c>
      <c r="V110" s="28">
        <f>V$94*Matriz_de_consumo!V20</f>
        <v>693173.2</v>
      </c>
      <c r="W110" s="28">
        <f>W$94*Matriz_de_consumo!W20</f>
        <v>676225.2</v>
      </c>
      <c r="X110" s="28">
        <f>X$94*Matriz_de_consumo!X20</f>
        <v>651520.80000000005</v>
      </c>
      <c r="Y110" s="28">
        <f>Y$94*Matriz_de_consumo!Y20</f>
        <v>642146.4</v>
      </c>
      <c r="Z110" s="28">
        <f>Z$94*Matriz_de_consumo!Z20</f>
        <v>550102.4</v>
      </c>
    </row>
    <row r="111" spans="2:28" x14ac:dyDescent="0.2">
      <c r="B111" s="75">
        <f t="shared" si="1"/>
        <v>44666</v>
      </c>
      <c r="C111" s="28">
        <f>C$94*Matriz_de_consumo!C21</f>
        <v>551437.60000000009</v>
      </c>
      <c r="D111" s="28">
        <f>D$94*Matriz_de_consumo!D21</f>
        <v>548767.20000000007</v>
      </c>
      <c r="E111" s="28">
        <f>E$94*Matriz_de_consumo!E21</f>
        <v>543426.4</v>
      </c>
      <c r="F111" s="28">
        <f>F$94*Matriz_de_consumo!F21</f>
        <v>563454.4</v>
      </c>
      <c r="G111" s="28">
        <f>G$94*Matriz_de_consumo!G21</f>
        <v>662457.60000000009</v>
      </c>
      <c r="H111" s="28">
        <f>H$94*Matriz_de_consumo!H21</f>
        <v>653083.20000000007</v>
      </c>
      <c r="I111" s="28">
        <f>I$94*Matriz_de_consumo!I21</f>
        <v>643708.80000000005</v>
      </c>
      <c r="J111" s="28">
        <f>J$94*Matriz_de_consumo!J21</f>
        <v>637459.20000000007</v>
      </c>
      <c r="K111" s="28">
        <f>K$94*Matriz_de_consumo!K21</f>
        <v>637459.20000000007</v>
      </c>
      <c r="L111" s="28">
        <f>L$94*Matriz_de_consumo!L21</f>
        <v>699952.39999999991</v>
      </c>
      <c r="M111" s="28">
        <f>M$94*Matriz_de_consumo!M21</f>
        <v>705036.79999999993</v>
      </c>
      <c r="N111" s="28">
        <f>N$94*Matriz_de_consumo!N21</f>
        <v>701647.2</v>
      </c>
      <c r="O111" s="28">
        <f>O$94*Matriz_de_consumo!O21</f>
        <v>654645.60000000009</v>
      </c>
      <c r="P111" s="28">
        <f>P$94*Matriz_de_consumo!P21</f>
        <v>659332.80000000005</v>
      </c>
      <c r="Q111" s="28">
        <f>Q$94*Matriz_de_consumo!Q21</f>
        <v>642146.4</v>
      </c>
      <c r="R111" s="28">
        <f>R$94*Matriz_de_consumo!R21</f>
        <v>640584</v>
      </c>
      <c r="S111" s="28">
        <f>S$94*Matriz_de_consumo!S21</f>
        <v>657770.4</v>
      </c>
      <c r="T111" s="28">
        <f>T$94*Matriz_de_consumo!T21</f>
        <v>628084.80000000005</v>
      </c>
      <c r="U111" s="28">
        <f>U$94*Matriz_de_consumo!U21</f>
        <v>713510.79999999993</v>
      </c>
      <c r="V111" s="28">
        <f>V$94*Matriz_de_consumo!V21</f>
        <v>703342</v>
      </c>
      <c r="W111" s="28">
        <f>W$94*Matriz_de_consumo!W21</f>
        <v>679614.79999999993</v>
      </c>
      <c r="X111" s="28">
        <f>X$94*Matriz_de_consumo!X21</f>
        <v>639021.60000000009</v>
      </c>
      <c r="Y111" s="28">
        <f>Y$94*Matriz_de_consumo!Y21</f>
        <v>659332.80000000005</v>
      </c>
      <c r="Z111" s="28">
        <f>Z$94*Matriz_de_consumo!Z21</f>
        <v>559448.80000000005</v>
      </c>
    </row>
    <row r="112" spans="2:28" x14ac:dyDescent="0.2">
      <c r="B112" s="75">
        <f t="shared" si="1"/>
        <v>44667</v>
      </c>
      <c r="C112" s="28">
        <f>C$94*Matriz_de_consumo!C22</f>
        <v>548767.20000000007</v>
      </c>
      <c r="D112" s="28">
        <f>D$94*Matriz_de_consumo!D22</f>
        <v>539420.80000000005</v>
      </c>
      <c r="E112" s="28">
        <f>E$94*Matriz_de_consumo!E22</f>
        <v>539420.80000000005</v>
      </c>
      <c r="F112" s="28">
        <f>F$94*Matriz_de_consumo!F22</f>
        <v>531409.60000000009</v>
      </c>
      <c r="G112" s="28">
        <f>G$94*Matriz_de_consumo!G22</f>
        <v>649958.40000000002</v>
      </c>
      <c r="H112" s="28">
        <f>H$94*Matriz_de_consumo!H22</f>
        <v>640584</v>
      </c>
      <c r="I112" s="28">
        <f>I$94*Matriz_de_consumo!I22</f>
        <v>649958.40000000002</v>
      </c>
      <c r="J112" s="28">
        <f>J$94*Matriz_de_consumo!J22</f>
        <v>668707.20000000007</v>
      </c>
      <c r="K112" s="28">
        <f>K$94*Matriz_de_consumo!K22</f>
        <v>551527.20000000007</v>
      </c>
      <c r="L112" s="28">
        <f>L$94*Matriz_de_consumo!L22</f>
        <v>672835.6</v>
      </c>
      <c r="M112" s="28">
        <f>M$94*Matriz_de_consumo!M22</f>
        <v>669446</v>
      </c>
      <c r="N112" s="28">
        <f>N$94*Matriz_de_consumo!N22</f>
        <v>683004.39999999991</v>
      </c>
      <c r="O112" s="28">
        <f>O$94*Matriz_de_consumo!O22</f>
        <v>617148</v>
      </c>
      <c r="P112" s="28">
        <f>P$94*Matriz_de_consumo!P22</f>
        <v>642146.4</v>
      </c>
      <c r="Q112" s="28">
        <f>Q$94*Matriz_de_consumo!Q22</f>
        <v>646833.60000000009</v>
      </c>
      <c r="R112" s="28">
        <f>R$94*Matriz_de_consumo!R22</f>
        <v>637459.20000000007</v>
      </c>
      <c r="S112" s="28">
        <f>S$94*Matriz_de_consumo!S22</f>
        <v>629647.20000000007</v>
      </c>
      <c r="T112" s="28">
        <f>T$94*Matriz_de_consumo!T22</f>
        <v>642146.4</v>
      </c>
      <c r="U112" s="28">
        <f>U$94*Matriz_de_consumo!U22</f>
        <v>705036.79999999993</v>
      </c>
      <c r="V112" s="28">
        <f>V$94*Matriz_de_consumo!V22</f>
        <v>705036.79999999993</v>
      </c>
      <c r="W112" s="28">
        <f>W$94*Matriz_de_consumo!W22</f>
        <v>721984.79999999993</v>
      </c>
      <c r="X112" s="28">
        <f>X$94*Matriz_de_consumo!X22</f>
        <v>643708.80000000005</v>
      </c>
      <c r="Y112" s="28">
        <f>Y$94*Matriz_de_consumo!Y22</f>
        <v>621835.20000000007</v>
      </c>
      <c r="Z112" s="28">
        <f>Z$94*Matriz_de_consumo!Z22</f>
        <v>558113.60000000009</v>
      </c>
    </row>
    <row r="113" spans="2:26" x14ac:dyDescent="0.2">
      <c r="B113" s="75">
        <f t="shared" si="1"/>
        <v>44668</v>
      </c>
      <c r="C113" s="28">
        <f>C$94*Matriz_de_consumo!C23</f>
        <v>554108</v>
      </c>
      <c r="D113" s="28">
        <f>D$94*Matriz_de_consumo!D23</f>
        <v>564789.60000000009</v>
      </c>
      <c r="E113" s="28">
        <f>E$94*Matriz_de_consumo!E23</f>
        <v>566124.80000000005</v>
      </c>
      <c r="F113" s="28">
        <f>F$94*Matriz_de_consumo!F23</f>
        <v>538085.60000000009</v>
      </c>
      <c r="G113" s="28">
        <f>G$94*Matriz_de_consumo!G23</f>
        <v>603086.4</v>
      </c>
      <c r="H113" s="28">
        <f>H$94*Matriz_de_consumo!H23</f>
        <v>620272.80000000005</v>
      </c>
      <c r="I113" s="28">
        <f>I$94*Matriz_de_consumo!I23</f>
        <v>660895.20000000007</v>
      </c>
      <c r="J113" s="28">
        <f>J$94*Matriz_de_consumo!J23</f>
        <v>660895.20000000007</v>
      </c>
      <c r="K113" s="28">
        <f>K$94*Matriz_de_consumo!K23</f>
        <v>654645.60000000009</v>
      </c>
      <c r="L113" s="28">
        <f>L$94*Matriz_de_consumo!L23</f>
        <v>689783.6</v>
      </c>
      <c r="M113" s="28">
        <f>M$94*Matriz_de_consumo!M23</f>
        <v>703342</v>
      </c>
      <c r="N113" s="28">
        <f>N$94*Matriz_de_consumo!N23</f>
        <v>713510.79999999993</v>
      </c>
      <c r="O113" s="28">
        <f>O$94*Matriz_de_consumo!O23</f>
        <v>629647.20000000007</v>
      </c>
      <c r="P113" s="28">
        <f>P$94*Matriz_de_consumo!P23</f>
        <v>620272.80000000005</v>
      </c>
      <c r="Q113" s="28">
        <f>Q$94*Matriz_de_consumo!Q23</f>
        <v>648396</v>
      </c>
      <c r="R113" s="28">
        <f>R$94*Matriz_de_consumo!R23</f>
        <v>649958.40000000002</v>
      </c>
      <c r="S113" s="28">
        <f>S$94*Matriz_de_consumo!S23</f>
        <v>649958.40000000002</v>
      </c>
      <c r="T113" s="28">
        <f>T$94*Matriz_de_consumo!T23</f>
        <v>642146.4</v>
      </c>
      <c r="U113" s="28">
        <f>U$94*Matriz_de_consumo!U23</f>
        <v>691478.39999999991</v>
      </c>
      <c r="V113" s="28">
        <f>V$94*Matriz_de_consumo!V23</f>
        <v>708426.39999999991</v>
      </c>
      <c r="W113" s="28">
        <f>W$94*Matriz_de_consumo!W23</f>
        <v>718595.2</v>
      </c>
      <c r="X113" s="28">
        <f>X$94*Matriz_de_consumo!X23</f>
        <v>656208</v>
      </c>
      <c r="Y113" s="28">
        <f>Y$94*Matriz_de_consumo!Y23</f>
        <v>631209.60000000009</v>
      </c>
      <c r="Z113" s="28">
        <f>Z$94*Matriz_de_consumo!Z23</f>
        <v>536750.4</v>
      </c>
    </row>
    <row r="114" spans="2:26" x14ac:dyDescent="0.2">
      <c r="B114" s="75">
        <f t="shared" si="1"/>
        <v>44669</v>
      </c>
      <c r="C114" s="28">
        <f>C$94*Matriz_de_consumo!C24</f>
        <v>534080</v>
      </c>
      <c r="D114" s="28">
        <f>D$94*Matriz_de_consumo!D24</f>
        <v>552772.80000000005</v>
      </c>
      <c r="E114" s="28">
        <f>E$94*Matriz_de_consumo!E24</f>
        <v>554108</v>
      </c>
      <c r="F114" s="28">
        <f>F$94*Matriz_de_consumo!F24</f>
        <v>550102.4</v>
      </c>
      <c r="G114" s="28">
        <f>G$94*Matriz_de_consumo!G24</f>
        <v>659332.80000000005</v>
      </c>
      <c r="H114" s="28">
        <f>H$94*Matriz_de_consumo!H24</f>
        <v>662457.60000000009</v>
      </c>
      <c r="I114" s="28">
        <f>I$94*Matriz_de_consumo!I24</f>
        <v>640584</v>
      </c>
      <c r="J114" s="28">
        <f>J$94*Matriz_de_consumo!J24</f>
        <v>606211.20000000007</v>
      </c>
      <c r="K114" s="28">
        <f>K$94*Matriz_de_consumo!K24</f>
        <v>659332.80000000005</v>
      </c>
      <c r="L114" s="28">
        <f>L$94*Matriz_de_consumo!L24</f>
        <v>710121.2</v>
      </c>
      <c r="M114" s="28">
        <f>M$94*Matriz_de_consumo!M24</f>
        <v>715205.6</v>
      </c>
      <c r="N114" s="28">
        <f>N$94*Matriz_de_consumo!N24</f>
        <v>703342</v>
      </c>
      <c r="O114" s="28">
        <f>O$94*Matriz_de_consumo!O24</f>
        <v>649958.40000000002</v>
      </c>
      <c r="P114" s="28">
        <f>P$94*Matriz_de_consumo!P24</f>
        <v>626522.4</v>
      </c>
      <c r="Q114" s="28">
        <f>Q$94*Matriz_de_consumo!Q24</f>
        <v>640584</v>
      </c>
      <c r="R114" s="28">
        <f>R$94*Matriz_de_consumo!R24</f>
        <v>643708.80000000005</v>
      </c>
      <c r="S114" s="28">
        <f>S$94*Matriz_de_consumo!S24</f>
        <v>637459.20000000007</v>
      </c>
      <c r="T114" s="28">
        <f>T$94*Matriz_de_consumo!T24</f>
        <v>632772</v>
      </c>
      <c r="U114" s="28">
        <f>U$94*Matriz_de_consumo!U24</f>
        <v>708426.39999999991</v>
      </c>
      <c r="V114" s="28">
        <f>V$94*Matriz_de_consumo!V24</f>
        <v>679614.79999999993</v>
      </c>
      <c r="W114" s="28">
        <f>W$94*Matriz_de_consumo!W24</f>
        <v>705036.79999999993</v>
      </c>
      <c r="X114" s="28">
        <f>X$94*Matriz_de_consumo!X24</f>
        <v>628084.80000000005</v>
      </c>
      <c r="Y114" s="28">
        <f>Y$94*Matriz_de_consumo!Y24</f>
        <v>642146.4</v>
      </c>
      <c r="Z114" s="28">
        <f>Z$94*Matriz_de_consumo!Z24</f>
        <v>550102.4</v>
      </c>
    </row>
    <row r="115" spans="2:26" x14ac:dyDescent="0.2">
      <c r="B115" s="75">
        <f t="shared" si="1"/>
        <v>44670</v>
      </c>
      <c r="C115" s="28">
        <f>C$94*Matriz_de_consumo!C25</f>
        <v>538085.60000000009</v>
      </c>
      <c r="D115" s="28">
        <f>D$94*Matriz_de_consumo!D25</f>
        <v>548767.20000000007</v>
      </c>
      <c r="E115" s="28">
        <f>E$94*Matriz_de_consumo!E25</f>
        <v>544761.60000000009</v>
      </c>
      <c r="F115" s="28">
        <f>F$94*Matriz_de_consumo!F25</f>
        <v>554108</v>
      </c>
      <c r="G115" s="28">
        <f>G$94*Matriz_de_consumo!G25</f>
        <v>670269.60000000009</v>
      </c>
      <c r="H115" s="28">
        <f>H$94*Matriz_de_consumo!H25</f>
        <v>657770.4</v>
      </c>
      <c r="I115" s="28">
        <f>I$94*Matriz_de_consumo!I25</f>
        <v>639021.60000000009</v>
      </c>
      <c r="J115" s="28">
        <f>J$94*Matriz_de_consumo!J25</f>
        <v>631209.60000000009</v>
      </c>
      <c r="K115" s="28">
        <f>K$94*Matriz_de_consumo!K25</f>
        <v>645271.20000000007</v>
      </c>
      <c r="L115" s="28">
        <f>L$94*Matriz_de_consumo!L25</f>
        <v>699952.39999999991</v>
      </c>
      <c r="M115" s="28">
        <f>M$94*Matriz_de_consumo!M25</f>
        <v>674530.39999999991</v>
      </c>
      <c r="N115" s="28">
        <f>N$94*Matriz_de_consumo!N25</f>
        <v>677920</v>
      </c>
      <c r="O115" s="28">
        <f>O$94*Matriz_de_consumo!O25</f>
        <v>634334.4</v>
      </c>
      <c r="P115" s="28">
        <f>P$94*Matriz_de_consumo!P25</f>
        <v>643708.80000000005</v>
      </c>
      <c r="Q115" s="28">
        <f>Q$94*Matriz_de_consumo!Q25</f>
        <v>634334.4</v>
      </c>
      <c r="R115" s="28">
        <f>R$94*Matriz_de_consumo!R25</f>
        <v>629647.20000000007</v>
      </c>
      <c r="S115" s="28">
        <f>S$94*Matriz_de_consumo!S25</f>
        <v>628084.80000000005</v>
      </c>
      <c r="T115" s="28">
        <f>T$94*Matriz_de_consumo!T25</f>
        <v>646833.60000000009</v>
      </c>
      <c r="U115" s="28">
        <f>U$94*Matriz_de_consumo!U25</f>
        <v>710121.2</v>
      </c>
      <c r="V115" s="28">
        <f>V$94*Matriz_de_consumo!V25</f>
        <v>686394</v>
      </c>
      <c r="W115" s="28">
        <f>W$94*Matriz_de_consumo!W25</f>
        <v>672835.6</v>
      </c>
      <c r="X115" s="28">
        <f>X$94*Matriz_de_consumo!X25</f>
        <v>643708.80000000005</v>
      </c>
      <c r="Y115" s="28">
        <f>Y$94*Matriz_de_consumo!Y25</f>
        <v>648396</v>
      </c>
      <c r="Z115" s="28">
        <f>Z$94*Matriz_de_consumo!Z25</f>
        <v>558113.60000000009</v>
      </c>
    </row>
    <row r="116" spans="2:26" x14ac:dyDescent="0.2">
      <c r="B116" s="75">
        <f t="shared" si="1"/>
        <v>44671</v>
      </c>
      <c r="C116" s="28">
        <f>C$94*Matriz_de_consumo!C26</f>
        <v>530074.4</v>
      </c>
      <c r="D116" s="28">
        <f>D$94*Matriz_de_consumo!D26</f>
        <v>383202.4</v>
      </c>
      <c r="E116" s="28">
        <f>E$94*Matriz_de_consumo!E26</f>
        <v>543426.4</v>
      </c>
      <c r="F116" s="28">
        <f>F$94*Matriz_de_consumo!F26</f>
        <v>558113.60000000009</v>
      </c>
      <c r="G116" s="28">
        <f>G$94*Matriz_de_consumo!G26</f>
        <v>635896.80000000005</v>
      </c>
      <c r="H116" s="28">
        <f>H$94*Matriz_de_consumo!H26</f>
        <v>635896.80000000005</v>
      </c>
      <c r="I116" s="28">
        <f>I$94*Matriz_de_consumo!I26</f>
        <v>628084.80000000005</v>
      </c>
      <c r="J116" s="28">
        <f>J$94*Matriz_de_consumo!J26</f>
        <v>657770.4</v>
      </c>
      <c r="K116" s="28">
        <f>K$94*Matriz_de_consumo!K26</f>
        <v>662457.60000000009</v>
      </c>
      <c r="L116" s="28">
        <f>L$94*Matriz_de_consumo!L26</f>
        <v>694868</v>
      </c>
      <c r="M116" s="28">
        <f>M$94*Matriz_de_consumo!M26</f>
        <v>679614.79999999993</v>
      </c>
      <c r="N116" s="28">
        <f>N$94*Matriz_de_consumo!N26</f>
        <v>669446</v>
      </c>
      <c r="O116" s="28">
        <f>O$94*Matriz_de_consumo!O26</f>
        <v>649958.40000000002</v>
      </c>
      <c r="P116" s="28">
        <f>P$94*Matriz_de_consumo!P26</f>
        <v>623397.60000000009</v>
      </c>
      <c r="Q116" s="28">
        <f>Q$94*Matriz_de_consumo!Q26</f>
        <v>646833.60000000009</v>
      </c>
      <c r="R116" s="28">
        <f>R$94*Matriz_de_consumo!R26</f>
        <v>649958.40000000002</v>
      </c>
      <c r="S116" s="28">
        <f>S$94*Matriz_de_consumo!S26</f>
        <v>643708.80000000005</v>
      </c>
      <c r="T116" s="28">
        <f>T$94*Matriz_de_consumo!T26</f>
        <v>670269.60000000009</v>
      </c>
      <c r="U116" s="28">
        <f>U$94*Matriz_de_consumo!U26</f>
        <v>720290</v>
      </c>
      <c r="V116" s="28">
        <f>V$94*Matriz_de_consumo!V26</f>
        <v>688088.79999999993</v>
      </c>
      <c r="W116" s="28">
        <f>W$94*Matriz_de_consumo!W26</f>
        <v>701647.2</v>
      </c>
      <c r="X116" s="28">
        <f>X$94*Matriz_de_consumo!X26</f>
        <v>637459.20000000007</v>
      </c>
      <c r="Y116" s="28">
        <f>Y$94*Matriz_de_consumo!Y26</f>
        <v>643708.80000000005</v>
      </c>
      <c r="Z116" s="28">
        <f>Z$94*Matriz_de_consumo!Z26</f>
        <v>558113.60000000009</v>
      </c>
    </row>
    <row r="117" spans="2:26" x14ac:dyDescent="0.2">
      <c r="B117" s="75">
        <f t="shared" si="1"/>
        <v>44672</v>
      </c>
      <c r="C117" s="28">
        <f>C$94*Matriz_de_consumo!C27</f>
        <v>558113.60000000009</v>
      </c>
      <c r="D117" s="28">
        <f>D$94*Matriz_de_consumo!D27</f>
        <v>535415.20000000007</v>
      </c>
      <c r="E117" s="28">
        <f>E$94*Matriz_de_consumo!E27</f>
        <v>520728.00000000006</v>
      </c>
      <c r="F117" s="28">
        <f>F$94*Matriz_de_consumo!F27</f>
        <v>543426.4</v>
      </c>
      <c r="G117" s="28">
        <f>G$94*Matriz_de_consumo!G27</f>
        <v>648396</v>
      </c>
      <c r="H117" s="28">
        <f>H$94*Matriz_de_consumo!H27</f>
        <v>631209.60000000009</v>
      </c>
      <c r="I117" s="28">
        <f>I$94*Matriz_de_consumo!I27</f>
        <v>639021.60000000009</v>
      </c>
      <c r="J117" s="28">
        <f>J$94*Matriz_de_consumo!J27</f>
        <v>645271.20000000007</v>
      </c>
      <c r="K117" s="28">
        <f>K$94*Matriz_de_consumo!K27</f>
        <v>665582.4</v>
      </c>
      <c r="L117" s="28">
        <f>L$94*Matriz_de_consumo!L27</f>
        <v>715205.6</v>
      </c>
      <c r="M117" s="28">
        <f>M$94*Matriz_de_consumo!M27</f>
        <v>696562.79999999993</v>
      </c>
      <c r="N117" s="28">
        <f>N$94*Matriz_de_consumo!N27</f>
        <v>694868</v>
      </c>
      <c r="O117" s="28">
        <f>O$94*Matriz_de_consumo!O27</f>
        <v>634334.4</v>
      </c>
      <c r="P117" s="28">
        <f>P$94*Matriz_de_consumo!P27</f>
        <v>640584</v>
      </c>
      <c r="Q117" s="28">
        <f>Q$94*Matriz_de_consumo!Q27</f>
        <v>609336</v>
      </c>
      <c r="R117" s="28">
        <f>R$94*Matriz_de_consumo!R27</f>
        <v>637459.20000000007</v>
      </c>
      <c r="S117" s="28">
        <f>S$94*Matriz_de_consumo!S27</f>
        <v>642146.4</v>
      </c>
      <c r="T117" s="28">
        <f>T$94*Matriz_de_consumo!T27</f>
        <v>656208</v>
      </c>
      <c r="U117" s="28">
        <f>U$94*Matriz_de_consumo!U27</f>
        <v>706731.6</v>
      </c>
      <c r="V117" s="28">
        <f>V$94*Matriz_de_consumo!V27</f>
        <v>681309.6</v>
      </c>
      <c r="W117" s="28">
        <f>W$94*Matriz_de_consumo!W27</f>
        <v>694868</v>
      </c>
      <c r="X117" s="28">
        <f>X$94*Matriz_de_consumo!X27</f>
        <v>626522.4</v>
      </c>
      <c r="Y117" s="28">
        <f>Y$94*Matriz_de_consumo!Y27</f>
        <v>632772</v>
      </c>
      <c r="Z117" s="28">
        <f>Z$94*Matriz_de_consumo!Z27</f>
        <v>542091.20000000007</v>
      </c>
    </row>
    <row r="118" spans="2:26" x14ac:dyDescent="0.2">
      <c r="B118" s="75">
        <f t="shared" si="1"/>
        <v>44673</v>
      </c>
      <c r="C118" s="28">
        <f>C$94*Matriz_de_consumo!C28</f>
        <v>538085.60000000009</v>
      </c>
      <c r="D118" s="28">
        <f>D$94*Matriz_de_consumo!D28</f>
        <v>543426.4</v>
      </c>
      <c r="E118" s="28">
        <f>E$94*Matriz_de_consumo!E28</f>
        <v>547432</v>
      </c>
      <c r="F118" s="28">
        <f>F$94*Matriz_de_consumo!F28</f>
        <v>522063.2</v>
      </c>
      <c r="G118" s="28">
        <f>G$94*Matriz_de_consumo!G28</f>
        <v>631209.60000000009</v>
      </c>
      <c r="H118" s="28">
        <f>H$94*Matriz_de_consumo!H28</f>
        <v>635896.80000000005</v>
      </c>
      <c r="I118" s="28">
        <f>I$94*Matriz_de_consumo!I28</f>
        <v>595274.4</v>
      </c>
      <c r="J118" s="28">
        <f>J$94*Matriz_de_consumo!J28</f>
        <v>620272.80000000005</v>
      </c>
      <c r="K118" s="28">
        <f>K$94*Matriz_de_consumo!K28</f>
        <v>599961.60000000009</v>
      </c>
      <c r="L118" s="28">
        <f>L$94*Matriz_de_consumo!L28</f>
        <v>644024</v>
      </c>
      <c r="M118" s="28">
        <f>M$94*Matriz_de_consumo!M28</f>
        <v>627076</v>
      </c>
      <c r="N118" s="28">
        <f>N$94*Matriz_de_consumo!N28</f>
        <v>638939.6</v>
      </c>
      <c r="O118" s="28">
        <f>O$94*Matriz_de_consumo!O28</f>
        <v>642146.4</v>
      </c>
      <c r="P118" s="28">
        <f>P$94*Matriz_de_consumo!P28</f>
        <v>640584</v>
      </c>
      <c r="Q118" s="28">
        <f>Q$94*Matriz_de_consumo!Q28</f>
        <v>648396</v>
      </c>
      <c r="R118" s="28">
        <f>R$94*Matriz_de_consumo!R28</f>
        <v>635896.80000000005</v>
      </c>
      <c r="S118" s="28">
        <f>S$94*Matriz_de_consumo!S28</f>
        <v>649958.40000000002</v>
      </c>
      <c r="T118" s="28">
        <f>T$94*Matriz_de_consumo!T28</f>
        <v>649958.40000000002</v>
      </c>
      <c r="U118" s="28">
        <f>U$94*Matriz_de_consumo!U28</f>
        <v>703342</v>
      </c>
      <c r="V118" s="28">
        <f>V$94*Matriz_de_consumo!V28</f>
        <v>711816</v>
      </c>
      <c r="W118" s="28">
        <f>W$94*Matriz_de_consumo!W28</f>
        <v>686394</v>
      </c>
      <c r="X118" s="28">
        <f>X$94*Matriz_de_consumo!X28</f>
        <v>626522.4</v>
      </c>
      <c r="Y118" s="28">
        <f>Y$94*Matriz_de_consumo!Y28</f>
        <v>629647.20000000007</v>
      </c>
      <c r="Z118" s="28">
        <f>Z$94*Matriz_de_consumo!Z28</f>
        <v>548767.20000000007</v>
      </c>
    </row>
    <row r="119" spans="2:26" x14ac:dyDescent="0.2">
      <c r="B119" s="75">
        <f t="shared" si="1"/>
        <v>44674</v>
      </c>
      <c r="C119" s="28">
        <f>C$94*Matriz_de_consumo!C29</f>
        <v>563454.4</v>
      </c>
      <c r="D119" s="28">
        <f>D$94*Matriz_de_consumo!D29</f>
        <v>558113.60000000009</v>
      </c>
      <c r="E119" s="28">
        <f>E$94*Matriz_de_consumo!E29</f>
        <v>544761.60000000009</v>
      </c>
      <c r="F119" s="28">
        <f>F$94*Matriz_de_consumo!F29</f>
        <v>539420.80000000005</v>
      </c>
      <c r="G119" s="28">
        <f>G$94*Matriz_de_consumo!G29</f>
        <v>618710.4</v>
      </c>
      <c r="H119" s="28">
        <f>H$94*Matriz_de_consumo!H29</f>
        <v>646833.60000000009</v>
      </c>
      <c r="I119" s="28">
        <f>I$94*Matriz_de_consumo!I29</f>
        <v>657770.4</v>
      </c>
      <c r="J119" s="28">
        <f>J$94*Matriz_de_consumo!J29</f>
        <v>659332.80000000005</v>
      </c>
      <c r="K119" s="28">
        <f>K$94*Matriz_de_consumo!K29</f>
        <v>664020</v>
      </c>
      <c r="L119" s="28">
        <f>L$94*Matriz_de_consumo!L29</f>
        <v>713510.79999999993</v>
      </c>
      <c r="M119" s="28">
        <f>M$94*Matriz_de_consumo!M29</f>
        <v>683004.39999999991</v>
      </c>
      <c r="N119" s="28">
        <f>N$94*Matriz_de_consumo!N29</f>
        <v>699952.39999999991</v>
      </c>
      <c r="O119" s="28">
        <f>O$94*Matriz_de_consumo!O29</f>
        <v>639021.60000000009</v>
      </c>
      <c r="P119" s="28">
        <f>P$94*Matriz_de_consumo!P29</f>
        <v>653083.20000000007</v>
      </c>
      <c r="Q119" s="28">
        <f>Q$94*Matriz_de_consumo!Q29</f>
        <v>637459.20000000007</v>
      </c>
      <c r="R119" s="28">
        <f>R$94*Matriz_de_consumo!R29</f>
        <v>623397.60000000009</v>
      </c>
      <c r="S119" s="28">
        <f>S$94*Matriz_de_consumo!S29</f>
        <v>637459.20000000007</v>
      </c>
      <c r="T119" s="28">
        <f>T$94*Matriz_de_consumo!T29</f>
        <v>593712</v>
      </c>
      <c r="U119" s="28">
        <f>U$94*Matriz_de_consumo!U29</f>
        <v>449122</v>
      </c>
      <c r="V119" s="28">
        <f>V$94*Matriz_de_consumo!V29</f>
        <v>484712.8</v>
      </c>
      <c r="W119" s="28">
        <f>W$94*Matriz_de_consumo!W29</f>
        <v>684699.2</v>
      </c>
      <c r="X119" s="28">
        <f>X$94*Matriz_de_consumo!X29</f>
        <v>646833.60000000009</v>
      </c>
      <c r="Y119" s="28">
        <f>Y$94*Matriz_de_consumo!Y29</f>
        <v>632772</v>
      </c>
      <c r="Z119" s="28">
        <f>Z$94*Matriz_de_consumo!Z29</f>
        <v>542091.20000000007</v>
      </c>
    </row>
    <row r="120" spans="2:26" x14ac:dyDescent="0.2">
      <c r="B120" s="75">
        <f t="shared" si="1"/>
        <v>44675</v>
      </c>
      <c r="C120" s="28">
        <f>C$94*Matriz_de_consumo!C30</f>
        <v>548767.20000000007</v>
      </c>
      <c r="D120" s="28">
        <f>D$94*Matriz_de_consumo!D30</f>
        <v>539420.80000000005</v>
      </c>
      <c r="E120" s="28">
        <f>E$94*Matriz_de_consumo!E30</f>
        <v>551437.60000000009</v>
      </c>
      <c r="F120" s="28">
        <f>F$94*Matriz_de_consumo!F30</f>
        <v>550102.4</v>
      </c>
      <c r="G120" s="28">
        <f>G$94*Matriz_de_consumo!G30</f>
        <v>657770.4</v>
      </c>
      <c r="H120" s="28">
        <f>H$94*Matriz_de_consumo!H30</f>
        <v>634334.4</v>
      </c>
      <c r="I120" s="28">
        <f>I$94*Matriz_de_consumo!I30</f>
        <v>653083.20000000007</v>
      </c>
      <c r="J120" s="28">
        <f>J$94*Matriz_de_consumo!J30</f>
        <v>649958.40000000002</v>
      </c>
      <c r="K120" s="28">
        <f>K$94*Matriz_de_consumo!K30</f>
        <v>657770.4</v>
      </c>
      <c r="L120" s="28">
        <f>L$94*Matriz_de_consumo!L30</f>
        <v>715205.6</v>
      </c>
      <c r="M120" s="28">
        <f>M$94*Matriz_de_consumo!M30</f>
        <v>698257.6</v>
      </c>
      <c r="N120" s="28">
        <f>N$94*Matriz_de_consumo!N30</f>
        <v>655887.6</v>
      </c>
      <c r="O120" s="28">
        <f>O$94*Matriz_de_consumo!O30</f>
        <v>651520.80000000005</v>
      </c>
      <c r="P120" s="28">
        <f>P$94*Matriz_de_consumo!P30</f>
        <v>651520.80000000005</v>
      </c>
      <c r="Q120" s="28">
        <f>Q$94*Matriz_de_consumo!Q30</f>
        <v>659332.80000000005</v>
      </c>
      <c r="R120" s="28">
        <f>R$94*Matriz_de_consumo!R30</f>
        <v>659332.80000000005</v>
      </c>
      <c r="S120" s="28">
        <f>S$94*Matriz_de_consumo!S30</f>
        <v>631209.60000000009</v>
      </c>
      <c r="T120" s="28">
        <f>T$94*Matriz_de_consumo!T30</f>
        <v>640584</v>
      </c>
      <c r="U120" s="28">
        <f>U$94*Matriz_de_consumo!U30</f>
        <v>691478.39999999991</v>
      </c>
      <c r="V120" s="28">
        <f>V$94*Matriz_de_consumo!V30</f>
        <v>691478.39999999991</v>
      </c>
      <c r="W120" s="28">
        <f>W$94*Matriz_de_consumo!W30</f>
        <v>698257.6</v>
      </c>
      <c r="X120" s="28">
        <f>X$94*Matriz_de_consumo!X30</f>
        <v>595274.4</v>
      </c>
      <c r="Y120" s="28">
        <f>Y$94*Matriz_de_consumo!Y30</f>
        <v>657770.4</v>
      </c>
      <c r="Z120" s="28">
        <f>Z$94*Matriz_de_consumo!Z30</f>
        <v>543426.4</v>
      </c>
    </row>
    <row r="121" spans="2:26" x14ac:dyDescent="0.2">
      <c r="B121" s="75">
        <f t="shared" si="1"/>
        <v>44676</v>
      </c>
      <c r="C121" s="28">
        <f>C$94*Matriz_de_consumo!C31</f>
        <v>539420.80000000005</v>
      </c>
      <c r="D121" s="28">
        <f>D$94*Matriz_de_consumo!D31</f>
        <v>532744.80000000005</v>
      </c>
      <c r="E121" s="28">
        <f>E$94*Matriz_de_consumo!E31</f>
        <v>551437.60000000009</v>
      </c>
      <c r="F121" s="28">
        <f>F$94*Matriz_de_consumo!F31</f>
        <v>536750.4</v>
      </c>
      <c r="G121" s="28">
        <f>G$94*Matriz_de_consumo!G31</f>
        <v>629647.20000000007</v>
      </c>
      <c r="H121" s="28">
        <f>H$94*Matriz_de_consumo!H31</f>
        <v>632772</v>
      </c>
      <c r="I121" s="28">
        <f>I$94*Matriz_de_consumo!I31</f>
        <v>618710.4</v>
      </c>
      <c r="J121" s="28">
        <f>J$94*Matriz_de_consumo!J31</f>
        <v>610898.4</v>
      </c>
      <c r="K121" s="28">
        <f>K$94*Matriz_de_consumo!K31</f>
        <v>642146.4</v>
      </c>
      <c r="L121" s="28">
        <f>L$94*Matriz_de_consumo!L31</f>
        <v>705036.79999999993</v>
      </c>
      <c r="M121" s="28">
        <f>M$94*Matriz_de_consumo!M31</f>
        <v>710121.2</v>
      </c>
      <c r="N121" s="28">
        <f>N$94*Matriz_de_consumo!N31</f>
        <v>725374.39999999991</v>
      </c>
      <c r="O121" s="28">
        <f>O$94*Matriz_de_consumo!O31</f>
        <v>662457.60000000009</v>
      </c>
      <c r="P121" s="28">
        <f>P$94*Matriz_de_consumo!P31</f>
        <v>648396</v>
      </c>
      <c r="Q121" s="28">
        <f>Q$94*Matriz_de_consumo!Q31</f>
        <v>639021.60000000009</v>
      </c>
      <c r="R121" s="28">
        <f>R$94*Matriz_de_consumo!R31</f>
        <v>620272.80000000005</v>
      </c>
      <c r="S121" s="28">
        <f>S$94*Matriz_de_consumo!S31</f>
        <v>632772</v>
      </c>
      <c r="T121" s="28">
        <f>T$94*Matriz_de_consumo!T31</f>
        <v>668707.20000000007</v>
      </c>
      <c r="U121" s="28">
        <f>U$94*Matriz_de_consumo!U31</f>
        <v>723679.6</v>
      </c>
      <c r="V121" s="28">
        <f>V$94*Matriz_de_consumo!V31</f>
        <v>696562.79999999993</v>
      </c>
      <c r="W121" s="28">
        <f>W$94*Matriz_de_consumo!W31</f>
        <v>689783.6</v>
      </c>
      <c r="X121" s="28">
        <f>X$94*Matriz_de_consumo!X31</f>
        <v>607773.60000000009</v>
      </c>
      <c r="Y121" s="28">
        <f>Y$94*Matriz_de_consumo!Y31</f>
        <v>645271.20000000007</v>
      </c>
      <c r="Z121" s="28">
        <f>Z$94*Matriz_de_consumo!Z31</f>
        <v>534080</v>
      </c>
    </row>
    <row r="122" spans="2:26" x14ac:dyDescent="0.2">
      <c r="B122" s="75">
        <f t="shared" si="1"/>
        <v>44677</v>
      </c>
      <c r="C122" s="28">
        <f>C$94*Matriz_de_consumo!C32</f>
        <v>550102.4</v>
      </c>
      <c r="D122" s="28">
        <f>D$94*Matriz_de_consumo!D32</f>
        <v>555443.20000000007</v>
      </c>
      <c r="E122" s="28">
        <f>E$94*Matriz_de_consumo!E32</f>
        <v>555443.20000000007</v>
      </c>
      <c r="F122" s="28">
        <f>F$94*Matriz_de_consumo!F32</f>
        <v>542091.20000000007</v>
      </c>
      <c r="G122" s="28">
        <f>G$94*Matriz_de_consumo!G32</f>
        <v>634334.4</v>
      </c>
      <c r="H122" s="28">
        <f>H$94*Matriz_de_consumo!H32</f>
        <v>654645.60000000009</v>
      </c>
      <c r="I122" s="28">
        <f>I$94*Matriz_de_consumo!I32</f>
        <v>660895.20000000007</v>
      </c>
      <c r="J122" s="28">
        <f>J$94*Matriz_de_consumo!J32</f>
        <v>657770.4</v>
      </c>
      <c r="K122" s="28">
        <f>K$94*Matriz_de_consumo!K32</f>
        <v>634334.4</v>
      </c>
      <c r="L122" s="28">
        <f>L$94*Matriz_de_consumo!L32</f>
        <v>635550</v>
      </c>
      <c r="M122" s="28">
        <f>M$94*Matriz_de_consumo!M32</f>
        <v>666056.39999999991</v>
      </c>
      <c r="N122" s="28">
        <f>N$94*Matriz_de_consumo!N32</f>
        <v>676225.2</v>
      </c>
      <c r="O122" s="28">
        <f>O$94*Matriz_de_consumo!O32</f>
        <v>624960</v>
      </c>
      <c r="P122" s="28">
        <f>P$94*Matriz_de_consumo!P32</f>
        <v>620272.80000000005</v>
      </c>
      <c r="Q122" s="28">
        <f>Q$94*Matriz_de_consumo!Q32</f>
        <v>624960</v>
      </c>
      <c r="R122" s="28">
        <f>R$94*Matriz_de_consumo!R32</f>
        <v>631209.60000000009</v>
      </c>
      <c r="S122" s="28">
        <f>S$94*Matriz_de_consumo!S32</f>
        <v>645271.20000000007</v>
      </c>
      <c r="T122" s="28">
        <f>T$94*Matriz_de_consumo!T32</f>
        <v>548402.4</v>
      </c>
      <c r="U122" s="28">
        <f>U$94*Matriz_de_consumo!U32</f>
        <v>618602</v>
      </c>
      <c r="V122" s="28">
        <f>V$94*Matriz_de_consumo!V32</f>
        <v>618602</v>
      </c>
      <c r="W122" s="28">
        <f>W$94*Matriz_de_consumo!W32</f>
        <v>640634.39999999991</v>
      </c>
      <c r="X122" s="28">
        <f>X$94*Matriz_de_consumo!X32</f>
        <v>585900</v>
      </c>
      <c r="Y122" s="28">
        <f>Y$94*Matriz_de_consumo!Y32</f>
        <v>599961.60000000009</v>
      </c>
      <c r="Z122" s="28">
        <f>Z$94*Matriz_de_consumo!Z32</f>
        <v>499364.80000000005</v>
      </c>
    </row>
    <row r="123" spans="2:26" x14ac:dyDescent="0.2">
      <c r="B123" s="75">
        <f t="shared" si="1"/>
        <v>44678</v>
      </c>
      <c r="C123" s="28">
        <f>C$94*Matriz_de_consumo!C33</f>
        <v>515387.2</v>
      </c>
      <c r="D123" s="28">
        <f>D$94*Matriz_de_consumo!D33</f>
        <v>506040.80000000005</v>
      </c>
      <c r="E123" s="28">
        <f>E$94*Matriz_de_consumo!E33</f>
        <v>502035.20000000001</v>
      </c>
      <c r="F123" s="28">
        <f>F$94*Matriz_de_consumo!F33</f>
        <v>507376.00000000006</v>
      </c>
      <c r="G123" s="28">
        <f>G$94*Matriz_de_consumo!G33</f>
        <v>592149.6</v>
      </c>
      <c r="H123" s="28">
        <f>H$94*Matriz_de_consumo!H33</f>
        <v>576525.6</v>
      </c>
      <c r="I123" s="28">
        <f>I$94*Matriz_de_consumo!I33</f>
        <v>593712</v>
      </c>
      <c r="J123" s="28">
        <f>J$94*Matriz_de_consumo!J33</f>
        <v>596836.80000000005</v>
      </c>
      <c r="K123" s="28">
        <f>K$94*Matriz_de_consumo!K33</f>
        <v>595274.4</v>
      </c>
      <c r="L123" s="28">
        <f>L$94*Matriz_de_consumo!L33</f>
        <v>655887.6</v>
      </c>
      <c r="M123" s="28">
        <f>M$94*Matriz_de_consumo!M33</f>
        <v>650803.19999999995</v>
      </c>
      <c r="N123" s="28">
        <f>N$94*Matriz_de_consumo!N33</f>
        <v>645718.79999999993</v>
      </c>
      <c r="O123" s="28">
        <f>O$94*Matriz_de_consumo!O33</f>
        <v>574963.20000000007</v>
      </c>
      <c r="P123" s="28">
        <f>P$94*Matriz_de_consumo!P33</f>
        <v>565588.80000000005</v>
      </c>
      <c r="Q123" s="28">
        <f>Q$94*Matriz_de_consumo!Q33</f>
        <v>623397.60000000009</v>
      </c>
      <c r="R123" s="28">
        <f>R$94*Matriz_de_consumo!R33</f>
        <v>607773.60000000009</v>
      </c>
      <c r="S123" s="28">
        <f>S$94*Matriz_de_consumo!S33</f>
        <v>601524</v>
      </c>
      <c r="T123" s="28">
        <f>T$94*Matriz_de_consumo!T33</f>
        <v>576525.6</v>
      </c>
      <c r="U123" s="28">
        <f>U$94*Matriz_de_consumo!U33</f>
        <v>652498</v>
      </c>
      <c r="V123" s="28">
        <f>V$94*Matriz_de_consumo!V33</f>
        <v>632160.39999999991</v>
      </c>
      <c r="W123" s="28">
        <f>W$94*Matriz_de_consumo!W33</f>
        <v>664361.6</v>
      </c>
      <c r="X123" s="28">
        <f>X$94*Matriz_de_consumo!X33</f>
        <v>620272.80000000005</v>
      </c>
      <c r="Y123" s="28">
        <f>Y$94*Matriz_de_consumo!Y33</f>
        <v>593712</v>
      </c>
      <c r="Z123" s="28">
        <f>Z$94*Matriz_de_consumo!Z33</f>
        <v>507376.00000000006</v>
      </c>
    </row>
    <row r="124" spans="2:26" x14ac:dyDescent="0.2">
      <c r="B124" s="75">
        <f t="shared" si="1"/>
        <v>44679</v>
      </c>
      <c r="C124" s="28">
        <f>C$94*Matriz_de_consumo!C34</f>
        <v>491353.60000000003</v>
      </c>
      <c r="D124" s="28">
        <f>D$94*Matriz_de_consumo!D34</f>
        <v>486012.80000000005</v>
      </c>
      <c r="E124" s="28">
        <f>E$94*Matriz_de_consumo!E34</f>
        <v>494024.00000000006</v>
      </c>
      <c r="F124" s="28">
        <f>F$94*Matriz_de_consumo!F34</f>
        <v>511381.60000000003</v>
      </c>
      <c r="G124" s="28">
        <f>G$94*Matriz_de_consumo!G34</f>
        <v>617148</v>
      </c>
      <c r="H124" s="28">
        <f>H$94*Matriz_de_consumo!H34</f>
        <v>606211.20000000007</v>
      </c>
      <c r="I124" s="28">
        <f>I$94*Matriz_de_consumo!I34</f>
        <v>590587.20000000007</v>
      </c>
      <c r="J124" s="28">
        <f>J$94*Matriz_de_consumo!J34</f>
        <v>582775.20000000007</v>
      </c>
      <c r="K124" s="28">
        <f>K$94*Matriz_de_consumo!K34</f>
        <v>589024.80000000005</v>
      </c>
      <c r="L124" s="28">
        <f>L$94*Matriz_de_consumo!L34</f>
        <v>649108.39999999991</v>
      </c>
      <c r="M124" s="28">
        <f>M$94*Matriz_de_consumo!M34</f>
        <v>630465.6</v>
      </c>
      <c r="N124" s="28">
        <f>N$94*Matriz_de_consumo!N34</f>
        <v>644024</v>
      </c>
      <c r="O124" s="28">
        <f>O$94*Matriz_de_consumo!O34</f>
        <v>596836.80000000005</v>
      </c>
      <c r="P124" s="28">
        <f>P$94*Matriz_de_consumo!P34</f>
        <v>606211.20000000007</v>
      </c>
      <c r="Q124" s="28">
        <f>Q$94*Matriz_de_consumo!Q34</f>
        <v>620272.80000000005</v>
      </c>
      <c r="R124" s="28">
        <f>R$94*Matriz_de_consumo!R34</f>
        <v>621835.20000000007</v>
      </c>
      <c r="S124" s="28">
        <f>S$94*Matriz_de_consumo!S34</f>
        <v>557776.80000000005</v>
      </c>
      <c r="T124" s="28">
        <f>T$94*Matriz_de_consumo!T34</f>
        <v>589024.80000000005</v>
      </c>
      <c r="U124" s="28">
        <f>U$94*Matriz_de_consumo!U34</f>
        <v>642329.19999999995</v>
      </c>
      <c r="V124" s="28">
        <f>V$94*Matriz_de_consumo!V34</f>
        <v>650803.19999999995</v>
      </c>
      <c r="W124" s="28">
        <f>W$94*Matriz_de_consumo!W34</f>
        <v>660972</v>
      </c>
      <c r="X124" s="28">
        <f>X$94*Matriz_de_consumo!X34</f>
        <v>601524</v>
      </c>
      <c r="Y124" s="28">
        <f>Y$94*Matriz_de_consumo!Y34</f>
        <v>615585.60000000009</v>
      </c>
      <c r="Z124" s="28">
        <f>Z$94*Matriz_de_consumo!Z34</f>
        <v>531409.60000000009</v>
      </c>
    </row>
    <row r="125" spans="2:26" x14ac:dyDescent="0.2">
      <c r="B125" s="75">
        <f t="shared" si="1"/>
        <v>44680</v>
      </c>
      <c r="C125" s="28">
        <f>C$94*Matriz_de_consumo!C35</f>
        <v>511381.60000000003</v>
      </c>
      <c r="D125" s="28">
        <f>D$94*Matriz_de_consumo!D35</f>
        <v>504705.60000000003</v>
      </c>
      <c r="E125" s="28">
        <f>E$94*Matriz_de_consumo!E35</f>
        <v>510046.4</v>
      </c>
      <c r="F125" s="28">
        <f>F$94*Matriz_de_consumo!F35</f>
        <v>507376.00000000006</v>
      </c>
      <c r="G125" s="28">
        <f>G$94*Matriz_de_consumo!G35</f>
        <v>621835.20000000007</v>
      </c>
      <c r="H125" s="28">
        <f>H$94*Matriz_de_consumo!H35</f>
        <v>614023.20000000007</v>
      </c>
      <c r="I125" s="28">
        <f>I$94*Matriz_de_consumo!I35</f>
        <v>607773.60000000009</v>
      </c>
      <c r="J125" s="28">
        <f>J$94*Matriz_de_consumo!J35</f>
        <v>618710.4</v>
      </c>
      <c r="K125" s="28">
        <f>K$94*Matriz_de_consumo!K35</f>
        <v>617148</v>
      </c>
      <c r="L125" s="28">
        <f>L$94*Matriz_de_consumo!L35</f>
        <v>650803.19999999995</v>
      </c>
      <c r="M125" s="28">
        <f>M$94*Matriz_de_consumo!M35</f>
        <v>652498</v>
      </c>
      <c r="N125" s="28">
        <f>N$94*Matriz_de_consumo!N35</f>
        <v>620296.79999999993</v>
      </c>
      <c r="O125" s="28">
        <f>O$94*Matriz_de_consumo!O35</f>
        <v>590587.20000000007</v>
      </c>
      <c r="P125" s="28">
        <f>P$94*Matriz_de_consumo!P35</f>
        <v>604648.80000000005</v>
      </c>
      <c r="Q125" s="28">
        <f>Q$94*Matriz_de_consumo!Q35</f>
        <v>609336</v>
      </c>
      <c r="R125" s="28">
        <f>R$94*Matriz_de_consumo!R35</f>
        <v>609336</v>
      </c>
      <c r="S125" s="28">
        <f>S$94*Matriz_de_consumo!S35</f>
        <v>629647.20000000007</v>
      </c>
      <c r="T125" s="28">
        <f>T$94*Matriz_de_consumo!T35</f>
        <v>599961.60000000009</v>
      </c>
      <c r="U125" s="28">
        <f>U$94*Matriz_de_consumo!U35</f>
        <v>660972</v>
      </c>
      <c r="V125" s="28">
        <f>V$94*Matriz_de_consumo!V35</f>
        <v>657582.39999999991</v>
      </c>
      <c r="W125" s="28">
        <f>W$94*Matriz_de_consumo!W35</f>
        <v>649108.39999999991</v>
      </c>
      <c r="X125" s="28">
        <f>X$94*Matriz_de_consumo!X35</f>
        <v>599961.60000000009</v>
      </c>
      <c r="Y125" s="28">
        <f>Y$94*Matriz_de_consumo!Y35</f>
        <v>601524</v>
      </c>
      <c r="Z125" s="28">
        <f>Z$94*Matriz_de_consumo!Z35</f>
        <v>503370.4</v>
      </c>
    </row>
    <row r="126" spans="2:26" x14ac:dyDescent="0.2">
      <c r="B126" s="75">
        <f t="shared" si="1"/>
        <v>44681</v>
      </c>
      <c r="C126" s="28">
        <f>C$94*Matriz_de_consumo!C36</f>
        <v>503370.4</v>
      </c>
      <c r="D126" s="28">
        <f>D$94*Matriz_de_consumo!D36</f>
        <v>498029.60000000003</v>
      </c>
      <c r="E126" s="28">
        <f>E$94*Matriz_de_consumo!E36</f>
        <v>502035.20000000001</v>
      </c>
      <c r="F126" s="28">
        <f>F$94*Matriz_de_consumo!F36</f>
        <v>519392.80000000005</v>
      </c>
      <c r="G126" s="28">
        <f>G$94*Matriz_de_consumo!G36</f>
        <v>626522.4</v>
      </c>
      <c r="H126" s="28">
        <f>H$94*Matriz_de_consumo!H36</f>
        <v>617148</v>
      </c>
      <c r="I126" s="28">
        <f>I$94*Matriz_de_consumo!I36</f>
        <v>620272.80000000005</v>
      </c>
      <c r="J126" s="28">
        <f>J$94*Matriz_de_consumo!J36</f>
        <v>614023.20000000007</v>
      </c>
      <c r="K126" s="28">
        <f>K$94*Matriz_de_consumo!K36</f>
        <v>607773.60000000009</v>
      </c>
      <c r="L126" s="28">
        <f>L$94*Matriz_de_consumo!L36</f>
        <v>628770.79999999993</v>
      </c>
      <c r="M126" s="28">
        <f>M$94*Matriz_de_consumo!M36</f>
        <v>654192.79999999993</v>
      </c>
      <c r="N126" s="28">
        <f>N$94*Matriz_de_consumo!N36</f>
        <v>677920</v>
      </c>
      <c r="O126" s="28">
        <f>O$94*Matriz_de_consumo!O36</f>
        <v>620272.80000000005</v>
      </c>
      <c r="P126" s="28">
        <f>P$94*Matriz_de_consumo!P36</f>
        <v>601524</v>
      </c>
      <c r="Q126" s="28">
        <f>Q$94*Matriz_de_consumo!Q36</f>
        <v>592149.6</v>
      </c>
      <c r="R126" s="28">
        <f>R$94*Matriz_de_consumo!R36</f>
        <v>590587.20000000007</v>
      </c>
      <c r="S126" s="28">
        <f>S$94*Matriz_de_consumo!S36</f>
        <v>624960</v>
      </c>
      <c r="T126" s="28">
        <f>T$94*Matriz_de_consumo!T36</f>
        <v>623397.60000000009</v>
      </c>
      <c r="U126" s="28">
        <f>U$94*Matriz_de_consumo!U36</f>
        <v>688088.79999999993</v>
      </c>
      <c r="V126" s="28">
        <f>V$94*Matriz_de_consumo!V36</f>
        <v>703342</v>
      </c>
      <c r="W126" s="28">
        <f>W$94*Matriz_de_consumo!W36</f>
        <v>703342</v>
      </c>
      <c r="X126" s="28">
        <f>X$94*Matriz_de_consumo!X36</f>
        <v>653083.20000000007</v>
      </c>
      <c r="Y126" s="28">
        <f>Y$94*Matriz_de_consumo!Y36</f>
        <v>639021.60000000009</v>
      </c>
      <c r="Z126" s="28">
        <f>Z$94*Matriz_de_consumo!Z36</f>
        <v>520728.00000000006</v>
      </c>
    </row>
    <row r="127" spans="2:26" x14ac:dyDescent="0.2">
      <c r="B127" s="75">
        <f t="shared" si="1"/>
        <v>0</v>
      </c>
      <c r="C127" s="28">
        <f>C$94*Matriz_de_consumo!C37</f>
        <v>0</v>
      </c>
      <c r="D127" s="28">
        <f>D$94*Matriz_de_consumo!D37</f>
        <v>0</v>
      </c>
      <c r="E127" s="28">
        <f>E$94*Matriz_de_consumo!E37</f>
        <v>0</v>
      </c>
      <c r="F127" s="28">
        <f>F$94*Matriz_de_consumo!F37</f>
        <v>0</v>
      </c>
      <c r="G127" s="28">
        <f>G$94*Matriz_de_consumo!G37</f>
        <v>0</v>
      </c>
      <c r="H127" s="28">
        <f>H$94*Matriz_de_consumo!H37</f>
        <v>0</v>
      </c>
      <c r="I127" s="28">
        <f>I$94*Matriz_de_consumo!I37</f>
        <v>0</v>
      </c>
      <c r="J127" s="28">
        <f>J$94*Matriz_de_consumo!J37</f>
        <v>0</v>
      </c>
      <c r="K127" s="28">
        <f>K$94*Matriz_de_consumo!K37</f>
        <v>0</v>
      </c>
      <c r="L127" s="28">
        <f>L$94*Matriz_de_consumo!L37</f>
        <v>0</v>
      </c>
      <c r="M127" s="28">
        <f>M$94*Matriz_de_consumo!M37</f>
        <v>0</v>
      </c>
      <c r="N127" s="28">
        <f>N$94*Matriz_de_consumo!N37</f>
        <v>0</v>
      </c>
      <c r="O127" s="28">
        <f>O$94*Matriz_de_consumo!O37</f>
        <v>0</v>
      </c>
      <c r="P127" s="28">
        <f>P$94*Matriz_de_consumo!P37</f>
        <v>0</v>
      </c>
      <c r="Q127" s="28">
        <f>Q$94*Matriz_de_consumo!Q37</f>
        <v>0</v>
      </c>
      <c r="R127" s="28">
        <f>R$94*Matriz_de_consumo!R37</f>
        <v>0</v>
      </c>
      <c r="S127" s="28">
        <f>S$94*Matriz_de_consumo!S37</f>
        <v>0</v>
      </c>
      <c r="T127" s="28">
        <f>T$94*Matriz_de_consumo!T37</f>
        <v>0</v>
      </c>
      <c r="U127" s="28">
        <f>U$94*Matriz_de_consumo!U37</f>
        <v>0</v>
      </c>
      <c r="V127" s="28">
        <f>V$94*Matriz_de_consumo!V37</f>
        <v>0</v>
      </c>
      <c r="W127" s="28">
        <f>W$94*Matriz_de_consumo!W37</f>
        <v>0</v>
      </c>
      <c r="X127" s="28">
        <f>X$94*Matriz_de_consumo!X37</f>
        <v>0</v>
      </c>
      <c r="Y127" s="28">
        <f>Y$94*Matriz_de_consumo!Y37</f>
        <v>0</v>
      </c>
      <c r="Z127" s="28">
        <f>Z$94*Matriz_de_consumo!Z37</f>
        <v>0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107</v>
      </c>
      <c r="C129" s="29">
        <f>+(SUM(C97:Z127))</f>
        <v>451012859.60000014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172</v>
      </c>
    </row>
    <row r="134" spans="2:26" s="45" customFormat="1" x14ac:dyDescent="0.2">
      <c r="C134" s="46" t="s">
        <v>103</v>
      </c>
      <c r="D134" s="22"/>
    </row>
    <row r="135" spans="2:26" ht="15" customHeight="1" x14ac:dyDescent="0.2">
      <c r="B135" s="15" t="s">
        <v>84</v>
      </c>
      <c r="C135" s="16" cm="1">
        <f t="array" ref="C135">ROUND(INDEX(Tabla_reporte_bitacora_frontera[dm_redo],MATCH(Datos_Consumos!$C$2,Tabla_reporte_bitacora_frontera[frontera],0),0),2)</f>
        <v>32.69</v>
      </c>
    </row>
    <row r="137" spans="2:26" x14ac:dyDescent="0.2">
      <c r="B137" s="27"/>
      <c r="C137" s="21" t="s">
        <v>106</v>
      </c>
      <c r="D137" s="21" t="s">
        <v>55</v>
      </c>
      <c r="E137" s="21" t="s">
        <v>56</v>
      </c>
      <c r="F137" s="21" t="s">
        <v>57</v>
      </c>
      <c r="G137" s="21" t="s">
        <v>58</v>
      </c>
      <c r="H137" s="21" t="s">
        <v>59</v>
      </c>
      <c r="I137" s="21" t="s">
        <v>60</v>
      </c>
      <c r="J137" s="21" t="s">
        <v>61</v>
      </c>
      <c r="K137" s="21" t="s">
        <v>62</v>
      </c>
      <c r="L137" s="21" t="s">
        <v>63</v>
      </c>
      <c r="M137" s="21" t="s">
        <v>64</v>
      </c>
      <c r="N137" s="21" t="s">
        <v>65</v>
      </c>
      <c r="O137" s="21" t="s">
        <v>66</v>
      </c>
      <c r="P137" s="21" t="s">
        <v>67</v>
      </c>
      <c r="Q137" s="21" t="s">
        <v>68</v>
      </c>
      <c r="R137" s="21" t="s">
        <v>69</v>
      </c>
      <c r="S137" s="21" t="s">
        <v>70</v>
      </c>
      <c r="T137" s="21" t="s">
        <v>71</v>
      </c>
      <c r="U137" s="21" t="s">
        <v>72</v>
      </c>
      <c r="V137" s="21" t="s">
        <v>73</v>
      </c>
      <c r="W137" s="21" t="s">
        <v>74</v>
      </c>
      <c r="X137" s="21" t="s">
        <v>75</v>
      </c>
      <c r="Y137" s="21" t="s">
        <v>76</v>
      </c>
      <c r="Z137" s="21" t="s">
        <v>77</v>
      </c>
    </row>
    <row r="138" spans="2:26" x14ac:dyDescent="0.2">
      <c r="B138" s="75">
        <f>+B56</f>
        <v>44652</v>
      </c>
      <c r="C138" s="28">
        <f>$C$135*Matriz_de_consumo!C7</f>
        <v>545269.19999999995</v>
      </c>
      <c r="D138" s="28">
        <f>$C$135*Matriz_de_consumo!D7</f>
        <v>538731.19999999995</v>
      </c>
      <c r="E138" s="28">
        <f>$C$135*Matriz_de_consumo!E7</f>
        <v>528270.39999999991</v>
      </c>
      <c r="F138" s="28">
        <f>$C$135*Matriz_de_consumo!F7</f>
        <v>533500.79999999993</v>
      </c>
      <c r="G138" s="28">
        <f>$C$135*Matriz_de_consumo!G7</f>
        <v>559652.79999999993</v>
      </c>
      <c r="H138" s="28">
        <f>$C$135*Matriz_de_consumo!H7</f>
        <v>557037.6</v>
      </c>
      <c r="I138" s="28">
        <f>$C$135*Matriz_de_consumo!I7</f>
        <v>546576.79999999993</v>
      </c>
      <c r="J138" s="28">
        <f>$C$135*Matriz_de_consumo!J7</f>
        <v>542654</v>
      </c>
      <c r="K138" s="28">
        <f>$C$135*Matriz_de_consumo!K7</f>
        <v>562268</v>
      </c>
      <c r="L138" s="28">
        <f>$C$135*Matriz_de_consumo!L7</f>
        <v>540038.79999999993</v>
      </c>
      <c r="M138" s="28">
        <f>$C$135*Matriz_de_consumo!M7</f>
        <v>537423.6</v>
      </c>
      <c r="N138" s="28">
        <f>$C$135*Matriz_de_consumo!N7</f>
        <v>530885.6</v>
      </c>
      <c r="O138" s="28">
        <f>$C$135*Matriz_de_consumo!O7</f>
        <v>553114.79999999993</v>
      </c>
      <c r="P138" s="28">
        <f>$C$135*Matriz_de_consumo!P7</f>
        <v>558345.19999999995</v>
      </c>
      <c r="Q138" s="28">
        <f>$C$135*Matriz_de_consumo!Q7</f>
        <v>549192</v>
      </c>
      <c r="R138" s="28">
        <f>$C$135*Matriz_de_consumo!R7</f>
        <v>543961.59999999998</v>
      </c>
      <c r="S138" s="28">
        <f>$C$135*Matriz_de_consumo!S7</f>
        <v>529578</v>
      </c>
      <c r="T138" s="28">
        <f>$C$135*Matriz_de_consumo!T7</f>
        <v>449814.39999999997</v>
      </c>
      <c r="U138" s="28">
        <f>$C$135*Matriz_de_consumo!U7</f>
        <v>507348.8</v>
      </c>
      <c r="V138" s="28">
        <f>$C$135*Matriz_de_consumo!V7</f>
        <v>525655.19999999995</v>
      </c>
      <c r="W138" s="28">
        <f>$C$135*Matriz_de_consumo!W7</f>
        <v>526962.79999999993</v>
      </c>
      <c r="X138" s="28">
        <f>$C$135*Matriz_de_consumo!X7</f>
        <v>545269.19999999995</v>
      </c>
      <c r="Y138" s="28">
        <f>$C$135*Matriz_de_consumo!Y7</f>
        <v>523039.99999999994</v>
      </c>
      <c r="Z138" s="28">
        <f>$C$135*Matriz_de_consumo!Z7</f>
        <v>547884.39999999991</v>
      </c>
    </row>
    <row r="139" spans="2:26" x14ac:dyDescent="0.2">
      <c r="B139" s="75">
        <f t="shared" ref="B139:B168" si="2">+B57</f>
        <v>44653</v>
      </c>
      <c r="C139" s="28">
        <f>$C$135*Matriz_de_consumo!C8</f>
        <v>542654</v>
      </c>
      <c r="D139" s="28">
        <f>$C$135*Matriz_de_consumo!D8</f>
        <v>458967.6</v>
      </c>
      <c r="E139" s="28">
        <f>$C$135*Matriz_de_consumo!E8</f>
        <v>536116</v>
      </c>
      <c r="F139" s="28">
        <f>$C$135*Matriz_de_consumo!F8</f>
        <v>549192</v>
      </c>
      <c r="G139" s="28">
        <f>$C$135*Matriz_de_consumo!G8</f>
        <v>542654</v>
      </c>
      <c r="H139" s="28">
        <f>$C$135*Matriz_de_consumo!H8</f>
        <v>536116</v>
      </c>
      <c r="I139" s="28">
        <f>$C$135*Matriz_de_consumo!I8</f>
        <v>515194.39999999997</v>
      </c>
      <c r="J139" s="28">
        <f>$C$135*Matriz_de_consumo!J8</f>
        <v>550499.6</v>
      </c>
      <c r="K139" s="28">
        <f>$C$135*Matriz_de_consumo!K8</f>
        <v>524347.6</v>
      </c>
      <c r="L139" s="28">
        <f>$C$135*Matriz_de_consumo!L8</f>
        <v>546576.79999999993</v>
      </c>
      <c r="M139" s="28">
        <f>$C$135*Matriz_de_consumo!M8</f>
        <v>554422.39999999991</v>
      </c>
      <c r="N139" s="28">
        <f>$C$135*Matriz_de_consumo!N8</f>
        <v>540038.79999999993</v>
      </c>
      <c r="O139" s="28">
        <f>$C$135*Matriz_de_consumo!O8</f>
        <v>545269.19999999995</v>
      </c>
      <c r="P139" s="28">
        <f>$C$135*Matriz_de_consumo!P8</f>
        <v>540038.79999999993</v>
      </c>
      <c r="Q139" s="28">
        <f>$C$135*Matriz_de_consumo!Q8</f>
        <v>525655.19999999995</v>
      </c>
      <c r="R139" s="28">
        <f>$C$135*Matriz_de_consumo!R8</f>
        <v>521732.39999999997</v>
      </c>
      <c r="S139" s="28">
        <f>$C$135*Matriz_de_consumo!S8</f>
        <v>537423.6</v>
      </c>
      <c r="T139" s="28">
        <f>$C$135*Matriz_de_consumo!T8</f>
        <v>521732.39999999997</v>
      </c>
      <c r="U139" s="28">
        <f>$C$135*Matriz_de_consumo!U8</f>
        <v>541346.39999999991</v>
      </c>
      <c r="V139" s="28">
        <f>$C$135*Matriz_de_consumo!V8</f>
        <v>543961.59999999998</v>
      </c>
      <c r="W139" s="28">
        <f>$C$135*Matriz_de_consumo!W8</f>
        <v>534808.39999999991</v>
      </c>
      <c r="X139" s="28">
        <f>$C$135*Matriz_de_consumo!X8</f>
        <v>537423.6</v>
      </c>
      <c r="Y139" s="28">
        <f>$C$135*Matriz_de_consumo!Y8</f>
        <v>532193.19999999995</v>
      </c>
      <c r="Z139" s="28">
        <f>$C$135*Matriz_de_consumo!Z8</f>
        <v>541346.39999999991</v>
      </c>
    </row>
    <row r="140" spans="2:26" x14ac:dyDescent="0.2">
      <c r="B140" s="75">
        <f t="shared" si="2"/>
        <v>44654</v>
      </c>
      <c r="C140" s="28">
        <f>$C$135*Matriz_de_consumo!C9</f>
        <v>541346.39999999991</v>
      </c>
      <c r="D140" s="28">
        <f>$C$135*Matriz_de_consumo!D9</f>
        <v>523039.99999999994</v>
      </c>
      <c r="E140" s="28">
        <f>$C$135*Matriz_de_consumo!E9</f>
        <v>536116</v>
      </c>
      <c r="F140" s="28">
        <f>$C$135*Matriz_de_consumo!F9</f>
        <v>519117.19999999995</v>
      </c>
      <c r="G140" s="28">
        <f>$C$135*Matriz_de_consumo!G9</f>
        <v>536116</v>
      </c>
      <c r="H140" s="28">
        <f>$C$135*Matriz_de_consumo!H9</f>
        <v>499503.19999999995</v>
      </c>
      <c r="I140" s="28">
        <f>$C$135*Matriz_de_consumo!I9</f>
        <v>523039.99999999994</v>
      </c>
      <c r="J140" s="28">
        <f>$C$135*Matriz_de_consumo!J9</f>
        <v>523039.99999999994</v>
      </c>
      <c r="K140" s="28">
        <f>$C$135*Matriz_de_consumo!K9</f>
        <v>538731.19999999995</v>
      </c>
      <c r="L140" s="28">
        <f>$C$135*Matriz_de_consumo!L9</f>
        <v>536116</v>
      </c>
      <c r="M140" s="28">
        <f>$C$135*Matriz_de_consumo!M9</f>
        <v>520424.8</v>
      </c>
      <c r="N140" s="28">
        <f>$C$135*Matriz_de_consumo!N9</f>
        <v>540038.79999999993</v>
      </c>
      <c r="O140" s="28">
        <f>$C$135*Matriz_de_consumo!O9</f>
        <v>526962.79999999993</v>
      </c>
      <c r="P140" s="28">
        <f>$C$135*Matriz_de_consumo!P9</f>
        <v>558345.19999999995</v>
      </c>
      <c r="Q140" s="28">
        <f>$C$135*Matriz_de_consumo!Q9</f>
        <v>543961.59999999998</v>
      </c>
      <c r="R140" s="28">
        <f>$C$135*Matriz_de_consumo!R9</f>
        <v>533500.79999999993</v>
      </c>
      <c r="S140" s="28">
        <f>$C$135*Matriz_de_consumo!S9</f>
        <v>542654</v>
      </c>
      <c r="T140" s="28">
        <f>$C$135*Matriz_de_consumo!T9</f>
        <v>546576.79999999993</v>
      </c>
      <c r="U140" s="28">
        <f>$C$135*Matriz_de_consumo!U9</f>
        <v>521732.39999999997</v>
      </c>
      <c r="V140" s="28">
        <f>$C$135*Matriz_de_consumo!V9</f>
        <v>528270.39999999991</v>
      </c>
      <c r="W140" s="28">
        <f>$C$135*Matriz_de_consumo!W9</f>
        <v>528270.39999999991</v>
      </c>
      <c r="X140" s="28">
        <f>$C$135*Matriz_de_consumo!X9</f>
        <v>512579.19999999995</v>
      </c>
      <c r="Y140" s="28">
        <f>$C$135*Matriz_de_consumo!Y9</f>
        <v>528270.39999999991</v>
      </c>
      <c r="Z140" s="28">
        <f>$C$135*Matriz_de_consumo!Z9</f>
        <v>545269.19999999995</v>
      </c>
    </row>
    <row r="141" spans="2:26" x14ac:dyDescent="0.2">
      <c r="B141" s="75">
        <f t="shared" si="2"/>
        <v>44655</v>
      </c>
      <c r="C141" s="28">
        <f>$C$135*Matriz_de_consumo!C10</f>
        <v>517809.6</v>
      </c>
      <c r="D141" s="28">
        <f>$C$135*Matriz_de_consumo!D10</f>
        <v>473351.19999999995</v>
      </c>
      <c r="E141" s="28">
        <f>$C$135*Matriz_de_consumo!E10</f>
        <v>507348.8</v>
      </c>
      <c r="F141" s="28">
        <f>$C$135*Matriz_de_consumo!F10</f>
        <v>519117.19999999995</v>
      </c>
      <c r="G141" s="28">
        <f>$C$135*Matriz_de_consumo!G10</f>
        <v>547884.39999999991</v>
      </c>
      <c r="H141" s="28">
        <f>$C$135*Matriz_de_consumo!H10</f>
        <v>542654</v>
      </c>
      <c r="I141" s="28">
        <f>$C$135*Matriz_de_consumo!I10</f>
        <v>545269.19999999995</v>
      </c>
      <c r="J141" s="28">
        <f>$C$135*Matriz_de_consumo!J10</f>
        <v>546576.79999999993</v>
      </c>
      <c r="K141" s="28">
        <f>$C$135*Matriz_de_consumo!K10</f>
        <v>543961.59999999998</v>
      </c>
      <c r="L141" s="28">
        <f>$C$135*Matriz_de_consumo!L10</f>
        <v>529578</v>
      </c>
      <c r="M141" s="28">
        <f>$C$135*Matriz_de_consumo!M10</f>
        <v>538731.19999999995</v>
      </c>
      <c r="N141" s="28">
        <f>$C$135*Matriz_de_consumo!N10</f>
        <v>553114.79999999993</v>
      </c>
      <c r="O141" s="28">
        <f>$C$135*Matriz_de_consumo!O10</f>
        <v>547884.39999999991</v>
      </c>
      <c r="P141" s="28">
        <f>$C$135*Matriz_de_consumo!P10</f>
        <v>536116</v>
      </c>
      <c r="Q141" s="28">
        <f>$C$135*Matriz_de_consumo!Q10</f>
        <v>529578</v>
      </c>
      <c r="R141" s="28">
        <f>$C$135*Matriz_de_consumo!R10</f>
        <v>549192</v>
      </c>
      <c r="S141" s="28">
        <f>$C$135*Matriz_de_consumo!S10</f>
        <v>526962.79999999993</v>
      </c>
      <c r="T141" s="28">
        <f>$C$135*Matriz_de_consumo!T10</f>
        <v>534808.39999999991</v>
      </c>
      <c r="U141" s="28">
        <f>$C$135*Matriz_de_consumo!U10</f>
        <v>541346.39999999991</v>
      </c>
      <c r="V141" s="28">
        <f>$C$135*Matriz_de_consumo!V10</f>
        <v>550499.6</v>
      </c>
      <c r="W141" s="28">
        <f>$C$135*Matriz_de_consumo!W10</f>
        <v>538731.19999999995</v>
      </c>
      <c r="X141" s="28">
        <f>$C$135*Matriz_de_consumo!X10</f>
        <v>509963.99999999994</v>
      </c>
      <c r="Y141" s="28">
        <f>$C$135*Matriz_de_consumo!Y10</f>
        <v>516501.99999999994</v>
      </c>
      <c r="Z141" s="28">
        <f>$C$135*Matriz_de_consumo!Z10</f>
        <v>528270.39999999991</v>
      </c>
    </row>
    <row r="142" spans="2:26" x14ac:dyDescent="0.2">
      <c r="B142" s="75">
        <f t="shared" si="2"/>
        <v>44656</v>
      </c>
      <c r="C142" s="28">
        <f>$C$135*Matriz_de_consumo!C11</f>
        <v>508656.39999999997</v>
      </c>
      <c r="D142" s="28">
        <f>$C$135*Matriz_de_consumo!D11</f>
        <v>512579.19999999995</v>
      </c>
      <c r="E142" s="28">
        <f>$C$135*Matriz_de_consumo!E11</f>
        <v>375281.19999999995</v>
      </c>
      <c r="F142" s="28">
        <f>$C$135*Matriz_de_consumo!F11</f>
        <v>511271.6</v>
      </c>
      <c r="G142" s="28">
        <f>$C$135*Matriz_de_consumo!G11</f>
        <v>540038.79999999993</v>
      </c>
      <c r="H142" s="28">
        <f>$C$135*Matriz_de_consumo!H11</f>
        <v>543961.59999999998</v>
      </c>
      <c r="I142" s="28">
        <f>$C$135*Matriz_de_consumo!I11</f>
        <v>536116</v>
      </c>
      <c r="J142" s="28">
        <f>$C$135*Matriz_de_consumo!J11</f>
        <v>526962.79999999993</v>
      </c>
      <c r="K142" s="28">
        <f>$C$135*Matriz_de_consumo!K11</f>
        <v>524347.6</v>
      </c>
      <c r="L142" s="28">
        <f>$C$135*Matriz_de_consumo!L11</f>
        <v>520424.8</v>
      </c>
      <c r="M142" s="28">
        <f>$C$135*Matriz_de_consumo!M11</f>
        <v>526962.79999999993</v>
      </c>
      <c r="N142" s="28">
        <f>$C$135*Matriz_de_consumo!N11</f>
        <v>530885.6</v>
      </c>
      <c r="O142" s="28">
        <f>$C$135*Matriz_de_consumo!O11</f>
        <v>547884.39999999991</v>
      </c>
      <c r="P142" s="28">
        <f>$C$135*Matriz_de_consumo!P11</f>
        <v>537423.6</v>
      </c>
      <c r="Q142" s="28">
        <f>$C$135*Matriz_de_consumo!Q11</f>
        <v>525655.19999999995</v>
      </c>
      <c r="R142" s="28">
        <f>$C$135*Matriz_de_consumo!R11</f>
        <v>513886.8</v>
      </c>
      <c r="S142" s="28">
        <f>$C$135*Matriz_de_consumo!S11</f>
        <v>530885.6</v>
      </c>
      <c r="T142" s="28">
        <f>$C$135*Matriz_de_consumo!T11</f>
        <v>538731.19999999995</v>
      </c>
      <c r="U142" s="28">
        <f>$C$135*Matriz_de_consumo!U11</f>
        <v>545269.19999999995</v>
      </c>
      <c r="V142" s="28">
        <f>$C$135*Matriz_de_consumo!V11</f>
        <v>502118.39999999997</v>
      </c>
      <c r="W142" s="28">
        <f>$C$135*Matriz_de_consumo!W11</f>
        <v>512579.19999999995</v>
      </c>
      <c r="X142" s="28">
        <f>$C$135*Matriz_de_consumo!X11</f>
        <v>529578</v>
      </c>
      <c r="Y142" s="28">
        <f>$C$135*Matriz_de_consumo!Y11</f>
        <v>530885.6</v>
      </c>
      <c r="Z142" s="28">
        <f>$C$135*Matriz_de_consumo!Z11</f>
        <v>546576.79999999993</v>
      </c>
    </row>
    <row r="143" spans="2:26" x14ac:dyDescent="0.2">
      <c r="B143" s="75">
        <f t="shared" si="2"/>
        <v>44657</v>
      </c>
      <c r="C143" s="28">
        <f>$C$135*Matriz_de_consumo!C12</f>
        <v>542654</v>
      </c>
      <c r="D143" s="28">
        <f>$C$135*Matriz_de_consumo!D12</f>
        <v>534808.39999999991</v>
      </c>
      <c r="E143" s="28">
        <f>$C$135*Matriz_de_consumo!E12</f>
        <v>526962.79999999993</v>
      </c>
      <c r="F143" s="28">
        <f>$C$135*Matriz_de_consumo!F12</f>
        <v>549192</v>
      </c>
      <c r="G143" s="28">
        <f>$C$135*Matriz_de_consumo!G12</f>
        <v>546576.79999999993</v>
      </c>
      <c r="H143" s="28">
        <f>$C$135*Matriz_de_consumo!H12</f>
        <v>540038.79999999993</v>
      </c>
      <c r="I143" s="28">
        <f>$C$135*Matriz_de_consumo!I12</f>
        <v>529578</v>
      </c>
      <c r="J143" s="28">
        <f>$C$135*Matriz_de_consumo!J12</f>
        <v>519117.19999999995</v>
      </c>
      <c r="K143" s="28">
        <f>$C$135*Matriz_de_consumo!K12</f>
        <v>528270.39999999991</v>
      </c>
      <c r="L143" s="28">
        <f>$C$135*Matriz_de_consumo!L12</f>
        <v>529578</v>
      </c>
      <c r="M143" s="28">
        <f>$C$135*Matriz_de_consumo!M12</f>
        <v>530885.6</v>
      </c>
      <c r="N143" s="28">
        <f>$C$135*Matriz_de_consumo!N12</f>
        <v>525655.19999999995</v>
      </c>
      <c r="O143" s="28">
        <f>$C$135*Matriz_de_consumo!O12</f>
        <v>541346.39999999991</v>
      </c>
      <c r="P143" s="28">
        <f>$C$135*Matriz_de_consumo!P12</f>
        <v>543961.59999999998</v>
      </c>
      <c r="Q143" s="28">
        <f>$C$135*Matriz_de_consumo!Q12</f>
        <v>542654</v>
      </c>
      <c r="R143" s="28">
        <f>$C$135*Matriz_de_consumo!R12</f>
        <v>529578</v>
      </c>
      <c r="S143" s="28">
        <f>$C$135*Matriz_de_consumo!S12</f>
        <v>521732.39999999997</v>
      </c>
      <c r="T143" s="28">
        <f>$C$135*Matriz_de_consumo!T12</f>
        <v>525655.19999999995</v>
      </c>
      <c r="U143" s="28">
        <f>$C$135*Matriz_de_consumo!U12</f>
        <v>528270.39999999991</v>
      </c>
      <c r="V143" s="28">
        <f>$C$135*Matriz_de_consumo!V12</f>
        <v>532193.19999999995</v>
      </c>
      <c r="W143" s="28">
        <f>$C$135*Matriz_de_consumo!W12</f>
        <v>526962.79999999993</v>
      </c>
      <c r="X143" s="28">
        <f>$C$135*Matriz_de_consumo!X12</f>
        <v>547884.39999999991</v>
      </c>
      <c r="Y143" s="28">
        <f>$C$135*Matriz_de_consumo!Y12</f>
        <v>524347.6</v>
      </c>
      <c r="Z143" s="28">
        <f>$C$135*Matriz_de_consumo!Z12</f>
        <v>542654</v>
      </c>
    </row>
    <row r="144" spans="2:26" x14ac:dyDescent="0.2">
      <c r="B144" s="75">
        <f t="shared" si="2"/>
        <v>44658</v>
      </c>
      <c r="C144" s="28">
        <f>$C$135*Matriz_de_consumo!C13</f>
        <v>525655.19999999995</v>
      </c>
      <c r="D144" s="28">
        <f>$C$135*Matriz_de_consumo!D13</f>
        <v>542654</v>
      </c>
      <c r="E144" s="28">
        <f>$C$135*Matriz_de_consumo!E13</f>
        <v>507348.8</v>
      </c>
      <c r="F144" s="28">
        <f>$C$135*Matriz_de_consumo!F13</f>
        <v>523039.99999999994</v>
      </c>
      <c r="G144" s="28">
        <f>$C$135*Matriz_de_consumo!G13</f>
        <v>533500.79999999993</v>
      </c>
      <c r="H144" s="28">
        <f>$C$135*Matriz_de_consumo!H13</f>
        <v>562268</v>
      </c>
      <c r="I144" s="28">
        <f>$C$135*Matriz_de_consumo!I13</f>
        <v>551807.19999999995</v>
      </c>
      <c r="J144" s="28">
        <f>$C$135*Matriz_de_consumo!J13</f>
        <v>521732.39999999997</v>
      </c>
      <c r="K144" s="28">
        <f>$C$135*Matriz_de_consumo!K13</f>
        <v>541346.39999999991</v>
      </c>
      <c r="L144" s="28">
        <f>$C$135*Matriz_de_consumo!L13</f>
        <v>549192</v>
      </c>
      <c r="M144" s="28">
        <f>$C$135*Matriz_de_consumo!M13</f>
        <v>524347.6</v>
      </c>
      <c r="N144" s="28">
        <f>$C$135*Matriz_de_consumo!N13</f>
        <v>508656.39999999997</v>
      </c>
      <c r="O144" s="28">
        <f>$C$135*Matriz_de_consumo!O13</f>
        <v>542654</v>
      </c>
      <c r="P144" s="28">
        <f>$C$135*Matriz_de_consumo!P13</f>
        <v>549192</v>
      </c>
      <c r="Q144" s="28">
        <f>$C$135*Matriz_de_consumo!Q13</f>
        <v>545269.19999999995</v>
      </c>
      <c r="R144" s="28">
        <f>$C$135*Matriz_de_consumo!R13</f>
        <v>528270.39999999991</v>
      </c>
      <c r="S144" s="28">
        <f>$C$135*Matriz_de_consumo!S13</f>
        <v>525655.19999999995</v>
      </c>
      <c r="T144" s="28">
        <f>$C$135*Matriz_de_consumo!T13</f>
        <v>524347.6</v>
      </c>
      <c r="U144" s="28">
        <f>$C$135*Matriz_de_consumo!U13</f>
        <v>523039.99999999994</v>
      </c>
      <c r="V144" s="28">
        <f>$C$135*Matriz_de_consumo!V13</f>
        <v>519117.19999999995</v>
      </c>
      <c r="W144" s="28">
        <f>$C$135*Matriz_de_consumo!W13</f>
        <v>512579.19999999995</v>
      </c>
      <c r="X144" s="28">
        <f>$C$135*Matriz_de_consumo!X13</f>
        <v>536116</v>
      </c>
      <c r="Y144" s="28">
        <f>$C$135*Matriz_de_consumo!Y13</f>
        <v>543961.59999999998</v>
      </c>
      <c r="Z144" s="28">
        <f>$C$135*Matriz_de_consumo!Z13</f>
        <v>541346.39999999991</v>
      </c>
    </row>
    <row r="145" spans="2:26" x14ac:dyDescent="0.2">
      <c r="B145" s="75">
        <f t="shared" si="2"/>
        <v>44659</v>
      </c>
      <c r="C145" s="28">
        <f>$C$135*Matriz_de_consumo!C14</f>
        <v>515194.39999999997</v>
      </c>
      <c r="D145" s="28">
        <f>$C$135*Matriz_de_consumo!D14</f>
        <v>526962.79999999993</v>
      </c>
      <c r="E145" s="28">
        <f>$C$135*Matriz_de_consumo!E14</f>
        <v>547884.39999999991</v>
      </c>
      <c r="F145" s="28">
        <f>$C$135*Matriz_de_consumo!F14</f>
        <v>530885.6</v>
      </c>
      <c r="G145" s="28">
        <f>$C$135*Matriz_de_consumo!G14</f>
        <v>534808.39999999991</v>
      </c>
      <c r="H145" s="28">
        <f>$C$135*Matriz_de_consumo!H14</f>
        <v>534808.39999999991</v>
      </c>
      <c r="I145" s="28">
        <f>$C$135*Matriz_de_consumo!I14</f>
        <v>532193.19999999995</v>
      </c>
      <c r="J145" s="28">
        <f>$C$135*Matriz_de_consumo!J14</f>
        <v>547884.39999999991</v>
      </c>
      <c r="K145" s="28">
        <f>$C$135*Matriz_de_consumo!K14</f>
        <v>534808.39999999991</v>
      </c>
      <c r="L145" s="28">
        <f>$C$135*Matriz_de_consumo!L14</f>
        <v>536116</v>
      </c>
      <c r="M145" s="28">
        <f>$C$135*Matriz_de_consumo!M14</f>
        <v>542654</v>
      </c>
      <c r="N145" s="28">
        <f>$C$135*Matriz_de_consumo!N14</f>
        <v>550499.6</v>
      </c>
      <c r="O145" s="28">
        <f>$C$135*Matriz_de_consumo!O14</f>
        <v>524347.6</v>
      </c>
      <c r="P145" s="28">
        <f>$C$135*Matriz_de_consumo!P14</f>
        <v>511271.6</v>
      </c>
      <c r="Q145" s="28">
        <f>$C$135*Matriz_de_consumo!Q14</f>
        <v>532193.19999999995</v>
      </c>
      <c r="R145" s="28">
        <f>$C$135*Matriz_de_consumo!R14</f>
        <v>547884.39999999991</v>
      </c>
      <c r="S145" s="28">
        <f>$C$135*Matriz_de_consumo!S14</f>
        <v>538731.19999999995</v>
      </c>
      <c r="T145" s="28">
        <f>$C$135*Matriz_de_consumo!T14</f>
        <v>529578</v>
      </c>
      <c r="U145" s="28">
        <f>$C$135*Matriz_de_consumo!U14</f>
        <v>536116</v>
      </c>
      <c r="V145" s="28">
        <f>$C$135*Matriz_de_consumo!V14</f>
        <v>528270.39999999991</v>
      </c>
      <c r="W145" s="28">
        <f>$C$135*Matriz_de_consumo!W14</f>
        <v>517809.6</v>
      </c>
      <c r="X145" s="28">
        <f>$C$135*Matriz_de_consumo!X14</f>
        <v>525655.19999999995</v>
      </c>
      <c r="Y145" s="28">
        <f>$C$135*Matriz_de_consumo!Y14</f>
        <v>512579.19999999995</v>
      </c>
      <c r="Z145" s="28">
        <f>$C$135*Matriz_de_consumo!Z14</f>
        <v>537423.6</v>
      </c>
    </row>
    <row r="146" spans="2:26" x14ac:dyDescent="0.2">
      <c r="B146" s="75">
        <f t="shared" si="2"/>
        <v>44660</v>
      </c>
      <c r="C146" s="28">
        <f>$C$135*Matriz_de_consumo!C15</f>
        <v>532193.19999999995</v>
      </c>
      <c r="D146" s="28">
        <f>$C$135*Matriz_de_consumo!D15</f>
        <v>511271.6</v>
      </c>
      <c r="E146" s="28">
        <f>$C$135*Matriz_de_consumo!E15</f>
        <v>529578</v>
      </c>
      <c r="F146" s="28">
        <f>$C$135*Matriz_de_consumo!F15</f>
        <v>541346.39999999991</v>
      </c>
      <c r="G146" s="28">
        <f>$C$135*Matriz_de_consumo!G15</f>
        <v>543961.59999999998</v>
      </c>
      <c r="H146" s="28">
        <f>$C$135*Matriz_de_consumo!H15</f>
        <v>536116</v>
      </c>
      <c r="I146" s="28">
        <f>$C$135*Matriz_de_consumo!I15</f>
        <v>533500.79999999993</v>
      </c>
      <c r="J146" s="28">
        <f>$C$135*Matriz_de_consumo!J15</f>
        <v>524347.6</v>
      </c>
      <c r="K146" s="28">
        <f>$C$135*Matriz_de_consumo!K15</f>
        <v>526962.79999999993</v>
      </c>
      <c r="L146" s="28">
        <f>$C$135*Matriz_de_consumo!L15</f>
        <v>469428.39999999997</v>
      </c>
      <c r="M146" s="28">
        <f>$C$135*Matriz_de_consumo!M15</f>
        <v>380511.6</v>
      </c>
      <c r="N146" s="28">
        <f>$C$135*Matriz_de_consumo!N15</f>
        <v>537423.6</v>
      </c>
      <c r="O146" s="28">
        <f>$C$135*Matriz_de_consumo!O15</f>
        <v>550499.6</v>
      </c>
      <c r="P146" s="28">
        <f>$C$135*Matriz_de_consumo!P15</f>
        <v>533500.79999999993</v>
      </c>
      <c r="Q146" s="28">
        <f>$C$135*Matriz_de_consumo!Q15</f>
        <v>529578</v>
      </c>
      <c r="R146" s="28">
        <f>$C$135*Matriz_de_consumo!R15</f>
        <v>553114.79999999993</v>
      </c>
      <c r="S146" s="28">
        <f>$C$135*Matriz_de_consumo!S15</f>
        <v>538731.19999999995</v>
      </c>
      <c r="T146" s="28">
        <f>$C$135*Matriz_de_consumo!T15</f>
        <v>532193.19999999995</v>
      </c>
      <c r="U146" s="28">
        <f>$C$135*Matriz_de_consumo!U15</f>
        <v>532193.19999999995</v>
      </c>
      <c r="V146" s="28">
        <f>$C$135*Matriz_de_consumo!V15</f>
        <v>538731.19999999995</v>
      </c>
      <c r="W146" s="28">
        <f>$C$135*Matriz_de_consumo!W15</f>
        <v>536116</v>
      </c>
      <c r="X146" s="28">
        <f>$C$135*Matriz_de_consumo!X15</f>
        <v>541346.39999999991</v>
      </c>
      <c r="Y146" s="28">
        <f>$C$135*Matriz_de_consumo!Y15</f>
        <v>530885.6</v>
      </c>
      <c r="Z146" s="28">
        <f>$C$135*Matriz_de_consumo!Z15</f>
        <v>512579.19999999995</v>
      </c>
    </row>
    <row r="147" spans="2:26" x14ac:dyDescent="0.2">
      <c r="B147" s="75">
        <f t="shared" si="2"/>
        <v>44661</v>
      </c>
      <c r="C147" s="28">
        <f>$C$135*Matriz_de_consumo!C16</f>
        <v>541346.39999999991</v>
      </c>
      <c r="D147" s="28">
        <f>$C$135*Matriz_de_consumo!D16</f>
        <v>545269.19999999995</v>
      </c>
      <c r="E147" s="28">
        <f>$C$135*Matriz_de_consumo!E16</f>
        <v>513886.8</v>
      </c>
      <c r="F147" s="28">
        <f>$C$135*Matriz_de_consumo!F16</f>
        <v>520424.8</v>
      </c>
      <c r="G147" s="28">
        <f>$C$135*Matriz_de_consumo!G16</f>
        <v>551807.19999999995</v>
      </c>
      <c r="H147" s="28">
        <f>$C$135*Matriz_de_consumo!H16</f>
        <v>545269.19999999995</v>
      </c>
      <c r="I147" s="28">
        <f>$C$135*Matriz_de_consumo!I16</f>
        <v>541346.39999999991</v>
      </c>
      <c r="J147" s="28">
        <f>$C$135*Matriz_de_consumo!J16</f>
        <v>546576.79999999993</v>
      </c>
      <c r="K147" s="28">
        <f>$C$135*Matriz_de_consumo!K16</f>
        <v>543961.59999999998</v>
      </c>
      <c r="L147" s="28">
        <f>$C$135*Matriz_de_consumo!L16</f>
        <v>547884.39999999991</v>
      </c>
      <c r="M147" s="28">
        <f>$C$135*Matriz_de_consumo!M16</f>
        <v>540038.79999999993</v>
      </c>
      <c r="N147" s="28">
        <f>$C$135*Matriz_de_consumo!N16</f>
        <v>521732.39999999997</v>
      </c>
      <c r="O147" s="28">
        <f>$C$135*Matriz_de_consumo!O16</f>
        <v>516501.99999999994</v>
      </c>
      <c r="P147" s="28">
        <f>$C$135*Matriz_de_consumo!P16</f>
        <v>546576.79999999993</v>
      </c>
      <c r="Q147" s="28">
        <f>$C$135*Matriz_de_consumo!Q16</f>
        <v>533500.79999999993</v>
      </c>
      <c r="R147" s="28">
        <f>$C$135*Matriz_de_consumo!R16</f>
        <v>530885.6</v>
      </c>
      <c r="S147" s="28">
        <f>$C$135*Matriz_de_consumo!S16</f>
        <v>541346.39999999991</v>
      </c>
      <c r="T147" s="28">
        <f>$C$135*Matriz_de_consumo!T16</f>
        <v>550499.6</v>
      </c>
      <c r="U147" s="28">
        <f>$C$135*Matriz_de_consumo!U16</f>
        <v>557037.6</v>
      </c>
      <c r="V147" s="28">
        <f>$C$135*Matriz_de_consumo!V16</f>
        <v>536116</v>
      </c>
      <c r="W147" s="28">
        <f>$C$135*Matriz_de_consumo!W16</f>
        <v>524347.6</v>
      </c>
      <c r="X147" s="28">
        <f>$C$135*Matriz_de_consumo!X16</f>
        <v>516501.99999999994</v>
      </c>
      <c r="Y147" s="28">
        <f>$C$135*Matriz_de_consumo!Y16</f>
        <v>512579.19999999995</v>
      </c>
      <c r="Z147" s="28">
        <f>$C$135*Matriz_de_consumo!Z16</f>
        <v>536116</v>
      </c>
    </row>
    <row r="148" spans="2:26" x14ac:dyDescent="0.2">
      <c r="B148" s="75">
        <f t="shared" si="2"/>
        <v>44662</v>
      </c>
      <c r="C148" s="28">
        <f>$C$135*Matriz_de_consumo!C17</f>
        <v>541346.39999999991</v>
      </c>
      <c r="D148" s="28">
        <f>$C$135*Matriz_de_consumo!D17</f>
        <v>536116</v>
      </c>
      <c r="E148" s="28">
        <f>$C$135*Matriz_de_consumo!E17</f>
        <v>542654</v>
      </c>
      <c r="F148" s="28">
        <f>$C$135*Matriz_de_consumo!F17</f>
        <v>516501.99999999994</v>
      </c>
      <c r="G148" s="28">
        <f>$C$135*Matriz_de_consumo!G17</f>
        <v>547884.39999999991</v>
      </c>
      <c r="H148" s="28">
        <f>$C$135*Matriz_de_consumo!H17</f>
        <v>542654</v>
      </c>
      <c r="I148" s="28">
        <f>$C$135*Matriz_de_consumo!I17</f>
        <v>534808.39999999991</v>
      </c>
      <c r="J148" s="28">
        <f>$C$135*Matriz_de_consumo!J17</f>
        <v>530885.6</v>
      </c>
      <c r="K148" s="28">
        <f>$C$135*Matriz_de_consumo!K17</f>
        <v>542654</v>
      </c>
      <c r="L148" s="28">
        <f>$C$135*Matriz_de_consumo!L17</f>
        <v>523039.99999999994</v>
      </c>
      <c r="M148" s="28">
        <f>$C$135*Matriz_de_consumo!M17</f>
        <v>524347.6</v>
      </c>
      <c r="N148" s="28">
        <f>$C$135*Matriz_de_consumo!N17</f>
        <v>540038.79999999993</v>
      </c>
      <c r="O148" s="28">
        <f>$C$135*Matriz_de_consumo!O17</f>
        <v>549192</v>
      </c>
      <c r="P148" s="28">
        <f>$C$135*Matriz_de_consumo!P17</f>
        <v>534808.39999999991</v>
      </c>
      <c r="Q148" s="28">
        <f>$C$135*Matriz_de_consumo!Q17</f>
        <v>533500.79999999993</v>
      </c>
      <c r="R148" s="28">
        <f>$C$135*Matriz_de_consumo!R17</f>
        <v>526962.79999999993</v>
      </c>
      <c r="S148" s="28">
        <f>$C$135*Matriz_de_consumo!S17</f>
        <v>511271.6</v>
      </c>
      <c r="T148" s="28">
        <f>$C$135*Matriz_de_consumo!T17</f>
        <v>536116</v>
      </c>
      <c r="U148" s="28">
        <f>$C$135*Matriz_de_consumo!U17</f>
        <v>542654</v>
      </c>
      <c r="V148" s="28">
        <f>$C$135*Matriz_de_consumo!V17</f>
        <v>540038.79999999993</v>
      </c>
      <c r="W148" s="28">
        <f>$C$135*Matriz_de_consumo!W17</f>
        <v>549192</v>
      </c>
      <c r="X148" s="28">
        <f>$C$135*Matriz_de_consumo!X17</f>
        <v>541346.39999999991</v>
      </c>
      <c r="Y148" s="28">
        <f>$C$135*Matriz_de_consumo!Y17</f>
        <v>536116</v>
      </c>
      <c r="Z148" s="28">
        <f>$C$135*Matriz_de_consumo!Z17</f>
        <v>523039.99999999994</v>
      </c>
    </row>
    <row r="149" spans="2:26" x14ac:dyDescent="0.2">
      <c r="B149" s="75">
        <f t="shared" si="2"/>
        <v>44663</v>
      </c>
      <c r="C149" s="28">
        <f>$C$135*Matriz_de_consumo!C18</f>
        <v>534808.39999999991</v>
      </c>
      <c r="D149" s="28">
        <f>$C$135*Matriz_de_consumo!D18</f>
        <v>524347.6</v>
      </c>
      <c r="E149" s="28">
        <f>$C$135*Matriz_de_consumo!E18</f>
        <v>536116</v>
      </c>
      <c r="F149" s="28">
        <f>$C$135*Matriz_de_consumo!F18</f>
        <v>530885.6</v>
      </c>
      <c r="G149" s="28">
        <f>$C$135*Matriz_de_consumo!G18</f>
        <v>525655.19999999995</v>
      </c>
      <c r="H149" s="28">
        <f>$C$135*Matriz_de_consumo!H18</f>
        <v>542654</v>
      </c>
      <c r="I149" s="28">
        <f>$C$135*Matriz_de_consumo!I18</f>
        <v>550499.6</v>
      </c>
      <c r="J149" s="28">
        <f>$C$135*Matriz_de_consumo!J18</f>
        <v>550499.6</v>
      </c>
      <c r="K149" s="28">
        <f>$C$135*Matriz_de_consumo!K18</f>
        <v>547884.39999999991</v>
      </c>
      <c r="L149" s="28">
        <f>$C$135*Matriz_de_consumo!L18</f>
        <v>525655.19999999995</v>
      </c>
      <c r="M149" s="28">
        <f>$C$135*Matriz_de_consumo!M18</f>
        <v>533500.79999999993</v>
      </c>
      <c r="N149" s="28">
        <f>$C$135*Matriz_de_consumo!N18</f>
        <v>534808.39999999991</v>
      </c>
      <c r="O149" s="28">
        <f>$C$135*Matriz_de_consumo!O18</f>
        <v>538731.19999999995</v>
      </c>
      <c r="P149" s="28">
        <f>$C$135*Matriz_de_consumo!P18</f>
        <v>541346.39999999991</v>
      </c>
      <c r="Q149" s="28">
        <f>$C$135*Matriz_de_consumo!Q18</f>
        <v>553114.79999999993</v>
      </c>
      <c r="R149" s="28">
        <f>$C$135*Matriz_de_consumo!R18</f>
        <v>542654</v>
      </c>
      <c r="S149" s="28">
        <f>$C$135*Matriz_de_consumo!S18</f>
        <v>529578</v>
      </c>
      <c r="T149" s="28">
        <f>$C$135*Matriz_de_consumo!T18</f>
        <v>537423.6</v>
      </c>
      <c r="U149" s="28">
        <f>$C$135*Matriz_de_consumo!U18</f>
        <v>546576.79999999993</v>
      </c>
      <c r="V149" s="28">
        <f>$C$135*Matriz_de_consumo!V18</f>
        <v>536116</v>
      </c>
      <c r="W149" s="28">
        <f>$C$135*Matriz_de_consumo!W18</f>
        <v>545269.19999999995</v>
      </c>
      <c r="X149" s="28">
        <f>$C$135*Matriz_de_consumo!X18</f>
        <v>520424.8</v>
      </c>
      <c r="Y149" s="28">
        <f>$C$135*Matriz_de_consumo!Y18</f>
        <v>519117.19999999995</v>
      </c>
      <c r="Z149" s="28">
        <f>$C$135*Matriz_de_consumo!Z18</f>
        <v>530885.6</v>
      </c>
    </row>
    <row r="150" spans="2:26" x14ac:dyDescent="0.2">
      <c r="B150" s="75">
        <f t="shared" si="2"/>
        <v>44664</v>
      </c>
      <c r="C150" s="28">
        <f>$C$135*Matriz_de_consumo!C19</f>
        <v>532193.19999999995</v>
      </c>
      <c r="D150" s="28">
        <f>$C$135*Matriz_de_consumo!D19</f>
        <v>538731.19999999995</v>
      </c>
      <c r="E150" s="28">
        <f>$C$135*Matriz_de_consumo!E19</f>
        <v>543961.59999999998</v>
      </c>
      <c r="F150" s="28">
        <f>$C$135*Matriz_de_consumo!F19</f>
        <v>549192</v>
      </c>
      <c r="G150" s="28">
        <f>$C$135*Matriz_de_consumo!G19</f>
        <v>530885.6</v>
      </c>
      <c r="H150" s="28">
        <f>$C$135*Matriz_de_consumo!H19</f>
        <v>524347.6</v>
      </c>
      <c r="I150" s="28">
        <f>$C$135*Matriz_de_consumo!I19</f>
        <v>534808.39999999991</v>
      </c>
      <c r="J150" s="28">
        <f>$C$135*Matriz_de_consumo!J19</f>
        <v>536116</v>
      </c>
      <c r="K150" s="28">
        <f>$C$135*Matriz_de_consumo!K19</f>
        <v>538731.19999999995</v>
      </c>
      <c r="L150" s="28">
        <f>$C$135*Matriz_de_consumo!L19</f>
        <v>546576.79999999993</v>
      </c>
      <c r="M150" s="28">
        <f>$C$135*Matriz_de_consumo!M19</f>
        <v>542654</v>
      </c>
      <c r="N150" s="28">
        <f>$C$135*Matriz_de_consumo!N19</f>
        <v>550499.6</v>
      </c>
      <c r="O150" s="28">
        <f>$C$135*Matriz_de_consumo!O19</f>
        <v>533500.79999999993</v>
      </c>
      <c r="P150" s="28">
        <f>$C$135*Matriz_de_consumo!P19</f>
        <v>528270.39999999991</v>
      </c>
      <c r="Q150" s="28">
        <f>$C$135*Matriz_de_consumo!Q19</f>
        <v>543961.59999999998</v>
      </c>
      <c r="R150" s="28">
        <f>$C$135*Matriz_de_consumo!R19</f>
        <v>550499.6</v>
      </c>
      <c r="S150" s="28">
        <f>$C$135*Matriz_de_consumo!S19</f>
        <v>536116</v>
      </c>
      <c r="T150" s="28">
        <f>$C$135*Matriz_de_consumo!T19</f>
        <v>517809.6</v>
      </c>
      <c r="U150" s="28">
        <f>$C$135*Matriz_de_consumo!U19</f>
        <v>534808.39999999991</v>
      </c>
      <c r="V150" s="28">
        <f>$C$135*Matriz_de_consumo!V19</f>
        <v>536116</v>
      </c>
      <c r="W150" s="28">
        <f>$C$135*Matriz_de_consumo!W19</f>
        <v>543961.59999999998</v>
      </c>
      <c r="X150" s="28">
        <f>$C$135*Matriz_de_consumo!X19</f>
        <v>547884.39999999991</v>
      </c>
      <c r="Y150" s="28">
        <f>$C$135*Matriz_de_consumo!Y19</f>
        <v>546576.79999999993</v>
      </c>
      <c r="Z150" s="28">
        <f>$C$135*Matriz_de_consumo!Z19</f>
        <v>537423.6</v>
      </c>
    </row>
    <row r="151" spans="2:26" x14ac:dyDescent="0.2">
      <c r="B151" s="75">
        <f t="shared" si="2"/>
        <v>44665</v>
      </c>
      <c r="C151" s="28">
        <f>$C$135*Matriz_de_consumo!C20</f>
        <v>530885.6</v>
      </c>
      <c r="D151" s="28">
        <f>$C$135*Matriz_de_consumo!D20</f>
        <v>523039.99999999994</v>
      </c>
      <c r="E151" s="28">
        <f>$C$135*Matriz_de_consumo!E20</f>
        <v>532193.19999999995</v>
      </c>
      <c r="F151" s="28">
        <f>$C$135*Matriz_de_consumo!F20</f>
        <v>540038.79999999993</v>
      </c>
      <c r="G151" s="28">
        <f>$C$135*Matriz_de_consumo!G20</f>
        <v>540038.79999999993</v>
      </c>
      <c r="H151" s="28">
        <f>$C$135*Matriz_de_consumo!H20</f>
        <v>541346.39999999991</v>
      </c>
      <c r="I151" s="28">
        <f>$C$135*Matriz_de_consumo!I20</f>
        <v>550499.6</v>
      </c>
      <c r="J151" s="28">
        <f>$C$135*Matriz_de_consumo!J20</f>
        <v>534808.39999999991</v>
      </c>
      <c r="K151" s="28">
        <f>$C$135*Matriz_de_consumo!K20</f>
        <v>542654</v>
      </c>
      <c r="L151" s="28">
        <f>$C$135*Matriz_de_consumo!L20</f>
        <v>554422.39999999991</v>
      </c>
      <c r="M151" s="28">
        <f>$C$135*Matriz_de_consumo!M20</f>
        <v>545269.19999999995</v>
      </c>
      <c r="N151" s="28">
        <f>$C$135*Matriz_de_consumo!N20</f>
        <v>536116</v>
      </c>
      <c r="O151" s="28">
        <f>$C$135*Matriz_de_consumo!O20</f>
        <v>528270.39999999991</v>
      </c>
      <c r="P151" s="28">
        <f>$C$135*Matriz_de_consumo!P20</f>
        <v>523039.99999999994</v>
      </c>
      <c r="Q151" s="28">
        <f>$C$135*Matriz_de_consumo!Q20</f>
        <v>541346.39999999991</v>
      </c>
      <c r="R151" s="28">
        <f>$C$135*Matriz_de_consumo!R20</f>
        <v>560960.39999999991</v>
      </c>
      <c r="S151" s="28">
        <f>$C$135*Matriz_de_consumo!S20</f>
        <v>554422.39999999991</v>
      </c>
      <c r="T151" s="28">
        <f>$C$135*Matriz_de_consumo!T20</f>
        <v>538731.19999999995</v>
      </c>
      <c r="U151" s="28">
        <f>$C$135*Matriz_de_consumo!U20</f>
        <v>550499.6</v>
      </c>
      <c r="V151" s="28">
        <f>$C$135*Matriz_de_consumo!V20</f>
        <v>534808.39999999991</v>
      </c>
      <c r="W151" s="28">
        <f>$C$135*Matriz_de_consumo!W20</f>
        <v>521732.39999999997</v>
      </c>
      <c r="X151" s="28">
        <f>$C$135*Matriz_de_consumo!X20</f>
        <v>545269.19999999995</v>
      </c>
      <c r="Y151" s="28">
        <f>$C$135*Matriz_de_consumo!Y20</f>
        <v>537423.6</v>
      </c>
      <c r="Z151" s="28">
        <f>$C$135*Matriz_de_consumo!Z20</f>
        <v>538731.19999999995</v>
      </c>
    </row>
    <row r="152" spans="2:26" x14ac:dyDescent="0.2">
      <c r="B152" s="75">
        <f t="shared" si="2"/>
        <v>44666</v>
      </c>
      <c r="C152" s="28">
        <f>$C$135*Matriz_de_consumo!C21</f>
        <v>540038.79999999993</v>
      </c>
      <c r="D152" s="28">
        <f>$C$135*Matriz_de_consumo!D21</f>
        <v>537423.6</v>
      </c>
      <c r="E152" s="28">
        <f>$C$135*Matriz_de_consumo!E21</f>
        <v>532193.19999999995</v>
      </c>
      <c r="F152" s="28">
        <f>$C$135*Matriz_de_consumo!F21</f>
        <v>551807.19999999995</v>
      </c>
      <c r="G152" s="28">
        <f>$C$135*Matriz_de_consumo!G21</f>
        <v>554422.39999999991</v>
      </c>
      <c r="H152" s="28">
        <f>$C$135*Matriz_de_consumo!H21</f>
        <v>546576.79999999993</v>
      </c>
      <c r="I152" s="28">
        <f>$C$135*Matriz_de_consumo!I21</f>
        <v>538731.19999999995</v>
      </c>
      <c r="J152" s="28">
        <f>$C$135*Matriz_de_consumo!J21</f>
        <v>533500.79999999993</v>
      </c>
      <c r="K152" s="28">
        <f>$C$135*Matriz_de_consumo!K21</f>
        <v>533500.79999999993</v>
      </c>
      <c r="L152" s="28">
        <f>$C$135*Matriz_de_consumo!L21</f>
        <v>540038.79999999993</v>
      </c>
      <c r="M152" s="28">
        <f>$C$135*Matriz_de_consumo!M21</f>
        <v>543961.59999999998</v>
      </c>
      <c r="N152" s="28">
        <f>$C$135*Matriz_de_consumo!N21</f>
        <v>541346.39999999991</v>
      </c>
      <c r="O152" s="28">
        <f>$C$135*Matriz_de_consumo!O21</f>
        <v>547884.39999999991</v>
      </c>
      <c r="P152" s="28">
        <f>$C$135*Matriz_de_consumo!P21</f>
        <v>551807.19999999995</v>
      </c>
      <c r="Q152" s="28">
        <f>$C$135*Matriz_de_consumo!Q21</f>
        <v>537423.6</v>
      </c>
      <c r="R152" s="28">
        <f>$C$135*Matriz_de_consumo!R21</f>
        <v>536116</v>
      </c>
      <c r="S152" s="28">
        <f>$C$135*Matriz_de_consumo!S21</f>
        <v>550499.6</v>
      </c>
      <c r="T152" s="28">
        <f>$C$135*Matriz_de_consumo!T21</f>
        <v>525655.19999999995</v>
      </c>
      <c r="U152" s="28">
        <f>$C$135*Matriz_de_consumo!U21</f>
        <v>550499.6</v>
      </c>
      <c r="V152" s="28">
        <f>$C$135*Matriz_de_consumo!V21</f>
        <v>542654</v>
      </c>
      <c r="W152" s="28">
        <f>$C$135*Matriz_de_consumo!W21</f>
        <v>524347.6</v>
      </c>
      <c r="X152" s="28">
        <f>$C$135*Matriz_de_consumo!X21</f>
        <v>534808.39999999991</v>
      </c>
      <c r="Y152" s="28">
        <f>$C$135*Matriz_de_consumo!Y21</f>
        <v>551807.19999999995</v>
      </c>
      <c r="Z152" s="28">
        <f>$C$135*Matriz_de_consumo!Z21</f>
        <v>547884.39999999991</v>
      </c>
    </row>
    <row r="153" spans="2:26" x14ac:dyDescent="0.2">
      <c r="B153" s="75">
        <f t="shared" si="2"/>
        <v>44667</v>
      </c>
      <c r="C153" s="28">
        <f>$C$135*Matriz_de_consumo!C22</f>
        <v>537423.6</v>
      </c>
      <c r="D153" s="28">
        <f>$C$135*Matriz_de_consumo!D22</f>
        <v>528270.39999999991</v>
      </c>
      <c r="E153" s="28">
        <f>$C$135*Matriz_de_consumo!E22</f>
        <v>528270.39999999991</v>
      </c>
      <c r="F153" s="28">
        <f>$C$135*Matriz_de_consumo!F22</f>
        <v>520424.8</v>
      </c>
      <c r="G153" s="28">
        <f>$C$135*Matriz_de_consumo!G22</f>
        <v>543961.59999999998</v>
      </c>
      <c r="H153" s="28">
        <f>$C$135*Matriz_de_consumo!H22</f>
        <v>536116</v>
      </c>
      <c r="I153" s="28">
        <f>$C$135*Matriz_de_consumo!I22</f>
        <v>543961.59999999998</v>
      </c>
      <c r="J153" s="28">
        <f>$C$135*Matriz_de_consumo!J22</f>
        <v>559652.79999999993</v>
      </c>
      <c r="K153" s="28">
        <f>$C$135*Matriz_de_consumo!K22</f>
        <v>461582.8</v>
      </c>
      <c r="L153" s="28">
        <f>$C$135*Matriz_de_consumo!L22</f>
        <v>519117.19999999995</v>
      </c>
      <c r="M153" s="28">
        <f>$C$135*Matriz_de_consumo!M22</f>
        <v>516501.99999999994</v>
      </c>
      <c r="N153" s="28">
        <f>$C$135*Matriz_de_consumo!N22</f>
        <v>526962.79999999993</v>
      </c>
      <c r="O153" s="28">
        <f>$C$135*Matriz_de_consumo!O22</f>
        <v>516501.99999999994</v>
      </c>
      <c r="P153" s="28">
        <f>$C$135*Matriz_de_consumo!P22</f>
        <v>537423.6</v>
      </c>
      <c r="Q153" s="28">
        <f>$C$135*Matriz_de_consumo!Q22</f>
        <v>541346.39999999991</v>
      </c>
      <c r="R153" s="28">
        <f>$C$135*Matriz_de_consumo!R22</f>
        <v>533500.79999999993</v>
      </c>
      <c r="S153" s="28">
        <f>$C$135*Matriz_de_consumo!S22</f>
        <v>526962.79999999993</v>
      </c>
      <c r="T153" s="28">
        <f>$C$135*Matriz_de_consumo!T22</f>
        <v>537423.6</v>
      </c>
      <c r="U153" s="28">
        <f>$C$135*Matriz_de_consumo!U22</f>
        <v>543961.59999999998</v>
      </c>
      <c r="V153" s="28">
        <f>$C$135*Matriz_de_consumo!V22</f>
        <v>543961.59999999998</v>
      </c>
      <c r="W153" s="28">
        <f>$C$135*Matriz_de_consumo!W22</f>
        <v>557037.6</v>
      </c>
      <c r="X153" s="28">
        <f>$C$135*Matriz_de_consumo!X22</f>
        <v>538731.19999999995</v>
      </c>
      <c r="Y153" s="28">
        <f>$C$135*Matriz_de_consumo!Y22</f>
        <v>520424.8</v>
      </c>
      <c r="Z153" s="28">
        <f>$C$135*Matriz_de_consumo!Z22</f>
        <v>546576.79999999993</v>
      </c>
    </row>
    <row r="154" spans="2:26" x14ac:dyDescent="0.2">
      <c r="B154" s="75">
        <f t="shared" si="2"/>
        <v>44668</v>
      </c>
      <c r="C154" s="28">
        <f>$C$135*Matriz_de_consumo!C23</f>
        <v>542654</v>
      </c>
      <c r="D154" s="28">
        <f>$C$135*Matriz_de_consumo!D23</f>
        <v>553114.79999999993</v>
      </c>
      <c r="E154" s="28">
        <f>$C$135*Matriz_de_consumo!E23</f>
        <v>554422.39999999991</v>
      </c>
      <c r="F154" s="28">
        <f>$C$135*Matriz_de_consumo!F23</f>
        <v>526962.79999999993</v>
      </c>
      <c r="G154" s="28">
        <f>$C$135*Matriz_de_consumo!G23</f>
        <v>504733.6</v>
      </c>
      <c r="H154" s="28">
        <f>$C$135*Matriz_de_consumo!H23</f>
        <v>519117.19999999995</v>
      </c>
      <c r="I154" s="28">
        <f>$C$135*Matriz_de_consumo!I23</f>
        <v>553114.79999999993</v>
      </c>
      <c r="J154" s="28">
        <f>$C$135*Matriz_de_consumo!J23</f>
        <v>553114.79999999993</v>
      </c>
      <c r="K154" s="28">
        <f>$C$135*Matriz_de_consumo!K23</f>
        <v>547884.39999999991</v>
      </c>
      <c r="L154" s="28">
        <f>$C$135*Matriz_de_consumo!L23</f>
        <v>532193.19999999995</v>
      </c>
      <c r="M154" s="28">
        <f>$C$135*Matriz_de_consumo!M23</f>
        <v>542654</v>
      </c>
      <c r="N154" s="28">
        <f>$C$135*Matriz_de_consumo!N23</f>
        <v>550499.6</v>
      </c>
      <c r="O154" s="28">
        <f>$C$135*Matriz_de_consumo!O23</f>
        <v>526962.79999999993</v>
      </c>
      <c r="P154" s="28">
        <f>$C$135*Matriz_de_consumo!P23</f>
        <v>519117.19999999995</v>
      </c>
      <c r="Q154" s="28">
        <f>$C$135*Matriz_de_consumo!Q23</f>
        <v>542654</v>
      </c>
      <c r="R154" s="28">
        <f>$C$135*Matriz_de_consumo!R23</f>
        <v>543961.59999999998</v>
      </c>
      <c r="S154" s="28">
        <f>$C$135*Matriz_de_consumo!S23</f>
        <v>543961.59999999998</v>
      </c>
      <c r="T154" s="28">
        <f>$C$135*Matriz_de_consumo!T23</f>
        <v>537423.6</v>
      </c>
      <c r="U154" s="28">
        <f>$C$135*Matriz_de_consumo!U23</f>
        <v>533500.79999999993</v>
      </c>
      <c r="V154" s="28">
        <f>$C$135*Matriz_de_consumo!V23</f>
        <v>546576.79999999993</v>
      </c>
      <c r="W154" s="28">
        <f>$C$135*Matriz_de_consumo!W23</f>
        <v>554422.39999999991</v>
      </c>
      <c r="X154" s="28">
        <f>$C$135*Matriz_de_consumo!X23</f>
        <v>549192</v>
      </c>
      <c r="Y154" s="28">
        <f>$C$135*Matriz_de_consumo!Y23</f>
        <v>528270.39999999991</v>
      </c>
      <c r="Z154" s="28">
        <f>$C$135*Matriz_de_consumo!Z23</f>
        <v>525655.19999999995</v>
      </c>
    </row>
    <row r="155" spans="2:26" x14ac:dyDescent="0.2">
      <c r="B155" s="75">
        <f t="shared" si="2"/>
        <v>44669</v>
      </c>
      <c r="C155" s="28">
        <f>$C$135*Matriz_de_consumo!C24</f>
        <v>523039.99999999994</v>
      </c>
      <c r="D155" s="28">
        <f>$C$135*Matriz_de_consumo!D24</f>
        <v>541346.39999999991</v>
      </c>
      <c r="E155" s="28">
        <f>$C$135*Matriz_de_consumo!E24</f>
        <v>542654</v>
      </c>
      <c r="F155" s="28">
        <f>$C$135*Matriz_de_consumo!F24</f>
        <v>538731.19999999995</v>
      </c>
      <c r="G155" s="28">
        <f>$C$135*Matriz_de_consumo!G24</f>
        <v>551807.19999999995</v>
      </c>
      <c r="H155" s="28">
        <f>$C$135*Matriz_de_consumo!H24</f>
        <v>554422.39999999991</v>
      </c>
      <c r="I155" s="28">
        <f>$C$135*Matriz_de_consumo!I24</f>
        <v>536116</v>
      </c>
      <c r="J155" s="28">
        <f>$C$135*Matriz_de_consumo!J24</f>
        <v>507348.8</v>
      </c>
      <c r="K155" s="28">
        <f>$C$135*Matriz_de_consumo!K24</f>
        <v>551807.19999999995</v>
      </c>
      <c r="L155" s="28">
        <f>$C$135*Matriz_de_consumo!L24</f>
        <v>547884.39999999991</v>
      </c>
      <c r="M155" s="28">
        <f>$C$135*Matriz_de_consumo!M24</f>
        <v>551807.19999999995</v>
      </c>
      <c r="N155" s="28">
        <f>$C$135*Matriz_de_consumo!N24</f>
        <v>542654</v>
      </c>
      <c r="O155" s="28">
        <f>$C$135*Matriz_de_consumo!O24</f>
        <v>543961.59999999998</v>
      </c>
      <c r="P155" s="28">
        <f>$C$135*Matriz_de_consumo!P24</f>
        <v>524347.6</v>
      </c>
      <c r="Q155" s="28">
        <f>$C$135*Matriz_de_consumo!Q24</f>
        <v>536116</v>
      </c>
      <c r="R155" s="28">
        <f>$C$135*Matriz_de_consumo!R24</f>
        <v>538731.19999999995</v>
      </c>
      <c r="S155" s="28">
        <f>$C$135*Matriz_de_consumo!S24</f>
        <v>533500.79999999993</v>
      </c>
      <c r="T155" s="28">
        <f>$C$135*Matriz_de_consumo!T24</f>
        <v>529578</v>
      </c>
      <c r="U155" s="28">
        <f>$C$135*Matriz_de_consumo!U24</f>
        <v>546576.79999999993</v>
      </c>
      <c r="V155" s="28">
        <f>$C$135*Matriz_de_consumo!V24</f>
        <v>524347.6</v>
      </c>
      <c r="W155" s="28">
        <f>$C$135*Matriz_de_consumo!W24</f>
        <v>543961.59999999998</v>
      </c>
      <c r="X155" s="28">
        <f>$C$135*Matriz_de_consumo!X24</f>
        <v>525655.19999999995</v>
      </c>
      <c r="Y155" s="28">
        <f>$C$135*Matriz_de_consumo!Y24</f>
        <v>537423.6</v>
      </c>
      <c r="Z155" s="28">
        <f>$C$135*Matriz_de_consumo!Z24</f>
        <v>538731.19999999995</v>
      </c>
    </row>
    <row r="156" spans="2:26" x14ac:dyDescent="0.2">
      <c r="B156" s="75">
        <f t="shared" si="2"/>
        <v>44670</v>
      </c>
      <c r="C156" s="28">
        <f>$C$135*Matriz_de_consumo!C25</f>
        <v>526962.79999999993</v>
      </c>
      <c r="D156" s="28">
        <f>$C$135*Matriz_de_consumo!D25</f>
        <v>537423.6</v>
      </c>
      <c r="E156" s="28">
        <f>$C$135*Matriz_de_consumo!E25</f>
        <v>533500.79999999993</v>
      </c>
      <c r="F156" s="28">
        <f>$C$135*Matriz_de_consumo!F25</f>
        <v>542654</v>
      </c>
      <c r="G156" s="28">
        <f>$C$135*Matriz_de_consumo!G25</f>
        <v>560960.39999999991</v>
      </c>
      <c r="H156" s="28">
        <f>$C$135*Matriz_de_consumo!H25</f>
        <v>550499.6</v>
      </c>
      <c r="I156" s="28">
        <f>$C$135*Matriz_de_consumo!I25</f>
        <v>534808.39999999991</v>
      </c>
      <c r="J156" s="28">
        <f>$C$135*Matriz_de_consumo!J25</f>
        <v>528270.39999999991</v>
      </c>
      <c r="K156" s="28">
        <f>$C$135*Matriz_de_consumo!K25</f>
        <v>540038.79999999993</v>
      </c>
      <c r="L156" s="28">
        <f>$C$135*Matriz_de_consumo!L25</f>
        <v>540038.79999999993</v>
      </c>
      <c r="M156" s="28">
        <f>$C$135*Matriz_de_consumo!M25</f>
        <v>520424.8</v>
      </c>
      <c r="N156" s="28">
        <f>$C$135*Matriz_de_consumo!N25</f>
        <v>523039.99999999994</v>
      </c>
      <c r="O156" s="28">
        <f>$C$135*Matriz_de_consumo!O25</f>
        <v>530885.6</v>
      </c>
      <c r="P156" s="28">
        <f>$C$135*Matriz_de_consumo!P25</f>
        <v>538731.19999999995</v>
      </c>
      <c r="Q156" s="28">
        <f>$C$135*Matriz_de_consumo!Q25</f>
        <v>530885.6</v>
      </c>
      <c r="R156" s="28">
        <f>$C$135*Matriz_de_consumo!R25</f>
        <v>526962.79999999993</v>
      </c>
      <c r="S156" s="28">
        <f>$C$135*Matriz_de_consumo!S25</f>
        <v>525655.19999999995</v>
      </c>
      <c r="T156" s="28">
        <f>$C$135*Matriz_de_consumo!T25</f>
        <v>541346.39999999991</v>
      </c>
      <c r="U156" s="28">
        <f>$C$135*Matriz_de_consumo!U25</f>
        <v>547884.39999999991</v>
      </c>
      <c r="V156" s="28">
        <f>$C$135*Matriz_de_consumo!V25</f>
        <v>529578</v>
      </c>
      <c r="W156" s="28">
        <f>$C$135*Matriz_de_consumo!W25</f>
        <v>519117.19999999995</v>
      </c>
      <c r="X156" s="28">
        <f>$C$135*Matriz_de_consumo!X25</f>
        <v>538731.19999999995</v>
      </c>
      <c r="Y156" s="28">
        <f>$C$135*Matriz_de_consumo!Y25</f>
        <v>542654</v>
      </c>
      <c r="Z156" s="28">
        <f>$C$135*Matriz_de_consumo!Z25</f>
        <v>546576.79999999993</v>
      </c>
    </row>
    <row r="157" spans="2:26" x14ac:dyDescent="0.2">
      <c r="B157" s="75">
        <f t="shared" si="2"/>
        <v>44671</v>
      </c>
      <c r="C157" s="28">
        <f>$C$135*Matriz_de_consumo!C26</f>
        <v>519117.19999999995</v>
      </c>
      <c r="D157" s="28">
        <f>$C$135*Matriz_de_consumo!D26</f>
        <v>375281.19999999995</v>
      </c>
      <c r="E157" s="28">
        <f>$C$135*Matriz_de_consumo!E26</f>
        <v>532193.19999999995</v>
      </c>
      <c r="F157" s="28">
        <f>$C$135*Matriz_de_consumo!F26</f>
        <v>546576.79999999993</v>
      </c>
      <c r="G157" s="28">
        <f>$C$135*Matriz_de_consumo!G26</f>
        <v>532193.19999999995</v>
      </c>
      <c r="H157" s="28">
        <f>$C$135*Matriz_de_consumo!H26</f>
        <v>532193.19999999995</v>
      </c>
      <c r="I157" s="28">
        <f>$C$135*Matriz_de_consumo!I26</f>
        <v>525655.19999999995</v>
      </c>
      <c r="J157" s="28">
        <f>$C$135*Matriz_de_consumo!J26</f>
        <v>550499.6</v>
      </c>
      <c r="K157" s="28">
        <f>$C$135*Matriz_de_consumo!K26</f>
        <v>554422.39999999991</v>
      </c>
      <c r="L157" s="28">
        <f>$C$135*Matriz_de_consumo!L26</f>
        <v>536116</v>
      </c>
      <c r="M157" s="28">
        <f>$C$135*Matriz_de_consumo!M26</f>
        <v>524347.6</v>
      </c>
      <c r="N157" s="28">
        <f>$C$135*Matriz_de_consumo!N26</f>
        <v>516501.99999999994</v>
      </c>
      <c r="O157" s="28">
        <f>$C$135*Matriz_de_consumo!O26</f>
        <v>543961.59999999998</v>
      </c>
      <c r="P157" s="28">
        <f>$C$135*Matriz_de_consumo!P26</f>
        <v>521732.39999999997</v>
      </c>
      <c r="Q157" s="28">
        <f>$C$135*Matriz_de_consumo!Q26</f>
        <v>541346.39999999991</v>
      </c>
      <c r="R157" s="28">
        <f>$C$135*Matriz_de_consumo!R26</f>
        <v>543961.59999999998</v>
      </c>
      <c r="S157" s="28">
        <f>$C$135*Matriz_de_consumo!S26</f>
        <v>538731.19999999995</v>
      </c>
      <c r="T157" s="28">
        <f>$C$135*Matriz_de_consumo!T26</f>
        <v>560960.39999999991</v>
      </c>
      <c r="U157" s="28">
        <f>$C$135*Matriz_de_consumo!U26</f>
        <v>555730</v>
      </c>
      <c r="V157" s="28">
        <f>$C$135*Matriz_de_consumo!V26</f>
        <v>530885.6</v>
      </c>
      <c r="W157" s="28">
        <f>$C$135*Matriz_de_consumo!W26</f>
        <v>541346.39999999991</v>
      </c>
      <c r="X157" s="28">
        <f>$C$135*Matriz_de_consumo!X26</f>
        <v>533500.79999999993</v>
      </c>
      <c r="Y157" s="28">
        <f>$C$135*Matriz_de_consumo!Y26</f>
        <v>538731.19999999995</v>
      </c>
      <c r="Z157" s="28">
        <f>$C$135*Matriz_de_consumo!Z26</f>
        <v>546576.79999999993</v>
      </c>
    </row>
    <row r="158" spans="2:26" x14ac:dyDescent="0.2">
      <c r="B158" s="75">
        <f t="shared" si="2"/>
        <v>44672</v>
      </c>
      <c r="C158" s="28">
        <f>$C$135*Matriz_de_consumo!C27</f>
        <v>546576.79999999993</v>
      </c>
      <c r="D158" s="28">
        <f>$C$135*Matriz_de_consumo!D27</f>
        <v>524347.6</v>
      </c>
      <c r="E158" s="28">
        <f>$C$135*Matriz_de_consumo!E27</f>
        <v>509963.99999999994</v>
      </c>
      <c r="F158" s="28">
        <f>$C$135*Matriz_de_consumo!F27</f>
        <v>532193.19999999995</v>
      </c>
      <c r="G158" s="28">
        <f>$C$135*Matriz_de_consumo!G27</f>
        <v>542654</v>
      </c>
      <c r="H158" s="28">
        <f>$C$135*Matriz_de_consumo!H27</f>
        <v>528270.39999999991</v>
      </c>
      <c r="I158" s="28">
        <f>$C$135*Matriz_de_consumo!I27</f>
        <v>534808.39999999991</v>
      </c>
      <c r="J158" s="28">
        <f>$C$135*Matriz_de_consumo!J27</f>
        <v>540038.79999999993</v>
      </c>
      <c r="K158" s="28">
        <f>$C$135*Matriz_de_consumo!K27</f>
        <v>557037.6</v>
      </c>
      <c r="L158" s="28">
        <f>$C$135*Matriz_de_consumo!L27</f>
        <v>551807.19999999995</v>
      </c>
      <c r="M158" s="28">
        <f>$C$135*Matriz_de_consumo!M27</f>
        <v>537423.6</v>
      </c>
      <c r="N158" s="28">
        <f>$C$135*Matriz_de_consumo!N27</f>
        <v>536116</v>
      </c>
      <c r="O158" s="28">
        <f>$C$135*Matriz_de_consumo!O27</f>
        <v>530885.6</v>
      </c>
      <c r="P158" s="28">
        <f>$C$135*Matriz_de_consumo!P27</f>
        <v>536116</v>
      </c>
      <c r="Q158" s="28">
        <f>$C$135*Matriz_de_consumo!Q27</f>
        <v>509963.99999999994</v>
      </c>
      <c r="R158" s="28">
        <f>$C$135*Matriz_de_consumo!R27</f>
        <v>533500.79999999993</v>
      </c>
      <c r="S158" s="28">
        <f>$C$135*Matriz_de_consumo!S27</f>
        <v>537423.6</v>
      </c>
      <c r="T158" s="28">
        <f>$C$135*Matriz_de_consumo!T27</f>
        <v>549192</v>
      </c>
      <c r="U158" s="28">
        <f>$C$135*Matriz_de_consumo!U27</f>
        <v>545269.19999999995</v>
      </c>
      <c r="V158" s="28">
        <f>$C$135*Matriz_de_consumo!V27</f>
        <v>525655.19999999995</v>
      </c>
      <c r="W158" s="28">
        <f>$C$135*Matriz_de_consumo!W27</f>
        <v>536116</v>
      </c>
      <c r="X158" s="28">
        <f>$C$135*Matriz_de_consumo!X27</f>
        <v>524347.6</v>
      </c>
      <c r="Y158" s="28">
        <f>$C$135*Matriz_de_consumo!Y27</f>
        <v>529578</v>
      </c>
      <c r="Z158" s="28">
        <f>$C$135*Matriz_de_consumo!Z27</f>
        <v>530885.6</v>
      </c>
    </row>
    <row r="159" spans="2:26" x14ac:dyDescent="0.2">
      <c r="B159" s="75">
        <f t="shared" si="2"/>
        <v>44673</v>
      </c>
      <c r="C159" s="28">
        <f>$C$135*Matriz_de_consumo!C28</f>
        <v>526962.79999999993</v>
      </c>
      <c r="D159" s="28">
        <f>$C$135*Matriz_de_consumo!D28</f>
        <v>532193.19999999995</v>
      </c>
      <c r="E159" s="28">
        <f>$C$135*Matriz_de_consumo!E28</f>
        <v>536116</v>
      </c>
      <c r="F159" s="28">
        <f>$C$135*Matriz_de_consumo!F28</f>
        <v>511271.6</v>
      </c>
      <c r="G159" s="28">
        <f>$C$135*Matriz_de_consumo!G28</f>
        <v>528270.39999999991</v>
      </c>
      <c r="H159" s="28">
        <f>$C$135*Matriz_de_consumo!H28</f>
        <v>532193.19999999995</v>
      </c>
      <c r="I159" s="28">
        <f>$C$135*Matriz_de_consumo!I28</f>
        <v>498195.6</v>
      </c>
      <c r="J159" s="28">
        <f>$C$135*Matriz_de_consumo!J28</f>
        <v>519117.19999999995</v>
      </c>
      <c r="K159" s="28">
        <f>$C$135*Matriz_de_consumo!K28</f>
        <v>502118.39999999997</v>
      </c>
      <c r="L159" s="28">
        <f>$C$135*Matriz_de_consumo!L28</f>
        <v>496887.99999999994</v>
      </c>
      <c r="M159" s="28">
        <f>$C$135*Matriz_de_consumo!M28</f>
        <v>483811.99999999994</v>
      </c>
      <c r="N159" s="28">
        <f>$C$135*Matriz_de_consumo!N28</f>
        <v>492965.19999999995</v>
      </c>
      <c r="O159" s="28">
        <f>$C$135*Matriz_de_consumo!O28</f>
        <v>537423.6</v>
      </c>
      <c r="P159" s="28">
        <f>$C$135*Matriz_de_consumo!P28</f>
        <v>536116</v>
      </c>
      <c r="Q159" s="28">
        <f>$C$135*Matriz_de_consumo!Q28</f>
        <v>542654</v>
      </c>
      <c r="R159" s="28">
        <f>$C$135*Matriz_de_consumo!R28</f>
        <v>532193.19999999995</v>
      </c>
      <c r="S159" s="28">
        <f>$C$135*Matriz_de_consumo!S28</f>
        <v>543961.59999999998</v>
      </c>
      <c r="T159" s="28">
        <f>$C$135*Matriz_de_consumo!T28</f>
        <v>543961.59999999998</v>
      </c>
      <c r="U159" s="28">
        <f>$C$135*Matriz_de_consumo!U28</f>
        <v>542654</v>
      </c>
      <c r="V159" s="28">
        <f>$C$135*Matriz_de_consumo!V28</f>
        <v>549192</v>
      </c>
      <c r="W159" s="28">
        <f>$C$135*Matriz_de_consumo!W28</f>
        <v>529578</v>
      </c>
      <c r="X159" s="28">
        <f>$C$135*Matriz_de_consumo!X28</f>
        <v>524347.6</v>
      </c>
      <c r="Y159" s="28">
        <f>$C$135*Matriz_de_consumo!Y28</f>
        <v>526962.79999999993</v>
      </c>
      <c r="Z159" s="28">
        <f>$C$135*Matriz_de_consumo!Z28</f>
        <v>537423.6</v>
      </c>
    </row>
    <row r="160" spans="2:26" x14ac:dyDescent="0.2">
      <c r="B160" s="75">
        <f t="shared" si="2"/>
        <v>44674</v>
      </c>
      <c r="C160" s="28">
        <f>$C$135*Matriz_de_consumo!C29</f>
        <v>551807.19999999995</v>
      </c>
      <c r="D160" s="28">
        <f>$C$135*Matriz_de_consumo!D29</f>
        <v>546576.79999999993</v>
      </c>
      <c r="E160" s="28">
        <f>$C$135*Matriz_de_consumo!E29</f>
        <v>533500.79999999993</v>
      </c>
      <c r="F160" s="28">
        <f>$C$135*Matriz_de_consumo!F29</f>
        <v>528270.39999999991</v>
      </c>
      <c r="G160" s="28">
        <f>$C$135*Matriz_de_consumo!G29</f>
        <v>517809.6</v>
      </c>
      <c r="H160" s="28">
        <f>$C$135*Matriz_de_consumo!H29</f>
        <v>541346.39999999991</v>
      </c>
      <c r="I160" s="28">
        <f>$C$135*Matriz_de_consumo!I29</f>
        <v>550499.6</v>
      </c>
      <c r="J160" s="28">
        <f>$C$135*Matriz_de_consumo!J29</f>
        <v>551807.19999999995</v>
      </c>
      <c r="K160" s="28">
        <f>$C$135*Matriz_de_consumo!K29</f>
        <v>555730</v>
      </c>
      <c r="L160" s="28">
        <f>$C$135*Matriz_de_consumo!L29</f>
        <v>550499.6</v>
      </c>
      <c r="M160" s="28">
        <f>$C$135*Matriz_de_consumo!M29</f>
        <v>526962.79999999993</v>
      </c>
      <c r="N160" s="28">
        <f>$C$135*Matriz_de_consumo!N29</f>
        <v>540038.79999999993</v>
      </c>
      <c r="O160" s="28">
        <f>$C$135*Matriz_de_consumo!O29</f>
        <v>534808.39999999991</v>
      </c>
      <c r="P160" s="28">
        <f>$C$135*Matriz_de_consumo!P29</f>
        <v>546576.79999999993</v>
      </c>
      <c r="Q160" s="28">
        <f>$C$135*Matriz_de_consumo!Q29</f>
        <v>533500.79999999993</v>
      </c>
      <c r="R160" s="28">
        <f>$C$135*Matriz_de_consumo!R29</f>
        <v>521732.39999999997</v>
      </c>
      <c r="S160" s="28">
        <f>$C$135*Matriz_de_consumo!S29</f>
        <v>533500.79999999993</v>
      </c>
      <c r="T160" s="28">
        <f>$C$135*Matriz_de_consumo!T29</f>
        <v>496887.99999999994</v>
      </c>
      <c r="U160" s="28">
        <f>$C$135*Matriz_de_consumo!U29</f>
        <v>346514</v>
      </c>
      <c r="V160" s="28">
        <f>$C$135*Matriz_de_consumo!V29</f>
        <v>373973.6</v>
      </c>
      <c r="W160" s="28">
        <f>$C$135*Matriz_de_consumo!W29</f>
        <v>528270.39999999991</v>
      </c>
      <c r="X160" s="28">
        <f>$C$135*Matriz_de_consumo!X29</f>
        <v>541346.39999999991</v>
      </c>
      <c r="Y160" s="28">
        <f>$C$135*Matriz_de_consumo!Y29</f>
        <v>529578</v>
      </c>
      <c r="Z160" s="28">
        <f>$C$135*Matriz_de_consumo!Z29</f>
        <v>530885.6</v>
      </c>
    </row>
    <row r="161" spans="2:26" x14ac:dyDescent="0.2">
      <c r="B161" s="75">
        <f t="shared" si="2"/>
        <v>44675</v>
      </c>
      <c r="C161" s="28">
        <f>$C$135*Matriz_de_consumo!C30</f>
        <v>537423.6</v>
      </c>
      <c r="D161" s="28">
        <f>$C$135*Matriz_de_consumo!D30</f>
        <v>528270.39999999991</v>
      </c>
      <c r="E161" s="28">
        <f>$C$135*Matriz_de_consumo!E30</f>
        <v>540038.79999999993</v>
      </c>
      <c r="F161" s="28">
        <f>$C$135*Matriz_de_consumo!F30</f>
        <v>538731.19999999995</v>
      </c>
      <c r="G161" s="28">
        <f>$C$135*Matriz_de_consumo!G30</f>
        <v>550499.6</v>
      </c>
      <c r="H161" s="28">
        <f>$C$135*Matriz_de_consumo!H30</f>
        <v>530885.6</v>
      </c>
      <c r="I161" s="28">
        <f>$C$135*Matriz_de_consumo!I30</f>
        <v>546576.79999999993</v>
      </c>
      <c r="J161" s="28">
        <f>$C$135*Matriz_de_consumo!J30</f>
        <v>543961.59999999998</v>
      </c>
      <c r="K161" s="28">
        <f>$C$135*Matriz_de_consumo!K30</f>
        <v>550499.6</v>
      </c>
      <c r="L161" s="28">
        <f>$C$135*Matriz_de_consumo!L30</f>
        <v>551807.19999999995</v>
      </c>
      <c r="M161" s="28">
        <f>$C$135*Matriz_de_consumo!M30</f>
        <v>538731.19999999995</v>
      </c>
      <c r="N161" s="28">
        <f>$C$135*Matriz_de_consumo!N30</f>
        <v>506041.19999999995</v>
      </c>
      <c r="O161" s="28">
        <f>$C$135*Matriz_de_consumo!O30</f>
        <v>545269.19999999995</v>
      </c>
      <c r="P161" s="28">
        <f>$C$135*Matriz_de_consumo!P30</f>
        <v>545269.19999999995</v>
      </c>
      <c r="Q161" s="28">
        <f>$C$135*Matriz_de_consumo!Q30</f>
        <v>551807.19999999995</v>
      </c>
      <c r="R161" s="28">
        <f>$C$135*Matriz_de_consumo!R30</f>
        <v>551807.19999999995</v>
      </c>
      <c r="S161" s="28">
        <f>$C$135*Matriz_de_consumo!S30</f>
        <v>528270.39999999991</v>
      </c>
      <c r="T161" s="28">
        <f>$C$135*Matriz_de_consumo!T30</f>
        <v>536116</v>
      </c>
      <c r="U161" s="28">
        <f>$C$135*Matriz_de_consumo!U30</f>
        <v>533500.79999999993</v>
      </c>
      <c r="V161" s="28">
        <f>$C$135*Matriz_de_consumo!V30</f>
        <v>533500.79999999993</v>
      </c>
      <c r="W161" s="28">
        <f>$C$135*Matriz_de_consumo!W30</f>
        <v>538731.19999999995</v>
      </c>
      <c r="X161" s="28">
        <f>$C$135*Matriz_de_consumo!X30</f>
        <v>498195.6</v>
      </c>
      <c r="Y161" s="28">
        <f>$C$135*Matriz_de_consumo!Y30</f>
        <v>550499.6</v>
      </c>
      <c r="Z161" s="28">
        <f>$C$135*Matriz_de_consumo!Z30</f>
        <v>532193.19999999995</v>
      </c>
    </row>
    <row r="162" spans="2:26" x14ac:dyDescent="0.2">
      <c r="B162" s="75">
        <f t="shared" si="2"/>
        <v>44676</v>
      </c>
      <c r="C162" s="28">
        <f>$C$135*Matriz_de_consumo!C31</f>
        <v>528270.39999999991</v>
      </c>
      <c r="D162" s="28">
        <f>$C$135*Matriz_de_consumo!D31</f>
        <v>521732.39999999997</v>
      </c>
      <c r="E162" s="28">
        <f>$C$135*Matriz_de_consumo!E31</f>
        <v>540038.79999999993</v>
      </c>
      <c r="F162" s="28">
        <f>$C$135*Matriz_de_consumo!F31</f>
        <v>525655.19999999995</v>
      </c>
      <c r="G162" s="28">
        <f>$C$135*Matriz_de_consumo!G31</f>
        <v>526962.79999999993</v>
      </c>
      <c r="H162" s="28">
        <f>$C$135*Matriz_de_consumo!H31</f>
        <v>529578</v>
      </c>
      <c r="I162" s="28">
        <f>$C$135*Matriz_de_consumo!I31</f>
        <v>517809.6</v>
      </c>
      <c r="J162" s="28">
        <f>$C$135*Matriz_de_consumo!J31</f>
        <v>511271.6</v>
      </c>
      <c r="K162" s="28">
        <f>$C$135*Matriz_de_consumo!K31</f>
        <v>537423.6</v>
      </c>
      <c r="L162" s="28">
        <f>$C$135*Matriz_de_consumo!L31</f>
        <v>543961.59999999998</v>
      </c>
      <c r="M162" s="28">
        <f>$C$135*Matriz_de_consumo!M31</f>
        <v>547884.39999999991</v>
      </c>
      <c r="N162" s="28">
        <f>$C$135*Matriz_de_consumo!N31</f>
        <v>559652.79999999993</v>
      </c>
      <c r="O162" s="28">
        <f>$C$135*Matriz_de_consumo!O31</f>
        <v>554422.39999999991</v>
      </c>
      <c r="P162" s="28">
        <f>$C$135*Matriz_de_consumo!P31</f>
        <v>542654</v>
      </c>
      <c r="Q162" s="28">
        <f>$C$135*Matriz_de_consumo!Q31</f>
        <v>534808.39999999991</v>
      </c>
      <c r="R162" s="28">
        <f>$C$135*Matriz_de_consumo!R31</f>
        <v>519117.19999999995</v>
      </c>
      <c r="S162" s="28">
        <f>$C$135*Matriz_de_consumo!S31</f>
        <v>529578</v>
      </c>
      <c r="T162" s="28">
        <f>$C$135*Matriz_de_consumo!T31</f>
        <v>559652.79999999993</v>
      </c>
      <c r="U162" s="28">
        <f>$C$135*Matriz_de_consumo!U31</f>
        <v>558345.19999999995</v>
      </c>
      <c r="V162" s="28">
        <f>$C$135*Matriz_de_consumo!V31</f>
        <v>537423.6</v>
      </c>
      <c r="W162" s="28">
        <f>$C$135*Matriz_de_consumo!W31</f>
        <v>532193.19999999995</v>
      </c>
      <c r="X162" s="28">
        <f>$C$135*Matriz_de_consumo!X31</f>
        <v>508656.39999999997</v>
      </c>
      <c r="Y162" s="28">
        <f>$C$135*Matriz_de_consumo!Y31</f>
        <v>540038.79999999993</v>
      </c>
      <c r="Z162" s="28">
        <f>$C$135*Matriz_de_consumo!Z31</f>
        <v>523039.99999999994</v>
      </c>
    </row>
    <row r="163" spans="2:26" x14ac:dyDescent="0.2">
      <c r="B163" s="75">
        <f t="shared" si="2"/>
        <v>44677</v>
      </c>
      <c r="C163" s="28">
        <f>$C$135*Matriz_de_consumo!C32</f>
        <v>538731.19999999995</v>
      </c>
      <c r="D163" s="28">
        <f>$C$135*Matriz_de_consumo!D32</f>
        <v>543961.59999999998</v>
      </c>
      <c r="E163" s="28">
        <f>$C$135*Matriz_de_consumo!E32</f>
        <v>543961.59999999998</v>
      </c>
      <c r="F163" s="28">
        <f>$C$135*Matriz_de_consumo!F32</f>
        <v>530885.6</v>
      </c>
      <c r="G163" s="28">
        <f>$C$135*Matriz_de_consumo!G32</f>
        <v>530885.6</v>
      </c>
      <c r="H163" s="28">
        <f>$C$135*Matriz_de_consumo!H32</f>
        <v>547884.39999999991</v>
      </c>
      <c r="I163" s="28">
        <f>$C$135*Matriz_de_consumo!I32</f>
        <v>553114.79999999993</v>
      </c>
      <c r="J163" s="28">
        <f>$C$135*Matriz_de_consumo!J32</f>
        <v>550499.6</v>
      </c>
      <c r="K163" s="28">
        <f>$C$135*Matriz_de_consumo!K32</f>
        <v>530885.6</v>
      </c>
      <c r="L163" s="28">
        <f>$C$135*Matriz_de_consumo!L32</f>
        <v>490349.99999999994</v>
      </c>
      <c r="M163" s="28">
        <f>$C$135*Matriz_de_consumo!M32</f>
        <v>513886.8</v>
      </c>
      <c r="N163" s="28">
        <f>$C$135*Matriz_de_consumo!N32</f>
        <v>521732.39999999997</v>
      </c>
      <c r="O163" s="28">
        <f>$C$135*Matriz_de_consumo!O32</f>
        <v>523039.99999999994</v>
      </c>
      <c r="P163" s="28">
        <f>$C$135*Matriz_de_consumo!P32</f>
        <v>519117.19999999995</v>
      </c>
      <c r="Q163" s="28">
        <f>$C$135*Matriz_de_consumo!Q32</f>
        <v>523039.99999999994</v>
      </c>
      <c r="R163" s="28">
        <f>$C$135*Matriz_de_consumo!R32</f>
        <v>528270.39999999991</v>
      </c>
      <c r="S163" s="28">
        <f>$C$135*Matriz_de_consumo!S32</f>
        <v>540038.79999999993</v>
      </c>
      <c r="T163" s="28">
        <f>$C$135*Matriz_de_consumo!T32</f>
        <v>458967.6</v>
      </c>
      <c r="U163" s="28">
        <f>$C$135*Matriz_de_consumo!U32</f>
        <v>477273.99999999994</v>
      </c>
      <c r="V163" s="28">
        <f>$C$135*Matriz_de_consumo!V32</f>
        <v>477273.99999999994</v>
      </c>
      <c r="W163" s="28">
        <f>$C$135*Matriz_de_consumo!W32</f>
        <v>494272.8</v>
      </c>
      <c r="X163" s="28">
        <f>$C$135*Matriz_de_consumo!X32</f>
        <v>490349.99999999994</v>
      </c>
      <c r="Y163" s="28">
        <f>$C$135*Matriz_de_consumo!Y32</f>
        <v>502118.39999999997</v>
      </c>
      <c r="Z163" s="28">
        <f>$C$135*Matriz_de_consumo!Z32</f>
        <v>489042.39999999997</v>
      </c>
    </row>
    <row r="164" spans="2:26" x14ac:dyDescent="0.2">
      <c r="B164" s="75">
        <f t="shared" si="2"/>
        <v>44678</v>
      </c>
      <c r="C164" s="28">
        <f>$C$135*Matriz_de_consumo!C33</f>
        <v>504733.6</v>
      </c>
      <c r="D164" s="28">
        <f>$C$135*Matriz_de_consumo!D33</f>
        <v>495580.39999999997</v>
      </c>
      <c r="E164" s="28">
        <f>$C$135*Matriz_de_consumo!E33</f>
        <v>491657.6</v>
      </c>
      <c r="F164" s="28">
        <f>$C$135*Matriz_de_consumo!F33</f>
        <v>496887.99999999994</v>
      </c>
      <c r="G164" s="28">
        <f>$C$135*Matriz_de_consumo!G33</f>
        <v>495580.39999999997</v>
      </c>
      <c r="H164" s="28">
        <f>$C$135*Matriz_de_consumo!H33</f>
        <v>482504.39999999997</v>
      </c>
      <c r="I164" s="28">
        <f>$C$135*Matriz_de_consumo!I33</f>
        <v>496887.99999999994</v>
      </c>
      <c r="J164" s="28">
        <f>$C$135*Matriz_de_consumo!J33</f>
        <v>499503.19999999995</v>
      </c>
      <c r="K164" s="28">
        <f>$C$135*Matriz_de_consumo!K33</f>
        <v>498195.6</v>
      </c>
      <c r="L164" s="28">
        <f>$C$135*Matriz_de_consumo!L33</f>
        <v>506041.19999999995</v>
      </c>
      <c r="M164" s="28">
        <f>$C$135*Matriz_de_consumo!M33</f>
        <v>502118.39999999997</v>
      </c>
      <c r="N164" s="28">
        <f>$C$135*Matriz_de_consumo!N33</f>
        <v>498195.6</v>
      </c>
      <c r="O164" s="28">
        <f>$C$135*Matriz_de_consumo!O33</f>
        <v>481196.79999999999</v>
      </c>
      <c r="P164" s="28">
        <f>$C$135*Matriz_de_consumo!P33</f>
        <v>473351.19999999995</v>
      </c>
      <c r="Q164" s="28">
        <f>$C$135*Matriz_de_consumo!Q33</f>
        <v>521732.39999999997</v>
      </c>
      <c r="R164" s="28">
        <f>$C$135*Matriz_de_consumo!R33</f>
        <v>508656.39999999997</v>
      </c>
      <c r="S164" s="28">
        <f>$C$135*Matriz_de_consumo!S33</f>
        <v>503425.99999999994</v>
      </c>
      <c r="T164" s="28">
        <f>$C$135*Matriz_de_consumo!T33</f>
        <v>482504.39999999997</v>
      </c>
      <c r="U164" s="28">
        <f>$C$135*Matriz_de_consumo!U33</f>
        <v>503425.99999999994</v>
      </c>
      <c r="V164" s="28">
        <f>$C$135*Matriz_de_consumo!V33</f>
        <v>487734.8</v>
      </c>
      <c r="W164" s="28">
        <f>$C$135*Matriz_de_consumo!W33</f>
        <v>512579.19999999995</v>
      </c>
      <c r="X164" s="28">
        <f>$C$135*Matriz_de_consumo!X33</f>
        <v>519117.19999999995</v>
      </c>
      <c r="Y164" s="28">
        <f>$C$135*Matriz_de_consumo!Y33</f>
        <v>496887.99999999994</v>
      </c>
      <c r="Z164" s="28">
        <f>$C$135*Matriz_de_consumo!Z33</f>
        <v>496887.99999999994</v>
      </c>
    </row>
    <row r="165" spans="2:26" x14ac:dyDescent="0.2">
      <c r="B165" s="75">
        <f t="shared" si="2"/>
        <v>44679</v>
      </c>
      <c r="C165" s="28">
        <f>$C$135*Matriz_de_consumo!C34</f>
        <v>481196.79999999999</v>
      </c>
      <c r="D165" s="28">
        <f>$C$135*Matriz_de_consumo!D34</f>
        <v>475966.39999999997</v>
      </c>
      <c r="E165" s="28">
        <f>$C$135*Matriz_de_consumo!E34</f>
        <v>483811.99999999994</v>
      </c>
      <c r="F165" s="28">
        <f>$C$135*Matriz_de_consumo!F34</f>
        <v>500810.8</v>
      </c>
      <c r="G165" s="28">
        <f>$C$135*Matriz_de_consumo!G34</f>
        <v>516501.99999999994</v>
      </c>
      <c r="H165" s="28">
        <f>$C$135*Matriz_de_consumo!H34</f>
        <v>507348.8</v>
      </c>
      <c r="I165" s="28">
        <f>$C$135*Matriz_de_consumo!I34</f>
        <v>494272.8</v>
      </c>
      <c r="J165" s="28">
        <f>$C$135*Matriz_de_consumo!J34</f>
        <v>487734.8</v>
      </c>
      <c r="K165" s="28">
        <f>$C$135*Matriz_de_consumo!K34</f>
        <v>492965.19999999995</v>
      </c>
      <c r="L165" s="28">
        <f>$C$135*Matriz_de_consumo!L34</f>
        <v>500810.8</v>
      </c>
      <c r="M165" s="28">
        <f>$C$135*Matriz_de_consumo!M34</f>
        <v>486427.19999999995</v>
      </c>
      <c r="N165" s="28">
        <f>$C$135*Matriz_de_consumo!N34</f>
        <v>496887.99999999994</v>
      </c>
      <c r="O165" s="28">
        <f>$C$135*Matriz_de_consumo!O34</f>
        <v>499503.19999999995</v>
      </c>
      <c r="P165" s="28">
        <f>$C$135*Matriz_de_consumo!P34</f>
        <v>507348.8</v>
      </c>
      <c r="Q165" s="28">
        <f>$C$135*Matriz_de_consumo!Q34</f>
        <v>519117.19999999995</v>
      </c>
      <c r="R165" s="28">
        <f>$C$135*Matriz_de_consumo!R34</f>
        <v>520424.8</v>
      </c>
      <c r="S165" s="28">
        <f>$C$135*Matriz_de_consumo!S34</f>
        <v>466813.19999999995</v>
      </c>
      <c r="T165" s="28">
        <f>$C$135*Matriz_de_consumo!T34</f>
        <v>492965.19999999995</v>
      </c>
      <c r="U165" s="28">
        <f>$C$135*Matriz_de_consumo!U34</f>
        <v>495580.39999999997</v>
      </c>
      <c r="V165" s="28">
        <f>$C$135*Matriz_de_consumo!V34</f>
        <v>502118.39999999997</v>
      </c>
      <c r="W165" s="28">
        <f>$C$135*Matriz_de_consumo!W34</f>
        <v>509963.99999999994</v>
      </c>
      <c r="X165" s="28">
        <f>$C$135*Matriz_de_consumo!X34</f>
        <v>503425.99999999994</v>
      </c>
      <c r="Y165" s="28">
        <f>$C$135*Matriz_de_consumo!Y34</f>
        <v>515194.39999999997</v>
      </c>
      <c r="Z165" s="28">
        <f>$C$135*Matriz_de_consumo!Z34</f>
        <v>520424.8</v>
      </c>
    </row>
    <row r="166" spans="2:26" x14ac:dyDescent="0.2">
      <c r="B166" s="75">
        <f t="shared" si="2"/>
        <v>44680</v>
      </c>
      <c r="C166" s="28">
        <f>$C$135*Matriz_de_consumo!C35</f>
        <v>500810.8</v>
      </c>
      <c r="D166" s="28">
        <f>$C$135*Matriz_de_consumo!D35</f>
        <v>494272.8</v>
      </c>
      <c r="E166" s="28">
        <f>$C$135*Matriz_de_consumo!E35</f>
        <v>499503.19999999995</v>
      </c>
      <c r="F166" s="28">
        <f>$C$135*Matriz_de_consumo!F35</f>
        <v>496887.99999999994</v>
      </c>
      <c r="G166" s="28">
        <f>$C$135*Matriz_de_consumo!G35</f>
        <v>520424.8</v>
      </c>
      <c r="H166" s="28">
        <f>$C$135*Matriz_de_consumo!H35</f>
        <v>513886.8</v>
      </c>
      <c r="I166" s="28">
        <f>$C$135*Matriz_de_consumo!I35</f>
        <v>508656.39999999997</v>
      </c>
      <c r="J166" s="28">
        <f>$C$135*Matriz_de_consumo!J35</f>
        <v>517809.6</v>
      </c>
      <c r="K166" s="28">
        <f>$C$135*Matriz_de_consumo!K35</f>
        <v>516501.99999999994</v>
      </c>
      <c r="L166" s="28">
        <f>$C$135*Matriz_de_consumo!L35</f>
        <v>502118.39999999997</v>
      </c>
      <c r="M166" s="28">
        <f>$C$135*Matriz_de_consumo!M35</f>
        <v>503425.99999999994</v>
      </c>
      <c r="N166" s="28">
        <f>$C$135*Matriz_de_consumo!N35</f>
        <v>478581.6</v>
      </c>
      <c r="O166" s="28">
        <f>$C$135*Matriz_de_consumo!O35</f>
        <v>494272.8</v>
      </c>
      <c r="P166" s="28">
        <f>$C$135*Matriz_de_consumo!P35</f>
        <v>506041.19999999995</v>
      </c>
      <c r="Q166" s="28">
        <f>$C$135*Matriz_de_consumo!Q35</f>
        <v>509963.99999999994</v>
      </c>
      <c r="R166" s="28">
        <f>$C$135*Matriz_de_consumo!R35</f>
        <v>509963.99999999994</v>
      </c>
      <c r="S166" s="28">
        <f>$C$135*Matriz_de_consumo!S35</f>
        <v>526962.79999999993</v>
      </c>
      <c r="T166" s="28">
        <f>$C$135*Matriz_de_consumo!T35</f>
        <v>502118.39999999997</v>
      </c>
      <c r="U166" s="28">
        <f>$C$135*Matriz_de_consumo!U35</f>
        <v>509963.99999999994</v>
      </c>
      <c r="V166" s="28">
        <f>$C$135*Matriz_de_consumo!V35</f>
        <v>507348.8</v>
      </c>
      <c r="W166" s="28">
        <f>$C$135*Matriz_de_consumo!W35</f>
        <v>500810.8</v>
      </c>
      <c r="X166" s="28">
        <f>$C$135*Matriz_de_consumo!X35</f>
        <v>502118.39999999997</v>
      </c>
      <c r="Y166" s="28">
        <f>$C$135*Matriz_de_consumo!Y35</f>
        <v>503425.99999999994</v>
      </c>
      <c r="Z166" s="28">
        <f>$C$135*Matriz_de_consumo!Z35</f>
        <v>492965.19999999995</v>
      </c>
    </row>
    <row r="167" spans="2:26" x14ac:dyDescent="0.2">
      <c r="B167" s="75">
        <f t="shared" si="2"/>
        <v>44681</v>
      </c>
      <c r="C167" s="28">
        <f>$C$135*Matriz_de_consumo!C36</f>
        <v>492965.19999999995</v>
      </c>
      <c r="D167" s="28">
        <f>$C$135*Matriz_de_consumo!D36</f>
        <v>487734.8</v>
      </c>
      <c r="E167" s="28">
        <f>$C$135*Matriz_de_consumo!E36</f>
        <v>491657.6</v>
      </c>
      <c r="F167" s="28">
        <f>$C$135*Matriz_de_consumo!F36</f>
        <v>508656.39999999997</v>
      </c>
      <c r="G167" s="28">
        <f>$C$135*Matriz_de_consumo!G36</f>
        <v>524347.6</v>
      </c>
      <c r="H167" s="28">
        <f>$C$135*Matriz_de_consumo!H36</f>
        <v>516501.99999999994</v>
      </c>
      <c r="I167" s="28">
        <f>$C$135*Matriz_de_consumo!I36</f>
        <v>519117.19999999995</v>
      </c>
      <c r="J167" s="28">
        <f>$C$135*Matriz_de_consumo!J36</f>
        <v>513886.8</v>
      </c>
      <c r="K167" s="28">
        <f>$C$135*Matriz_de_consumo!K36</f>
        <v>508656.39999999997</v>
      </c>
      <c r="L167" s="28">
        <f>$C$135*Matriz_de_consumo!L36</f>
        <v>485119.6</v>
      </c>
      <c r="M167" s="28">
        <f>$C$135*Matriz_de_consumo!M36</f>
        <v>504733.6</v>
      </c>
      <c r="N167" s="28">
        <f>$C$135*Matriz_de_consumo!N36</f>
        <v>523039.99999999994</v>
      </c>
      <c r="O167" s="28">
        <f>$C$135*Matriz_de_consumo!O36</f>
        <v>519117.19999999995</v>
      </c>
      <c r="P167" s="28">
        <f>$C$135*Matriz_de_consumo!P36</f>
        <v>503425.99999999994</v>
      </c>
      <c r="Q167" s="28">
        <f>$C$135*Matriz_de_consumo!Q36</f>
        <v>495580.39999999997</v>
      </c>
      <c r="R167" s="28">
        <f>$C$135*Matriz_de_consumo!R36</f>
        <v>494272.8</v>
      </c>
      <c r="S167" s="28">
        <f>$C$135*Matriz_de_consumo!S36</f>
        <v>523039.99999999994</v>
      </c>
      <c r="T167" s="28">
        <f>$C$135*Matriz_de_consumo!T36</f>
        <v>521732.39999999997</v>
      </c>
      <c r="U167" s="28">
        <f>$C$135*Matriz_de_consumo!U36</f>
        <v>530885.6</v>
      </c>
      <c r="V167" s="28">
        <f>$C$135*Matriz_de_consumo!V36</f>
        <v>542654</v>
      </c>
      <c r="W167" s="28">
        <f>$C$135*Matriz_de_consumo!W36</f>
        <v>542654</v>
      </c>
      <c r="X167" s="28">
        <f>$C$135*Matriz_de_consumo!X36</f>
        <v>546576.79999999993</v>
      </c>
      <c r="Y167" s="28">
        <f>$C$135*Matriz_de_consumo!Y36</f>
        <v>534808.39999999991</v>
      </c>
      <c r="Z167" s="28">
        <f>$C$135*Matriz_de_consumo!Z36</f>
        <v>509963.99999999994</v>
      </c>
    </row>
    <row r="168" spans="2:26" x14ac:dyDescent="0.2">
      <c r="B168" s="75">
        <f t="shared" si="2"/>
        <v>0</v>
      </c>
      <c r="C168" s="28">
        <f>$C$135*Matriz_de_consumo!C37</f>
        <v>0</v>
      </c>
      <c r="D168" s="28">
        <f>$C$135*Matriz_de_consumo!D37</f>
        <v>0</v>
      </c>
      <c r="E168" s="28">
        <f>$C$135*Matriz_de_consumo!E37</f>
        <v>0</v>
      </c>
      <c r="F168" s="28">
        <f>$C$135*Matriz_de_consumo!F37</f>
        <v>0</v>
      </c>
      <c r="G168" s="28">
        <f>$C$135*Matriz_de_consumo!G37</f>
        <v>0</v>
      </c>
      <c r="H168" s="28">
        <f>$C$135*Matriz_de_consumo!H37</f>
        <v>0</v>
      </c>
      <c r="I168" s="28">
        <f>$C$135*Matriz_de_consumo!I37</f>
        <v>0</v>
      </c>
      <c r="J168" s="28">
        <f>$C$135*Matriz_de_consumo!J37</f>
        <v>0</v>
      </c>
      <c r="K168" s="28">
        <f>$C$135*Matriz_de_consumo!K37</f>
        <v>0</v>
      </c>
      <c r="L168" s="28">
        <f>$C$135*Matriz_de_consumo!L37</f>
        <v>0</v>
      </c>
      <c r="M168" s="28">
        <f>$C$135*Matriz_de_consumo!M37</f>
        <v>0</v>
      </c>
      <c r="N168" s="28">
        <f>$C$135*Matriz_de_consumo!N37</f>
        <v>0</v>
      </c>
      <c r="O168" s="28">
        <f>$C$135*Matriz_de_consumo!O37</f>
        <v>0</v>
      </c>
      <c r="P168" s="28">
        <f>$C$135*Matriz_de_consumo!P37</f>
        <v>0</v>
      </c>
      <c r="Q168" s="28">
        <f>$C$135*Matriz_de_consumo!Q37</f>
        <v>0</v>
      </c>
      <c r="R168" s="28">
        <f>$C$135*Matriz_de_consumo!R37</f>
        <v>0</v>
      </c>
      <c r="S168" s="28">
        <f>$C$135*Matriz_de_consumo!S37</f>
        <v>0</v>
      </c>
      <c r="T168" s="28">
        <f>$C$135*Matriz_de_consumo!T37</f>
        <v>0</v>
      </c>
      <c r="U168" s="28">
        <f>$C$135*Matriz_de_consumo!U37</f>
        <v>0</v>
      </c>
      <c r="V168" s="28">
        <f>$C$135*Matriz_de_consumo!V37</f>
        <v>0</v>
      </c>
      <c r="W168" s="28">
        <f>$C$135*Matriz_de_consumo!W37</f>
        <v>0</v>
      </c>
      <c r="X168" s="28">
        <f>$C$135*Matriz_de_consumo!X37</f>
        <v>0</v>
      </c>
      <c r="Y168" s="28">
        <f>$C$135*Matriz_de_consumo!Y37</f>
        <v>0</v>
      </c>
      <c r="Z168" s="28">
        <f>$C$135*Matriz_de_consumo!Z37</f>
        <v>0</v>
      </c>
    </row>
    <row r="170" spans="2:26" x14ac:dyDescent="0.2">
      <c r="B170" s="25" t="s">
        <v>107</v>
      </c>
      <c r="C170" s="29">
        <f>+SUM(C138:Z168)</f>
        <v>380881650.80000007</v>
      </c>
    </row>
    <row r="173" spans="2:26" s="19" customFormat="1" x14ac:dyDescent="0.2">
      <c r="B173" s="18" t="s">
        <v>92</v>
      </c>
    </row>
    <row r="175" spans="2:26" s="45" customFormat="1" x14ac:dyDescent="0.2">
      <c r="C175" s="46" t="s">
        <v>103</v>
      </c>
      <c r="D175" s="22"/>
    </row>
    <row r="176" spans="2:26" x14ac:dyDescent="0.2">
      <c r="B176" s="15" t="s">
        <v>92</v>
      </c>
      <c r="C176" s="17" cm="1">
        <f t="array" ref="C176">ROUND(INDEX(Tabla_reporte_bitacora_frontera[rm_redo],MATCH(Datos_Consumos!$C$2,Tabla_reporte_bitacora_frontera[frontera],0),0),2)</f>
        <v>36.26</v>
      </c>
    </row>
    <row r="178" spans="2:26" x14ac:dyDescent="0.2">
      <c r="B178" s="27"/>
      <c r="C178" s="21" t="s">
        <v>106</v>
      </c>
      <c r="D178" s="21" t="s">
        <v>55</v>
      </c>
      <c r="E178" s="21" t="s">
        <v>56</v>
      </c>
      <c r="F178" s="21" t="s">
        <v>57</v>
      </c>
      <c r="G178" s="21" t="s">
        <v>58</v>
      </c>
      <c r="H178" s="21" t="s">
        <v>59</v>
      </c>
      <c r="I178" s="21" t="s">
        <v>60</v>
      </c>
      <c r="J178" s="21" t="s">
        <v>61</v>
      </c>
      <c r="K178" s="21" t="s">
        <v>62</v>
      </c>
      <c r="L178" s="21" t="s">
        <v>63</v>
      </c>
      <c r="M178" s="21" t="s">
        <v>64</v>
      </c>
      <c r="N178" s="21" t="s">
        <v>65</v>
      </c>
      <c r="O178" s="21" t="s">
        <v>66</v>
      </c>
      <c r="P178" s="21" t="s">
        <v>67</v>
      </c>
      <c r="Q178" s="21" t="s">
        <v>68</v>
      </c>
      <c r="R178" s="21" t="s">
        <v>69</v>
      </c>
      <c r="S178" s="21" t="s">
        <v>70</v>
      </c>
      <c r="T178" s="21" t="s">
        <v>71</v>
      </c>
      <c r="U178" s="21" t="s">
        <v>72</v>
      </c>
      <c r="V178" s="21" t="s">
        <v>73</v>
      </c>
      <c r="W178" s="21" t="s">
        <v>74</v>
      </c>
      <c r="X178" s="21" t="s">
        <v>75</v>
      </c>
      <c r="Y178" s="21" t="s">
        <v>76</v>
      </c>
      <c r="Z178" s="21" t="s">
        <v>77</v>
      </c>
    </row>
    <row r="179" spans="2:26" x14ac:dyDescent="0.2">
      <c r="B179" s="75">
        <f>+B138</f>
        <v>44652</v>
      </c>
      <c r="C179" s="28">
        <f>$C$176*Matriz_de_consumo!C7</f>
        <v>604816.79999999993</v>
      </c>
      <c r="D179" s="28">
        <f>$C$176*Matriz_de_consumo!D7</f>
        <v>597564.79999999993</v>
      </c>
      <c r="E179" s="28">
        <f>$C$176*Matriz_de_consumo!E7</f>
        <v>585961.6</v>
      </c>
      <c r="F179" s="28">
        <f>$C$176*Matriz_de_consumo!F7</f>
        <v>591763.19999999995</v>
      </c>
      <c r="G179" s="28">
        <f>$C$176*Matriz_de_consumo!G7</f>
        <v>620771.19999999995</v>
      </c>
      <c r="H179" s="28">
        <f>$C$176*Matriz_de_consumo!H7</f>
        <v>617870.4</v>
      </c>
      <c r="I179" s="28">
        <f>$C$176*Matriz_de_consumo!I7</f>
        <v>606267.19999999995</v>
      </c>
      <c r="J179" s="28">
        <f>$C$176*Matriz_de_consumo!J7</f>
        <v>601916</v>
      </c>
      <c r="K179" s="28">
        <f>$C$176*Matriz_de_consumo!K7</f>
        <v>623672</v>
      </c>
      <c r="L179" s="28">
        <f>$C$176*Matriz_de_consumo!L7</f>
        <v>599015.19999999995</v>
      </c>
      <c r="M179" s="28">
        <f>$C$176*Matriz_de_consumo!M7</f>
        <v>596114.4</v>
      </c>
      <c r="N179" s="28">
        <f>$C$176*Matriz_de_consumo!N7</f>
        <v>588862.4</v>
      </c>
      <c r="O179" s="28">
        <f>$C$176*Matriz_de_consumo!O7</f>
        <v>613519.19999999995</v>
      </c>
      <c r="P179" s="28">
        <f>$C$176*Matriz_de_consumo!P7</f>
        <v>619320.79999999993</v>
      </c>
      <c r="Q179" s="28">
        <f>$C$176*Matriz_de_consumo!Q7</f>
        <v>609168</v>
      </c>
      <c r="R179" s="28">
        <f>$C$176*Matriz_de_consumo!R7</f>
        <v>603366.40000000002</v>
      </c>
      <c r="S179" s="28">
        <f>$C$176*Matriz_de_consumo!S7</f>
        <v>587412</v>
      </c>
      <c r="T179" s="28">
        <f>$C$176*Matriz_de_consumo!T7</f>
        <v>498937.59999999998</v>
      </c>
      <c r="U179" s="28">
        <f>$C$176*Matriz_de_consumo!U7</f>
        <v>562755.19999999995</v>
      </c>
      <c r="V179" s="28">
        <f>$C$176*Matriz_de_consumo!V7</f>
        <v>583060.79999999993</v>
      </c>
      <c r="W179" s="28">
        <f>$C$176*Matriz_de_consumo!W7</f>
        <v>584511.19999999995</v>
      </c>
      <c r="X179" s="28">
        <f>$C$176*Matriz_de_consumo!X7</f>
        <v>604816.79999999993</v>
      </c>
      <c r="Y179" s="28">
        <f>$C$176*Matriz_de_consumo!Y7</f>
        <v>580160</v>
      </c>
      <c r="Z179" s="28">
        <f>$C$176*Matriz_de_consumo!Z7</f>
        <v>607717.6</v>
      </c>
    </row>
    <row r="180" spans="2:26" x14ac:dyDescent="0.2">
      <c r="B180" s="75">
        <f t="shared" ref="B180:B209" si="3">+B139</f>
        <v>44653</v>
      </c>
      <c r="C180" s="28">
        <f>$C$176*Matriz_de_consumo!C8</f>
        <v>601916</v>
      </c>
      <c r="D180" s="28">
        <f>$C$176*Matriz_de_consumo!D8</f>
        <v>509090.39999999997</v>
      </c>
      <c r="E180" s="28">
        <f>$C$176*Matriz_de_consumo!E8</f>
        <v>594664</v>
      </c>
      <c r="F180" s="28">
        <f>$C$176*Matriz_de_consumo!F8</f>
        <v>609168</v>
      </c>
      <c r="G180" s="28">
        <f>$C$176*Matriz_de_consumo!G8</f>
        <v>601916</v>
      </c>
      <c r="H180" s="28">
        <f>$C$176*Matriz_de_consumo!H8</f>
        <v>594664</v>
      </c>
      <c r="I180" s="28">
        <f>$C$176*Matriz_de_consumo!I8</f>
        <v>571457.6</v>
      </c>
      <c r="J180" s="28">
        <f>$C$176*Matriz_de_consumo!J8</f>
        <v>610618.4</v>
      </c>
      <c r="K180" s="28">
        <f>$C$176*Matriz_de_consumo!K8</f>
        <v>581610.4</v>
      </c>
      <c r="L180" s="28">
        <f>$C$176*Matriz_de_consumo!L8</f>
        <v>606267.19999999995</v>
      </c>
      <c r="M180" s="28">
        <f>$C$176*Matriz_de_consumo!M8</f>
        <v>614969.59999999998</v>
      </c>
      <c r="N180" s="28">
        <f>$C$176*Matriz_de_consumo!N8</f>
        <v>599015.19999999995</v>
      </c>
      <c r="O180" s="28">
        <f>$C$176*Matriz_de_consumo!O8</f>
        <v>604816.79999999993</v>
      </c>
      <c r="P180" s="28">
        <f>$C$176*Matriz_de_consumo!P8</f>
        <v>599015.19999999995</v>
      </c>
      <c r="Q180" s="28">
        <f>$C$176*Matriz_de_consumo!Q8</f>
        <v>583060.79999999993</v>
      </c>
      <c r="R180" s="28">
        <f>$C$176*Matriz_de_consumo!R8</f>
        <v>578709.6</v>
      </c>
      <c r="S180" s="28">
        <f>$C$176*Matriz_de_consumo!S8</f>
        <v>596114.4</v>
      </c>
      <c r="T180" s="28">
        <f>$C$176*Matriz_de_consumo!T8</f>
        <v>578709.6</v>
      </c>
      <c r="U180" s="28">
        <f>$C$176*Matriz_de_consumo!U8</f>
        <v>600465.6</v>
      </c>
      <c r="V180" s="28">
        <f>$C$176*Matriz_de_consumo!V8</f>
        <v>603366.40000000002</v>
      </c>
      <c r="W180" s="28">
        <f>$C$176*Matriz_de_consumo!W8</f>
        <v>593213.6</v>
      </c>
      <c r="X180" s="28">
        <f>$C$176*Matriz_de_consumo!X8</f>
        <v>596114.4</v>
      </c>
      <c r="Y180" s="28">
        <f>$C$176*Matriz_de_consumo!Y8</f>
        <v>590312.79999999993</v>
      </c>
      <c r="Z180" s="28">
        <f>$C$176*Matriz_de_consumo!Z8</f>
        <v>600465.6</v>
      </c>
    </row>
    <row r="181" spans="2:26" x14ac:dyDescent="0.2">
      <c r="B181" s="75">
        <f t="shared" si="3"/>
        <v>44654</v>
      </c>
      <c r="C181" s="28">
        <f>$C$176*Matriz_de_consumo!C9</f>
        <v>600465.6</v>
      </c>
      <c r="D181" s="28">
        <f>$C$176*Matriz_de_consumo!D9</f>
        <v>580160</v>
      </c>
      <c r="E181" s="28">
        <f>$C$176*Matriz_de_consumo!E9</f>
        <v>594664</v>
      </c>
      <c r="F181" s="28">
        <f>$C$176*Matriz_de_consumo!F9</f>
        <v>575808.79999999993</v>
      </c>
      <c r="G181" s="28">
        <f>$C$176*Matriz_de_consumo!G9</f>
        <v>594664</v>
      </c>
      <c r="H181" s="28">
        <f>$C$176*Matriz_de_consumo!H9</f>
        <v>554052.79999999993</v>
      </c>
      <c r="I181" s="28">
        <f>$C$176*Matriz_de_consumo!I9</f>
        <v>580160</v>
      </c>
      <c r="J181" s="28">
        <f>$C$176*Matriz_de_consumo!J9</f>
        <v>580160</v>
      </c>
      <c r="K181" s="28">
        <f>$C$176*Matriz_de_consumo!K9</f>
        <v>597564.79999999993</v>
      </c>
      <c r="L181" s="28">
        <f>$C$176*Matriz_de_consumo!L9</f>
        <v>594664</v>
      </c>
      <c r="M181" s="28">
        <f>$C$176*Matriz_de_consumo!M9</f>
        <v>577259.19999999995</v>
      </c>
      <c r="N181" s="28">
        <f>$C$176*Matriz_de_consumo!N9</f>
        <v>599015.19999999995</v>
      </c>
      <c r="O181" s="28">
        <f>$C$176*Matriz_de_consumo!O9</f>
        <v>584511.19999999995</v>
      </c>
      <c r="P181" s="28">
        <f>$C$176*Matriz_de_consumo!P9</f>
        <v>619320.79999999993</v>
      </c>
      <c r="Q181" s="28">
        <f>$C$176*Matriz_de_consumo!Q9</f>
        <v>603366.40000000002</v>
      </c>
      <c r="R181" s="28">
        <f>$C$176*Matriz_de_consumo!R9</f>
        <v>591763.19999999995</v>
      </c>
      <c r="S181" s="28">
        <f>$C$176*Matriz_de_consumo!S9</f>
        <v>601916</v>
      </c>
      <c r="T181" s="28">
        <f>$C$176*Matriz_de_consumo!T9</f>
        <v>606267.19999999995</v>
      </c>
      <c r="U181" s="28">
        <f>$C$176*Matriz_de_consumo!U9</f>
        <v>578709.6</v>
      </c>
      <c r="V181" s="28">
        <f>$C$176*Matriz_de_consumo!V9</f>
        <v>585961.6</v>
      </c>
      <c r="W181" s="28">
        <f>$C$176*Matriz_de_consumo!W9</f>
        <v>585961.6</v>
      </c>
      <c r="X181" s="28">
        <f>$C$176*Matriz_de_consumo!X9</f>
        <v>568556.79999999993</v>
      </c>
      <c r="Y181" s="28">
        <f>$C$176*Matriz_de_consumo!Y9</f>
        <v>585961.6</v>
      </c>
      <c r="Z181" s="28">
        <f>$C$176*Matriz_de_consumo!Z9</f>
        <v>604816.79999999993</v>
      </c>
    </row>
    <row r="182" spans="2:26" x14ac:dyDescent="0.2">
      <c r="B182" s="75">
        <f t="shared" si="3"/>
        <v>44655</v>
      </c>
      <c r="C182" s="28">
        <f>$C$176*Matriz_de_consumo!C10</f>
        <v>574358.4</v>
      </c>
      <c r="D182" s="28">
        <f>$C$176*Matriz_de_consumo!D10</f>
        <v>525044.79999999993</v>
      </c>
      <c r="E182" s="28">
        <f>$C$176*Matriz_de_consumo!E10</f>
        <v>562755.19999999995</v>
      </c>
      <c r="F182" s="28">
        <f>$C$176*Matriz_de_consumo!F10</f>
        <v>575808.79999999993</v>
      </c>
      <c r="G182" s="28">
        <f>$C$176*Matriz_de_consumo!G10</f>
        <v>607717.6</v>
      </c>
      <c r="H182" s="28">
        <f>$C$176*Matriz_de_consumo!H10</f>
        <v>601916</v>
      </c>
      <c r="I182" s="28">
        <f>$C$176*Matriz_de_consumo!I10</f>
        <v>604816.79999999993</v>
      </c>
      <c r="J182" s="28">
        <f>$C$176*Matriz_de_consumo!J10</f>
        <v>606267.19999999995</v>
      </c>
      <c r="K182" s="28">
        <f>$C$176*Matriz_de_consumo!K10</f>
        <v>603366.40000000002</v>
      </c>
      <c r="L182" s="28">
        <f>$C$176*Matriz_de_consumo!L10</f>
        <v>587412</v>
      </c>
      <c r="M182" s="28">
        <f>$C$176*Matriz_de_consumo!M10</f>
        <v>597564.79999999993</v>
      </c>
      <c r="N182" s="28">
        <f>$C$176*Matriz_de_consumo!N10</f>
        <v>613519.19999999995</v>
      </c>
      <c r="O182" s="28">
        <f>$C$176*Matriz_de_consumo!O10</f>
        <v>607717.6</v>
      </c>
      <c r="P182" s="28">
        <f>$C$176*Matriz_de_consumo!P10</f>
        <v>594664</v>
      </c>
      <c r="Q182" s="28">
        <f>$C$176*Matriz_de_consumo!Q10</f>
        <v>587412</v>
      </c>
      <c r="R182" s="28">
        <f>$C$176*Matriz_de_consumo!R10</f>
        <v>609168</v>
      </c>
      <c r="S182" s="28">
        <f>$C$176*Matriz_de_consumo!S10</f>
        <v>584511.19999999995</v>
      </c>
      <c r="T182" s="28">
        <f>$C$176*Matriz_de_consumo!T10</f>
        <v>593213.6</v>
      </c>
      <c r="U182" s="28">
        <f>$C$176*Matriz_de_consumo!U10</f>
        <v>600465.6</v>
      </c>
      <c r="V182" s="28">
        <f>$C$176*Matriz_de_consumo!V10</f>
        <v>610618.4</v>
      </c>
      <c r="W182" s="28">
        <f>$C$176*Matriz_de_consumo!W10</f>
        <v>597564.79999999993</v>
      </c>
      <c r="X182" s="28">
        <f>$C$176*Matriz_de_consumo!X10</f>
        <v>565656</v>
      </c>
      <c r="Y182" s="28">
        <f>$C$176*Matriz_de_consumo!Y10</f>
        <v>572908</v>
      </c>
      <c r="Z182" s="28">
        <f>$C$176*Matriz_de_consumo!Z10</f>
        <v>585961.6</v>
      </c>
    </row>
    <row r="183" spans="2:26" x14ac:dyDescent="0.2">
      <c r="B183" s="75">
        <f t="shared" si="3"/>
        <v>44656</v>
      </c>
      <c r="C183" s="28">
        <f>$C$176*Matriz_de_consumo!C11</f>
        <v>564205.6</v>
      </c>
      <c r="D183" s="28">
        <f>$C$176*Matriz_de_consumo!D11</f>
        <v>568556.79999999993</v>
      </c>
      <c r="E183" s="28">
        <f>$C$176*Matriz_de_consumo!E11</f>
        <v>416264.8</v>
      </c>
      <c r="F183" s="28">
        <f>$C$176*Matriz_de_consumo!F11</f>
        <v>567106.4</v>
      </c>
      <c r="G183" s="28">
        <f>$C$176*Matriz_de_consumo!G11</f>
        <v>599015.19999999995</v>
      </c>
      <c r="H183" s="28">
        <f>$C$176*Matriz_de_consumo!H11</f>
        <v>603366.40000000002</v>
      </c>
      <c r="I183" s="28">
        <f>$C$176*Matriz_de_consumo!I11</f>
        <v>594664</v>
      </c>
      <c r="J183" s="28">
        <f>$C$176*Matriz_de_consumo!J11</f>
        <v>584511.19999999995</v>
      </c>
      <c r="K183" s="28">
        <f>$C$176*Matriz_de_consumo!K11</f>
        <v>581610.4</v>
      </c>
      <c r="L183" s="28">
        <f>$C$176*Matriz_de_consumo!L11</f>
        <v>577259.19999999995</v>
      </c>
      <c r="M183" s="28">
        <f>$C$176*Matriz_de_consumo!M11</f>
        <v>584511.19999999995</v>
      </c>
      <c r="N183" s="28">
        <f>$C$176*Matriz_de_consumo!N11</f>
        <v>588862.4</v>
      </c>
      <c r="O183" s="28">
        <f>$C$176*Matriz_de_consumo!O11</f>
        <v>607717.6</v>
      </c>
      <c r="P183" s="28">
        <f>$C$176*Matriz_de_consumo!P11</f>
        <v>596114.4</v>
      </c>
      <c r="Q183" s="28">
        <f>$C$176*Matriz_de_consumo!Q11</f>
        <v>583060.79999999993</v>
      </c>
      <c r="R183" s="28">
        <f>$C$176*Matriz_de_consumo!R11</f>
        <v>570007.19999999995</v>
      </c>
      <c r="S183" s="28">
        <f>$C$176*Matriz_de_consumo!S11</f>
        <v>588862.4</v>
      </c>
      <c r="T183" s="28">
        <f>$C$176*Matriz_de_consumo!T11</f>
        <v>597564.79999999993</v>
      </c>
      <c r="U183" s="28">
        <f>$C$176*Matriz_de_consumo!U11</f>
        <v>604816.79999999993</v>
      </c>
      <c r="V183" s="28">
        <f>$C$176*Matriz_de_consumo!V11</f>
        <v>556953.59999999998</v>
      </c>
      <c r="W183" s="28">
        <f>$C$176*Matriz_de_consumo!W11</f>
        <v>568556.79999999993</v>
      </c>
      <c r="X183" s="28">
        <f>$C$176*Matriz_de_consumo!X11</f>
        <v>587412</v>
      </c>
      <c r="Y183" s="28">
        <f>$C$176*Matriz_de_consumo!Y11</f>
        <v>588862.4</v>
      </c>
      <c r="Z183" s="28">
        <f>$C$176*Matriz_de_consumo!Z11</f>
        <v>606267.19999999995</v>
      </c>
    </row>
    <row r="184" spans="2:26" x14ac:dyDescent="0.2">
      <c r="B184" s="75">
        <f t="shared" si="3"/>
        <v>44657</v>
      </c>
      <c r="C184" s="28">
        <f>$C$176*Matriz_de_consumo!C12</f>
        <v>601916</v>
      </c>
      <c r="D184" s="28">
        <f>$C$176*Matriz_de_consumo!D12</f>
        <v>593213.6</v>
      </c>
      <c r="E184" s="28">
        <f>$C$176*Matriz_de_consumo!E12</f>
        <v>584511.19999999995</v>
      </c>
      <c r="F184" s="28">
        <f>$C$176*Matriz_de_consumo!F12</f>
        <v>609168</v>
      </c>
      <c r="G184" s="28">
        <f>$C$176*Matriz_de_consumo!G12</f>
        <v>606267.19999999995</v>
      </c>
      <c r="H184" s="28">
        <f>$C$176*Matriz_de_consumo!H12</f>
        <v>599015.19999999995</v>
      </c>
      <c r="I184" s="28">
        <f>$C$176*Matriz_de_consumo!I12</f>
        <v>587412</v>
      </c>
      <c r="J184" s="28">
        <f>$C$176*Matriz_de_consumo!J12</f>
        <v>575808.79999999993</v>
      </c>
      <c r="K184" s="28">
        <f>$C$176*Matriz_de_consumo!K12</f>
        <v>585961.6</v>
      </c>
      <c r="L184" s="28">
        <f>$C$176*Matriz_de_consumo!L12</f>
        <v>587412</v>
      </c>
      <c r="M184" s="28">
        <f>$C$176*Matriz_de_consumo!M12</f>
        <v>588862.4</v>
      </c>
      <c r="N184" s="28">
        <f>$C$176*Matriz_de_consumo!N12</f>
        <v>583060.79999999993</v>
      </c>
      <c r="O184" s="28">
        <f>$C$176*Matriz_de_consumo!O12</f>
        <v>600465.6</v>
      </c>
      <c r="P184" s="28">
        <f>$C$176*Matriz_de_consumo!P12</f>
        <v>603366.40000000002</v>
      </c>
      <c r="Q184" s="28">
        <f>$C$176*Matriz_de_consumo!Q12</f>
        <v>601916</v>
      </c>
      <c r="R184" s="28">
        <f>$C$176*Matriz_de_consumo!R12</f>
        <v>587412</v>
      </c>
      <c r="S184" s="28">
        <f>$C$176*Matriz_de_consumo!S12</f>
        <v>578709.6</v>
      </c>
      <c r="T184" s="28">
        <f>$C$176*Matriz_de_consumo!T12</f>
        <v>583060.79999999993</v>
      </c>
      <c r="U184" s="28">
        <f>$C$176*Matriz_de_consumo!U12</f>
        <v>585961.6</v>
      </c>
      <c r="V184" s="28">
        <f>$C$176*Matriz_de_consumo!V12</f>
        <v>590312.79999999993</v>
      </c>
      <c r="W184" s="28">
        <f>$C$176*Matriz_de_consumo!W12</f>
        <v>584511.19999999995</v>
      </c>
      <c r="X184" s="28">
        <f>$C$176*Matriz_de_consumo!X12</f>
        <v>607717.6</v>
      </c>
      <c r="Y184" s="28">
        <f>$C$176*Matriz_de_consumo!Y12</f>
        <v>581610.4</v>
      </c>
      <c r="Z184" s="28">
        <f>$C$176*Matriz_de_consumo!Z12</f>
        <v>601916</v>
      </c>
    </row>
    <row r="185" spans="2:26" x14ac:dyDescent="0.2">
      <c r="B185" s="75">
        <f t="shared" si="3"/>
        <v>44658</v>
      </c>
      <c r="C185" s="28">
        <f>$C$176*Matriz_de_consumo!C13</f>
        <v>583060.79999999993</v>
      </c>
      <c r="D185" s="28">
        <f>$C$176*Matriz_de_consumo!D13</f>
        <v>601916</v>
      </c>
      <c r="E185" s="28">
        <f>$C$176*Matriz_de_consumo!E13</f>
        <v>562755.19999999995</v>
      </c>
      <c r="F185" s="28">
        <f>$C$176*Matriz_de_consumo!F13</f>
        <v>580160</v>
      </c>
      <c r="G185" s="28">
        <f>$C$176*Matriz_de_consumo!G13</f>
        <v>591763.19999999995</v>
      </c>
      <c r="H185" s="28">
        <f>$C$176*Matriz_de_consumo!H13</f>
        <v>623672</v>
      </c>
      <c r="I185" s="28">
        <f>$C$176*Matriz_de_consumo!I13</f>
        <v>612068.79999999993</v>
      </c>
      <c r="J185" s="28">
        <f>$C$176*Matriz_de_consumo!J13</f>
        <v>578709.6</v>
      </c>
      <c r="K185" s="28">
        <f>$C$176*Matriz_de_consumo!K13</f>
        <v>600465.6</v>
      </c>
      <c r="L185" s="28">
        <f>$C$176*Matriz_de_consumo!L13</f>
        <v>609168</v>
      </c>
      <c r="M185" s="28">
        <f>$C$176*Matriz_de_consumo!M13</f>
        <v>581610.4</v>
      </c>
      <c r="N185" s="28">
        <f>$C$176*Matriz_de_consumo!N13</f>
        <v>564205.6</v>
      </c>
      <c r="O185" s="28">
        <f>$C$176*Matriz_de_consumo!O13</f>
        <v>601916</v>
      </c>
      <c r="P185" s="28">
        <f>$C$176*Matriz_de_consumo!P13</f>
        <v>609168</v>
      </c>
      <c r="Q185" s="28">
        <f>$C$176*Matriz_de_consumo!Q13</f>
        <v>604816.79999999993</v>
      </c>
      <c r="R185" s="28">
        <f>$C$176*Matriz_de_consumo!R13</f>
        <v>585961.6</v>
      </c>
      <c r="S185" s="28">
        <f>$C$176*Matriz_de_consumo!S13</f>
        <v>583060.79999999993</v>
      </c>
      <c r="T185" s="28">
        <f>$C$176*Matriz_de_consumo!T13</f>
        <v>581610.4</v>
      </c>
      <c r="U185" s="28">
        <f>$C$176*Matriz_de_consumo!U13</f>
        <v>580160</v>
      </c>
      <c r="V185" s="28">
        <f>$C$176*Matriz_de_consumo!V13</f>
        <v>575808.79999999993</v>
      </c>
      <c r="W185" s="28">
        <f>$C$176*Matriz_de_consumo!W13</f>
        <v>568556.79999999993</v>
      </c>
      <c r="X185" s="28">
        <f>$C$176*Matriz_de_consumo!X13</f>
        <v>594664</v>
      </c>
      <c r="Y185" s="28">
        <f>$C$176*Matriz_de_consumo!Y13</f>
        <v>603366.40000000002</v>
      </c>
      <c r="Z185" s="28">
        <f>$C$176*Matriz_de_consumo!Z13</f>
        <v>600465.6</v>
      </c>
    </row>
    <row r="186" spans="2:26" x14ac:dyDescent="0.2">
      <c r="B186" s="75">
        <f t="shared" si="3"/>
        <v>44659</v>
      </c>
      <c r="C186" s="28">
        <f>$C$176*Matriz_de_consumo!C14</f>
        <v>571457.6</v>
      </c>
      <c r="D186" s="28">
        <f>$C$176*Matriz_de_consumo!D14</f>
        <v>584511.19999999995</v>
      </c>
      <c r="E186" s="28">
        <f>$C$176*Matriz_de_consumo!E14</f>
        <v>607717.6</v>
      </c>
      <c r="F186" s="28">
        <f>$C$176*Matriz_de_consumo!F14</f>
        <v>588862.4</v>
      </c>
      <c r="G186" s="28">
        <f>$C$176*Matriz_de_consumo!G14</f>
        <v>593213.6</v>
      </c>
      <c r="H186" s="28">
        <f>$C$176*Matriz_de_consumo!H14</f>
        <v>593213.6</v>
      </c>
      <c r="I186" s="28">
        <f>$C$176*Matriz_de_consumo!I14</f>
        <v>590312.79999999993</v>
      </c>
      <c r="J186" s="28">
        <f>$C$176*Matriz_de_consumo!J14</f>
        <v>607717.6</v>
      </c>
      <c r="K186" s="28">
        <f>$C$176*Matriz_de_consumo!K14</f>
        <v>593213.6</v>
      </c>
      <c r="L186" s="28">
        <f>$C$176*Matriz_de_consumo!L14</f>
        <v>594664</v>
      </c>
      <c r="M186" s="28">
        <f>$C$176*Matriz_de_consumo!M14</f>
        <v>601916</v>
      </c>
      <c r="N186" s="28">
        <f>$C$176*Matriz_de_consumo!N14</f>
        <v>610618.4</v>
      </c>
      <c r="O186" s="28">
        <f>$C$176*Matriz_de_consumo!O14</f>
        <v>581610.4</v>
      </c>
      <c r="P186" s="28">
        <f>$C$176*Matriz_de_consumo!P14</f>
        <v>567106.4</v>
      </c>
      <c r="Q186" s="28">
        <f>$C$176*Matriz_de_consumo!Q14</f>
        <v>590312.79999999993</v>
      </c>
      <c r="R186" s="28">
        <f>$C$176*Matriz_de_consumo!R14</f>
        <v>607717.6</v>
      </c>
      <c r="S186" s="28">
        <f>$C$176*Matriz_de_consumo!S14</f>
        <v>597564.79999999993</v>
      </c>
      <c r="T186" s="28">
        <f>$C$176*Matriz_de_consumo!T14</f>
        <v>587412</v>
      </c>
      <c r="U186" s="28">
        <f>$C$176*Matriz_de_consumo!U14</f>
        <v>594664</v>
      </c>
      <c r="V186" s="28">
        <f>$C$176*Matriz_de_consumo!V14</f>
        <v>585961.6</v>
      </c>
      <c r="W186" s="28">
        <f>$C$176*Matriz_de_consumo!W14</f>
        <v>574358.4</v>
      </c>
      <c r="X186" s="28">
        <f>$C$176*Matriz_de_consumo!X14</f>
        <v>583060.79999999993</v>
      </c>
      <c r="Y186" s="28">
        <f>$C$176*Matriz_de_consumo!Y14</f>
        <v>568556.79999999993</v>
      </c>
      <c r="Z186" s="28">
        <f>$C$176*Matriz_de_consumo!Z14</f>
        <v>596114.4</v>
      </c>
    </row>
    <row r="187" spans="2:26" x14ac:dyDescent="0.2">
      <c r="B187" s="75">
        <f t="shared" si="3"/>
        <v>44660</v>
      </c>
      <c r="C187" s="28">
        <f>$C$176*Matriz_de_consumo!C15</f>
        <v>590312.79999999993</v>
      </c>
      <c r="D187" s="28">
        <f>$C$176*Matriz_de_consumo!D15</f>
        <v>567106.4</v>
      </c>
      <c r="E187" s="28">
        <f>$C$176*Matriz_de_consumo!E15</f>
        <v>587412</v>
      </c>
      <c r="F187" s="28">
        <f>$C$176*Matriz_de_consumo!F15</f>
        <v>600465.6</v>
      </c>
      <c r="G187" s="28">
        <f>$C$176*Matriz_de_consumo!G15</f>
        <v>603366.40000000002</v>
      </c>
      <c r="H187" s="28">
        <f>$C$176*Matriz_de_consumo!H15</f>
        <v>594664</v>
      </c>
      <c r="I187" s="28">
        <f>$C$176*Matriz_de_consumo!I15</f>
        <v>591763.19999999995</v>
      </c>
      <c r="J187" s="28">
        <f>$C$176*Matriz_de_consumo!J15</f>
        <v>581610.4</v>
      </c>
      <c r="K187" s="28">
        <f>$C$176*Matriz_de_consumo!K15</f>
        <v>584511.19999999995</v>
      </c>
      <c r="L187" s="28">
        <f>$C$176*Matriz_de_consumo!L15</f>
        <v>520693.6</v>
      </c>
      <c r="M187" s="28">
        <f>$C$176*Matriz_de_consumo!M15</f>
        <v>422066.39999999997</v>
      </c>
      <c r="N187" s="28">
        <f>$C$176*Matriz_de_consumo!N15</f>
        <v>596114.4</v>
      </c>
      <c r="O187" s="28">
        <f>$C$176*Matriz_de_consumo!O15</f>
        <v>610618.4</v>
      </c>
      <c r="P187" s="28">
        <f>$C$176*Matriz_de_consumo!P15</f>
        <v>591763.19999999995</v>
      </c>
      <c r="Q187" s="28">
        <f>$C$176*Matriz_de_consumo!Q15</f>
        <v>587412</v>
      </c>
      <c r="R187" s="28">
        <f>$C$176*Matriz_de_consumo!R15</f>
        <v>613519.19999999995</v>
      </c>
      <c r="S187" s="28">
        <f>$C$176*Matriz_de_consumo!S15</f>
        <v>597564.79999999993</v>
      </c>
      <c r="T187" s="28">
        <f>$C$176*Matriz_de_consumo!T15</f>
        <v>590312.79999999993</v>
      </c>
      <c r="U187" s="28">
        <f>$C$176*Matriz_de_consumo!U15</f>
        <v>590312.79999999993</v>
      </c>
      <c r="V187" s="28">
        <f>$C$176*Matriz_de_consumo!V15</f>
        <v>597564.79999999993</v>
      </c>
      <c r="W187" s="28">
        <f>$C$176*Matriz_de_consumo!W15</f>
        <v>594664</v>
      </c>
      <c r="X187" s="28">
        <f>$C$176*Matriz_de_consumo!X15</f>
        <v>600465.6</v>
      </c>
      <c r="Y187" s="28">
        <f>$C$176*Matriz_de_consumo!Y15</f>
        <v>588862.4</v>
      </c>
      <c r="Z187" s="28">
        <f>$C$176*Matriz_de_consumo!Z15</f>
        <v>568556.79999999993</v>
      </c>
    </row>
    <row r="188" spans="2:26" x14ac:dyDescent="0.2">
      <c r="B188" s="75">
        <f t="shared" si="3"/>
        <v>44661</v>
      </c>
      <c r="C188" s="28">
        <f>$C$176*Matriz_de_consumo!C16</f>
        <v>600465.6</v>
      </c>
      <c r="D188" s="28">
        <f>$C$176*Matriz_de_consumo!D16</f>
        <v>604816.79999999993</v>
      </c>
      <c r="E188" s="28">
        <f>$C$176*Matriz_de_consumo!E16</f>
        <v>570007.19999999995</v>
      </c>
      <c r="F188" s="28">
        <f>$C$176*Matriz_de_consumo!F16</f>
        <v>577259.19999999995</v>
      </c>
      <c r="G188" s="28">
        <f>$C$176*Matriz_de_consumo!G16</f>
        <v>612068.79999999993</v>
      </c>
      <c r="H188" s="28">
        <f>$C$176*Matriz_de_consumo!H16</f>
        <v>604816.79999999993</v>
      </c>
      <c r="I188" s="28">
        <f>$C$176*Matriz_de_consumo!I16</f>
        <v>600465.6</v>
      </c>
      <c r="J188" s="28">
        <f>$C$176*Matriz_de_consumo!J16</f>
        <v>606267.19999999995</v>
      </c>
      <c r="K188" s="28">
        <f>$C$176*Matriz_de_consumo!K16</f>
        <v>603366.40000000002</v>
      </c>
      <c r="L188" s="28">
        <f>$C$176*Matriz_de_consumo!L16</f>
        <v>607717.6</v>
      </c>
      <c r="M188" s="28">
        <f>$C$176*Matriz_de_consumo!M16</f>
        <v>599015.19999999995</v>
      </c>
      <c r="N188" s="28">
        <f>$C$176*Matriz_de_consumo!N16</f>
        <v>578709.6</v>
      </c>
      <c r="O188" s="28">
        <f>$C$176*Matriz_de_consumo!O16</f>
        <v>572908</v>
      </c>
      <c r="P188" s="28">
        <f>$C$176*Matriz_de_consumo!P16</f>
        <v>606267.19999999995</v>
      </c>
      <c r="Q188" s="28">
        <f>$C$176*Matriz_de_consumo!Q16</f>
        <v>591763.19999999995</v>
      </c>
      <c r="R188" s="28">
        <f>$C$176*Matriz_de_consumo!R16</f>
        <v>588862.4</v>
      </c>
      <c r="S188" s="28">
        <f>$C$176*Matriz_de_consumo!S16</f>
        <v>600465.6</v>
      </c>
      <c r="T188" s="28">
        <f>$C$176*Matriz_de_consumo!T16</f>
        <v>610618.4</v>
      </c>
      <c r="U188" s="28">
        <f>$C$176*Matriz_de_consumo!U16</f>
        <v>617870.4</v>
      </c>
      <c r="V188" s="28">
        <f>$C$176*Matriz_de_consumo!V16</f>
        <v>594664</v>
      </c>
      <c r="W188" s="28">
        <f>$C$176*Matriz_de_consumo!W16</f>
        <v>581610.4</v>
      </c>
      <c r="X188" s="28">
        <f>$C$176*Matriz_de_consumo!X16</f>
        <v>572908</v>
      </c>
      <c r="Y188" s="28">
        <f>$C$176*Matriz_de_consumo!Y16</f>
        <v>568556.79999999993</v>
      </c>
      <c r="Z188" s="28">
        <f>$C$176*Matriz_de_consumo!Z16</f>
        <v>594664</v>
      </c>
    </row>
    <row r="189" spans="2:26" x14ac:dyDescent="0.2">
      <c r="B189" s="75">
        <f t="shared" si="3"/>
        <v>44662</v>
      </c>
      <c r="C189" s="28">
        <f>$C$176*Matriz_de_consumo!C17</f>
        <v>600465.6</v>
      </c>
      <c r="D189" s="28">
        <f>$C$176*Matriz_de_consumo!D17</f>
        <v>594664</v>
      </c>
      <c r="E189" s="28">
        <f>$C$176*Matriz_de_consumo!E17</f>
        <v>601916</v>
      </c>
      <c r="F189" s="28">
        <f>$C$176*Matriz_de_consumo!F17</f>
        <v>572908</v>
      </c>
      <c r="G189" s="28">
        <f>$C$176*Matriz_de_consumo!G17</f>
        <v>607717.6</v>
      </c>
      <c r="H189" s="28">
        <f>$C$176*Matriz_de_consumo!H17</f>
        <v>601916</v>
      </c>
      <c r="I189" s="28">
        <f>$C$176*Matriz_de_consumo!I17</f>
        <v>593213.6</v>
      </c>
      <c r="J189" s="28">
        <f>$C$176*Matriz_de_consumo!J17</f>
        <v>588862.4</v>
      </c>
      <c r="K189" s="28">
        <f>$C$176*Matriz_de_consumo!K17</f>
        <v>601916</v>
      </c>
      <c r="L189" s="28">
        <f>$C$176*Matriz_de_consumo!L17</f>
        <v>580160</v>
      </c>
      <c r="M189" s="28">
        <f>$C$176*Matriz_de_consumo!M17</f>
        <v>581610.4</v>
      </c>
      <c r="N189" s="28">
        <f>$C$176*Matriz_de_consumo!N17</f>
        <v>599015.19999999995</v>
      </c>
      <c r="O189" s="28">
        <f>$C$176*Matriz_de_consumo!O17</f>
        <v>609168</v>
      </c>
      <c r="P189" s="28">
        <f>$C$176*Matriz_de_consumo!P17</f>
        <v>593213.6</v>
      </c>
      <c r="Q189" s="28">
        <f>$C$176*Matriz_de_consumo!Q17</f>
        <v>591763.19999999995</v>
      </c>
      <c r="R189" s="28">
        <f>$C$176*Matriz_de_consumo!R17</f>
        <v>584511.19999999995</v>
      </c>
      <c r="S189" s="28">
        <f>$C$176*Matriz_de_consumo!S17</f>
        <v>567106.4</v>
      </c>
      <c r="T189" s="28">
        <f>$C$176*Matriz_de_consumo!T17</f>
        <v>594664</v>
      </c>
      <c r="U189" s="28">
        <f>$C$176*Matriz_de_consumo!U17</f>
        <v>601916</v>
      </c>
      <c r="V189" s="28">
        <f>$C$176*Matriz_de_consumo!V17</f>
        <v>599015.19999999995</v>
      </c>
      <c r="W189" s="28">
        <f>$C$176*Matriz_de_consumo!W17</f>
        <v>609168</v>
      </c>
      <c r="X189" s="28">
        <f>$C$176*Matriz_de_consumo!X17</f>
        <v>600465.6</v>
      </c>
      <c r="Y189" s="28">
        <f>$C$176*Matriz_de_consumo!Y17</f>
        <v>594664</v>
      </c>
      <c r="Z189" s="28">
        <f>$C$176*Matriz_de_consumo!Z17</f>
        <v>580160</v>
      </c>
    </row>
    <row r="190" spans="2:26" x14ac:dyDescent="0.2">
      <c r="B190" s="75">
        <f t="shared" si="3"/>
        <v>44663</v>
      </c>
      <c r="C190" s="28">
        <f>$C$176*Matriz_de_consumo!C18</f>
        <v>593213.6</v>
      </c>
      <c r="D190" s="28">
        <f>$C$176*Matriz_de_consumo!D18</f>
        <v>581610.4</v>
      </c>
      <c r="E190" s="28">
        <f>$C$176*Matriz_de_consumo!E18</f>
        <v>594664</v>
      </c>
      <c r="F190" s="28">
        <f>$C$176*Matriz_de_consumo!F18</f>
        <v>588862.4</v>
      </c>
      <c r="G190" s="28">
        <f>$C$176*Matriz_de_consumo!G18</f>
        <v>583060.79999999993</v>
      </c>
      <c r="H190" s="28">
        <f>$C$176*Matriz_de_consumo!H18</f>
        <v>601916</v>
      </c>
      <c r="I190" s="28">
        <f>$C$176*Matriz_de_consumo!I18</f>
        <v>610618.4</v>
      </c>
      <c r="J190" s="28">
        <f>$C$176*Matriz_de_consumo!J18</f>
        <v>610618.4</v>
      </c>
      <c r="K190" s="28">
        <f>$C$176*Matriz_de_consumo!K18</f>
        <v>607717.6</v>
      </c>
      <c r="L190" s="28">
        <f>$C$176*Matriz_de_consumo!L18</f>
        <v>583060.79999999993</v>
      </c>
      <c r="M190" s="28">
        <f>$C$176*Matriz_de_consumo!M18</f>
        <v>591763.19999999995</v>
      </c>
      <c r="N190" s="28">
        <f>$C$176*Matriz_de_consumo!N18</f>
        <v>593213.6</v>
      </c>
      <c r="O190" s="28">
        <f>$C$176*Matriz_de_consumo!O18</f>
        <v>597564.79999999993</v>
      </c>
      <c r="P190" s="28">
        <f>$C$176*Matriz_de_consumo!P18</f>
        <v>600465.6</v>
      </c>
      <c r="Q190" s="28">
        <f>$C$176*Matriz_de_consumo!Q18</f>
        <v>613519.19999999995</v>
      </c>
      <c r="R190" s="28">
        <f>$C$176*Matriz_de_consumo!R18</f>
        <v>601916</v>
      </c>
      <c r="S190" s="28">
        <f>$C$176*Matriz_de_consumo!S18</f>
        <v>587412</v>
      </c>
      <c r="T190" s="28">
        <f>$C$176*Matriz_de_consumo!T18</f>
        <v>596114.4</v>
      </c>
      <c r="U190" s="28">
        <f>$C$176*Matriz_de_consumo!U18</f>
        <v>606267.19999999995</v>
      </c>
      <c r="V190" s="28">
        <f>$C$176*Matriz_de_consumo!V18</f>
        <v>594664</v>
      </c>
      <c r="W190" s="28">
        <f>$C$176*Matriz_de_consumo!W18</f>
        <v>604816.79999999993</v>
      </c>
      <c r="X190" s="28">
        <f>$C$176*Matriz_de_consumo!X18</f>
        <v>577259.19999999995</v>
      </c>
      <c r="Y190" s="28">
        <f>$C$176*Matriz_de_consumo!Y18</f>
        <v>575808.79999999993</v>
      </c>
      <c r="Z190" s="28">
        <f>$C$176*Matriz_de_consumo!Z18</f>
        <v>588862.4</v>
      </c>
    </row>
    <row r="191" spans="2:26" x14ac:dyDescent="0.2">
      <c r="B191" s="75">
        <f t="shared" si="3"/>
        <v>44664</v>
      </c>
      <c r="C191" s="28">
        <f>$C$176*Matriz_de_consumo!C19</f>
        <v>590312.79999999993</v>
      </c>
      <c r="D191" s="28">
        <f>$C$176*Matriz_de_consumo!D19</f>
        <v>597564.79999999993</v>
      </c>
      <c r="E191" s="28">
        <f>$C$176*Matriz_de_consumo!E19</f>
        <v>603366.40000000002</v>
      </c>
      <c r="F191" s="28">
        <f>$C$176*Matriz_de_consumo!F19</f>
        <v>609168</v>
      </c>
      <c r="G191" s="28">
        <f>$C$176*Matriz_de_consumo!G19</f>
        <v>588862.4</v>
      </c>
      <c r="H191" s="28">
        <f>$C$176*Matriz_de_consumo!H19</f>
        <v>581610.4</v>
      </c>
      <c r="I191" s="28">
        <f>$C$176*Matriz_de_consumo!I19</f>
        <v>593213.6</v>
      </c>
      <c r="J191" s="28">
        <f>$C$176*Matriz_de_consumo!J19</f>
        <v>594664</v>
      </c>
      <c r="K191" s="28">
        <f>$C$176*Matriz_de_consumo!K19</f>
        <v>597564.79999999993</v>
      </c>
      <c r="L191" s="28">
        <f>$C$176*Matriz_de_consumo!L19</f>
        <v>606267.19999999995</v>
      </c>
      <c r="M191" s="28">
        <f>$C$176*Matriz_de_consumo!M19</f>
        <v>601916</v>
      </c>
      <c r="N191" s="28">
        <f>$C$176*Matriz_de_consumo!N19</f>
        <v>610618.4</v>
      </c>
      <c r="O191" s="28">
        <f>$C$176*Matriz_de_consumo!O19</f>
        <v>591763.19999999995</v>
      </c>
      <c r="P191" s="28">
        <f>$C$176*Matriz_de_consumo!P19</f>
        <v>585961.6</v>
      </c>
      <c r="Q191" s="28">
        <f>$C$176*Matriz_de_consumo!Q19</f>
        <v>603366.40000000002</v>
      </c>
      <c r="R191" s="28">
        <f>$C$176*Matriz_de_consumo!R19</f>
        <v>610618.4</v>
      </c>
      <c r="S191" s="28">
        <f>$C$176*Matriz_de_consumo!S19</f>
        <v>594664</v>
      </c>
      <c r="T191" s="28">
        <f>$C$176*Matriz_de_consumo!T19</f>
        <v>574358.4</v>
      </c>
      <c r="U191" s="28">
        <f>$C$176*Matriz_de_consumo!U19</f>
        <v>593213.6</v>
      </c>
      <c r="V191" s="28">
        <f>$C$176*Matriz_de_consumo!V19</f>
        <v>594664</v>
      </c>
      <c r="W191" s="28">
        <f>$C$176*Matriz_de_consumo!W19</f>
        <v>603366.40000000002</v>
      </c>
      <c r="X191" s="28">
        <f>$C$176*Matriz_de_consumo!X19</f>
        <v>607717.6</v>
      </c>
      <c r="Y191" s="28">
        <f>$C$176*Matriz_de_consumo!Y19</f>
        <v>606267.19999999995</v>
      </c>
      <c r="Z191" s="28">
        <f>$C$176*Matriz_de_consumo!Z19</f>
        <v>596114.4</v>
      </c>
    </row>
    <row r="192" spans="2:26" x14ac:dyDescent="0.2">
      <c r="B192" s="75">
        <f t="shared" si="3"/>
        <v>44665</v>
      </c>
      <c r="C192" s="28">
        <f>$C$176*Matriz_de_consumo!C20</f>
        <v>588862.4</v>
      </c>
      <c r="D192" s="28">
        <f>$C$176*Matriz_de_consumo!D20</f>
        <v>580160</v>
      </c>
      <c r="E192" s="28">
        <f>$C$176*Matriz_de_consumo!E20</f>
        <v>590312.79999999993</v>
      </c>
      <c r="F192" s="28">
        <f>$C$176*Matriz_de_consumo!F20</f>
        <v>599015.19999999995</v>
      </c>
      <c r="G192" s="28">
        <f>$C$176*Matriz_de_consumo!G20</f>
        <v>599015.19999999995</v>
      </c>
      <c r="H192" s="28">
        <f>$C$176*Matriz_de_consumo!H20</f>
        <v>600465.6</v>
      </c>
      <c r="I192" s="28">
        <f>$C$176*Matriz_de_consumo!I20</f>
        <v>610618.4</v>
      </c>
      <c r="J192" s="28">
        <f>$C$176*Matriz_de_consumo!J20</f>
        <v>593213.6</v>
      </c>
      <c r="K192" s="28">
        <f>$C$176*Matriz_de_consumo!K20</f>
        <v>601916</v>
      </c>
      <c r="L192" s="28">
        <f>$C$176*Matriz_de_consumo!L20</f>
        <v>614969.59999999998</v>
      </c>
      <c r="M192" s="28">
        <f>$C$176*Matriz_de_consumo!M20</f>
        <v>604816.79999999993</v>
      </c>
      <c r="N192" s="28">
        <f>$C$176*Matriz_de_consumo!N20</f>
        <v>594664</v>
      </c>
      <c r="O192" s="28">
        <f>$C$176*Matriz_de_consumo!O20</f>
        <v>585961.6</v>
      </c>
      <c r="P192" s="28">
        <f>$C$176*Matriz_de_consumo!P20</f>
        <v>580160</v>
      </c>
      <c r="Q192" s="28">
        <f>$C$176*Matriz_de_consumo!Q20</f>
        <v>600465.6</v>
      </c>
      <c r="R192" s="28">
        <f>$C$176*Matriz_de_consumo!R20</f>
        <v>622221.6</v>
      </c>
      <c r="S192" s="28">
        <f>$C$176*Matriz_de_consumo!S20</f>
        <v>614969.59999999998</v>
      </c>
      <c r="T192" s="28">
        <f>$C$176*Matriz_de_consumo!T20</f>
        <v>597564.79999999993</v>
      </c>
      <c r="U192" s="28">
        <f>$C$176*Matriz_de_consumo!U20</f>
        <v>610618.4</v>
      </c>
      <c r="V192" s="28">
        <f>$C$176*Matriz_de_consumo!V20</f>
        <v>593213.6</v>
      </c>
      <c r="W192" s="28">
        <f>$C$176*Matriz_de_consumo!W20</f>
        <v>578709.6</v>
      </c>
      <c r="X192" s="28">
        <f>$C$176*Matriz_de_consumo!X20</f>
        <v>604816.79999999993</v>
      </c>
      <c r="Y192" s="28">
        <f>$C$176*Matriz_de_consumo!Y20</f>
        <v>596114.4</v>
      </c>
      <c r="Z192" s="28">
        <f>$C$176*Matriz_de_consumo!Z20</f>
        <v>597564.79999999993</v>
      </c>
    </row>
    <row r="193" spans="2:26" x14ac:dyDescent="0.2">
      <c r="B193" s="75">
        <f t="shared" si="3"/>
        <v>44666</v>
      </c>
      <c r="C193" s="28">
        <f>$C$176*Matriz_de_consumo!C21</f>
        <v>599015.19999999995</v>
      </c>
      <c r="D193" s="28">
        <f>$C$176*Matriz_de_consumo!D21</f>
        <v>596114.4</v>
      </c>
      <c r="E193" s="28">
        <f>$C$176*Matriz_de_consumo!E21</f>
        <v>590312.79999999993</v>
      </c>
      <c r="F193" s="28">
        <f>$C$176*Matriz_de_consumo!F21</f>
        <v>612068.79999999993</v>
      </c>
      <c r="G193" s="28">
        <f>$C$176*Matriz_de_consumo!G21</f>
        <v>614969.59999999998</v>
      </c>
      <c r="H193" s="28">
        <f>$C$176*Matriz_de_consumo!H21</f>
        <v>606267.19999999995</v>
      </c>
      <c r="I193" s="28">
        <f>$C$176*Matriz_de_consumo!I21</f>
        <v>597564.79999999993</v>
      </c>
      <c r="J193" s="28">
        <f>$C$176*Matriz_de_consumo!J21</f>
        <v>591763.19999999995</v>
      </c>
      <c r="K193" s="28">
        <f>$C$176*Matriz_de_consumo!K21</f>
        <v>591763.19999999995</v>
      </c>
      <c r="L193" s="28">
        <f>$C$176*Matriz_de_consumo!L21</f>
        <v>599015.19999999995</v>
      </c>
      <c r="M193" s="28">
        <f>$C$176*Matriz_de_consumo!M21</f>
        <v>603366.40000000002</v>
      </c>
      <c r="N193" s="28">
        <f>$C$176*Matriz_de_consumo!N21</f>
        <v>600465.6</v>
      </c>
      <c r="O193" s="28">
        <f>$C$176*Matriz_de_consumo!O21</f>
        <v>607717.6</v>
      </c>
      <c r="P193" s="28">
        <f>$C$176*Matriz_de_consumo!P21</f>
        <v>612068.79999999993</v>
      </c>
      <c r="Q193" s="28">
        <f>$C$176*Matriz_de_consumo!Q21</f>
        <v>596114.4</v>
      </c>
      <c r="R193" s="28">
        <f>$C$176*Matriz_de_consumo!R21</f>
        <v>594664</v>
      </c>
      <c r="S193" s="28">
        <f>$C$176*Matriz_de_consumo!S21</f>
        <v>610618.4</v>
      </c>
      <c r="T193" s="28">
        <f>$C$176*Matriz_de_consumo!T21</f>
        <v>583060.79999999993</v>
      </c>
      <c r="U193" s="28">
        <f>$C$176*Matriz_de_consumo!U21</f>
        <v>610618.4</v>
      </c>
      <c r="V193" s="28">
        <f>$C$176*Matriz_de_consumo!V21</f>
        <v>601916</v>
      </c>
      <c r="W193" s="28">
        <f>$C$176*Matriz_de_consumo!W21</f>
        <v>581610.4</v>
      </c>
      <c r="X193" s="28">
        <f>$C$176*Matriz_de_consumo!X21</f>
        <v>593213.6</v>
      </c>
      <c r="Y193" s="28">
        <f>$C$176*Matriz_de_consumo!Y21</f>
        <v>612068.79999999993</v>
      </c>
      <c r="Z193" s="28">
        <f>$C$176*Matriz_de_consumo!Z21</f>
        <v>607717.6</v>
      </c>
    </row>
    <row r="194" spans="2:26" x14ac:dyDescent="0.2">
      <c r="B194" s="75">
        <f t="shared" si="3"/>
        <v>44667</v>
      </c>
      <c r="C194" s="28">
        <f>$C$176*Matriz_de_consumo!C22</f>
        <v>596114.4</v>
      </c>
      <c r="D194" s="28">
        <f>$C$176*Matriz_de_consumo!D22</f>
        <v>585961.6</v>
      </c>
      <c r="E194" s="28">
        <f>$C$176*Matriz_de_consumo!E22</f>
        <v>585961.6</v>
      </c>
      <c r="F194" s="28">
        <f>$C$176*Matriz_de_consumo!F22</f>
        <v>577259.19999999995</v>
      </c>
      <c r="G194" s="28">
        <f>$C$176*Matriz_de_consumo!G22</f>
        <v>603366.40000000002</v>
      </c>
      <c r="H194" s="28">
        <f>$C$176*Matriz_de_consumo!H22</f>
        <v>594664</v>
      </c>
      <c r="I194" s="28">
        <f>$C$176*Matriz_de_consumo!I22</f>
        <v>603366.40000000002</v>
      </c>
      <c r="J194" s="28">
        <f>$C$176*Matriz_de_consumo!J22</f>
        <v>620771.19999999995</v>
      </c>
      <c r="K194" s="28">
        <f>$C$176*Matriz_de_consumo!K22</f>
        <v>511991.19999999995</v>
      </c>
      <c r="L194" s="28">
        <f>$C$176*Matriz_de_consumo!L22</f>
        <v>575808.79999999993</v>
      </c>
      <c r="M194" s="28">
        <f>$C$176*Matriz_de_consumo!M22</f>
        <v>572908</v>
      </c>
      <c r="N194" s="28">
        <f>$C$176*Matriz_de_consumo!N22</f>
        <v>584511.19999999995</v>
      </c>
      <c r="O194" s="28">
        <f>$C$176*Matriz_de_consumo!O22</f>
        <v>572908</v>
      </c>
      <c r="P194" s="28">
        <f>$C$176*Matriz_de_consumo!P22</f>
        <v>596114.4</v>
      </c>
      <c r="Q194" s="28">
        <f>$C$176*Matriz_de_consumo!Q22</f>
        <v>600465.6</v>
      </c>
      <c r="R194" s="28">
        <f>$C$176*Matriz_de_consumo!R22</f>
        <v>591763.19999999995</v>
      </c>
      <c r="S194" s="28">
        <f>$C$176*Matriz_de_consumo!S22</f>
        <v>584511.19999999995</v>
      </c>
      <c r="T194" s="28">
        <f>$C$176*Matriz_de_consumo!T22</f>
        <v>596114.4</v>
      </c>
      <c r="U194" s="28">
        <f>$C$176*Matriz_de_consumo!U22</f>
        <v>603366.40000000002</v>
      </c>
      <c r="V194" s="28">
        <f>$C$176*Matriz_de_consumo!V22</f>
        <v>603366.40000000002</v>
      </c>
      <c r="W194" s="28">
        <f>$C$176*Matriz_de_consumo!W22</f>
        <v>617870.4</v>
      </c>
      <c r="X194" s="28">
        <f>$C$176*Matriz_de_consumo!X22</f>
        <v>597564.79999999993</v>
      </c>
      <c r="Y194" s="28">
        <f>$C$176*Matriz_de_consumo!Y22</f>
        <v>577259.19999999995</v>
      </c>
      <c r="Z194" s="28">
        <f>$C$176*Matriz_de_consumo!Z22</f>
        <v>606267.19999999995</v>
      </c>
    </row>
    <row r="195" spans="2:26" x14ac:dyDescent="0.2">
      <c r="B195" s="75">
        <f t="shared" si="3"/>
        <v>44668</v>
      </c>
      <c r="C195" s="28">
        <f>$C$176*Matriz_de_consumo!C23</f>
        <v>601916</v>
      </c>
      <c r="D195" s="28">
        <f>$C$176*Matriz_de_consumo!D23</f>
        <v>613519.19999999995</v>
      </c>
      <c r="E195" s="28">
        <f>$C$176*Matriz_de_consumo!E23</f>
        <v>614969.59999999998</v>
      </c>
      <c r="F195" s="28">
        <f>$C$176*Matriz_de_consumo!F23</f>
        <v>584511.19999999995</v>
      </c>
      <c r="G195" s="28">
        <f>$C$176*Matriz_de_consumo!G23</f>
        <v>559854.4</v>
      </c>
      <c r="H195" s="28">
        <f>$C$176*Matriz_de_consumo!H23</f>
        <v>575808.79999999993</v>
      </c>
      <c r="I195" s="28">
        <f>$C$176*Matriz_de_consumo!I23</f>
        <v>613519.19999999995</v>
      </c>
      <c r="J195" s="28">
        <f>$C$176*Matriz_de_consumo!J23</f>
        <v>613519.19999999995</v>
      </c>
      <c r="K195" s="28">
        <f>$C$176*Matriz_de_consumo!K23</f>
        <v>607717.6</v>
      </c>
      <c r="L195" s="28">
        <f>$C$176*Matriz_de_consumo!L23</f>
        <v>590312.79999999993</v>
      </c>
      <c r="M195" s="28">
        <f>$C$176*Matriz_de_consumo!M23</f>
        <v>601916</v>
      </c>
      <c r="N195" s="28">
        <f>$C$176*Matriz_de_consumo!N23</f>
        <v>610618.4</v>
      </c>
      <c r="O195" s="28">
        <f>$C$176*Matriz_de_consumo!O23</f>
        <v>584511.19999999995</v>
      </c>
      <c r="P195" s="28">
        <f>$C$176*Matriz_de_consumo!P23</f>
        <v>575808.79999999993</v>
      </c>
      <c r="Q195" s="28">
        <f>$C$176*Matriz_de_consumo!Q23</f>
        <v>601916</v>
      </c>
      <c r="R195" s="28">
        <f>$C$176*Matriz_de_consumo!R23</f>
        <v>603366.40000000002</v>
      </c>
      <c r="S195" s="28">
        <f>$C$176*Matriz_de_consumo!S23</f>
        <v>603366.40000000002</v>
      </c>
      <c r="T195" s="28">
        <f>$C$176*Matriz_de_consumo!T23</f>
        <v>596114.4</v>
      </c>
      <c r="U195" s="28">
        <f>$C$176*Matriz_de_consumo!U23</f>
        <v>591763.19999999995</v>
      </c>
      <c r="V195" s="28">
        <f>$C$176*Matriz_de_consumo!V23</f>
        <v>606267.19999999995</v>
      </c>
      <c r="W195" s="28">
        <f>$C$176*Matriz_de_consumo!W23</f>
        <v>614969.59999999998</v>
      </c>
      <c r="X195" s="28">
        <f>$C$176*Matriz_de_consumo!X23</f>
        <v>609168</v>
      </c>
      <c r="Y195" s="28">
        <f>$C$176*Matriz_de_consumo!Y23</f>
        <v>585961.6</v>
      </c>
      <c r="Z195" s="28">
        <f>$C$176*Matriz_de_consumo!Z23</f>
        <v>583060.79999999993</v>
      </c>
    </row>
    <row r="196" spans="2:26" x14ac:dyDescent="0.2">
      <c r="B196" s="75">
        <f t="shared" si="3"/>
        <v>44669</v>
      </c>
      <c r="C196" s="28">
        <f>$C$176*Matriz_de_consumo!C24</f>
        <v>580160</v>
      </c>
      <c r="D196" s="28">
        <f>$C$176*Matriz_de_consumo!D24</f>
        <v>600465.6</v>
      </c>
      <c r="E196" s="28">
        <f>$C$176*Matriz_de_consumo!E24</f>
        <v>601916</v>
      </c>
      <c r="F196" s="28">
        <f>$C$176*Matriz_de_consumo!F24</f>
        <v>597564.79999999993</v>
      </c>
      <c r="G196" s="28">
        <f>$C$176*Matriz_de_consumo!G24</f>
        <v>612068.79999999993</v>
      </c>
      <c r="H196" s="28">
        <f>$C$176*Matriz_de_consumo!H24</f>
        <v>614969.59999999998</v>
      </c>
      <c r="I196" s="28">
        <f>$C$176*Matriz_de_consumo!I24</f>
        <v>594664</v>
      </c>
      <c r="J196" s="28">
        <f>$C$176*Matriz_de_consumo!J24</f>
        <v>562755.19999999995</v>
      </c>
      <c r="K196" s="28">
        <f>$C$176*Matriz_de_consumo!K24</f>
        <v>612068.79999999993</v>
      </c>
      <c r="L196" s="28">
        <f>$C$176*Matriz_de_consumo!L24</f>
        <v>607717.6</v>
      </c>
      <c r="M196" s="28">
        <f>$C$176*Matriz_de_consumo!M24</f>
        <v>612068.79999999993</v>
      </c>
      <c r="N196" s="28">
        <f>$C$176*Matriz_de_consumo!N24</f>
        <v>601916</v>
      </c>
      <c r="O196" s="28">
        <f>$C$176*Matriz_de_consumo!O24</f>
        <v>603366.40000000002</v>
      </c>
      <c r="P196" s="28">
        <f>$C$176*Matriz_de_consumo!P24</f>
        <v>581610.4</v>
      </c>
      <c r="Q196" s="28">
        <f>$C$176*Matriz_de_consumo!Q24</f>
        <v>594664</v>
      </c>
      <c r="R196" s="28">
        <f>$C$176*Matriz_de_consumo!R24</f>
        <v>597564.79999999993</v>
      </c>
      <c r="S196" s="28">
        <f>$C$176*Matriz_de_consumo!S24</f>
        <v>591763.19999999995</v>
      </c>
      <c r="T196" s="28">
        <f>$C$176*Matriz_de_consumo!T24</f>
        <v>587412</v>
      </c>
      <c r="U196" s="28">
        <f>$C$176*Matriz_de_consumo!U24</f>
        <v>606267.19999999995</v>
      </c>
      <c r="V196" s="28">
        <f>$C$176*Matriz_de_consumo!V24</f>
        <v>581610.4</v>
      </c>
      <c r="W196" s="28">
        <f>$C$176*Matriz_de_consumo!W24</f>
        <v>603366.40000000002</v>
      </c>
      <c r="X196" s="28">
        <f>$C$176*Matriz_de_consumo!X24</f>
        <v>583060.79999999993</v>
      </c>
      <c r="Y196" s="28">
        <f>$C$176*Matriz_de_consumo!Y24</f>
        <v>596114.4</v>
      </c>
      <c r="Z196" s="28">
        <f>$C$176*Matriz_de_consumo!Z24</f>
        <v>597564.79999999993</v>
      </c>
    </row>
    <row r="197" spans="2:26" x14ac:dyDescent="0.2">
      <c r="B197" s="75">
        <f t="shared" si="3"/>
        <v>44670</v>
      </c>
      <c r="C197" s="28">
        <f>$C$176*Matriz_de_consumo!C25</f>
        <v>584511.19999999995</v>
      </c>
      <c r="D197" s="28">
        <f>$C$176*Matriz_de_consumo!D25</f>
        <v>596114.4</v>
      </c>
      <c r="E197" s="28">
        <f>$C$176*Matriz_de_consumo!E25</f>
        <v>591763.19999999995</v>
      </c>
      <c r="F197" s="28">
        <f>$C$176*Matriz_de_consumo!F25</f>
        <v>601916</v>
      </c>
      <c r="G197" s="28">
        <f>$C$176*Matriz_de_consumo!G25</f>
        <v>622221.6</v>
      </c>
      <c r="H197" s="28">
        <f>$C$176*Matriz_de_consumo!H25</f>
        <v>610618.4</v>
      </c>
      <c r="I197" s="28">
        <f>$C$176*Matriz_de_consumo!I25</f>
        <v>593213.6</v>
      </c>
      <c r="J197" s="28">
        <f>$C$176*Matriz_de_consumo!J25</f>
        <v>585961.6</v>
      </c>
      <c r="K197" s="28">
        <f>$C$176*Matriz_de_consumo!K25</f>
        <v>599015.19999999995</v>
      </c>
      <c r="L197" s="28">
        <f>$C$176*Matriz_de_consumo!L25</f>
        <v>599015.19999999995</v>
      </c>
      <c r="M197" s="28">
        <f>$C$176*Matriz_de_consumo!M25</f>
        <v>577259.19999999995</v>
      </c>
      <c r="N197" s="28">
        <f>$C$176*Matriz_de_consumo!N25</f>
        <v>580160</v>
      </c>
      <c r="O197" s="28">
        <f>$C$176*Matriz_de_consumo!O25</f>
        <v>588862.4</v>
      </c>
      <c r="P197" s="28">
        <f>$C$176*Matriz_de_consumo!P25</f>
        <v>597564.79999999993</v>
      </c>
      <c r="Q197" s="28">
        <f>$C$176*Matriz_de_consumo!Q25</f>
        <v>588862.4</v>
      </c>
      <c r="R197" s="28">
        <f>$C$176*Matriz_de_consumo!R25</f>
        <v>584511.19999999995</v>
      </c>
      <c r="S197" s="28">
        <f>$C$176*Matriz_de_consumo!S25</f>
        <v>583060.79999999993</v>
      </c>
      <c r="T197" s="28">
        <f>$C$176*Matriz_de_consumo!T25</f>
        <v>600465.6</v>
      </c>
      <c r="U197" s="28">
        <f>$C$176*Matriz_de_consumo!U25</f>
        <v>607717.6</v>
      </c>
      <c r="V197" s="28">
        <f>$C$176*Matriz_de_consumo!V25</f>
        <v>587412</v>
      </c>
      <c r="W197" s="28">
        <f>$C$176*Matriz_de_consumo!W25</f>
        <v>575808.79999999993</v>
      </c>
      <c r="X197" s="28">
        <f>$C$176*Matriz_de_consumo!X25</f>
        <v>597564.79999999993</v>
      </c>
      <c r="Y197" s="28">
        <f>$C$176*Matriz_de_consumo!Y25</f>
        <v>601916</v>
      </c>
      <c r="Z197" s="28">
        <f>$C$176*Matriz_de_consumo!Z25</f>
        <v>606267.19999999995</v>
      </c>
    </row>
    <row r="198" spans="2:26" x14ac:dyDescent="0.2">
      <c r="B198" s="75">
        <f t="shared" si="3"/>
        <v>44671</v>
      </c>
      <c r="C198" s="28">
        <f>$C$176*Matriz_de_consumo!C26</f>
        <v>575808.79999999993</v>
      </c>
      <c r="D198" s="28">
        <f>$C$176*Matriz_de_consumo!D26</f>
        <v>416264.8</v>
      </c>
      <c r="E198" s="28">
        <f>$C$176*Matriz_de_consumo!E26</f>
        <v>590312.79999999993</v>
      </c>
      <c r="F198" s="28">
        <f>$C$176*Matriz_de_consumo!F26</f>
        <v>606267.19999999995</v>
      </c>
      <c r="G198" s="28">
        <f>$C$176*Matriz_de_consumo!G26</f>
        <v>590312.79999999993</v>
      </c>
      <c r="H198" s="28">
        <f>$C$176*Matriz_de_consumo!H26</f>
        <v>590312.79999999993</v>
      </c>
      <c r="I198" s="28">
        <f>$C$176*Matriz_de_consumo!I26</f>
        <v>583060.79999999993</v>
      </c>
      <c r="J198" s="28">
        <f>$C$176*Matriz_de_consumo!J26</f>
        <v>610618.4</v>
      </c>
      <c r="K198" s="28">
        <f>$C$176*Matriz_de_consumo!K26</f>
        <v>614969.59999999998</v>
      </c>
      <c r="L198" s="28">
        <f>$C$176*Matriz_de_consumo!L26</f>
        <v>594664</v>
      </c>
      <c r="M198" s="28">
        <f>$C$176*Matriz_de_consumo!M26</f>
        <v>581610.4</v>
      </c>
      <c r="N198" s="28">
        <f>$C$176*Matriz_de_consumo!N26</f>
        <v>572908</v>
      </c>
      <c r="O198" s="28">
        <f>$C$176*Matriz_de_consumo!O26</f>
        <v>603366.40000000002</v>
      </c>
      <c r="P198" s="28">
        <f>$C$176*Matriz_de_consumo!P26</f>
        <v>578709.6</v>
      </c>
      <c r="Q198" s="28">
        <f>$C$176*Matriz_de_consumo!Q26</f>
        <v>600465.6</v>
      </c>
      <c r="R198" s="28">
        <f>$C$176*Matriz_de_consumo!R26</f>
        <v>603366.40000000002</v>
      </c>
      <c r="S198" s="28">
        <f>$C$176*Matriz_de_consumo!S26</f>
        <v>597564.79999999993</v>
      </c>
      <c r="T198" s="28">
        <f>$C$176*Matriz_de_consumo!T26</f>
        <v>622221.6</v>
      </c>
      <c r="U198" s="28">
        <f>$C$176*Matriz_de_consumo!U26</f>
        <v>616420</v>
      </c>
      <c r="V198" s="28">
        <f>$C$176*Matriz_de_consumo!V26</f>
        <v>588862.4</v>
      </c>
      <c r="W198" s="28">
        <f>$C$176*Matriz_de_consumo!W26</f>
        <v>600465.6</v>
      </c>
      <c r="X198" s="28">
        <f>$C$176*Matriz_de_consumo!X26</f>
        <v>591763.19999999995</v>
      </c>
      <c r="Y198" s="28">
        <f>$C$176*Matriz_de_consumo!Y26</f>
        <v>597564.79999999993</v>
      </c>
      <c r="Z198" s="28">
        <f>$C$176*Matriz_de_consumo!Z26</f>
        <v>606267.19999999995</v>
      </c>
    </row>
    <row r="199" spans="2:26" x14ac:dyDescent="0.2">
      <c r="B199" s="75">
        <f t="shared" si="3"/>
        <v>44672</v>
      </c>
      <c r="C199" s="28">
        <f>$C$176*Matriz_de_consumo!C27</f>
        <v>606267.19999999995</v>
      </c>
      <c r="D199" s="28">
        <f>$C$176*Matriz_de_consumo!D27</f>
        <v>581610.4</v>
      </c>
      <c r="E199" s="28">
        <f>$C$176*Matriz_de_consumo!E27</f>
        <v>565656</v>
      </c>
      <c r="F199" s="28">
        <f>$C$176*Matriz_de_consumo!F27</f>
        <v>590312.79999999993</v>
      </c>
      <c r="G199" s="28">
        <f>$C$176*Matriz_de_consumo!G27</f>
        <v>601916</v>
      </c>
      <c r="H199" s="28">
        <f>$C$176*Matriz_de_consumo!H27</f>
        <v>585961.6</v>
      </c>
      <c r="I199" s="28">
        <f>$C$176*Matriz_de_consumo!I27</f>
        <v>593213.6</v>
      </c>
      <c r="J199" s="28">
        <f>$C$176*Matriz_de_consumo!J27</f>
        <v>599015.19999999995</v>
      </c>
      <c r="K199" s="28">
        <f>$C$176*Matriz_de_consumo!K27</f>
        <v>617870.4</v>
      </c>
      <c r="L199" s="28">
        <f>$C$176*Matriz_de_consumo!L27</f>
        <v>612068.79999999993</v>
      </c>
      <c r="M199" s="28">
        <f>$C$176*Matriz_de_consumo!M27</f>
        <v>596114.4</v>
      </c>
      <c r="N199" s="28">
        <f>$C$176*Matriz_de_consumo!N27</f>
        <v>594664</v>
      </c>
      <c r="O199" s="28">
        <f>$C$176*Matriz_de_consumo!O27</f>
        <v>588862.4</v>
      </c>
      <c r="P199" s="28">
        <f>$C$176*Matriz_de_consumo!P27</f>
        <v>594664</v>
      </c>
      <c r="Q199" s="28">
        <f>$C$176*Matriz_de_consumo!Q27</f>
        <v>565656</v>
      </c>
      <c r="R199" s="28">
        <f>$C$176*Matriz_de_consumo!R27</f>
        <v>591763.19999999995</v>
      </c>
      <c r="S199" s="28">
        <f>$C$176*Matriz_de_consumo!S27</f>
        <v>596114.4</v>
      </c>
      <c r="T199" s="28">
        <f>$C$176*Matriz_de_consumo!T27</f>
        <v>609168</v>
      </c>
      <c r="U199" s="28">
        <f>$C$176*Matriz_de_consumo!U27</f>
        <v>604816.79999999993</v>
      </c>
      <c r="V199" s="28">
        <f>$C$176*Matriz_de_consumo!V27</f>
        <v>583060.79999999993</v>
      </c>
      <c r="W199" s="28">
        <f>$C$176*Matriz_de_consumo!W27</f>
        <v>594664</v>
      </c>
      <c r="X199" s="28">
        <f>$C$176*Matriz_de_consumo!X27</f>
        <v>581610.4</v>
      </c>
      <c r="Y199" s="28">
        <f>$C$176*Matriz_de_consumo!Y27</f>
        <v>587412</v>
      </c>
      <c r="Z199" s="28">
        <f>$C$176*Matriz_de_consumo!Z27</f>
        <v>588862.4</v>
      </c>
    </row>
    <row r="200" spans="2:26" x14ac:dyDescent="0.2">
      <c r="B200" s="75">
        <f t="shared" si="3"/>
        <v>44673</v>
      </c>
      <c r="C200" s="28">
        <f>$C$176*Matriz_de_consumo!C28</f>
        <v>584511.19999999995</v>
      </c>
      <c r="D200" s="28">
        <f>$C$176*Matriz_de_consumo!D28</f>
        <v>590312.79999999993</v>
      </c>
      <c r="E200" s="28">
        <f>$C$176*Matriz_de_consumo!E28</f>
        <v>594664</v>
      </c>
      <c r="F200" s="28">
        <f>$C$176*Matriz_de_consumo!F28</f>
        <v>567106.4</v>
      </c>
      <c r="G200" s="28">
        <f>$C$176*Matriz_de_consumo!G28</f>
        <v>585961.6</v>
      </c>
      <c r="H200" s="28">
        <f>$C$176*Matriz_de_consumo!H28</f>
        <v>590312.79999999993</v>
      </c>
      <c r="I200" s="28">
        <f>$C$176*Matriz_de_consumo!I28</f>
        <v>552602.4</v>
      </c>
      <c r="J200" s="28">
        <f>$C$176*Matriz_de_consumo!J28</f>
        <v>575808.79999999993</v>
      </c>
      <c r="K200" s="28">
        <f>$C$176*Matriz_de_consumo!K28</f>
        <v>556953.59999999998</v>
      </c>
      <c r="L200" s="28">
        <f>$C$176*Matriz_de_consumo!L28</f>
        <v>551152</v>
      </c>
      <c r="M200" s="28">
        <f>$C$176*Matriz_de_consumo!M28</f>
        <v>536648</v>
      </c>
      <c r="N200" s="28">
        <f>$C$176*Matriz_de_consumo!N28</f>
        <v>546800.79999999993</v>
      </c>
      <c r="O200" s="28">
        <f>$C$176*Matriz_de_consumo!O28</f>
        <v>596114.4</v>
      </c>
      <c r="P200" s="28">
        <f>$C$176*Matriz_de_consumo!P28</f>
        <v>594664</v>
      </c>
      <c r="Q200" s="28">
        <f>$C$176*Matriz_de_consumo!Q28</f>
        <v>601916</v>
      </c>
      <c r="R200" s="28">
        <f>$C$176*Matriz_de_consumo!R28</f>
        <v>590312.79999999993</v>
      </c>
      <c r="S200" s="28">
        <f>$C$176*Matriz_de_consumo!S28</f>
        <v>603366.40000000002</v>
      </c>
      <c r="T200" s="28">
        <f>$C$176*Matriz_de_consumo!T28</f>
        <v>603366.40000000002</v>
      </c>
      <c r="U200" s="28">
        <f>$C$176*Matriz_de_consumo!U28</f>
        <v>601916</v>
      </c>
      <c r="V200" s="28">
        <f>$C$176*Matriz_de_consumo!V28</f>
        <v>609168</v>
      </c>
      <c r="W200" s="28">
        <f>$C$176*Matriz_de_consumo!W28</f>
        <v>587412</v>
      </c>
      <c r="X200" s="28">
        <f>$C$176*Matriz_de_consumo!X28</f>
        <v>581610.4</v>
      </c>
      <c r="Y200" s="28">
        <f>$C$176*Matriz_de_consumo!Y28</f>
        <v>584511.19999999995</v>
      </c>
      <c r="Z200" s="28">
        <f>$C$176*Matriz_de_consumo!Z28</f>
        <v>596114.4</v>
      </c>
    </row>
    <row r="201" spans="2:26" x14ac:dyDescent="0.2">
      <c r="B201" s="75">
        <f t="shared" si="3"/>
        <v>44674</v>
      </c>
      <c r="C201" s="28">
        <f>$C$176*Matriz_de_consumo!C29</f>
        <v>612068.79999999993</v>
      </c>
      <c r="D201" s="28">
        <f>$C$176*Matriz_de_consumo!D29</f>
        <v>606267.19999999995</v>
      </c>
      <c r="E201" s="28">
        <f>$C$176*Matriz_de_consumo!E29</f>
        <v>591763.19999999995</v>
      </c>
      <c r="F201" s="28">
        <f>$C$176*Matriz_de_consumo!F29</f>
        <v>585961.6</v>
      </c>
      <c r="G201" s="28">
        <f>$C$176*Matriz_de_consumo!G29</f>
        <v>574358.4</v>
      </c>
      <c r="H201" s="28">
        <f>$C$176*Matriz_de_consumo!H29</f>
        <v>600465.6</v>
      </c>
      <c r="I201" s="28">
        <f>$C$176*Matriz_de_consumo!I29</f>
        <v>610618.4</v>
      </c>
      <c r="J201" s="28">
        <f>$C$176*Matriz_de_consumo!J29</f>
        <v>612068.79999999993</v>
      </c>
      <c r="K201" s="28">
        <f>$C$176*Matriz_de_consumo!K29</f>
        <v>616420</v>
      </c>
      <c r="L201" s="28">
        <f>$C$176*Matriz_de_consumo!L29</f>
        <v>610618.4</v>
      </c>
      <c r="M201" s="28">
        <f>$C$176*Matriz_de_consumo!M29</f>
        <v>584511.19999999995</v>
      </c>
      <c r="N201" s="28">
        <f>$C$176*Matriz_de_consumo!N29</f>
        <v>599015.19999999995</v>
      </c>
      <c r="O201" s="28">
        <f>$C$176*Matriz_de_consumo!O29</f>
        <v>593213.6</v>
      </c>
      <c r="P201" s="28">
        <f>$C$176*Matriz_de_consumo!P29</f>
        <v>606267.19999999995</v>
      </c>
      <c r="Q201" s="28">
        <f>$C$176*Matriz_de_consumo!Q29</f>
        <v>591763.19999999995</v>
      </c>
      <c r="R201" s="28">
        <f>$C$176*Matriz_de_consumo!R29</f>
        <v>578709.6</v>
      </c>
      <c r="S201" s="28">
        <f>$C$176*Matriz_de_consumo!S29</f>
        <v>591763.19999999995</v>
      </c>
      <c r="T201" s="28">
        <f>$C$176*Matriz_de_consumo!T29</f>
        <v>551152</v>
      </c>
      <c r="U201" s="28">
        <f>$C$176*Matriz_de_consumo!U29</f>
        <v>384356</v>
      </c>
      <c r="V201" s="28">
        <f>$C$176*Matriz_de_consumo!V29</f>
        <v>414814.39999999997</v>
      </c>
      <c r="W201" s="28">
        <f>$C$176*Matriz_de_consumo!W29</f>
        <v>585961.6</v>
      </c>
      <c r="X201" s="28">
        <f>$C$176*Matriz_de_consumo!X29</f>
        <v>600465.6</v>
      </c>
      <c r="Y201" s="28">
        <f>$C$176*Matriz_de_consumo!Y29</f>
        <v>587412</v>
      </c>
      <c r="Z201" s="28">
        <f>$C$176*Matriz_de_consumo!Z29</f>
        <v>588862.4</v>
      </c>
    </row>
    <row r="202" spans="2:26" x14ac:dyDescent="0.2">
      <c r="B202" s="75">
        <f t="shared" si="3"/>
        <v>44675</v>
      </c>
      <c r="C202" s="28">
        <f>$C$176*Matriz_de_consumo!C30</f>
        <v>596114.4</v>
      </c>
      <c r="D202" s="28">
        <f>$C$176*Matriz_de_consumo!D30</f>
        <v>585961.6</v>
      </c>
      <c r="E202" s="28">
        <f>$C$176*Matriz_de_consumo!E30</f>
        <v>599015.19999999995</v>
      </c>
      <c r="F202" s="28">
        <f>$C$176*Matriz_de_consumo!F30</f>
        <v>597564.79999999993</v>
      </c>
      <c r="G202" s="28">
        <f>$C$176*Matriz_de_consumo!G30</f>
        <v>610618.4</v>
      </c>
      <c r="H202" s="28">
        <f>$C$176*Matriz_de_consumo!H30</f>
        <v>588862.4</v>
      </c>
      <c r="I202" s="28">
        <f>$C$176*Matriz_de_consumo!I30</f>
        <v>606267.19999999995</v>
      </c>
      <c r="J202" s="28">
        <f>$C$176*Matriz_de_consumo!J30</f>
        <v>603366.40000000002</v>
      </c>
      <c r="K202" s="28">
        <f>$C$176*Matriz_de_consumo!K30</f>
        <v>610618.4</v>
      </c>
      <c r="L202" s="28">
        <f>$C$176*Matriz_de_consumo!L30</f>
        <v>612068.79999999993</v>
      </c>
      <c r="M202" s="28">
        <f>$C$176*Matriz_de_consumo!M30</f>
        <v>597564.79999999993</v>
      </c>
      <c r="N202" s="28">
        <f>$C$176*Matriz_de_consumo!N30</f>
        <v>561304.79999999993</v>
      </c>
      <c r="O202" s="28">
        <f>$C$176*Matriz_de_consumo!O30</f>
        <v>604816.79999999993</v>
      </c>
      <c r="P202" s="28">
        <f>$C$176*Matriz_de_consumo!P30</f>
        <v>604816.79999999993</v>
      </c>
      <c r="Q202" s="28">
        <f>$C$176*Matriz_de_consumo!Q30</f>
        <v>612068.79999999993</v>
      </c>
      <c r="R202" s="28">
        <f>$C$176*Matriz_de_consumo!R30</f>
        <v>612068.79999999993</v>
      </c>
      <c r="S202" s="28">
        <f>$C$176*Matriz_de_consumo!S30</f>
        <v>585961.6</v>
      </c>
      <c r="T202" s="28">
        <f>$C$176*Matriz_de_consumo!T30</f>
        <v>594664</v>
      </c>
      <c r="U202" s="28">
        <f>$C$176*Matriz_de_consumo!U30</f>
        <v>591763.19999999995</v>
      </c>
      <c r="V202" s="28">
        <f>$C$176*Matriz_de_consumo!V30</f>
        <v>591763.19999999995</v>
      </c>
      <c r="W202" s="28">
        <f>$C$176*Matriz_de_consumo!W30</f>
        <v>597564.79999999993</v>
      </c>
      <c r="X202" s="28">
        <f>$C$176*Matriz_de_consumo!X30</f>
        <v>552602.4</v>
      </c>
      <c r="Y202" s="28">
        <f>$C$176*Matriz_de_consumo!Y30</f>
        <v>610618.4</v>
      </c>
      <c r="Z202" s="28">
        <f>$C$176*Matriz_de_consumo!Z30</f>
        <v>590312.79999999993</v>
      </c>
    </row>
    <row r="203" spans="2:26" x14ac:dyDescent="0.2">
      <c r="B203" s="75">
        <f t="shared" si="3"/>
        <v>44676</v>
      </c>
      <c r="C203" s="28">
        <f>$C$176*Matriz_de_consumo!C31</f>
        <v>585961.6</v>
      </c>
      <c r="D203" s="28">
        <f>$C$176*Matriz_de_consumo!D31</f>
        <v>578709.6</v>
      </c>
      <c r="E203" s="28">
        <f>$C$176*Matriz_de_consumo!E31</f>
        <v>599015.19999999995</v>
      </c>
      <c r="F203" s="28">
        <f>$C$176*Matriz_de_consumo!F31</f>
        <v>583060.79999999993</v>
      </c>
      <c r="G203" s="28">
        <f>$C$176*Matriz_de_consumo!G31</f>
        <v>584511.19999999995</v>
      </c>
      <c r="H203" s="28">
        <f>$C$176*Matriz_de_consumo!H31</f>
        <v>587412</v>
      </c>
      <c r="I203" s="28">
        <f>$C$176*Matriz_de_consumo!I31</f>
        <v>574358.4</v>
      </c>
      <c r="J203" s="28">
        <f>$C$176*Matriz_de_consumo!J31</f>
        <v>567106.4</v>
      </c>
      <c r="K203" s="28">
        <f>$C$176*Matriz_de_consumo!K31</f>
        <v>596114.4</v>
      </c>
      <c r="L203" s="28">
        <f>$C$176*Matriz_de_consumo!L31</f>
        <v>603366.40000000002</v>
      </c>
      <c r="M203" s="28">
        <f>$C$176*Matriz_de_consumo!M31</f>
        <v>607717.6</v>
      </c>
      <c r="N203" s="28">
        <f>$C$176*Matriz_de_consumo!N31</f>
        <v>620771.19999999995</v>
      </c>
      <c r="O203" s="28">
        <f>$C$176*Matriz_de_consumo!O31</f>
        <v>614969.59999999998</v>
      </c>
      <c r="P203" s="28">
        <f>$C$176*Matriz_de_consumo!P31</f>
        <v>601916</v>
      </c>
      <c r="Q203" s="28">
        <f>$C$176*Matriz_de_consumo!Q31</f>
        <v>593213.6</v>
      </c>
      <c r="R203" s="28">
        <f>$C$176*Matriz_de_consumo!R31</f>
        <v>575808.79999999993</v>
      </c>
      <c r="S203" s="28">
        <f>$C$176*Matriz_de_consumo!S31</f>
        <v>587412</v>
      </c>
      <c r="T203" s="28">
        <f>$C$176*Matriz_de_consumo!T31</f>
        <v>620771.19999999995</v>
      </c>
      <c r="U203" s="28">
        <f>$C$176*Matriz_de_consumo!U31</f>
        <v>619320.79999999993</v>
      </c>
      <c r="V203" s="28">
        <f>$C$176*Matriz_de_consumo!V31</f>
        <v>596114.4</v>
      </c>
      <c r="W203" s="28">
        <f>$C$176*Matriz_de_consumo!W31</f>
        <v>590312.79999999993</v>
      </c>
      <c r="X203" s="28">
        <f>$C$176*Matriz_de_consumo!X31</f>
        <v>564205.6</v>
      </c>
      <c r="Y203" s="28">
        <f>$C$176*Matriz_de_consumo!Y31</f>
        <v>599015.19999999995</v>
      </c>
      <c r="Z203" s="28">
        <f>$C$176*Matriz_de_consumo!Z31</f>
        <v>580160</v>
      </c>
    </row>
    <row r="204" spans="2:26" x14ac:dyDescent="0.2">
      <c r="B204" s="75">
        <f t="shared" si="3"/>
        <v>44677</v>
      </c>
      <c r="C204" s="28">
        <f>$C$176*Matriz_de_consumo!C32</f>
        <v>597564.79999999993</v>
      </c>
      <c r="D204" s="28">
        <f>$C$176*Matriz_de_consumo!D32</f>
        <v>603366.40000000002</v>
      </c>
      <c r="E204" s="28">
        <f>$C$176*Matriz_de_consumo!E32</f>
        <v>603366.40000000002</v>
      </c>
      <c r="F204" s="28">
        <f>$C$176*Matriz_de_consumo!F32</f>
        <v>588862.4</v>
      </c>
      <c r="G204" s="28">
        <f>$C$176*Matriz_de_consumo!G32</f>
        <v>588862.4</v>
      </c>
      <c r="H204" s="28">
        <f>$C$176*Matriz_de_consumo!H32</f>
        <v>607717.6</v>
      </c>
      <c r="I204" s="28">
        <f>$C$176*Matriz_de_consumo!I32</f>
        <v>613519.19999999995</v>
      </c>
      <c r="J204" s="28">
        <f>$C$176*Matriz_de_consumo!J32</f>
        <v>610618.4</v>
      </c>
      <c r="K204" s="28">
        <f>$C$176*Matriz_de_consumo!K32</f>
        <v>588862.4</v>
      </c>
      <c r="L204" s="28">
        <f>$C$176*Matriz_de_consumo!L32</f>
        <v>543900</v>
      </c>
      <c r="M204" s="28">
        <f>$C$176*Matriz_de_consumo!M32</f>
        <v>570007.19999999995</v>
      </c>
      <c r="N204" s="28">
        <f>$C$176*Matriz_de_consumo!N32</f>
        <v>578709.6</v>
      </c>
      <c r="O204" s="28">
        <f>$C$176*Matriz_de_consumo!O32</f>
        <v>580160</v>
      </c>
      <c r="P204" s="28">
        <f>$C$176*Matriz_de_consumo!P32</f>
        <v>575808.79999999993</v>
      </c>
      <c r="Q204" s="28">
        <f>$C$176*Matriz_de_consumo!Q32</f>
        <v>580160</v>
      </c>
      <c r="R204" s="28">
        <f>$C$176*Matriz_de_consumo!R32</f>
        <v>585961.6</v>
      </c>
      <c r="S204" s="28">
        <f>$C$176*Matriz_de_consumo!S32</f>
        <v>599015.19999999995</v>
      </c>
      <c r="T204" s="28">
        <f>$C$176*Matriz_de_consumo!T32</f>
        <v>509090.39999999997</v>
      </c>
      <c r="U204" s="28">
        <f>$C$176*Matriz_de_consumo!U32</f>
        <v>529396</v>
      </c>
      <c r="V204" s="28">
        <f>$C$176*Matriz_de_consumo!V32</f>
        <v>529396</v>
      </c>
      <c r="W204" s="28">
        <f>$C$176*Matriz_de_consumo!W32</f>
        <v>548251.19999999995</v>
      </c>
      <c r="X204" s="28">
        <f>$C$176*Matriz_de_consumo!X32</f>
        <v>543900</v>
      </c>
      <c r="Y204" s="28">
        <f>$C$176*Matriz_de_consumo!Y32</f>
        <v>556953.59999999998</v>
      </c>
      <c r="Z204" s="28">
        <f>$C$176*Matriz_de_consumo!Z32</f>
        <v>542449.6</v>
      </c>
    </row>
    <row r="205" spans="2:26" x14ac:dyDescent="0.2">
      <c r="B205" s="75">
        <f t="shared" si="3"/>
        <v>44678</v>
      </c>
      <c r="C205" s="28">
        <f>$C$176*Matriz_de_consumo!C33</f>
        <v>559854.4</v>
      </c>
      <c r="D205" s="28">
        <f>$C$176*Matriz_de_consumo!D33</f>
        <v>549701.6</v>
      </c>
      <c r="E205" s="28">
        <f>$C$176*Matriz_de_consumo!E33</f>
        <v>545350.40000000002</v>
      </c>
      <c r="F205" s="28">
        <f>$C$176*Matriz_de_consumo!F33</f>
        <v>551152</v>
      </c>
      <c r="G205" s="28">
        <f>$C$176*Matriz_de_consumo!G33</f>
        <v>549701.6</v>
      </c>
      <c r="H205" s="28">
        <f>$C$176*Matriz_de_consumo!H33</f>
        <v>535197.6</v>
      </c>
      <c r="I205" s="28">
        <f>$C$176*Matriz_de_consumo!I33</f>
        <v>551152</v>
      </c>
      <c r="J205" s="28">
        <f>$C$176*Matriz_de_consumo!J33</f>
        <v>554052.79999999993</v>
      </c>
      <c r="K205" s="28">
        <f>$C$176*Matriz_de_consumo!K33</f>
        <v>552602.4</v>
      </c>
      <c r="L205" s="28">
        <f>$C$176*Matriz_de_consumo!L33</f>
        <v>561304.79999999993</v>
      </c>
      <c r="M205" s="28">
        <f>$C$176*Matriz_de_consumo!M33</f>
        <v>556953.59999999998</v>
      </c>
      <c r="N205" s="28">
        <f>$C$176*Matriz_de_consumo!N33</f>
        <v>552602.4</v>
      </c>
      <c r="O205" s="28">
        <f>$C$176*Matriz_de_consumo!O33</f>
        <v>533747.19999999995</v>
      </c>
      <c r="P205" s="28">
        <f>$C$176*Matriz_de_consumo!P33</f>
        <v>525044.79999999993</v>
      </c>
      <c r="Q205" s="28">
        <f>$C$176*Matriz_de_consumo!Q33</f>
        <v>578709.6</v>
      </c>
      <c r="R205" s="28">
        <f>$C$176*Matriz_de_consumo!R33</f>
        <v>564205.6</v>
      </c>
      <c r="S205" s="28">
        <f>$C$176*Matriz_de_consumo!S33</f>
        <v>558404</v>
      </c>
      <c r="T205" s="28">
        <f>$C$176*Matriz_de_consumo!T33</f>
        <v>535197.6</v>
      </c>
      <c r="U205" s="28">
        <f>$C$176*Matriz_de_consumo!U33</f>
        <v>558404</v>
      </c>
      <c r="V205" s="28">
        <f>$C$176*Matriz_de_consumo!V33</f>
        <v>540999.19999999995</v>
      </c>
      <c r="W205" s="28">
        <f>$C$176*Matriz_de_consumo!W33</f>
        <v>568556.79999999993</v>
      </c>
      <c r="X205" s="28">
        <f>$C$176*Matriz_de_consumo!X33</f>
        <v>575808.79999999993</v>
      </c>
      <c r="Y205" s="28">
        <f>$C$176*Matriz_de_consumo!Y33</f>
        <v>551152</v>
      </c>
      <c r="Z205" s="28">
        <f>$C$176*Matriz_de_consumo!Z33</f>
        <v>551152</v>
      </c>
    </row>
    <row r="206" spans="2:26" x14ac:dyDescent="0.2">
      <c r="B206" s="75">
        <f t="shared" si="3"/>
        <v>44679</v>
      </c>
      <c r="C206" s="28">
        <f>$C$176*Matriz_de_consumo!C34</f>
        <v>533747.19999999995</v>
      </c>
      <c r="D206" s="28">
        <f>$C$176*Matriz_de_consumo!D34</f>
        <v>527945.6</v>
      </c>
      <c r="E206" s="28">
        <f>$C$176*Matriz_de_consumo!E34</f>
        <v>536648</v>
      </c>
      <c r="F206" s="28">
        <f>$C$176*Matriz_de_consumo!F34</f>
        <v>555503.19999999995</v>
      </c>
      <c r="G206" s="28">
        <f>$C$176*Matriz_de_consumo!G34</f>
        <v>572908</v>
      </c>
      <c r="H206" s="28">
        <f>$C$176*Matriz_de_consumo!H34</f>
        <v>562755.19999999995</v>
      </c>
      <c r="I206" s="28">
        <f>$C$176*Matriz_de_consumo!I34</f>
        <v>548251.19999999995</v>
      </c>
      <c r="J206" s="28">
        <f>$C$176*Matriz_de_consumo!J34</f>
        <v>540999.19999999995</v>
      </c>
      <c r="K206" s="28">
        <f>$C$176*Matriz_de_consumo!K34</f>
        <v>546800.79999999993</v>
      </c>
      <c r="L206" s="28">
        <f>$C$176*Matriz_de_consumo!L34</f>
        <v>555503.19999999995</v>
      </c>
      <c r="M206" s="28">
        <f>$C$176*Matriz_de_consumo!M34</f>
        <v>539548.79999999993</v>
      </c>
      <c r="N206" s="28">
        <f>$C$176*Matriz_de_consumo!N34</f>
        <v>551152</v>
      </c>
      <c r="O206" s="28">
        <f>$C$176*Matriz_de_consumo!O34</f>
        <v>554052.79999999993</v>
      </c>
      <c r="P206" s="28">
        <f>$C$176*Matriz_de_consumo!P34</f>
        <v>562755.19999999995</v>
      </c>
      <c r="Q206" s="28">
        <f>$C$176*Matriz_de_consumo!Q34</f>
        <v>575808.79999999993</v>
      </c>
      <c r="R206" s="28">
        <f>$C$176*Matriz_de_consumo!R34</f>
        <v>577259.19999999995</v>
      </c>
      <c r="S206" s="28">
        <f>$C$176*Matriz_de_consumo!S34</f>
        <v>517792.8</v>
      </c>
      <c r="T206" s="28">
        <f>$C$176*Matriz_de_consumo!T34</f>
        <v>546800.79999999993</v>
      </c>
      <c r="U206" s="28">
        <f>$C$176*Matriz_de_consumo!U34</f>
        <v>549701.6</v>
      </c>
      <c r="V206" s="28">
        <f>$C$176*Matriz_de_consumo!V34</f>
        <v>556953.59999999998</v>
      </c>
      <c r="W206" s="28">
        <f>$C$176*Matriz_de_consumo!W34</f>
        <v>565656</v>
      </c>
      <c r="X206" s="28">
        <f>$C$176*Matriz_de_consumo!X34</f>
        <v>558404</v>
      </c>
      <c r="Y206" s="28">
        <f>$C$176*Matriz_de_consumo!Y34</f>
        <v>571457.6</v>
      </c>
      <c r="Z206" s="28">
        <f>$C$176*Matriz_de_consumo!Z34</f>
        <v>577259.19999999995</v>
      </c>
    </row>
    <row r="207" spans="2:26" x14ac:dyDescent="0.2">
      <c r="B207" s="75">
        <f t="shared" si="3"/>
        <v>44680</v>
      </c>
      <c r="C207" s="28">
        <f>$C$176*Matriz_de_consumo!C35</f>
        <v>555503.19999999995</v>
      </c>
      <c r="D207" s="28">
        <f>$C$176*Matriz_de_consumo!D35</f>
        <v>548251.19999999995</v>
      </c>
      <c r="E207" s="28">
        <f>$C$176*Matriz_de_consumo!E35</f>
        <v>554052.79999999993</v>
      </c>
      <c r="F207" s="28">
        <f>$C$176*Matriz_de_consumo!F35</f>
        <v>551152</v>
      </c>
      <c r="G207" s="28">
        <f>$C$176*Matriz_de_consumo!G35</f>
        <v>577259.19999999995</v>
      </c>
      <c r="H207" s="28">
        <f>$C$176*Matriz_de_consumo!H35</f>
        <v>570007.19999999995</v>
      </c>
      <c r="I207" s="28">
        <f>$C$176*Matriz_de_consumo!I35</f>
        <v>564205.6</v>
      </c>
      <c r="J207" s="28">
        <f>$C$176*Matriz_de_consumo!J35</f>
        <v>574358.4</v>
      </c>
      <c r="K207" s="28">
        <f>$C$176*Matriz_de_consumo!K35</f>
        <v>572908</v>
      </c>
      <c r="L207" s="28">
        <f>$C$176*Matriz_de_consumo!L35</f>
        <v>556953.59999999998</v>
      </c>
      <c r="M207" s="28">
        <f>$C$176*Matriz_de_consumo!M35</f>
        <v>558404</v>
      </c>
      <c r="N207" s="28">
        <f>$C$176*Matriz_de_consumo!N35</f>
        <v>530846.4</v>
      </c>
      <c r="O207" s="28">
        <f>$C$176*Matriz_de_consumo!O35</f>
        <v>548251.19999999995</v>
      </c>
      <c r="P207" s="28">
        <f>$C$176*Matriz_de_consumo!P35</f>
        <v>561304.79999999993</v>
      </c>
      <c r="Q207" s="28">
        <f>$C$176*Matriz_de_consumo!Q35</f>
        <v>565656</v>
      </c>
      <c r="R207" s="28">
        <f>$C$176*Matriz_de_consumo!R35</f>
        <v>565656</v>
      </c>
      <c r="S207" s="28">
        <f>$C$176*Matriz_de_consumo!S35</f>
        <v>584511.19999999995</v>
      </c>
      <c r="T207" s="28">
        <f>$C$176*Matriz_de_consumo!T35</f>
        <v>556953.59999999998</v>
      </c>
      <c r="U207" s="28">
        <f>$C$176*Matriz_de_consumo!U35</f>
        <v>565656</v>
      </c>
      <c r="V207" s="28">
        <f>$C$176*Matriz_de_consumo!V35</f>
        <v>562755.19999999995</v>
      </c>
      <c r="W207" s="28">
        <f>$C$176*Matriz_de_consumo!W35</f>
        <v>555503.19999999995</v>
      </c>
      <c r="X207" s="28">
        <f>$C$176*Matriz_de_consumo!X35</f>
        <v>556953.59999999998</v>
      </c>
      <c r="Y207" s="28">
        <f>$C$176*Matriz_de_consumo!Y35</f>
        <v>558404</v>
      </c>
      <c r="Z207" s="28">
        <f>$C$176*Matriz_de_consumo!Z35</f>
        <v>546800.79999999993</v>
      </c>
    </row>
    <row r="208" spans="2:26" x14ac:dyDescent="0.2">
      <c r="B208" s="75">
        <f t="shared" si="3"/>
        <v>44681</v>
      </c>
      <c r="C208" s="28">
        <f>$C$176*Matriz_de_consumo!C36</f>
        <v>546800.79999999993</v>
      </c>
      <c r="D208" s="28">
        <f>$C$176*Matriz_de_consumo!D36</f>
        <v>540999.19999999995</v>
      </c>
      <c r="E208" s="28">
        <f>$C$176*Matriz_de_consumo!E36</f>
        <v>545350.40000000002</v>
      </c>
      <c r="F208" s="28">
        <f>$C$176*Matriz_de_consumo!F36</f>
        <v>564205.6</v>
      </c>
      <c r="G208" s="28">
        <f>$C$176*Matriz_de_consumo!G36</f>
        <v>581610.4</v>
      </c>
      <c r="H208" s="28">
        <f>$C$176*Matriz_de_consumo!H36</f>
        <v>572908</v>
      </c>
      <c r="I208" s="28">
        <f>$C$176*Matriz_de_consumo!I36</f>
        <v>575808.79999999993</v>
      </c>
      <c r="J208" s="28">
        <f>$C$176*Matriz_de_consumo!J36</f>
        <v>570007.19999999995</v>
      </c>
      <c r="K208" s="28">
        <f>$C$176*Matriz_de_consumo!K36</f>
        <v>564205.6</v>
      </c>
      <c r="L208" s="28">
        <f>$C$176*Matriz_de_consumo!L36</f>
        <v>538098.4</v>
      </c>
      <c r="M208" s="28">
        <f>$C$176*Matriz_de_consumo!M36</f>
        <v>559854.4</v>
      </c>
      <c r="N208" s="28">
        <f>$C$176*Matriz_de_consumo!N36</f>
        <v>580160</v>
      </c>
      <c r="O208" s="28">
        <f>$C$176*Matriz_de_consumo!O36</f>
        <v>575808.79999999993</v>
      </c>
      <c r="P208" s="28">
        <f>$C$176*Matriz_de_consumo!P36</f>
        <v>558404</v>
      </c>
      <c r="Q208" s="28">
        <f>$C$176*Matriz_de_consumo!Q36</f>
        <v>549701.6</v>
      </c>
      <c r="R208" s="28">
        <f>$C$176*Matriz_de_consumo!R36</f>
        <v>548251.19999999995</v>
      </c>
      <c r="S208" s="28">
        <f>$C$176*Matriz_de_consumo!S36</f>
        <v>580160</v>
      </c>
      <c r="T208" s="28">
        <f>$C$176*Matriz_de_consumo!T36</f>
        <v>578709.6</v>
      </c>
      <c r="U208" s="28">
        <f>$C$176*Matriz_de_consumo!U36</f>
        <v>588862.4</v>
      </c>
      <c r="V208" s="28">
        <f>$C$176*Matriz_de_consumo!V36</f>
        <v>601916</v>
      </c>
      <c r="W208" s="28">
        <f>$C$176*Matriz_de_consumo!W36</f>
        <v>601916</v>
      </c>
      <c r="X208" s="28">
        <f>$C$176*Matriz_de_consumo!X36</f>
        <v>606267.19999999995</v>
      </c>
      <c r="Y208" s="28">
        <f>$C$176*Matriz_de_consumo!Y36</f>
        <v>593213.6</v>
      </c>
      <c r="Z208" s="28">
        <f>$C$176*Matriz_de_consumo!Z36</f>
        <v>565656</v>
      </c>
    </row>
    <row r="209" spans="2:26" x14ac:dyDescent="0.2">
      <c r="B209" s="75">
        <f t="shared" si="3"/>
        <v>0</v>
      </c>
      <c r="C209" s="28">
        <f>$C$176*Matriz_de_consumo!C37</f>
        <v>0</v>
      </c>
      <c r="D209" s="28">
        <f>$C$176*Matriz_de_consumo!D37</f>
        <v>0</v>
      </c>
      <c r="E209" s="28">
        <f>$C$176*Matriz_de_consumo!E37</f>
        <v>0</v>
      </c>
      <c r="F209" s="28">
        <f>$C$176*Matriz_de_consumo!F37</f>
        <v>0</v>
      </c>
      <c r="G209" s="28">
        <f>$C$176*Matriz_de_consumo!G37</f>
        <v>0</v>
      </c>
      <c r="H209" s="28">
        <f>$C$176*Matriz_de_consumo!H37</f>
        <v>0</v>
      </c>
      <c r="I209" s="28">
        <f>$C$176*Matriz_de_consumo!I37</f>
        <v>0</v>
      </c>
      <c r="J209" s="28">
        <f>$C$176*Matriz_de_consumo!J37</f>
        <v>0</v>
      </c>
      <c r="K209" s="28">
        <f>$C$176*Matriz_de_consumo!K37</f>
        <v>0</v>
      </c>
      <c r="L209" s="28">
        <f>$C$176*Matriz_de_consumo!L37</f>
        <v>0</v>
      </c>
      <c r="M209" s="28">
        <f>$C$176*Matriz_de_consumo!M37</f>
        <v>0</v>
      </c>
      <c r="N209" s="28">
        <f>$C$176*Matriz_de_consumo!N37</f>
        <v>0</v>
      </c>
      <c r="O209" s="28">
        <f>$C$176*Matriz_de_consumo!O37</f>
        <v>0</v>
      </c>
      <c r="P209" s="28">
        <f>$C$176*Matriz_de_consumo!P37</f>
        <v>0</v>
      </c>
      <c r="Q209" s="28">
        <f>$C$176*Matriz_de_consumo!Q37</f>
        <v>0</v>
      </c>
      <c r="R209" s="28">
        <f>$C$176*Matriz_de_consumo!R37</f>
        <v>0</v>
      </c>
      <c r="S209" s="28">
        <f>$C$176*Matriz_de_consumo!S37</f>
        <v>0</v>
      </c>
      <c r="T209" s="28">
        <f>$C$176*Matriz_de_consumo!T37</f>
        <v>0</v>
      </c>
      <c r="U209" s="28">
        <f>$C$176*Matriz_de_consumo!U37</f>
        <v>0</v>
      </c>
      <c r="V209" s="28">
        <f>$C$176*Matriz_de_consumo!V37</f>
        <v>0</v>
      </c>
      <c r="W209" s="28">
        <f>$C$176*Matriz_de_consumo!W37</f>
        <v>0</v>
      </c>
      <c r="X209" s="28">
        <f>$C$176*Matriz_de_consumo!X37</f>
        <v>0</v>
      </c>
      <c r="Y209" s="28">
        <f>$C$176*Matriz_de_consumo!Y37</f>
        <v>0</v>
      </c>
      <c r="Z209" s="28">
        <f>$C$176*Matriz_de_consumo!Z37</f>
        <v>0</v>
      </c>
    </row>
    <row r="211" spans="2:26" x14ac:dyDescent="0.2">
      <c r="B211" s="25" t="s">
        <v>107</v>
      </c>
      <c r="C211" s="29">
        <f>+SUM(C179:Z209)</f>
        <v>422476863.19999981</v>
      </c>
    </row>
    <row r="216" spans="2:26" s="19" customFormat="1" x14ac:dyDescent="0.2">
      <c r="B216" s="18" t="s">
        <v>91</v>
      </c>
    </row>
    <row r="218" spans="2:26" s="45" customFormat="1" x14ac:dyDescent="0.2">
      <c r="C218" s="46" t="s">
        <v>103</v>
      </c>
      <c r="D218" s="22"/>
    </row>
    <row r="219" spans="2:26" x14ac:dyDescent="0.2">
      <c r="B219" s="15" t="s">
        <v>91</v>
      </c>
      <c r="C219" s="17" cm="1">
        <f t="array" ref="C219">ROUND(INDEX(Tabla_reporte_bitacora_frontera[om_redo],MATCH(Datos_Consumos!$C$2,Tabla_reporte_bitacora_frontera[frontera],0),0),2)</f>
        <v>1.21</v>
      </c>
    </row>
    <row r="221" spans="2:26" x14ac:dyDescent="0.2">
      <c r="B221" s="27"/>
      <c r="C221" s="21" t="s">
        <v>106</v>
      </c>
      <c r="D221" s="21" t="s">
        <v>55</v>
      </c>
      <c r="E221" s="21" t="s">
        <v>56</v>
      </c>
      <c r="F221" s="21" t="s">
        <v>57</v>
      </c>
      <c r="G221" s="21" t="s">
        <v>58</v>
      </c>
      <c r="H221" s="21" t="s">
        <v>59</v>
      </c>
      <c r="I221" s="21" t="s">
        <v>60</v>
      </c>
      <c r="J221" s="21" t="s">
        <v>61</v>
      </c>
      <c r="K221" s="21" t="s">
        <v>62</v>
      </c>
      <c r="L221" s="21" t="s">
        <v>63</v>
      </c>
      <c r="M221" s="21" t="s">
        <v>64</v>
      </c>
      <c r="N221" s="21" t="s">
        <v>65</v>
      </c>
      <c r="O221" s="21" t="s">
        <v>66</v>
      </c>
      <c r="P221" s="21" t="s">
        <v>67</v>
      </c>
      <c r="Q221" s="21" t="s">
        <v>68</v>
      </c>
      <c r="R221" s="21" t="s">
        <v>69</v>
      </c>
      <c r="S221" s="21" t="s">
        <v>70</v>
      </c>
      <c r="T221" s="21" t="s">
        <v>71</v>
      </c>
      <c r="U221" s="21" t="s">
        <v>72</v>
      </c>
      <c r="V221" s="21" t="s">
        <v>73</v>
      </c>
      <c r="W221" s="21" t="s">
        <v>74</v>
      </c>
      <c r="X221" s="21" t="s">
        <v>75</v>
      </c>
      <c r="Y221" s="21" t="s">
        <v>76</v>
      </c>
      <c r="Z221" s="21" t="s">
        <v>77</v>
      </c>
    </row>
    <row r="222" spans="2:26" x14ac:dyDescent="0.2">
      <c r="B222" s="75">
        <f>+B179</f>
        <v>44652</v>
      </c>
      <c r="C222" s="28">
        <f>$C$219*Matriz_de_consumo!C7</f>
        <v>20182.8</v>
      </c>
      <c r="D222" s="28">
        <f>$C$219*Matriz_de_consumo!D7</f>
        <v>19940.8</v>
      </c>
      <c r="E222" s="28">
        <f>$C$219*Matriz_de_consumo!E7</f>
        <v>19553.599999999999</v>
      </c>
      <c r="F222" s="28">
        <f>$C$219*Matriz_de_consumo!F7</f>
        <v>19747.2</v>
      </c>
      <c r="G222" s="28">
        <f>$C$219*Matriz_de_consumo!G7</f>
        <v>20715.2</v>
      </c>
      <c r="H222" s="28">
        <f>$C$219*Matriz_de_consumo!H7</f>
        <v>20618.399999999998</v>
      </c>
      <c r="I222" s="28">
        <f>$C$219*Matriz_de_consumo!I7</f>
        <v>20231.2</v>
      </c>
      <c r="J222" s="28">
        <f>$C$219*Matriz_de_consumo!J7</f>
        <v>20086</v>
      </c>
      <c r="K222" s="28">
        <f>$C$219*Matriz_de_consumo!K7</f>
        <v>20812</v>
      </c>
      <c r="L222" s="28">
        <f>$C$219*Matriz_de_consumo!L7</f>
        <v>19989.2</v>
      </c>
      <c r="M222" s="28">
        <f>$C$219*Matriz_de_consumo!M7</f>
        <v>19892.399999999998</v>
      </c>
      <c r="N222" s="28">
        <f>$C$219*Matriz_de_consumo!N7</f>
        <v>19650.399999999998</v>
      </c>
      <c r="O222" s="28">
        <f>$C$219*Matriz_de_consumo!O7</f>
        <v>20473.2</v>
      </c>
      <c r="P222" s="28">
        <f>$C$219*Matriz_de_consumo!P7</f>
        <v>20666.8</v>
      </c>
      <c r="Q222" s="28">
        <f>$C$219*Matriz_de_consumo!Q7</f>
        <v>20328</v>
      </c>
      <c r="R222" s="28">
        <f>$C$219*Matriz_de_consumo!R7</f>
        <v>20134.399999999998</v>
      </c>
      <c r="S222" s="28">
        <f>$C$219*Matriz_de_consumo!S7</f>
        <v>19602</v>
      </c>
      <c r="T222" s="28">
        <f>$C$219*Matriz_de_consumo!T7</f>
        <v>16649.599999999999</v>
      </c>
      <c r="U222" s="28">
        <f>$C$219*Matriz_de_consumo!U7</f>
        <v>18779.2</v>
      </c>
      <c r="V222" s="28">
        <f>$C$219*Matriz_de_consumo!V7</f>
        <v>19456.8</v>
      </c>
      <c r="W222" s="28">
        <f>$C$219*Matriz_de_consumo!W7</f>
        <v>19505.2</v>
      </c>
      <c r="X222" s="28">
        <f>$C$219*Matriz_de_consumo!X7</f>
        <v>20182.8</v>
      </c>
      <c r="Y222" s="28">
        <f>$C$219*Matriz_de_consumo!Y7</f>
        <v>19360</v>
      </c>
      <c r="Z222" s="28">
        <f>$C$219*Matriz_de_consumo!Z7</f>
        <v>20279.599999999999</v>
      </c>
    </row>
    <row r="223" spans="2:26" x14ac:dyDescent="0.2">
      <c r="B223" s="75">
        <f t="shared" ref="B223:B252" si="4">+B180</f>
        <v>44653</v>
      </c>
      <c r="C223" s="28">
        <f>$C$219*Matriz_de_consumo!C8</f>
        <v>20086</v>
      </c>
      <c r="D223" s="28">
        <f>$C$219*Matriz_de_consumo!D8</f>
        <v>16988.399999999998</v>
      </c>
      <c r="E223" s="28">
        <f>$C$219*Matriz_de_consumo!E8</f>
        <v>19844</v>
      </c>
      <c r="F223" s="28">
        <f>$C$219*Matriz_de_consumo!F8</f>
        <v>20328</v>
      </c>
      <c r="G223" s="28">
        <f>$C$219*Matriz_de_consumo!G8</f>
        <v>20086</v>
      </c>
      <c r="H223" s="28">
        <f>$C$219*Matriz_de_consumo!H8</f>
        <v>19844</v>
      </c>
      <c r="I223" s="28">
        <f>$C$219*Matriz_de_consumo!I8</f>
        <v>19069.599999999999</v>
      </c>
      <c r="J223" s="28">
        <f>$C$219*Matriz_de_consumo!J8</f>
        <v>20376.399999999998</v>
      </c>
      <c r="K223" s="28">
        <f>$C$219*Matriz_de_consumo!K8</f>
        <v>19408.399999999998</v>
      </c>
      <c r="L223" s="28">
        <f>$C$219*Matriz_de_consumo!L8</f>
        <v>20231.2</v>
      </c>
      <c r="M223" s="28">
        <f>$C$219*Matriz_de_consumo!M8</f>
        <v>20521.599999999999</v>
      </c>
      <c r="N223" s="28">
        <f>$C$219*Matriz_de_consumo!N8</f>
        <v>19989.2</v>
      </c>
      <c r="O223" s="28">
        <f>$C$219*Matriz_de_consumo!O8</f>
        <v>20182.8</v>
      </c>
      <c r="P223" s="28">
        <f>$C$219*Matriz_de_consumo!P8</f>
        <v>19989.2</v>
      </c>
      <c r="Q223" s="28">
        <f>$C$219*Matriz_de_consumo!Q8</f>
        <v>19456.8</v>
      </c>
      <c r="R223" s="28">
        <f>$C$219*Matriz_de_consumo!R8</f>
        <v>19311.599999999999</v>
      </c>
      <c r="S223" s="28">
        <f>$C$219*Matriz_de_consumo!S8</f>
        <v>19892.399999999998</v>
      </c>
      <c r="T223" s="28">
        <f>$C$219*Matriz_de_consumo!T8</f>
        <v>19311.599999999999</v>
      </c>
      <c r="U223" s="28">
        <f>$C$219*Matriz_de_consumo!U8</f>
        <v>20037.599999999999</v>
      </c>
      <c r="V223" s="28">
        <f>$C$219*Matriz_de_consumo!V8</f>
        <v>20134.399999999998</v>
      </c>
      <c r="W223" s="28">
        <f>$C$219*Matriz_de_consumo!W8</f>
        <v>19795.599999999999</v>
      </c>
      <c r="X223" s="28">
        <f>$C$219*Matriz_de_consumo!X8</f>
        <v>19892.399999999998</v>
      </c>
      <c r="Y223" s="28">
        <f>$C$219*Matriz_de_consumo!Y8</f>
        <v>19698.8</v>
      </c>
      <c r="Z223" s="28">
        <f>$C$219*Matriz_de_consumo!Z8</f>
        <v>20037.599999999999</v>
      </c>
    </row>
    <row r="224" spans="2:26" x14ac:dyDescent="0.2">
      <c r="B224" s="75">
        <f t="shared" si="4"/>
        <v>44654</v>
      </c>
      <c r="C224" s="28">
        <f>$C$219*Matriz_de_consumo!C9</f>
        <v>20037.599999999999</v>
      </c>
      <c r="D224" s="28">
        <f>$C$219*Matriz_de_consumo!D9</f>
        <v>19360</v>
      </c>
      <c r="E224" s="28">
        <f>$C$219*Matriz_de_consumo!E9</f>
        <v>19844</v>
      </c>
      <c r="F224" s="28">
        <f>$C$219*Matriz_de_consumo!F9</f>
        <v>19214.8</v>
      </c>
      <c r="G224" s="28">
        <f>$C$219*Matriz_de_consumo!G9</f>
        <v>19844</v>
      </c>
      <c r="H224" s="28">
        <f>$C$219*Matriz_de_consumo!H9</f>
        <v>18488.8</v>
      </c>
      <c r="I224" s="28">
        <f>$C$219*Matriz_de_consumo!I9</f>
        <v>19360</v>
      </c>
      <c r="J224" s="28">
        <f>$C$219*Matriz_de_consumo!J9</f>
        <v>19360</v>
      </c>
      <c r="K224" s="28">
        <f>$C$219*Matriz_de_consumo!K9</f>
        <v>19940.8</v>
      </c>
      <c r="L224" s="28">
        <f>$C$219*Matriz_de_consumo!L9</f>
        <v>19844</v>
      </c>
      <c r="M224" s="28">
        <f>$C$219*Matriz_de_consumo!M9</f>
        <v>19263.2</v>
      </c>
      <c r="N224" s="28">
        <f>$C$219*Matriz_de_consumo!N9</f>
        <v>19989.2</v>
      </c>
      <c r="O224" s="28">
        <f>$C$219*Matriz_de_consumo!O9</f>
        <v>19505.2</v>
      </c>
      <c r="P224" s="28">
        <f>$C$219*Matriz_de_consumo!P9</f>
        <v>20666.8</v>
      </c>
      <c r="Q224" s="28">
        <f>$C$219*Matriz_de_consumo!Q9</f>
        <v>20134.399999999998</v>
      </c>
      <c r="R224" s="28">
        <f>$C$219*Matriz_de_consumo!R9</f>
        <v>19747.2</v>
      </c>
      <c r="S224" s="28">
        <f>$C$219*Matriz_de_consumo!S9</f>
        <v>20086</v>
      </c>
      <c r="T224" s="28">
        <f>$C$219*Matriz_de_consumo!T9</f>
        <v>20231.2</v>
      </c>
      <c r="U224" s="28">
        <f>$C$219*Matriz_de_consumo!U9</f>
        <v>19311.599999999999</v>
      </c>
      <c r="V224" s="28">
        <f>$C$219*Matriz_de_consumo!V9</f>
        <v>19553.599999999999</v>
      </c>
      <c r="W224" s="28">
        <f>$C$219*Matriz_de_consumo!W9</f>
        <v>19553.599999999999</v>
      </c>
      <c r="X224" s="28">
        <f>$C$219*Matriz_de_consumo!X9</f>
        <v>18972.8</v>
      </c>
      <c r="Y224" s="28">
        <f>$C$219*Matriz_de_consumo!Y9</f>
        <v>19553.599999999999</v>
      </c>
      <c r="Z224" s="28">
        <f>$C$219*Matriz_de_consumo!Z9</f>
        <v>20182.8</v>
      </c>
    </row>
    <row r="225" spans="2:26" x14ac:dyDescent="0.2">
      <c r="B225" s="75">
        <f t="shared" si="4"/>
        <v>44655</v>
      </c>
      <c r="C225" s="28">
        <f>$C$219*Matriz_de_consumo!C10</f>
        <v>19166.399999999998</v>
      </c>
      <c r="D225" s="28">
        <f>$C$219*Matriz_de_consumo!D10</f>
        <v>17520.8</v>
      </c>
      <c r="E225" s="28">
        <f>$C$219*Matriz_de_consumo!E10</f>
        <v>18779.2</v>
      </c>
      <c r="F225" s="28">
        <f>$C$219*Matriz_de_consumo!F10</f>
        <v>19214.8</v>
      </c>
      <c r="G225" s="28">
        <f>$C$219*Matriz_de_consumo!G10</f>
        <v>20279.599999999999</v>
      </c>
      <c r="H225" s="28">
        <f>$C$219*Matriz_de_consumo!H10</f>
        <v>20086</v>
      </c>
      <c r="I225" s="28">
        <f>$C$219*Matriz_de_consumo!I10</f>
        <v>20182.8</v>
      </c>
      <c r="J225" s="28">
        <f>$C$219*Matriz_de_consumo!J10</f>
        <v>20231.2</v>
      </c>
      <c r="K225" s="28">
        <f>$C$219*Matriz_de_consumo!K10</f>
        <v>20134.399999999998</v>
      </c>
      <c r="L225" s="28">
        <f>$C$219*Matriz_de_consumo!L10</f>
        <v>19602</v>
      </c>
      <c r="M225" s="28">
        <f>$C$219*Matriz_de_consumo!M10</f>
        <v>19940.8</v>
      </c>
      <c r="N225" s="28">
        <f>$C$219*Matriz_de_consumo!N10</f>
        <v>20473.2</v>
      </c>
      <c r="O225" s="28">
        <f>$C$219*Matriz_de_consumo!O10</f>
        <v>20279.599999999999</v>
      </c>
      <c r="P225" s="28">
        <f>$C$219*Matriz_de_consumo!P10</f>
        <v>19844</v>
      </c>
      <c r="Q225" s="28">
        <f>$C$219*Matriz_de_consumo!Q10</f>
        <v>19602</v>
      </c>
      <c r="R225" s="28">
        <f>$C$219*Matriz_de_consumo!R10</f>
        <v>20328</v>
      </c>
      <c r="S225" s="28">
        <f>$C$219*Matriz_de_consumo!S10</f>
        <v>19505.2</v>
      </c>
      <c r="T225" s="28">
        <f>$C$219*Matriz_de_consumo!T10</f>
        <v>19795.599999999999</v>
      </c>
      <c r="U225" s="28">
        <f>$C$219*Matriz_de_consumo!U10</f>
        <v>20037.599999999999</v>
      </c>
      <c r="V225" s="28">
        <f>$C$219*Matriz_de_consumo!V10</f>
        <v>20376.399999999998</v>
      </c>
      <c r="W225" s="28">
        <f>$C$219*Matriz_de_consumo!W10</f>
        <v>19940.8</v>
      </c>
      <c r="X225" s="28">
        <f>$C$219*Matriz_de_consumo!X10</f>
        <v>18876</v>
      </c>
      <c r="Y225" s="28">
        <f>$C$219*Matriz_de_consumo!Y10</f>
        <v>19118</v>
      </c>
      <c r="Z225" s="28">
        <f>$C$219*Matriz_de_consumo!Z10</f>
        <v>19553.599999999999</v>
      </c>
    </row>
    <row r="226" spans="2:26" x14ac:dyDescent="0.2">
      <c r="B226" s="75">
        <f t="shared" si="4"/>
        <v>44656</v>
      </c>
      <c r="C226" s="28">
        <f>$C$219*Matriz_de_consumo!C11</f>
        <v>18827.599999999999</v>
      </c>
      <c r="D226" s="28">
        <f>$C$219*Matriz_de_consumo!D11</f>
        <v>18972.8</v>
      </c>
      <c r="E226" s="28">
        <f>$C$219*Matriz_de_consumo!E11</f>
        <v>13890.8</v>
      </c>
      <c r="F226" s="28">
        <f>$C$219*Matriz_de_consumo!F11</f>
        <v>18924.399999999998</v>
      </c>
      <c r="G226" s="28">
        <f>$C$219*Matriz_de_consumo!G11</f>
        <v>19989.2</v>
      </c>
      <c r="H226" s="28">
        <f>$C$219*Matriz_de_consumo!H11</f>
        <v>20134.399999999998</v>
      </c>
      <c r="I226" s="28">
        <f>$C$219*Matriz_de_consumo!I11</f>
        <v>19844</v>
      </c>
      <c r="J226" s="28">
        <f>$C$219*Matriz_de_consumo!J11</f>
        <v>19505.2</v>
      </c>
      <c r="K226" s="28">
        <f>$C$219*Matriz_de_consumo!K11</f>
        <v>19408.399999999998</v>
      </c>
      <c r="L226" s="28">
        <f>$C$219*Matriz_de_consumo!L11</f>
        <v>19263.2</v>
      </c>
      <c r="M226" s="28">
        <f>$C$219*Matriz_de_consumo!M11</f>
        <v>19505.2</v>
      </c>
      <c r="N226" s="28">
        <f>$C$219*Matriz_de_consumo!N11</f>
        <v>19650.399999999998</v>
      </c>
      <c r="O226" s="28">
        <f>$C$219*Matriz_de_consumo!O11</f>
        <v>20279.599999999999</v>
      </c>
      <c r="P226" s="28">
        <f>$C$219*Matriz_de_consumo!P11</f>
        <v>19892.399999999998</v>
      </c>
      <c r="Q226" s="28">
        <f>$C$219*Matriz_de_consumo!Q11</f>
        <v>19456.8</v>
      </c>
      <c r="R226" s="28">
        <f>$C$219*Matriz_de_consumo!R11</f>
        <v>19021.2</v>
      </c>
      <c r="S226" s="28">
        <f>$C$219*Matriz_de_consumo!S11</f>
        <v>19650.399999999998</v>
      </c>
      <c r="T226" s="28">
        <f>$C$219*Matriz_de_consumo!T11</f>
        <v>19940.8</v>
      </c>
      <c r="U226" s="28">
        <f>$C$219*Matriz_de_consumo!U11</f>
        <v>20182.8</v>
      </c>
      <c r="V226" s="28">
        <f>$C$219*Matriz_de_consumo!V11</f>
        <v>18585.599999999999</v>
      </c>
      <c r="W226" s="28">
        <f>$C$219*Matriz_de_consumo!W11</f>
        <v>18972.8</v>
      </c>
      <c r="X226" s="28">
        <f>$C$219*Matriz_de_consumo!X11</f>
        <v>19602</v>
      </c>
      <c r="Y226" s="28">
        <f>$C$219*Matriz_de_consumo!Y11</f>
        <v>19650.399999999998</v>
      </c>
      <c r="Z226" s="28">
        <f>$C$219*Matriz_de_consumo!Z11</f>
        <v>20231.2</v>
      </c>
    </row>
    <row r="227" spans="2:26" x14ac:dyDescent="0.2">
      <c r="B227" s="75">
        <f t="shared" si="4"/>
        <v>44657</v>
      </c>
      <c r="C227" s="28">
        <f>$C$219*Matriz_de_consumo!C12</f>
        <v>20086</v>
      </c>
      <c r="D227" s="28">
        <f>$C$219*Matriz_de_consumo!D12</f>
        <v>19795.599999999999</v>
      </c>
      <c r="E227" s="28">
        <f>$C$219*Matriz_de_consumo!E12</f>
        <v>19505.2</v>
      </c>
      <c r="F227" s="28">
        <f>$C$219*Matriz_de_consumo!F12</f>
        <v>20328</v>
      </c>
      <c r="G227" s="28">
        <f>$C$219*Matriz_de_consumo!G12</f>
        <v>20231.2</v>
      </c>
      <c r="H227" s="28">
        <f>$C$219*Matriz_de_consumo!H12</f>
        <v>19989.2</v>
      </c>
      <c r="I227" s="28">
        <f>$C$219*Matriz_de_consumo!I12</f>
        <v>19602</v>
      </c>
      <c r="J227" s="28">
        <f>$C$219*Matriz_de_consumo!J12</f>
        <v>19214.8</v>
      </c>
      <c r="K227" s="28">
        <f>$C$219*Matriz_de_consumo!K12</f>
        <v>19553.599999999999</v>
      </c>
      <c r="L227" s="28">
        <f>$C$219*Matriz_de_consumo!L12</f>
        <v>19602</v>
      </c>
      <c r="M227" s="28">
        <f>$C$219*Matriz_de_consumo!M12</f>
        <v>19650.399999999998</v>
      </c>
      <c r="N227" s="28">
        <f>$C$219*Matriz_de_consumo!N12</f>
        <v>19456.8</v>
      </c>
      <c r="O227" s="28">
        <f>$C$219*Matriz_de_consumo!O12</f>
        <v>20037.599999999999</v>
      </c>
      <c r="P227" s="28">
        <f>$C$219*Matriz_de_consumo!P12</f>
        <v>20134.399999999998</v>
      </c>
      <c r="Q227" s="28">
        <f>$C$219*Matriz_de_consumo!Q12</f>
        <v>20086</v>
      </c>
      <c r="R227" s="28">
        <f>$C$219*Matriz_de_consumo!R12</f>
        <v>19602</v>
      </c>
      <c r="S227" s="28">
        <f>$C$219*Matriz_de_consumo!S12</f>
        <v>19311.599999999999</v>
      </c>
      <c r="T227" s="28">
        <f>$C$219*Matriz_de_consumo!T12</f>
        <v>19456.8</v>
      </c>
      <c r="U227" s="28">
        <f>$C$219*Matriz_de_consumo!U12</f>
        <v>19553.599999999999</v>
      </c>
      <c r="V227" s="28">
        <f>$C$219*Matriz_de_consumo!V12</f>
        <v>19698.8</v>
      </c>
      <c r="W227" s="28">
        <f>$C$219*Matriz_de_consumo!W12</f>
        <v>19505.2</v>
      </c>
      <c r="X227" s="28">
        <f>$C$219*Matriz_de_consumo!X12</f>
        <v>20279.599999999999</v>
      </c>
      <c r="Y227" s="28">
        <f>$C$219*Matriz_de_consumo!Y12</f>
        <v>19408.399999999998</v>
      </c>
      <c r="Z227" s="28">
        <f>$C$219*Matriz_de_consumo!Z12</f>
        <v>20086</v>
      </c>
    </row>
    <row r="228" spans="2:26" x14ac:dyDescent="0.2">
      <c r="B228" s="75">
        <f t="shared" si="4"/>
        <v>44658</v>
      </c>
      <c r="C228" s="28">
        <f>$C$219*Matriz_de_consumo!C13</f>
        <v>19456.8</v>
      </c>
      <c r="D228" s="28">
        <f>$C$219*Matriz_de_consumo!D13</f>
        <v>20086</v>
      </c>
      <c r="E228" s="28">
        <f>$C$219*Matriz_de_consumo!E13</f>
        <v>18779.2</v>
      </c>
      <c r="F228" s="28">
        <f>$C$219*Matriz_de_consumo!F13</f>
        <v>19360</v>
      </c>
      <c r="G228" s="28">
        <f>$C$219*Matriz_de_consumo!G13</f>
        <v>19747.2</v>
      </c>
      <c r="H228" s="28">
        <f>$C$219*Matriz_de_consumo!H13</f>
        <v>20812</v>
      </c>
      <c r="I228" s="28">
        <f>$C$219*Matriz_de_consumo!I13</f>
        <v>20424.8</v>
      </c>
      <c r="J228" s="28">
        <f>$C$219*Matriz_de_consumo!J13</f>
        <v>19311.599999999999</v>
      </c>
      <c r="K228" s="28">
        <f>$C$219*Matriz_de_consumo!K13</f>
        <v>20037.599999999999</v>
      </c>
      <c r="L228" s="28">
        <f>$C$219*Matriz_de_consumo!L13</f>
        <v>20328</v>
      </c>
      <c r="M228" s="28">
        <f>$C$219*Matriz_de_consumo!M13</f>
        <v>19408.399999999998</v>
      </c>
      <c r="N228" s="28">
        <f>$C$219*Matriz_de_consumo!N13</f>
        <v>18827.599999999999</v>
      </c>
      <c r="O228" s="28">
        <f>$C$219*Matriz_de_consumo!O13</f>
        <v>20086</v>
      </c>
      <c r="P228" s="28">
        <f>$C$219*Matriz_de_consumo!P13</f>
        <v>20328</v>
      </c>
      <c r="Q228" s="28">
        <f>$C$219*Matriz_de_consumo!Q13</f>
        <v>20182.8</v>
      </c>
      <c r="R228" s="28">
        <f>$C$219*Matriz_de_consumo!R13</f>
        <v>19553.599999999999</v>
      </c>
      <c r="S228" s="28">
        <f>$C$219*Matriz_de_consumo!S13</f>
        <v>19456.8</v>
      </c>
      <c r="T228" s="28">
        <f>$C$219*Matriz_de_consumo!T13</f>
        <v>19408.399999999998</v>
      </c>
      <c r="U228" s="28">
        <f>$C$219*Matriz_de_consumo!U13</f>
        <v>19360</v>
      </c>
      <c r="V228" s="28">
        <f>$C$219*Matriz_de_consumo!V13</f>
        <v>19214.8</v>
      </c>
      <c r="W228" s="28">
        <f>$C$219*Matriz_de_consumo!W13</f>
        <v>18972.8</v>
      </c>
      <c r="X228" s="28">
        <f>$C$219*Matriz_de_consumo!X13</f>
        <v>19844</v>
      </c>
      <c r="Y228" s="28">
        <f>$C$219*Matriz_de_consumo!Y13</f>
        <v>20134.399999999998</v>
      </c>
      <c r="Z228" s="28">
        <f>$C$219*Matriz_de_consumo!Z13</f>
        <v>20037.599999999999</v>
      </c>
    </row>
    <row r="229" spans="2:26" x14ac:dyDescent="0.2">
      <c r="B229" s="75">
        <f t="shared" si="4"/>
        <v>44659</v>
      </c>
      <c r="C229" s="28">
        <f>$C$219*Matriz_de_consumo!C14</f>
        <v>19069.599999999999</v>
      </c>
      <c r="D229" s="28">
        <f>$C$219*Matriz_de_consumo!D14</f>
        <v>19505.2</v>
      </c>
      <c r="E229" s="28">
        <f>$C$219*Matriz_de_consumo!E14</f>
        <v>20279.599999999999</v>
      </c>
      <c r="F229" s="28">
        <f>$C$219*Matriz_de_consumo!F14</f>
        <v>19650.399999999998</v>
      </c>
      <c r="G229" s="28">
        <f>$C$219*Matriz_de_consumo!G14</f>
        <v>19795.599999999999</v>
      </c>
      <c r="H229" s="28">
        <f>$C$219*Matriz_de_consumo!H14</f>
        <v>19795.599999999999</v>
      </c>
      <c r="I229" s="28">
        <f>$C$219*Matriz_de_consumo!I14</f>
        <v>19698.8</v>
      </c>
      <c r="J229" s="28">
        <f>$C$219*Matriz_de_consumo!J14</f>
        <v>20279.599999999999</v>
      </c>
      <c r="K229" s="28">
        <f>$C$219*Matriz_de_consumo!K14</f>
        <v>19795.599999999999</v>
      </c>
      <c r="L229" s="28">
        <f>$C$219*Matriz_de_consumo!L14</f>
        <v>19844</v>
      </c>
      <c r="M229" s="28">
        <f>$C$219*Matriz_de_consumo!M14</f>
        <v>20086</v>
      </c>
      <c r="N229" s="28">
        <f>$C$219*Matriz_de_consumo!N14</f>
        <v>20376.399999999998</v>
      </c>
      <c r="O229" s="28">
        <f>$C$219*Matriz_de_consumo!O14</f>
        <v>19408.399999999998</v>
      </c>
      <c r="P229" s="28">
        <f>$C$219*Matriz_de_consumo!P14</f>
        <v>18924.399999999998</v>
      </c>
      <c r="Q229" s="28">
        <f>$C$219*Matriz_de_consumo!Q14</f>
        <v>19698.8</v>
      </c>
      <c r="R229" s="28">
        <f>$C$219*Matriz_de_consumo!R14</f>
        <v>20279.599999999999</v>
      </c>
      <c r="S229" s="28">
        <f>$C$219*Matriz_de_consumo!S14</f>
        <v>19940.8</v>
      </c>
      <c r="T229" s="28">
        <f>$C$219*Matriz_de_consumo!T14</f>
        <v>19602</v>
      </c>
      <c r="U229" s="28">
        <f>$C$219*Matriz_de_consumo!U14</f>
        <v>19844</v>
      </c>
      <c r="V229" s="28">
        <f>$C$219*Matriz_de_consumo!V14</f>
        <v>19553.599999999999</v>
      </c>
      <c r="W229" s="28">
        <f>$C$219*Matriz_de_consumo!W14</f>
        <v>19166.399999999998</v>
      </c>
      <c r="X229" s="28">
        <f>$C$219*Matriz_de_consumo!X14</f>
        <v>19456.8</v>
      </c>
      <c r="Y229" s="28">
        <f>$C$219*Matriz_de_consumo!Y14</f>
        <v>18972.8</v>
      </c>
      <c r="Z229" s="28">
        <f>$C$219*Matriz_de_consumo!Z14</f>
        <v>19892.399999999998</v>
      </c>
    </row>
    <row r="230" spans="2:26" x14ac:dyDescent="0.2">
      <c r="B230" s="75">
        <f t="shared" si="4"/>
        <v>44660</v>
      </c>
      <c r="C230" s="28">
        <f>$C$219*Matriz_de_consumo!C15</f>
        <v>19698.8</v>
      </c>
      <c r="D230" s="28">
        <f>$C$219*Matriz_de_consumo!D15</f>
        <v>18924.399999999998</v>
      </c>
      <c r="E230" s="28">
        <f>$C$219*Matriz_de_consumo!E15</f>
        <v>19602</v>
      </c>
      <c r="F230" s="28">
        <f>$C$219*Matriz_de_consumo!F15</f>
        <v>20037.599999999999</v>
      </c>
      <c r="G230" s="28">
        <f>$C$219*Matriz_de_consumo!G15</f>
        <v>20134.399999999998</v>
      </c>
      <c r="H230" s="28">
        <f>$C$219*Matriz_de_consumo!H15</f>
        <v>19844</v>
      </c>
      <c r="I230" s="28">
        <f>$C$219*Matriz_de_consumo!I15</f>
        <v>19747.2</v>
      </c>
      <c r="J230" s="28">
        <f>$C$219*Matriz_de_consumo!J15</f>
        <v>19408.399999999998</v>
      </c>
      <c r="K230" s="28">
        <f>$C$219*Matriz_de_consumo!K15</f>
        <v>19505.2</v>
      </c>
      <c r="L230" s="28">
        <f>$C$219*Matriz_de_consumo!L15</f>
        <v>17375.599999999999</v>
      </c>
      <c r="M230" s="28">
        <f>$C$219*Matriz_de_consumo!M15</f>
        <v>14084.4</v>
      </c>
      <c r="N230" s="28">
        <f>$C$219*Matriz_de_consumo!N15</f>
        <v>19892.399999999998</v>
      </c>
      <c r="O230" s="28">
        <f>$C$219*Matriz_de_consumo!O15</f>
        <v>20376.399999999998</v>
      </c>
      <c r="P230" s="28">
        <f>$C$219*Matriz_de_consumo!P15</f>
        <v>19747.2</v>
      </c>
      <c r="Q230" s="28">
        <f>$C$219*Matriz_de_consumo!Q15</f>
        <v>19602</v>
      </c>
      <c r="R230" s="28">
        <f>$C$219*Matriz_de_consumo!R15</f>
        <v>20473.2</v>
      </c>
      <c r="S230" s="28">
        <f>$C$219*Matriz_de_consumo!S15</f>
        <v>19940.8</v>
      </c>
      <c r="T230" s="28">
        <f>$C$219*Matriz_de_consumo!T15</f>
        <v>19698.8</v>
      </c>
      <c r="U230" s="28">
        <f>$C$219*Matriz_de_consumo!U15</f>
        <v>19698.8</v>
      </c>
      <c r="V230" s="28">
        <f>$C$219*Matriz_de_consumo!V15</f>
        <v>19940.8</v>
      </c>
      <c r="W230" s="28">
        <f>$C$219*Matriz_de_consumo!W15</f>
        <v>19844</v>
      </c>
      <c r="X230" s="28">
        <f>$C$219*Matriz_de_consumo!X15</f>
        <v>20037.599999999999</v>
      </c>
      <c r="Y230" s="28">
        <f>$C$219*Matriz_de_consumo!Y15</f>
        <v>19650.399999999998</v>
      </c>
      <c r="Z230" s="28">
        <f>$C$219*Matriz_de_consumo!Z15</f>
        <v>18972.8</v>
      </c>
    </row>
    <row r="231" spans="2:26" x14ac:dyDescent="0.2">
      <c r="B231" s="75">
        <f t="shared" si="4"/>
        <v>44661</v>
      </c>
      <c r="C231" s="28">
        <f>$C$219*Matriz_de_consumo!C16</f>
        <v>20037.599999999999</v>
      </c>
      <c r="D231" s="28">
        <f>$C$219*Matriz_de_consumo!D16</f>
        <v>20182.8</v>
      </c>
      <c r="E231" s="28">
        <f>$C$219*Matriz_de_consumo!E16</f>
        <v>19021.2</v>
      </c>
      <c r="F231" s="28">
        <f>$C$219*Matriz_de_consumo!F16</f>
        <v>19263.2</v>
      </c>
      <c r="G231" s="28">
        <f>$C$219*Matriz_de_consumo!G16</f>
        <v>20424.8</v>
      </c>
      <c r="H231" s="28">
        <f>$C$219*Matriz_de_consumo!H16</f>
        <v>20182.8</v>
      </c>
      <c r="I231" s="28">
        <f>$C$219*Matriz_de_consumo!I16</f>
        <v>20037.599999999999</v>
      </c>
      <c r="J231" s="28">
        <f>$C$219*Matriz_de_consumo!J16</f>
        <v>20231.2</v>
      </c>
      <c r="K231" s="28">
        <f>$C$219*Matriz_de_consumo!K16</f>
        <v>20134.399999999998</v>
      </c>
      <c r="L231" s="28">
        <f>$C$219*Matriz_de_consumo!L16</f>
        <v>20279.599999999999</v>
      </c>
      <c r="M231" s="28">
        <f>$C$219*Matriz_de_consumo!M16</f>
        <v>19989.2</v>
      </c>
      <c r="N231" s="28">
        <f>$C$219*Matriz_de_consumo!N16</f>
        <v>19311.599999999999</v>
      </c>
      <c r="O231" s="28">
        <f>$C$219*Matriz_de_consumo!O16</f>
        <v>19118</v>
      </c>
      <c r="P231" s="28">
        <f>$C$219*Matriz_de_consumo!P16</f>
        <v>20231.2</v>
      </c>
      <c r="Q231" s="28">
        <f>$C$219*Matriz_de_consumo!Q16</f>
        <v>19747.2</v>
      </c>
      <c r="R231" s="28">
        <f>$C$219*Matriz_de_consumo!R16</f>
        <v>19650.399999999998</v>
      </c>
      <c r="S231" s="28">
        <f>$C$219*Matriz_de_consumo!S16</f>
        <v>20037.599999999999</v>
      </c>
      <c r="T231" s="28">
        <f>$C$219*Matriz_de_consumo!T16</f>
        <v>20376.399999999998</v>
      </c>
      <c r="U231" s="28">
        <f>$C$219*Matriz_de_consumo!U16</f>
        <v>20618.399999999998</v>
      </c>
      <c r="V231" s="28">
        <f>$C$219*Matriz_de_consumo!V16</f>
        <v>19844</v>
      </c>
      <c r="W231" s="28">
        <f>$C$219*Matriz_de_consumo!W16</f>
        <v>19408.399999999998</v>
      </c>
      <c r="X231" s="28">
        <f>$C$219*Matriz_de_consumo!X16</f>
        <v>19118</v>
      </c>
      <c r="Y231" s="28">
        <f>$C$219*Matriz_de_consumo!Y16</f>
        <v>18972.8</v>
      </c>
      <c r="Z231" s="28">
        <f>$C$219*Matriz_de_consumo!Z16</f>
        <v>19844</v>
      </c>
    </row>
    <row r="232" spans="2:26" x14ac:dyDescent="0.2">
      <c r="B232" s="75">
        <f t="shared" si="4"/>
        <v>44662</v>
      </c>
      <c r="C232" s="28">
        <f>$C$219*Matriz_de_consumo!C17</f>
        <v>20037.599999999999</v>
      </c>
      <c r="D232" s="28">
        <f>$C$219*Matriz_de_consumo!D17</f>
        <v>19844</v>
      </c>
      <c r="E232" s="28">
        <f>$C$219*Matriz_de_consumo!E17</f>
        <v>20086</v>
      </c>
      <c r="F232" s="28">
        <f>$C$219*Matriz_de_consumo!F17</f>
        <v>19118</v>
      </c>
      <c r="G232" s="28">
        <f>$C$219*Matriz_de_consumo!G17</f>
        <v>20279.599999999999</v>
      </c>
      <c r="H232" s="28">
        <f>$C$219*Matriz_de_consumo!H17</f>
        <v>20086</v>
      </c>
      <c r="I232" s="28">
        <f>$C$219*Matriz_de_consumo!I17</f>
        <v>19795.599999999999</v>
      </c>
      <c r="J232" s="28">
        <f>$C$219*Matriz_de_consumo!J17</f>
        <v>19650.399999999998</v>
      </c>
      <c r="K232" s="28">
        <f>$C$219*Matriz_de_consumo!K17</f>
        <v>20086</v>
      </c>
      <c r="L232" s="28">
        <f>$C$219*Matriz_de_consumo!L17</f>
        <v>19360</v>
      </c>
      <c r="M232" s="28">
        <f>$C$219*Matriz_de_consumo!M17</f>
        <v>19408.399999999998</v>
      </c>
      <c r="N232" s="28">
        <f>$C$219*Matriz_de_consumo!N17</f>
        <v>19989.2</v>
      </c>
      <c r="O232" s="28">
        <f>$C$219*Matriz_de_consumo!O17</f>
        <v>20328</v>
      </c>
      <c r="P232" s="28">
        <f>$C$219*Matriz_de_consumo!P17</f>
        <v>19795.599999999999</v>
      </c>
      <c r="Q232" s="28">
        <f>$C$219*Matriz_de_consumo!Q17</f>
        <v>19747.2</v>
      </c>
      <c r="R232" s="28">
        <f>$C$219*Matriz_de_consumo!R17</f>
        <v>19505.2</v>
      </c>
      <c r="S232" s="28">
        <f>$C$219*Matriz_de_consumo!S17</f>
        <v>18924.399999999998</v>
      </c>
      <c r="T232" s="28">
        <f>$C$219*Matriz_de_consumo!T17</f>
        <v>19844</v>
      </c>
      <c r="U232" s="28">
        <f>$C$219*Matriz_de_consumo!U17</f>
        <v>20086</v>
      </c>
      <c r="V232" s="28">
        <f>$C$219*Matriz_de_consumo!V17</f>
        <v>19989.2</v>
      </c>
      <c r="W232" s="28">
        <f>$C$219*Matriz_de_consumo!W17</f>
        <v>20328</v>
      </c>
      <c r="X232" s="28">
        <f>$C$219*Matriz_de_consumo!X17</f>
        <v>20037.599999999999</v>
      </c>
      <c r="Y232" s="28">
        <f>$C$219*Matriz_de_consumo!Y17</f>
        <v>19844</v>
      </c>
      <c r="Z232" s="28">
        <f>$C$219*Matriz_de_consumo!Z17</f>
        <v>19360</v>
      </c>
    </row>
    <row r="233" spans="2:26" x14ac:dyDescent="0.2">
      <c r="B233" s="75">
        <f t="shared" si="4"/>
        <v>44663</v>
      </c>
      <c r="C233" s="28">
        <f>$C$219*Matriz_de_consumo!C18</f>
        <v>19795.599999999999</v>
      </c>
      <c r="D233" s="28">
        <f>$C$219*Matriz_de_consumo!D18</f>
        <v>19408.399999999998</v>
      </c>
      <c r="E233" s="28">
        <f>$C$219*Matriz_de_consumo!E18</f>
        <v>19844</v>
      </c>
      <c r="F233" s="28">
        <f>$C$219*Matriz_de_consumo!F18</f>
        <v>19650.399999999998</v>
      </c>
      <c r="G233" s="28">
        <f>$C$219*Matriz_de_consumo!G18</f>
        <v>19456.8</v>
      </c>
      <c r="H233" s="28">
        <f>$C$219*Matriz_de_consumo!H18</f>
        <v>20086</v>
      </c>
      <c r="I233" s="28">
        <f>$C$219*Matriz_de_consumo!I18</f>
        <v>20376.399999999998</v>
      </c>
      <c r="J233" s="28">
        <f>$C$219*Matriz_de_consumo!J18</f>
        <v>20376.399999999998</v>
      </c>
      <c r="K233" s="28">
        <f>$C$219*Matriz_de_consumo!K18</f>
        <v>20279.599999999999</v>
      </c>
      <c r="L233" s="28">
        <f>$C$219*Matriz_de_consumo!L18</f>
        <v>19456.8</v>
      </c>
      <c r="M233" s="28">
        <f>$C$219*Matriz_de_consumo!M18</f>
        <v>19747.2</v>
      </c>
      <c r="N233" s="28">
        <f>$C$219*Matriz_de_consumo!N18</f>
        <v>19795.599999999999</v>
      </c>
      <c r="O233" s="28">
        <f>$C$219*Matriz_de_consumo!O18</f>
        <v>19940.8</v>
      </c>
      <c r="P233" s="28">
        <f>$C$219*Matriz_de_consumo!P18</f>
        <v>20037.599999999999</v>
      </c>
      <c r="Q233" s="28">
        <f>$C$219*Matriz_de_consumo!Q18</f>
        <v>20473.2</v>
      </c>
      <c r="R233" s="28">
        <f>$C$219*Matriz_de_consumo!R18</f>
        <v>20086</v>
      </c>
      <c r="S233" s="28">
        <f>$C$219*Matriz_de_consumo!S18</f>
        <v>19602</v>
      </c>
      <c r="T233" s="28">
        <f>$C$219*Matriz_de_consumo!T18</f>
        <v>19892.399999999998</v>
      </c>
      <c r="U233" s="28">
        <f>$C$219*Matriz_de_consumo!U18</f>
        <v>20231.2</v>
      </c>
      <c r="V233" s="28">
        <f>$C$219*Matriz_de_consumo!V18</f>
        <v>19844</v>
      </c>
      <c r="W233" s="28">
        <f>$C$219*Matriz_de_consumo!W18</f>
        <v>20182.8</v>
      </c>
      <c r="X233" s="28">
        <f>$C$219*Matriz_de_consumo!X18</f>
        <v>19263.2</v>
      </c>
      <c r="Y233" s="28">
        <f>$C$219*Matriz_de_consumo!Y18</f>
        <v>19214.8</v>
      </c>
      <c r="Z233" s="28">
        <f>$C$219*Matriz_de_consumo!Z18</f>
        <v>19650.399999999998</v>
      </c>
    </row>
    <row r="234" spans="2:26" x14ac:dyDescent="0.2">
      <c r="B234" s="75">
        <f t="shared" si="4"/>
        <v>44664</v>
      </c>
      <c r="C234" s="28">
        <f>$C$219*Matriz_de_consumo!C19</f>
        <v>19698.8</v>
      </c>
      <c r="D234" s="28">
        <f>$C$219*Matriz_de_consumo!D19</f>
        <v>19940.8</v>
      </c>
      <c r="E234" s="28">
        <f>$C$219*Matriz_de_consumo!E19</f>
        <v>20134.399999999998</v>
      </c>
      <c r="F234" s="28">
        <f>$C$219*Matriz_de_consumo!F19</f>
        <v>20328</v>
      </c>
      <c r="G234" s="28">
        <f>$C$219*Matriz_de_consumo!G19</f>
        <v>19650.399999999998</v>
      </c>
      <c r="H234" s="28">
        <f>$C$219*Matriz_de_consumo!H19</f>
        <v>19408.399999999998</v>
      </c>
      <c r="I234" s="28">
        <f>$C$219*Matriz_de_consumo!I19</f>
        <v>19795.599999999999</v>
      </c>
      <c r="J234" s="28">
        <f>$C$219*Matriz_de_consumo!J19</f>
        <v>19844</v>
      </c>
      <c r="K234" s="28">
        <f>$C$219*Matriz_de_consumo!K19</f>
        <v>19940.8</v>
      </c>
      <c r="L234" s="28">
        <f>$C$219*Matriz_de_consumo!L19</f>
        <v>20231.2</v>
      </c>
      <c r="M234" s="28">
        <f>$C$219*Matriz_de_consumo!M19</f>
        <v>20086</v>
      </c>
      <c r="N234" s="28">
        <f>$C$219*Matriz_de_consumo!N19</f>
        <v>20376.399999999998</v>
      </c>
      <c r="O234" s="28">
        <f>$C$219*Matriz_de_consumo!O19</f>
        <v>19747.2</v>
      </c>
      <c r="P234" s="28">
        <f>$C$219*Matriz_de_consumo!P19</f>
        <v>19553.599999999999</v>
      </c>
      <c r="Q234" s="28">
        <f>$C$219*Matriz_de_consumo!Q19</f>
        <v>20134.399999999998</v>
      </c>
      <c r="R234" s="28">
        <f>$C$219*Matriz_de_consumo!R19</f>
        <v>20376.399999999998</v>
      </c>
      <c r="S234" s="28">
        <f>$C$219*Matriz_de_consumo!S19</f>
        <v>19844</v>
      </c>
      <c r="T234" s="28">
        <f>$C$219*Matriz_de_consumo!T19</f>
        <v>19166.399999999998</v>
      </c>
      <c r="U234" s="28">
        <f>$C$219*Matriz_de_consumo!U19</f>
        <v>19795.599999999999</v>
      </c>
      <c r="V234" s="28">
        <f>$C$219*Matriz_de_consumo!V19</f>
        <v>19844</v>
      </c>
      <c r="W234" s="28">
        <f>$C$219*Matriz_de_consumo!W19</f>
        <v>20134.399999999998</v>
      </c>
      <c r="X234" s="28">
        <f>$C$219*Matriz_de_consumo!X19</f>
        <v>20279.599999999999</v>
      </c>
      <c r="Y234" s="28">
        <f>$C$219*Matriz_de_consumo!Y19</f>
        <v>20231.2</v>
      </c>
      <c r="Z234" s="28">
        <f>$C$219*Matriz_de_consumo!Z19</f>
        <v>19892.399999999998</v>
      </c>
    </row>
    <row r="235" spans="2:26" x14ac:dyDescent="0.2">
      <c r="B235" s="75">
        <f t="shared" si="4"/>
        <v>44665</v>
      </c>
      <c r="C235" s="28">
        <f>$C$219*Matriz_de_consumo!C20</f>
        <v>19650.399999999998</v>
      </c>
      <c r="D235" s="28">
        <f>$C$219*Matriz_de_consumo!D20</f>
        <v>19360</v>
      </c>
      <c r="E235" s="28">
        <f>$C$219*Matriz_de_consumo!E20</f>
        <v>19698.8</v>
      </c>
      <c r="F235" s="28">
        <f>$C$219*Matriz_de_consumo!F20</f>
        <v>19989.2</v>
      </c>
      <c r="G235" s="28">
        <f>$C$219*Matriz_de_consumo!G20</f>
        <v>19989.2</v>
      </c>
      <c r="H235" s="28">
        <f>$C$219*Matriz_de_consumo!H20</f>
        <v>20037.599999999999</v>
      </c>
      <c r="I235" s="28">
        <f>$C$219*Matriz_de_consumo!I20</f>
        <v>20376.399999999998</v>
      </c>
      <c r="J235" s="28">
        <f>$C$219*Matriz_de_consumo!J20</f>
        <v>19795.599999999999</v>
      </c>
      <c r="K235" s="28">
        <f>$C$219*Matriz_de_consumo!K20</f>
        <v>20086</v>
      </c>
      <c r="L235" s="28">
        <f>$C$219*Matriz_de_consumo!L20</f>
        <v>20521.599999999999</v>
      </c>
      <c r="M235" s="28">
        <f>$C$219*Matriz_de_consumo!M20</f>
        <v>20182.8</v>
      </c>
      <c r="N235" s="28">
        <f>$C$219*Matriz_de_consumo!N20</f>
        <v>19844</v>
      </c>
      <c r="O235" s="28">
        <f>$C$219*Matriz_de_consumo!O20</f>
        <v>19553.599999999999</v>
      </c>
      <c r="P235" s="28">
        <f>$C$219*Matriz_de_consumo!P20</f>
        <v>19360</v>
      </c>
      <c r="Q235" s="28">
        <f>$C$219*Matriz_de_consumo!Q20</f>
        <v>20037.599999999999</v>
      </c>
      <c r="R235" s="28">
        <f>$C$219*Matriz_de_consumo!R20</f>
        <v>20763.599999999999</v>
      </c>
      <c r="S235" s="28">
        <f>$C$219*Matriz_de_consumo!S20</f>
        <v>20521.599999999999</v>
      </c>
      <c r="T235" s="28">
        <f>$C$219*Matriz_de_consumo!T20</f>
        <v>19940.8</v>
      </c>
      <c r="U235" s="28">
        <f>$C$219*Matriz_de_consumo!U20</f>
        <v>20376.399999999998</v>
      </c>
      <c r="V235" s="28">
        <f>$C$219*Matriz_de_consumo!V20</f>
        <v>19795.599999999999</v>
      </c>
      <c r="W235" s="28">
        <f>$C$219*Matriz_de_consumo!W20</f>
        <v>19311.599999999999</v>
      </c>
      <c r="X235" s="28">
        <f>$C$219*Matriz_de_consumo!X20</f>
        <v>20182.8</v>
      </c>
      <c r="Y235" s="28">
        <f>$C$219*Matriz_de_consumo!Y20</f>
        <v>19892.399999999998</v>
      </c>
      <c r="Z235" s="28">
        <f>$C$219*Matriz_de_consumo!Z20</f>
        <v>19940.8</v>
      </c>
    </row>
    <row r="236" spans="2:26" x14ac:dyDescent="0.2">
      <c r="B236" s="75">
        <f t="shared" si="4"/>
        <v>44666</v>
      </c>
      <c r="C236" s="28">
        <f>$C$219*Matriz_de_consumo!C21</f>
        <v>19989.2</v>
      </c>
      <c r="D236" s="28">
        <f>$C$219*Matriz_de_consumo!D21</f>
        <v>19892.399999999998</v>
      </c>
      <c r="E236" s="28">
        <f>$C$219*Matriz_de_consumo!E21</f>
        <v>19698.8</v>
      </c>
      <c r="F236" s="28">
        <f>$C$219*Matriz_de_consumo!F21</f>
        <v>20424.8</v>
      </c>
      <c r="G236" s="28">
        <f>$C$219*Matriz_de_consumo!G21</f>
        <v>20521.599999999999</v>
      </c>
      <c r="H236" s="28">
        <f>$C$219*Matriz_de_consumo!H21</f>
        <v>20231.2</v>
      </c>
      <c r="I236" s="28">
        <f>$C$219*Matriz_de_consumo!I21</f>
        <v>19940.8</v>
      </c>
      <c r="J236" s="28">
        <f>$C$219*Matriz_de_consumo!J21</f>
        <v>19747.2</v>
      </c>
      <c r="K236" s="28">
        <f>$C$219*Matriz_de_consumo!K21</f>
        <v>19747.2</v>
      </c>
      <c r="L236" s="28">
        <f>$C$219*Matriz_de_consumo!L21</f>
        <v>19989.2</v>
      </c>
      <c r="M236" s="28">
        <f>$C$219*Matriz_de_consumo!M21</f>
        <v>20134.399999999998</v>
      </c>
      <c r="N236" s="28">
        <f>$C$219*Matriz_de_consumo!N21</f>
        <v>20037.599999999999</v>
      </c>
      <c r="O236" s="28">
        <f>$C$219*Matriz_de_consumo!O21</f>
        <v>20279.599999999999</v>
      </c>
      <c r="P236" s="28">
        <f>$C$219*Matriz_de_consumo!P21</f>
        <v>20424.8</v>
      </c>
      <c r="Q236" s="28">
        <f>$C$219*Matriz_de_consumo!Q21</f>
        <v>19892.399999999998</v>
      </c>
      <c r="R236" s="28">
        <f>$C$219*Matriz_de_consumo!R21</f>
        <v>19844</v>
      </c>
      <c r="S236" s="28">
        <f>$C$219*Matriz_de_consumo!S21</f>
        <v>20376.399999999998</v>
      </c>
      <c r="T236" s="28">
        <f>$C$219*Matriz_de_consumo!T21</f>
        <v>19456.8</v>
      </c>
      <c r="U236" s="28">
        <f>$C$219*Matriz_de_consumo!U21</f>
        <v>20376.399999999998</v>
      </c>
      <c r="V236" s="28">
        <f>$C$219*Matriz_de_consumo!V21</f>
        <v>20086</v>
      </c>
      <c r="W236" s="28">
        <f>$C$219*Matriz_de_consumo!W21</f>
        <v>19408.399999999998</v>
      </c>
      <c r="X236" s="28">
        <f>$C$219*Matriz_de_consumo!X21</f>
        <v>19795.599999999999</v>
      </c>
      <c r="Y236" s="28">
        <f>$C$219*Matriz_de_consumo!Y21</f>
        <v>20424.8</v>
      </c>
      <c r="Z236" s="28">
        <f>$C$219*Matriz_de_consumo!Z21</f>
        <v>20279.599999999999</v>
      </c>
    </row>
    <row r="237" spans="2:26" x14ac:dyDescent="0.2">
      <c r="B237" s="75">
        <f t="shared" si="4"/>
        <v>44667</v>
      </c>
      <c r="C237" s="28">
        <f>$C$219*Matriz_de_consumo!C22</f>
        <v>19892.399999999998</v>
      </c>
      <c r="D237" s="28">
        <f>$C$219*Matriz_de_consumo!D22</f>
        <v>19553.599999999999</v>
      </c>
      <c r="E237" s="28">
        <f>$C$219*Matriz_de_consumo!E22</f>
        <v>19553.599999999999</v>
      </c>
      <c r="F237" s="28">
        <f>$C$219*Matriz_de_consumo!F22</f>
        <v>19263.2</v>
      </c>
      <c r="G237" s="28">
        <f>$C$219*Matriz_de_consumo!G22</f>
        <v>20134.399999999998</v>
      </c>
      <c r="H237" s="28">
        <f>$C$219*Matriz_de_consumo!H22</f>
        <v>19844</v>
      </c>
      <c r="I237" s="28">
        <f>$C$219*Matriz_de_consumo!I22</f>
        <v>20134.399999999998</v>
      </c>
      <c r="J237" s="28">
        <f>$C$219*Matriz_de_consumo!J22</f>
        <v>20715.2</v>
      </c>
      <c r="K237" s="28">
        <f>$C$219*Matriz_de_consumo!K22</f>
        <v>17085.2</v>
      </c>
      <c r="L237" s="28">
        <f>$C$219*Matriz_de_consumo!L22</f>
        <v>19214.8</v>
      </c>
      <c r="M237" s="28">
        <f>$C$219*Matriz_de_consumo!M22</f>
        <v>19118</v>
      </c>
      <c r="N237" s="28">
        <f>$C$219*Matriz_de_consumo!N22</f>
        <v>19505.2</v>
      </c>
      <c r="O237" s="28">
        <f>$C$219*Matriz_de_consumo!O22</f>
        <v>19118</v>
      </c>
      <c r="P237" s="28">
        <f>$C$219*Matriz_de_consumo!P22</f>
        <v>19892.399999999998</v>
      </c>
      <c r="Q237" s="28">
        <f>$C$219*Matriz_de_consumo!Q22</f>
        <v>20037.599999999999</v>
      </c>
      <c r="R237" s="28">
        <f>$C$219*Matriz_de_consumo!R22</f>
        <v>19747.2</v>
      </c>
      <c r="S237" s="28">
        <f>$C$219*Matriz_de_consumo!S22</f>
        <v>19505.2</v>
      </c>
      <c r="T237" s="28">
        <f>$C$219*Matriz_de_consumo!T22</f>
        <v>19892.399999999998</v>
      </c>
      <c r="U237" s="28">
        <f>$C$219*Matriz_de_consumo!U22</f>
        <v>20134.399999999998</v>
      </c>
      <c r="V237" s="28">
        <f>$C$219*Matriz_de_consumo!V22</f>
        <v>20134.399999999998</v>
      </c>
      <c r="W237" s="28">
        <f>$C$219*Matriz_de_consumo!W22</f>
        <v>20618.399999999998</v>
      </c>
      <c r="X237" s="28">
        <f>$C$219*Matriz_de_consumo!X22</f>
        <v>19940.8</v>
      </c>
      <c r="Y237" s="28">
        <f>$C$219*Matriz_de_consumo!Y22</f>
        <v>19263.2</v>
      </c>
      <c r="Z237" s="28">
        <f>$C$219*Matriz_de_consumo!Z22</f>
        <v>20231.2</v>
      </c>
    </row>
    <row r="238" spans="2:26" x14ac:dyDescent="0.2">
      <c r="B238" s="75">
        <f t="shared" si="4"/>
        <v>44668</v>
      </c>
      <c r="C238" s="28">
        <f>$C$219*Matriz_de_consumo!C23</f>
        <v>20086</v>
      </c>
      <c r="D238" s="28">
        <f>$C$219*Matriz_de_consumo!D23</f>
        <v>20473.2</v>
      </c>
      <c r="E238" s="28">
        <f>$C$219*Matriz_de_consumo!E23</f>
        <v>20521.599999999999</v>
      </c>
      <c r="F238" s="28">
        <f>$C$219*Matriz_de_consumo!F23</f>
        <v>19505.2</v>
      </c>
      <c r="G238" s="28">
        <f>$C$219*Matriz_de_consumo!G23</f>
        <v>18682.399999999998</v>
      </c>
      <c r="H238" s="28">
        <f>$C$219*Matriz_de_consumo!H23</f>
        <v>19214.8</v>
      </c>
      <c r="I238" s="28">
        <f>$C$219*Matriz_de_consumo!I23</f>
        <v>20473.2</v>
      </c>
      <c r="J238" s="28">
        <f>$C$219*Matriz_de_consumo!J23</f>
        <v>20473.2</v>
      </c>
      <c r="K238" s="28">
        <f>$C$219*Matriz_de_consumo!K23</f>
        <v>20279.599999999999</v>
      </c>
      <c r="L238" s="28">
        <f>$C$219*Matriz_de_consumo!L23</f>
        <v>19698.8</v>
      </c>
      <c r="M238" s="28">
        <f>$C$219*Matriz_de_consumo!M23</f>
        <v>20086</v>
      </c>
      <c r="N238" s="28">
        <f>$C$219*Matriz_de_consumo!N23</f>
        <v>20376.399999999998</v>
      </c>
      <c r="O238" s="28">
        <f>$C$219*Matriz_de_consumo!O23</f>
        <v>19505.2</v>
      </c>
      <c r="P238" s="28">
        <f>$C$219*Matriz_de_consumo!P23</f>
        <v>19214.8</v>
      </c>
      <c r="Q238" s="28">
        <f>$C$219*Matriz_de_consumo!Q23</f>
        <v>20086</v>
      </c>
      <c r="R238" s="28">
        <f>$C$219*Matriz_de_consumo!R23</f>
        <v>20134.399999999998</v>
      </c>
      <c r="S238" s="28">
        <f>$C$219*Matriz_de_consumo!S23</f>
        <v>20134.399999999998</v>
      </c>
      <c r="T238" s="28">
        <f>$C$219*Matriz_de_consumo!T23</f>
        <v>19892.399999999998</v>
      </c>
      <c r="U238" s="28">
        <f>$C$219*Matriz_de_consumo!U23</f>
        <v>19747.2</v>
      </c>
      <c r="V238" s="28">
        <f>$C$219*Matriz_de_consumo!V23</f>
        <v>20231.2</v>
      </c>
      <c r="W238" s="28">
        <f>$C$219*Matriz_de_consumo!W23</f>
        <v>20521.599999999999</v>
      </c>
      <c r="X238" s="28">
        <f>$C$219*Matriz_de_consumo!X23</f>
        <v>20328</v>
      </c>
      <c r="Y238" s="28">
        <f>$C$219*Matriz_de_consumo!Y23</f>
        <v>19553.599999999999</v>
      </c>
      <c r="Z238" s="28">
        <f>$C$219*Matriz_de_consumo!Z23</f>
        <v>19456.8</v>
      </c>
    </row>
    <row r="239" spans="2:26" x14ac:dyDescent="0.2">
      <c r="B239" s="75">
        <f t="shared" si="4"/>
        <v>44669</v>
      </c>
      <c r="C239" s="28">
        <f>$C$219*Matriz_de_consumo!C24</f>
        <v>19360</v>
      </c>
      <c r="D239" s="28">
        <f>$C$219*Matriz_de_consumo!D24</f>
        <v>20037.599999999999</v>
      </c>
      <c r="E239" s="28">
        <f>$C$219*Matriz_de_consumo!E24</f>
        <v>20086</v>
      </c>
      <c r="F239" s="28">
        <f>$C$219*Matriz_de_consumo!F24</f>
        <v>19940.8</v>
      </c>
      <c r="G239" s="28">
        <f>$C$219*Matriz_de_consumo!G24</f>
        <v>20424.8</v>
      </c>
      <c r="H239" s="28">
        <f>$C$219*Matriz_de_consumo!H24</f>
        <v>20521.599999999999</v>
      </c>
      <c r="I239" s="28">
        <f>$C$219*Matriz_de_consumo!I24</f>
        <v>19844</v>
      </c>
      <c r="J239" s="28">
        <f>$C$219*Matriz_de_consumo!J24</f>
        <v>18779.2</v>
      </c>
      <c r="K239" s="28">
        <f>$C$219*Matriz_de_consumo!K24</f>
        <v>20424.8</v>
      </c>
      <c r="L239" s="28">
        <f>$C$219*Matriz_de_consumo!L24</f>
        <v>20279.599999999999</v>
      </c>
      <c r="M239" s="28">
        <f>$C$219*Matriz_de_consumo!M24</f>
        <v>20424.8</v>
      </c>
      <c r="N239" s="28">
        <f>$C$219*Matriz_de_consumo!N24</f>
        <v>20086</v>
      </c>
      <c r="O239" s="28">
        <f>$C$219*Matriz_de_consumo!O24</f>
        <v>20134.399999999998</v>
      </c>
      <c r="P239" s="28">
        <f>$C$219*Matriz_de_consumo!P24</f>
        <v>19408.399999999998</v>
      </c>
      <c r="Q239" s="28">
        <f>$C$219*Matriz_de_consumo!Q24</f>
        <v>19844</v>
      </c>
      <c r="R239" s="28">
        <f>$C$219*Matriz_de_consumo!R24</f>
        <v>19940.8</v>
      </c>
      <c r="S239" s="28">
        <f>$C$219*Matriz_de_consumo!S24</f>
        <v>19747.2</v>
      </c>
      <c r="T239" s="28">
        <f>$C$219*Matriz_de_consumo!T24</f>
        <v>19602</v>
      </c>
      <c r="U239" s="28">
        <f>$C$219*Matriz_de_consumo!U24</f>
        <v>20231.2</v>
      </c>
      <c r="V239" s="28">
        <f>$C$219*Matriz_de_consumo!V24</f>
        <v>19408.399999999998</v>
      </c>
      <c r="W239" s="28">
        <f>$C$219*Matriz_de_consumo!W24</f>
        <v>20134.399999999998</v>
      </c>
      <c r="X239" s="28">
        <f>$C$219*Matriz_de_consumo!X24</f>
        <v>19456.8</v>
      </c>
      <c r="Y239" s="28">
        <f>$C$219*Matriz_de_consumo!Y24</f>
        <v>19892.399999999998</v>
      </c>
      <c r="Z239" s="28">
        <f>$C$219*Matriz_de_consumo!Z24</f>
        <v>19940.8</v>
      </c>
    </row>
    <row r="240" spans="2:26" x14ac:dyDescent="0.2">
      <c r="B240" s="75">
        <f t="shared" si="4"/>
        <v>44670</v>
      </c>
      <c r="C240" s="28">
        <f>$C$219*Matriz_de_consumo!C25</f>
        <v>19505.2</v>
      </c>
      <c r="D240" s="28">
        <f>$C$219*Matriz_de_consumo!D25</f>
        <v>19892.399999999998</v>
      </c>
      <c r="E240" s="28">
        <f>$C$219*Matriz_de_consumo!E25</f>
        <v>19747.2</v>
      </c>
      <c r="F240" s="28">
        <f>$C$219*Matriz_de_consumo!F25</f>
        <v>20086</v>
      </c>
      <c r="G240" s="28">
        <f>$C$219*Matriz_de_consumo!G25</f>
        <v>20763.599999999999</v>
      </c>
      <c r="H240" s="28">
        <f>$C$219*Matriz_de_consumo!H25</f>
        <v>20376.399999999998</v>
      </c>
      <c r="I240" s="28">
        <f>$C$219*Matriz_de_consumo!I25</f>
        <v>19795.599999999999</v>
      </c>
      <c r="J240" s="28">
        <f>$C$219*Matriz_de_consumo!J25</f>
        <v>19553.599999999999</v>
      </c>
      <c r="K240" s="28">
        <f>$C$219*Matriz_de_consumo!K25</f>
        <v>19989.2</v>
      </c>
      <c r="L240" s="28">
        <f>$C$219*Matriz_de_consumo!L25</f>
        <v>19989.2</v>
      </c>
      <c r="M240" s="28">
        <f>$C$219*Matriz_de_consumo!M25</f>
        <v>19263.2</v>
      </c>
      <c r="N240" s="28">
        <f>$C$219*Matriz_de_consumo!N25</f>
        <v>19360</v>
      </c>
      <c r="O240" s="28">
        <f>$C$219*Matriz_de_consumo!O25</f>
        <v>19650.399999999998</v>
      </c>
      <c r="P240" s="28">
        <f>$C$219*Matriz_de_consumo!P25</f>
        <v>19940.8</v>
      </c>
      <c r="Q240" s="28">
        <f>$C$219*Matriz_de_consumo!Q25</f>
        <v>19650.399999999998</v>
      </c>
      <c r="R240" s="28">
        <f>$C$219*Matriz_de_consumo!R25</f>
        <v>19505.2</v>
      </c>
      <c r="S240" s="28">
        <f>$C$219*Matriz_de_consumo!S25</f>
        <v>19456.8</v>
      </c>
      <c r="T240" s="28">
        <f>$C$219*Matriz_de_consumo!T25</f>
        <v>20037.599999999999</v>
      </c>
      <c r="U240" s="28">
        <f>$C$219*Matriz_de_consumo!U25</f>
        <v>20279.599999999999</v>
      </c>
      <c r="V240" s="28">
        <f>$C$219*Matriz_de_consumo!V25</f>
        <v>19602</v>
      </c>
      <c r="W240" s="28">
        <f>$C$219*Matriz_de_consumo!W25</f>
        <v>19214.8</v>
      </c>
      <c r="X240" s="28">
        <f>$C$219*Matriz_de_consumo!X25</f>
        <v>19940.8</v>
      </c>
      <c r="Y240" s="28">
        <f>$C$219*Matriz_de_consumo!Y25</f>
        <v>20086</v>
      </c>
      <c r="Z240" s="28">
        <f>$C$219*Matriz_de_consumo!Z25</f>
        <v>20231.2</v>
      </c>
    </row>
    <row r="241" spans="2:26" x14ac:dyDescent="0.2">
      <c r="B241" s="75">
        <f t="shared" si="4"/>
        <v>44671</v>
      </c>
      <c r="C241" s="28">
        <f>$C$219*Matriz_de_consumo!C26</f>
        <v>19214.8</v>
      </c>
      <c r="D241" s="28">
        <f>$C$219*Matriz_de_consumo!D26</f>
        <v>13890.8</v>
      </c>
      <c r="E241" s="28">
        <f>$C$219*Matriz_de_consumo!E26</f>
        <v>19698.8</v>
      </c>
      <c r="F241" s="28">
        <f>$C$219*Matriz_de_consumo!F26</f>
        <v>20231.2</v>
      </c>
      <c r="G241" s="28">
        <f>$C$219*Matriz_de_consumo!G26</f>
        <v>19698.8</v>
      </c>
      <c r="H241" s="28">
        <f>$C$219*Matriz_de_consumo!H26</f>
        <v>19698.8</v>
      </c>
      <c r="I241" s="28">
        <f>$C$219*Matriz_de_consumo!I26</f>
        <v>19456.8</v>
      </c>
      <c r="J241" s="28">
        <f>$C$219*Matriz_de_consumo!J26</f>
        <v>20376.399999999998</v>
      </c>
      <c r="K241" s="28">
        <f>$C$219*Matriz_de_consumo!K26</f>
        <v>20521.599999999999</v>
      </c>
      <c r="L241" s="28">
        <f>$C$219*Matriz_de_consumo!L26</f>
        <v>19844</v>
      </c>
      <c r="M241" s="28">
        <f>$C$219*Matriz_de_consumo!M26</f>
        <v>19408.399999999998</v>
      </c>
      <c r="N241" s="28">
        <f>$C$219*Matriz_de_consumo!N26</f>
        <v>19118</v>
      </c>
      <c r="O241" s="28">
        <f>$C$219*Matriz_de_consumo!O26</f>
        <v>20134.399999999998</v>
      </c>
      <c r="P241" s="28">
        <f>$C$219*Matriz_de_consumo!P26</f>
        <v>19311.599999999999</v>
      </c>
      <c r="Q241" s="28">
        <f>$C$219*Matriz_de_consumo!Q26</f>
        <v>20037.599999999999</v>
      </c>
      <c r="R241" s="28">
        <f>$C$219*Matriz_de_consumo!R26</f>
        <v>20134.399999999998</v>
      </c>
      <c r="S241" s="28">
        <f>$C$219*Matriz_de_consumo!S26</f>
        <v>19940.8</v>
      </c>
      <c r="T241" s="28">
        <f>$C$219*Matriz_de_consumo!T26</f>
        <v>20763.599999999999</v>
      </c>
      <c r="U241" s="28">
        <f>$C$219*Matriz_de_consumo!U26</f>
        <v>20570</v>
      </c>
      <c r="V241" s="28">
        <f>$C$219*Matriz_de_consumo!V26</f>
        <v>19650.399999999998</v>
      </c>
      <c r="W241" s="28">
        <f>$C$219*Matriz_de_consumo!W26</f>
        <v>20037.599999999999</v>
      </c>
      <c r="X241" s="28">
        <f>$C$219*Matriz_de_consumo!X26</f>
        <v>19747.2</v>
      </c>
      <c r="Y241" s="28">
        <f>$C$219*Matriz_de_consumo!Y26</f>
        <v>19940.8</v>
      </c>
      <c r="Z241" s="28">
        <f>$C$219*Matriz_de_consumo!Z26</f>
        <v>20231.2</v>
      </c>
    </row>
    <row r="242" spans="2:26" x14ac:dyDescent="0.2">
      <c r="B242" s="75">
        <f t="shared" si="4"/>
        <v>44672</v>
      </c>
      <c r="C242" s="28">
        <f>$C$219*Matriz_de_consumo!C27</f>
        <v>20231.2</v>
      </c>
      <c r="D242" s="28">
        <f>$C$219*Matriz_de_consumo!D27</f>
        <v>19408.399999999998</v>
      </c>
      <c r="E242" s="28">
        <f>$C$219*Matriz_de_consumo!E27</f>
        <v>18876</v>
      </c>
      <c r="F242" s="28">
        <f>$C$219*Matriz_de_consumo!F27</f>
        <v>19698.8</v>
      </c>
      <c r="G242" s="28">
        <f>$C$219*Matriz_de_consumo!G27</f>
        <v>20086</v>
      </c>
      <c r="H242" s="28">
        <f>$C$219*Matriz_de_consumo!H27</f>
        <v>19553.599999999999</v>
      </c>
      <c r="I242" s="28">
        <f>$C$219*Matriz_de_consumo!I27</f>
        <v>19795.599999999999</v>
      </c>
      <c r="J242" s="28">
        <f>$C$219*Matriz_de_consumo!J27</f>
        <v>19989.2</v>
      </c>
      <c r="K242" s="28">
        <f>$C$219*Matriz_de_consumo!K27</f>
        <v>20618.399999999998</v>
      </c>
      <c r="L242" s="28">
        <f>$C$219*Matriz_de_consumo!L27</f>
        <v>20424.8</v>
      </c>
      <c r="M242" s="28">
        <f>$C$219*Matriz_de_consumo!M27</f>
        <v>19892.399999999998</v>
      </c>
      <c r="N242" s="28">
        <f>$C$219*Matriz_de_consumo!N27</f>
        <v>19844</v>
      </c>
      <c r="O242" s="28">
        <f>$C$219*Matriz_de_consumo!O27</f>
        <v>19650.399999999998</v>
      </c>
      <c r="P242" s="28">
        <f>$C$219*Matriz_de_consumo!P27</f>
        <v>19844</v>
      </c>
      <c r="Q242" s="28">
        <f>$C$219*Matriz_de_consumo!Q27</f>
        <v>18876</v>
      </c>
      <c r="R242" s="28">
        <f>$C$219*Matriz_de_consumo!R27</f>
        <v>19747.2</v>
      </c>
      <c r="S242" s="28">
        <f>$C$219*Matriz_de_consumo!S27</f>
        <v>19892.399999999998</v>
      </c>
      <c r="T242" s="28">
        <f>$C$219*Matriz_de_consumo!T27</f>
        <v>20328</v>
      </c>
      <c r="U242" s="28">
        <f>$C$219*Matriz_de_consumo!U27</f>
        <v>20182.8</v>
      </c>
      <c r="V242" s="28">
        <f>$C$219*Matriz_de_consumo!V27</f>
        <v>19456.8</v>
      </c>
      <c r="W242" s="28">
        <f>$C$219*Matriz_de_consumo!W27</f>
        <v>19844</v>
      </c>
      <c r="X242" s="28">
        <f>$C$219*Matriz_de_consumo!X27</f>
        <v>19408.399999999998</v>
      </c>
      <c r="Y242" s="28">
        <f>$C$219*Matriz_de_consumo!Y27</f>
        <v>19602</v>
      </c>
      <c r="Z242" s="28">
        <f>$C$219*Matriz_de_consumo!Z27</f>
        <v>19650.399999999998</v>
      </c>
    </row>
    <row r="243" spans="2:26" x14ac:dyDescent="0.2">
      <c r="B243" s="75">
        <f t="shared" si="4"/>
        <v>44673</v>
      </c>
      <c r="C243" s="28">
        <f>$C$219*Matriz_de_consumo!C28</f>
        <v>19505.2</v>
      </c>
      <c r="D243" s="28">
        <f>$C$219*Matriz_de_consumo!D28</f>
        <v>19698.8</v>
      </c>
      <c r="E243" s="28">
        <f>$C$219*Matriz_de_consumo!E28</f>
        <v>19844</v>
      </c>
      <c r="F243" s="28">
        <f>$C$219*Matriz_de_consumo!F28</f>
        <v>18924.399999999998</v>
      </c>
      <c r="G243" s="28">
        <f>$C$219*Matriz_de_consumo!G28</f>
        <v>19553.599999999999</v>
      </c>
      <c r="H243" s="28">
        <f>$C$219*Matriz_de_consumo!H28</f>
        <v>19698.8</v>
      </c>
      <c r="I243" s="28">
        <f>$C$219*Matriz_de_consumo!I28</f>
        <v>18440.399999999998</v>
      </c>
      <c r="J243" s="28">
        <f>$C$219*Matriz_de_consumo!J28</f>
        <v>19214.8</v>
      </c>
      <c r="K243" s="28">
        <f>$C$219*Matriz_de_consumo!K28</f>
        <v>18585.599999999999</v>
      </c>
      <c r="L243" s="28">
        <f>$C$219*Matriz_de_consumo!L28</f>
        <v>18392</v>
      </c>
      <c r="M243" s="28">
        <f>$C$219*Matriz_de_consumo!M28</f>
        <v>17908</v>
      </c>
      <c r="N243" s="28">
        <f>$C$219*Matriz_de_consumo!N28</f>
        <v>18246.8</v>
      </c>
      <c r="O243" s="28">
        <f>$C$219*Matriz_de_consumo!O28</f>
        <v>19892.399999999998</v>
      </c>
      <c r="P243" s="28">
        <f>$C$219*Matriz_de_consumo!P28</f>
        <v>19844</v>
      </c>
      <c r="Q243" s="28">
        <f>$C$219*Matriz_de_consumo!Q28</f>
        <v>20086</v>
      </c>
      <c r="R243" s="28">
        <f>$C$219*Matriz_de_consumo!R28</f>
        <v>19698.8</v>
      </c>
      <c r="S243" s="28">
        <f>$C$219*Matriz_de_consumo!S28</f>
        <v>20134.399999999998</v>
      </c>
      <c r="T243" s="28">
        <f>$C$219*Matriz_de_consumo!T28</f>
        <v>20134.399999999998</v>
      </c>
      <c r="U243" s="28">
        <f>$C$219*Matriz_de_consumo!U28</f>
        <v>20086</v>
      </c>
      <c r="V243" s="28">
        <f>$C$219*Matriz_de_consumo!V28</f>
        <v>20328</v>
      </c>
      <c r="W243" s="28">
        <f>$C$219*Matriz_de_consumo!W28</f>
        <v>19602</v>
      </c>
      <c r="X243" s="28">
        <f>$C$219*Matriz_de_consumo!X28</f>
        <v>19408.399999999998</v>
      </c>
      <c r="Y243" s="28">
        <f>$C$219*Matriz_de_consumo!Y28</f>
        <v>19505.2</v>
      </c>
      <c r="Z243" s="28">
        <f>$C$219*Matriz_de_consumo!Z28</f>
        <v>19892.399999999998</v>
      </c>
    </row>
    <row r="244" spans="2:26" x14ac:dyDescent="0.2">
      <c r="B244" s="75">
        <f t="shared" si="4"/>
        <v>44674</v>
      </c>
      <c r="C244" s="28">
        <f>$C$219*Matriz_de_consumo!C29</f>
        <v>20424.8</v>
      </c>
      <c r="D244" s="28">
        <f>$C$219*Matriz_de_consumo!D29</f>
        <v>20231.2</v>
      </c>
      <c r="E244" s="28">
        <f>$C$219*Matriz_de_consumo!E29</f>
        <v>19747.2</v>
      </c>
      <c r="F244" s="28">
        <f>$C$219*Matriz_de_consumo!F29</f>
        <v>19553.599999999999</v>
      </c>
      <c r="G244" s="28">
        <f>$C$219*Matriz_de_consumo!G29</f>
        <v>19166.399999999998</v>
      </c>
      <c r="H244" s="28">
        <f>$C$219*Matriz_de_consumo!H29</f>
        <v>20037.599999999999</v>
      </c>
      <c r="I244" s="28">
        <f>$C$219*Matriz_de_consumo!I29</f>
        <v>20376.399999999998</v>
      </c>
      <c r="J244" s="28">
        <f>$C$219*Matriz_de_consumo!J29</f>
        <v>20424.8</v>
      </c>
      <c r="K244" s="28">
        <f>$C$219*Matriz_de_consumo!K29</f>
        <v>20570</v>
      </c>
      <c r="L244" s="28">
        <f>$C$219*Matriz_de_consumo!L29</f>
        <v>20376.399999999998</v>
      </c>
      <c r="M244" s="28">
        <f>$C$219*Matriz_de_consumo!M29</f>
        <v>19505.2</v>
      </c>
      <c r="N244" s="28">
        <f>$C$219*Matriz_de_consumo!N29</f>
        <v>19989.2</v>
      </c>
      <c r="O244" s="28">
        <f>$C$219*Matriz_de_consumo!O29</f>
        <v>19795.599999999999</v>
      </c>
      <c r="P244" s="28">
        <f>$C$219*Matriz_de_consumo!P29</f>
        <v>20231.2</v>
      </c>
      <c r="Q244" s="28">
        <f>$C$219*Matriz_de_consumo!Q29</f>
        <v>19747.2</v>
      </c>
      <c r="R244" s="28">
        <f>$C$219*Matriz_de_consumo!R29</f>
        <v>19311.599999999999</v>
      </c>
      <c r="S244" s="28">
        <f>$C$219*Matriz_de_consumo!S29</f>
        <v>19747.2</v>
      </c>
      <c r="T244" s="28">
        <f>$C$219*Matriz_de_consumo!T29</f>
        <v>18392</v>
      </c>
      <c r="U244" s="28">
        <f>$C$219*Matriz_de_consumo!U29</f>
        <v>12826</v>
      </c>
      <c r="V244" s="28">
        <f>$C$219*Matriz_de_consumo!V29</f>
        <v>13842.4</v>
      </c>
      <c r="W244" s="28">
        <f>$C$219*Matriz_de_consumo!W29</f>
        <v>19553.599999999999</v>
      </c>
      <c r="X244" s="28">
        <f>$C$219*Matriz_de_consumo!X29</f>
        <v>20037.599999999999</v>
      </c>
      <c r="Y244" s="28">
        <f>$C$219*Matriz_de_consumo!Y29</f>
        <v>19602</v>
      </c>
      <c r="Z244" s="28">
        <f>$C$219*Matriz_de_consumo!Z29</f>
        <v>19650.399999999998</v>
      </c>
    </row>
    <row r="245" spans="2:26" x14ac:dyDescent="0.2">
      <c r="B245" s="75">
        <f t="shared" si="4"/>
        <v>44675</v>
      </c>
      <c r="C245" s="28">
        <f>$C$219*Matriz_de_consumo!C30</f>
        <v>19892.399999999998</v>
      </c>
      <c r="D245" s="28">
        <f>$C$219*Matriz_de_consumo!D30</f>
        <v>19553.599999999999</v>
      </c>
      <c r="E245" s="28">
        <f>$C$219*Matriz_de_consumo!E30</f>
        <v>19989.2</v>
      </c>
      <c r="F245" s="28">
        <f>$C$219*Matriz_de_consumo!F30</f>
        <v>19940.8</v>
      </c>
      <c r="G245" s="28">
        <f>$C$219*Matriz_de_consumo!G30</f>
        <v>20376.399999999998</v>
      </c>
      <c r="H245" s="28">
        <f>$C$219*Matriz_de_consumo!H30</f>
        <v>19650.399999999998</v>
      </c>
      <c r="I245" s="28">
        <f>$C$219*Matriz_de_consumo!I30</f>
        <v>20231.2</v>
      </c>
      <c r="J245" s="28">
        <f>$C$219*Matriz_de_consumo!J30</f>
        <v>20134.399999999998</v>
      </c>
      <c r="K245" s="28">
        <f>$C$219*Matriz_de_consumo!K30</f>
        <v>20376.399999999998</v>
      </c>
      <c r="L245" s="28">
        <f>$C$219*Matriz_de_consumo!L30</f>
        <v>20424.8</v>
      </c>
      <c r="M245" s="28">
        <f>$C$219*Matriz_de_consumo!M30</f>
        <v>19940.8</v>
      </c>
      <c r="N245" s="28">
        <f>$C$219*Matriz_de_consumo!N30</f>
        <v>18730.8</v>
      </c>
      <c r="O245" s="28">
        <f>$C$219*Matriz_de_consumo!O30</f>
        <v>20182.8</v>
      </c>
      <c r="P245" s="28">
        <f>$C$219*Matriz_de_consumo!P30</f>
        <v>20182.8</v>
      </c>
      <c r="Q245" s="28">
        <f>$C$219*Matriz_de_consumo!Q30</f>
        <v>20424.8</v>
      </c>
      <c r="R245" s="28">
        <f>$C$219*Matriz_de_consumo!R30</f>
        <v>20424.8</v>
      </c>
      <c r="S245" s="28">
        <f>$C$219*Matriz_de_consumo!S30</f>
        <v>19553.599999999999</v>
      </c>
      <c r="T245" s="28">
        <f>$C$219*Matriz_de_consumo!T30</f>
        <v>19844</v>
      </c>
      <c r="U245" s="28">
        <f>$C$219*Matriz_de_consumo!U30</f>
        <v>19747.2</v>
      </c>
      <c r="V245" s="28">
        <f>$C$219*Matriz_de_consumo!V30</f>
        <v>19747.2</v>
      </c>
      <c r="W245" s="28">
        <f>$C$219*Matriz_de_consumo!W30</f>
        <v>19940.8</v>
      </c>
      <c r="X245" s="28">
        <f>$C$219*Matriz_de_consumo!X30</f>
        <v>18440.399999999998</v>
      </c>
      <c r="Y245" s="28">
        <f>$C$219*Matriz_de_consumo!Y30</f>
        <v>20376.399999999998</v>
      </c>
      <c r="Z245" s="28">
        <f>$C$219*Matriz_de_consumo!Z30</f>
        <v>19698.8</v>
      </c>
    </row>
    <row r="246" spans="2:26" x14ac:dyDescent="0.2">
      <c r="B246" s="75">
        <f t="shared" si="4"/>
        <v>44676</v>
      </c>
      <c r="C246" s="28">
        <f>$C$219*Matriz_de_consumo!C31</f>
        <v>19553.599999999999</v>
      </c>
      <c r="D246" s="28">
        <f>$C$219*Matriz_de_consumo!D31</f>
        <v>19311.599999999999</v>
      </c>
      <c r="E246" s="28">
        <f>$C$219*Matriz_de_consumo!E31</f>
        <v>19989.2</v>
      </c>
      <c r="F246" s="28">
        <f>$C$219*Matriz_de_consumo!F31</f>
        <v>19456.8</v>
      </c>
      <c r="G246" s="28">
        <f>$C$219*Matriz_de_consumo!G31</f>
        <v>19505.2</v>
      </c>
      <c r="H246" s="28">
        <f>$C$219*Matriz_de_consumo!H31</f>
        <v>19602</v>
      </c>
      <c r="I246" s="28">
        <f>$C$219*Matriz_de_consumo!I31</f>
        <v>19166.399999999998</v>
      </c>
      <c r="J246" s="28">
        <f>$C$219*Matriz_de_consumo!J31</f>
        <v>18924.399999999998</v>
      </c>
      <c r="K246" s="28">
        <f>$C$219*Matriz_de_consumo!K31</f>
        <v>19892.399999999998</v>
      </c>
      <c r="L246" s="28">
        <f>$C$219*Matriz_de_consumo!L31</f>
        <v>20134.399999999998</v>
      </c>
      <c r="M246" s="28">
        <f>$C$219*Matriz_de_consumo!M31</f>
        <v>20279.599999999999</v>
      </c>
      <c r="N246" s="28">
        <f>$C$219*Matriz_de_consumo!N31</f>
        <v>20715.2</v>
      </c>
      <c r="O246" s="28">
        <f>$C$219*Matriz_de_consumo!O31</f>
        <v>20521.599999999999</v>
      </c>
      <c r="P246" s="28">
        <f>$C$219*Matriz_de_consumo!P31</f>
        <v>20086</v>
      </c>
      <c r="Q246" s="28">
        <f>$C$219*Matriz_de_consumo!Q31</f>
        <v>19795.599999999999</v>
      </c>
      <c r="R246" s="28">
        <f>$C$219*Matriz_de_consumo!R31</f>
        <v>19214.8</v>
      </c>
      <c r="S246" s="28">
        <f>$C$219*Matriz_de_consumo!S31</f>
        <v>19602</v>
      </c>
      <c r="T246" s="28">
        <f>$C$219*Matriz_de_consumo!T31</f>
        <v>20715.2</v>
      </c>
      <c r="U246" s="28">
        <f>$C$219*Matriz_de_consumo!U31</f>
        <v>20666.8</v>
      </c>
      <c r="V246" s="28">
        <f>$C$219*Matriz_de_consumo!V31</f>
        <v>19892.399999999998</v>
      </c>
      <c r="W246" s="28">
        <f>$C$219*Matriz_de_consumo!W31</f>
        <v>19698.8</v>
      </c>
      <c r="X246" s="28">
        <f>$C$219*Matriz_de_consumo!X31</f>
        <v>18827.599999999999</v>
      </c>
      <c r="Y246" s="28">
        <f>$C$219*Matriz_de_consumo!Y31</f>
        <v>19989.2</v>
      </c>
      <c r="Z246" s="28">
        <f>$C$219*Matriz_de_consumo!Z31</f>
        <v>19360</v>
      </c>
    </row>
    <row r="247" spans="2:26" x14ac:dyDescent="0.2">
      <c r="B247" s="75">
        <f t="shared" si="4"/>
        <v>44677</v>
      </c>
      <c r="C247" s="28">
        <f>$C$219*Matriz_de_consumo!C32</f>
        <v>19940.8</v>
      </c>
      <c r="D247" s="28">
        <f>$C$219*Matriz_de_consumo!D32</f>
        <v>20134.399999999998</v>
      </c>
      <c r="E247" s="28">
        <f>$C$219*Matriz_de_consumo!E32</f>
        <v>20134.399999999998</v>
      </c>
      <c r="F247" s="28">
        <f>$C$219*Matriz_de_consumo!F32</f>
        <v>19650.399999999998</v>
      </c>
      <c r="G247" s="28">
        <f>$C$219*Matriz_de_consumo!G32</f>
        <v>19650.399999999998</v>
      </c>
      <c r="H247" s="28">
        <f>$C$219*Matriz_de_consumo!H32</f>
        <v>20279.599999999999</v>
      </c>
      <c r="I247" s="28">
        <f>$C$219*Matriz_de_consumo!I32</f>
        <v>20473.2</v>
      </c>
      <c r="J247" s="28">
        <f>$C$219*Matriz_de_consumo!J32</f>
        <v>20376.399999999998</v>
      </c>
      <c r="K247" s="28">
        <f>$C$219*Matriz_de_consumo!K32</f>
        <v>19650.399999999998</v>
      </c>
      <c r="L247" s="28">
        <f>$C$219*Matriz_de_consumo!L32</f>
        <v>18150</v>
      </c>
      <c r="M247" s="28">
        <f>$C$219*Matriz_de_consumo!M32</f>
        <v>19021.2</v>
      </c>
      <c r="N247" s="28">
        <f>$C$219*Matriz_de_consumo!N32</f>
        <v>19311.599999999999</v>
      </c>
      <c r="O247" s="28">
        <f>$C$219*Matriz_de_consumo!O32</f>
        <v>19360</v>
      </c>
      <c r="P247" s="28">
        <f>$C$219*Matriz_de_consumo!P32</f>
        <v>19214.8</v>
      </c>
      <c r="Q247" s="28">
        <f>$C$219*Matriz_de_consumo!Q32</f>
        <v>19360</v>
      </c>
      <c r="R247" s="28">
        <f>$C$219*Matriz_de_consumo!R32</f>
        <v>19553.599999999999</v>
      </c>
      <c r="S247" s="28">
        <f>$C$219*Matriz_de_consumo!S32</f>
        <v>19989.2</v>
      </c>
      <c r="T247" s="28">
        <f>$C$219*Matriz_de_consumo!T32</f>
        <v>16988.399999999998</v>
      </c>
      <c r="U247" s="28">
        <f>$C$219*Matriz_de_consumo!U32</f>
        <v>17666</v>
      </c>
      <c r="V247" s="28">
        <f>$C$219*Matriz_de_consumo!V32</f>
        <v>17666</v>
      </c>
      <c r="W247" s="28">
        <f>$C$219*Matriz_de_consumo!W32</f>
        <v>18295.2</v>
      </c>
      <c r="X247" s="28">
        <f>$C$219*Matriz_de_consumo!X32</f>
        <v>18150</v>
      </c>
      <c r="Y247" s="28">
        <f>$C$219*Matriz_de_consumo!Y32</f>
        <v>18585.599999999999</v>
      </c>
      <c r="Z247" s="28">
        <f>$C$219*Matriz_de_consumo!Z32</f>
        <v>18101.599999999999</v>
      </c>
    </row>
    <row r="248" spans="2:26" x14ac:dyDescent="0.2">
      <c r="B248" s="75">
        <f t="shared" si="4"/>
        <v>44678</v>
      </c>
      <c r="C248" s="28">
        <f>$C$219*Matriz_de_consumo!C33</f>
        <v>18682.399999999998</v>
      </c>
      <c r="D248" s="28">
        <f>$C$219*Matriz_de_consumo!D33</f>
        <v>18343.599999999999</v>
      </c>
      <c r="E248" s="28">
        <f>$C$219*Matriz_de_consumo!E33</f>
        <v>18198.399999999998</v>
      </c>
      <c r="F248" s="28">
        <f>$C$219*Matriz_de_consumo!F33</f>
        <v>18392</v>
      </c>
      <c r="G248" s="28">
        <f>$C$219*Matriz_de_consumo!G33</f>
        <v>18343.599999999999</v>
      </c>
      <c r="H248" s="28">
        <f>$C$219*Matriz_de_consumo!H33</f>
        <v>17859.599999999999</v>
      </c>
      <c r="I248" s="28">
        <f>$C$219*Matriz_de_consumo!I33</f>
        <v>18392</v>
      </c>
      <c r="J248" s="28">
        <f>$C$219*Matriz_de_consumo!J33</f>
        <v>18488.8</v>
      </c>
      <c r="K248" s="28">
        <f>$C$219*Matriz_de_consumo!K33</f>
        <v>18440.399999999998</v>
      </c>
      <c r="L248" s="28">
        <f>$C$219*Matriz_de_consumo!L33</f>
        <v>18730.8</v>
      </c>
      <c r="M248" s="28">
        <f>$C$219*Matriz_de_consumo!M33</f>
        <v>18585.599999999999</v>
      </c>
      <c r="N248" s="28">
        <f>$C$219*Matriz_de_consumo!N33</f>
        <v>18440.399999999998</v>
      </c>
      <c r="O248" s="28">
        <f>$C$219*Matriz_de_consumo!O33</f>
        <v>17811.2</v>
      </c>
      <c r="P248" s="28">
        <f>$C$219*Matriz_de_consumo!P33</f>
        <v>17520.8</v>
      </c>
      <c r="Q248" s="28">
        <f>$C$219*Matriz_de_consumo!Q33</f>
        <v>19311.599999999999</v>
      </c>
      <c r="R248" s="28">
        <f>$C$219*Matriz_de_consumo!R33</f>
        <v>18827.599999999999</v>
      </c>
      <c r="S248" s="28">
        <f>$C$219*Matriz_de_consumo!S33</f>
        <v>18634</v>
      </c>
      <c r="T248" s="28">
        <f>$C$219*Matriz_de_consumo!T33</f>
        <v>17859.599999999999</v>
      </c>
      <c r="U248" s="28">
        <f>$C$219*Matriz_de_consumo!U33</f>
        <v>18634</v>
      </c>
      <c r="V248" s="28">
        <f>$C$219*Matriz_de_consumo!V33</f>
        <v>18053.2</v>
      </c>
      <c r="W248" s="28">
        <f>$C$219*Matriz_de_consumo!W33</f>
        <v>18972.8</v>
      </c>
      <c r="X248" s="28">
        <f>$C$219*Matriz_de_consumo!X33</f>
        <v>19214.8</v>
      </c>
      <c r="Y248" s="28">
        <f>$C$219*Matriz_de_consumo!Y33</f>
        <v>18392</v>
      </c>
      <c r="Z248" s="28">
        <f>$C$219*Matriz_de_consumo!Z33</f>
        <v>18392</v>
      </c>
    </row>
    <row r="249" spans="2:26" x14ac:dyDescent="0.2">
      <c r="B249" s="75">
        <f t="shared" si="4"/>
        <v>44679</v>
      </c>
      <c r="C249" s="28">
        <f>$C$219*Matriz_de_consumo!C34</f>
        <v>17811.2</v>
      </c>
      <c r="D249" s="28">
        <f>$C$219*Matriz_de_consumo!D34</f>
        <v>17617.599999999999</v>
      </c>
      <c r="E249" s="28">
        <f>$C$219*Matriz_de_consumo!E34</f>
        <v>17908</v>
      </c>
      <c r="F249" s="28">
        <f>$C$219*Matriz_de_consumo!F34</f>
        <v>18537.2</v>
      </c>
      <c r="G249" s="28">
        <f>$C$219*Matriz_de_consumo!G34</f>
        <v>19118</v>
      </c>
      <c r="H249" s="28">
        <f>$C$219*Matriz_de_consumo!H34</f>
        <v>18779.2</v>
      </c>
      <c r="I249" s="28">
        <f>$C$219*Matriz_de_consumo!I34</f>
        <v>18295.2</v>
      </c>
      <c r="J249" s="28">
        <f>$C$219*Matriz_de_consumo!J34</f>
        <v>18053.2</v>
      </c>
      <c r="K249" s="28">
        <f>$C$219*Matriz_de_consumo!K34</f>
        <v>18246.8</v>
      </c>
      <c r="L249" s="28">
        <f>$C$219*Matriz_de_consumo!L34</f>
        <v>18537.2</v>
      </c>
      <c r="M249" s="28">
        <f>$C$219*Matriz_de_consumo!M34</f>
        <v>18004.8</v>
      </c>
      <c r="N249" s="28">
        <f>$C$219*Matriz_de_consumo!N34</f>
        <v>18392</v>
      </c>
      <c r="O249" s="28">
        <f>$C$219*Matriz_de_consumo!O34</f>
        <v>18488.8</v>
      </c>
      <c r="P249" s="28">
        <f>$C$219*Matriz_de_consumo!P34</f>
        <v>18779.2</v>
      </c>
      <c r="Q249" s="28">
        <f>$C$219*Matriz_de_consumo!Q34</f>
        <v>19214.8</v>
      </c>
      <c r="R249" s="28">
        <f>$C$219*Matriz_de_consumo!R34</f>
        <v>19263.2</v>
      </c>
      <c r="S249" s="28">
        <f>$C$219*Matriz_de_consumo!S34</f>
        <v>17278.8</v>
      </c>
      <c r="T249" s="28">
        <f>$C$219*Matriz_de_consumo!T34</f>
        <v>18246.8</v>
      </c>
      <c r="U249" s="28">
        <f>$C$219*Matriz_de_consumo!U34</f>
        <v>18343.599999999999</v>
      </c>
      <c r="V249" s="28">
        <f>$C$219*Matriz_de_consumo!V34</f>
        <v>18585.599999999999</v>
      </c>
      <c r="W249" s="28">
        <f>$C$219*Matriz_de_consumo!W34</f>
        <v>18876</v>
      </c>
      <c r="X249" s="28">
        <f>$C$219*Matriz_de_consumo!X34</f>
        <v>18634</v>
      </c>
      <c r="Y249" s="28">
        <f>$C$219*Matriz_de_consumo!Y34</f>
        <v>19069.599999999999</v>
      </c>
      <c r="Z249" s="28">
        <f>$C$219*Matriz_de_consumo!Z34</f>
        <v>19263.2</v>
      </c>
    </row>
    <row r="250" spans="2:26" x14ac:dyDescent="0.2">
      <c r="B250" s="75">
        <f t="shared" si="4"/>
        <v>44680</v>
      </c>
      <c r="C250" s="28">
        <f>$C$219*Matriz_de_consumo!C35</f>
        <v>18537.2</v>
      </c>
      <c r="D250" s="28">
        <f>$C$219*Matriz_de_consumo!D35</f>
        <v>18295.2</v>
      </c>
      <c r="E250" s="28">
        <f>$C$219*Matriz_de_consumo!E35</f>
        <v>18488.8</v>
      </c>
      <c r="F250" s="28">
        <f>$C$219*Matriz_de_consumo!F35</f>
        <v>18392</v>
      </c>
      <c r="G250" s="28">
        <f>$C$219*Matriz_de_consumo!G35</f>
        <v>19263.2</v>
      </c>
      <c r="H250" s="28">
        <f>$C$219*Matriz_de_consumo!H35</f>
        <v>19021.2</v>
      </c>
      <c r="I250" s="28">
        <f>$C$219*Matriz_de_consumo!I35</f>
        <v>18827.599999999999</v>
      </c>
      <c r="J250" s="28">
        <f>$C$219*Matriz_de_consumo!J35</f>
        <v>19166.399999999998</v>
      </c>
      <c r="K250" s="28">
        <f>$C$219*Matriz_de_consumo!K35</f>
        <v>19118</v>
      </c>
      <c r="L250" s="28">
        <f>$C$219*Matriz_de_consumo!L35</f>
        <v>18585.599999999999</v>
      </c>
      <c r="M250" s="28">
        <f>$C$219*Matriz_de_consumo!M35</f>
        <v>18634</v>
      </c>
      <c r="N250" s="28">
        <f>$C$219*Matriz_de_consumo!N35</f>
        <v>17714.399999999998</v>
      </c>
      <c r="O250" s="28">
        <f>$C$219*Matriz_de_consumo!O35</f>
        <v>18295.2</v>
      </c>
      <c r="P250" s="28">
        <f>$C$219*Matriz_de_consumo!P35</f>
        <v>18730.8</v>
      </c>
      <c r="Q250" s="28">
        <f>$C$219*Matriz_de_consumo!Q35</f>
        <v>18876</v>
      </c>
      <c r="R250" s="28">
        <f>$C$219*Matriz_de_consumo!R35</f>
        <v>18876</v>
      </c>
      <c r="S250" s="28">
        <f>$C$219*Matriz_de_consumo!S35</f>
        <v>19505.2</v>
      </c>
      <c r="T250" s="28">
        <f>$C$219*Matriz_de_consumo!T35</f>
        <v>18585.599999999999</v>
      </c>
      <c r="U250" s="28">
        <f>$C$219*Matriz_de_consumo!U35</f>
        <v>18876</v>
      </c>
      <c r="V250" s="28">
        <f>$C$219*Matriz_de_consumo!V35</f>
        <v>18779.2</v>
      </c>
      <c r="W250" s="28">
        <f>$C$219*Matriz_de_consumo!W35</f>
        <v>18537.2</v>
      </c>
      <c r="X250" s="28">
        <f>$C$219*Matriz_de_consumo!X35</f>
        <v>18585.599999999999</v>
      </c>
      <c r="Y250" s="28">
        <f>$C$219*Matriz_de_consumo!Y35</f>
        <v>18634</v>
      </c>
      <c r="Z250" s="28">
        <f>$C$219*Matriz_de_consumo!Z35</f>
        <v>18246.8</v>
      </c>
    </row>
    <row r="251" spans="2:26" x14ac:dyDescent="0.2">
      <c r="B251" s="75">
        <f t="shared" si="4"/>
        <v>44681</v>
      </c>
      <c r="C251" s="28">
        <f>$C$219*Matriz_de_consumo!C36</f>
        <v>18246.8</v>
      </c>
      <c r="D251" s="28">
        <f>$C$219*Matriz_de_consumo!D36</f>
        <v>18053.2</v>
      </c>
      <c r="E251" s="28">
        <f>$C$219*Matriz_de_consumo!E36</f>
        <v>18198.399999999998</v>
      </c>
      <c r="F251" s="28">
        <f>$C$219*Matriz_de_consumo!F36</f>
        <v>18827.599999999999</v>
      </c>
      <c r="G251" s="28">
        <f>$C$219*Matriz_de_consumo!G36</f>
        <v>19408.399999999998</v>
      </c>
      <c r="H251" s="28">
        <f>$C$219*Matriz_de_consumo!H36</f>
        <v>19118</v>
      </c>
      <c r="I251" s="28">
        <f>$C$219*Matriz_de_consumo!I36</f>
        <v>19214.8</v>
      </c>
      <c r="J251" s="28">
        <f>$C$219*Matriz_de_consumo!J36</f>
        <v>19021.2</v>
      </c>
      <c r="K251" s="28">
        <f>$C$219*Matriz_de_consumo!K36</f>
        <v>18827.599999999999</v>
      </c>
      <c r="L251" s="28">
        <f>$C$219*Matriz_de_consumo!L36</f>
        <v>17956.399999999998</v>
      </c>
      <c r="M251" s="28">
        <f>$C$219*Matriz_de_consumo!M36</f>
        <v>18682.399999999998</v>
      </c>
      <c r="N251" s="28">
        <f>$C$219*Matriz_de_consumo!N36</f>
        <v>19360</v>
      </c>
      <c r="O251" s="28">
        <f>$C$219*Matriz_de_consumo!O36</f>
        <v>19214.8</v>
      </c>
      <c r="P251" s="28">
        <f>$C$219*Matriz_de_consumo!P36</f>
        <v>18634</v>
      </c>
      <c r="Q251" s="28">
        <f>$C$219*Matriz_de_consumo!Q36</f>
        <v>18343.599999999999</v>
      </c>
      <c r="R251" s="28">
        <f>$C$219*Matriz_de_consumo!R36</f>
        <v>18295.2</v>
      </c>
      <c r="S251" s="28">
        <f>$C$219*Matriz_de_consumo!S36</f>
        <v>19360</v>
      </c>
      <c r="T251" s="28">
        <f>$C$219*Matriz_de_consumo!T36</f>
        <v>19311.599999999999</v>
      </c>
      <c r="U251" s="28">
        <f>$C$219*Matriz_de_consumo!U36</f>
        <v>19650.399999999998</v>
      </c>
      <c r="V251" s="28">
        <f>$C$219*Matriz_de_consumo!V36</f>
        <v>20086</v>
      </c>
      <c r="W251" s="28">
        <f>$C$219*Matriz_de_consumo!W36</f>
        <v>20086</v>
      </c>
      <c r="X251" s="28">
        <f>$C$219*Matriz_de_consumo!X36</f>
        <v>20231.2</v>
      </c>
      <c r="Y251" s="28">
        <f>$C$219*Matriz_de_consumo!Y36</f>
        <v>19795.599999999999</v>
      </c>
      <c r="Z251" s="28">
        <f>$C$219*Matriz_de_consumo!Z36</f>
        <v>18876</v>
      </c>
    </row>
    <row r="252" spans="2:26" x14ac:dyDescent="0.2">
      <c r="B252" s="75">
        <f t="shared" si="4"/>
        <v>0</v>
      </c>
      <c r="C252" s="28">
        <f>$C$219*Matriz_de_consumo!C37</f>
        <v>0</v>
      </c>
      <c r="D252" s="28">
        <f>$C$219*Matriz_de_consumo!D37</f>
        <v>0</v>
      </c>
      <c r="E252" s="28">
        <f>$C$219*Matriz_de_consumo!E37</f>
        <v>0</v>
      </c>
      <c r="F252" s="28">
        <f>$C$219*Matriz_de_consumo!F37</f>
        <v>0</v>
      </c>
      <c r="G252" s="28">
        <f>$C$219*Matriz_de_consumo!G37</f>
        <v>0</v>
      </c>
      <c r="H252" s="28">
        <f>$C$219*Matriz_de_consumo!H37</f>
        <v>0</v>
      </c>
      <c r="I252" s="28">
        <f>$C$219*Matriz_de_consumo!I37</f>
        <v>0</v>
      </c>
      <c r="J252" s="28">
        <f>$C$219*Matriz_de_consumo!J37</f>
        <v>0</v>
      </c>
      <c r="K252" s="28">
        <f>$C$219*Matriz_de_consumo!K37</f>
        <v>0</v>
      </c>
      <c r="L252" s="28">
        <f>$C$219*Matriz_de_consumo!L37</f>
        <v>0</v>
      </c>
      <c r="M252" s="28">
        <f>$C$219*Matriz_de_consumo!M37</f>
        <v>0</v>
      </c>
      <c r="N252" s="28">
        <f>$C$219*Matriz_de_consumo!N37</f>
        <v>0</v>
      </c>
      <c r="O252" s="28">
        <f>$C$219*Matriz_de_consumo!O37</f>
        <v>0</v>
      </c>
      <c r="P252" s="28">
        <f>$C$219*Matriz_de_consumo!P37</f>
        <v>0</v>
      </c>
      <c r="Q252" s="28">
        <f>$C$219*Matriz_de_consumo!Q37</f>
        <v>0</v>
      </c>
      <c r="R252" s="28">
        <f>$C$219*Matriz_de_consumo!R37</f>
        <v>0</v>
      </c>
      <c r="S252" s="28">
        <f>$C$219*Matriz_de_consumo!S37</f>
        <v>0</v>
      </c>
      <c r="T252" s="28">
        <f>$C$219*Matriz_de_consumo!T37</f>
        <v>0</v>
      </c>
      <c r="U252" s="28">
        <f>$C$219*Matriz_de_consumo!U37</f>
        <v>0</v>
      </c>
      <c r="V252" s="28">
        <f>$C$219*Matriz_de_consumo!V37</f>
        <v>0</v>
      </c>
      <c r="W252" s="28">
        <f>$C$219*Matriz_de_consumo!W37</f>
        <v>0</v>
      </c>
      <c r="X252" s="28">
        <f>$C$219*Matriz_de_consumo!X37</f>
        <v>0</v>
      </c>
      <c r="Y252" s="28">
        <f>$C$219*Matriz_de_consumo!Y37</f>
        <v>0</v>
      </c>
      <c r="Z252" s="28">
        <f>$C$219*Matriz_de_consumo!Z37</f>
        <v>0</v>
      </c>
    </row>
    <row r="254" spans="2:26" x14ac:dyDescent="0.2">
      <c r="B254" s="25" t="s">
        <v>107</v>
      </c>
      <c r="C254" s="29">
        <f>+SUM(C222:Z252)</f>
        <v>14098097.200000003</v>
      </c>
    </row>
    <row r="259" spans="2:50" s="19" customFormat="1" x14ac:dyDescent="0.2">
      <c r="B259" s="18" t="s">
        <v>85</v>
      </c>
    </row>
    <row r="261" spans="2:50" s="47" customFormat="1" ht="15" x14ac:dyDescent="0.25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144</v>
      </c>
      <c r="C262" s="36" cm="1">
        <f t="array" ref="C262">INDEX(Tabla_reporte_bitacora_frontera[pmin_redo],MATCH(Datos_Consumos!$C$2,Tabla_reporte_bitacora_frontera[frontera],0),0)</f>
        <v>23.47</v>
      </c>
      <c r="D262" s="36" cm="1">
        <f t="array" ref="D262">INDEX(Tabla_reporte_bitacora_frontera[pmin_redo],MATCH(Datos_Consumos!$C$2,Tabla_reporte_bitacora_frontera[frontera],0),0)</f>
        <v>23.47</v>
      </c>
      <c r="E262" s="36" cm="1">
        <f t="array" ref="E262">INDEX(Tabla_reporte_bitacora_frontera[pmin_redo],MATCH(Datos_Consumos!$C$2,Tabla_reporte_bitacora_frontera[frontera],0),0)</f>
        <v>23.47</v>
      </c>
      <c r="F262" s="36" cm="1">
        <f t="array" ref="F262">INDEX(Tabla_reporte_bitacora_frontera[pmin_redo],MATCH(Datos_Consumos!$C$2,Tabla_reporte_bitacora_frontera[frontera],0),0)</f>
        <v>23.47</v>
      </c>
      <c r="G262" s="36" cm="1">
        <f t="array" ref="G262">INDEX(Tabla_reporte_bitacora_frontera[pmed_redo],MATCH(Datos_Consumos!$C$2,Tabla_reporte_bitacora_frontera[frontera],0),0)</f>
        <v>23.53</v>
      </c>
      <c r="H262" s="36" cm="1">
        <f t="array" ref="H262">INDEX(Tabla_reporte_bitacora_frontera[pmed_redo],MATCH(Datos_Consumos!$C$2,Tabla_reporte_bitacora_frontera[frontera],0),0)</f>
        <v>23.53</v>
      </c>
      <c r="I262" s="36" cm="1">
        <f t="array" ref="I262">INDEX(Tabla_reporte_bitacora_frontera[pmed_redo],MATCH(Datos_Consumos!$C$2,Tabla_reporte_bitacora_frontera[frontera],0),0)</f>
        <v>23.53</v>
      </c>
      <c r="J262" s="36" cm="1">
        <f t="array" ref="J262">INDEX(Tabla_reporte_bitacora_frontera[pmed_redo],MATCH(Datos_Consumos!$C$2,Tabla_reporte_bitacora_frontera[frontera],0),0)</f>
        <v>23.53</v>
      </c>
      <c r="K262" s="36" cm="1">
        <f t="array" ref="K262">INDEX(Tabla_reporte_bitacora_frontera[pmed_redo],MATCH(Datos_Consumos!$C$2,Tabla_reporte_bitacora_frontera[frontera],0),0)</f>
        <v>23.53</v>
      </c>
      <c r="L262" s="36" cm="1">
        <f t="array" ref="L262">INDEX(Tabla_reporte_bitacora_frontera[pmax_redo],MATCH(Datos_Consumos!$C$2,Tabla_reporte_bitacora_frontera[frontera],0),0)</f>
        <v>23.56</v>
      </c>
      <c r="M262" s="36" cm="1">
        <f t="array" ref="M262">INDEX(Tabla_reporte_bitacora_frontera[pmax_redo],MATCH(Datos_Consumos!$C$2,Tabla_reporte_bitacora_frontera[frontera],0),0)</f>
        <v>23.56</v>
      </c>
      <c r="N262" s="36" cm="1">
        <f t="array" ref="N262">INDEX(Tabla_reporte_bitacora_frontera[pmax_redo],MATCH(Datos_Consumos!$C$2,Tabla_reporte_bitacora_frontera[frontera],0),0)</f>
        <v>23.56</v>
      </c>
      <c r="O262" s="36" cm="1">
        <f t="array" ref="O262">INDEX(Tabla_reporte_bitacora_frontera[pmed_redo],MATCH(Datos_Consumos!$C$2,Tabla_reporte_bitacora_frontera[frontera],0),0)</f>
        <v>23.53</v>
      </c>
      <c r="P262" s="36" cm="1">
        <f t="array" ref="P262">INDEX(Tabla_reporte_bitacora_frontera[pmed_redo],MATCH(Datos_Consumos!$C$2,Tabla_reporte_bitacora_frontera[frontera],0),0)</f>
        <v>23.53</v>
      </c>
      <c r="Q262" s="36" cm="1">
        <f t="array" ref="Q262">INDEX(Tabla_reporte_bitacora_frontera[pmed_redo],MATCH(Datos_Consumos!$C$2,Tabla_reporte_bitacora_frontera[frontera],0),0)</f>
        <v>23.53</v>
      </c>
      <c r="R262" s="36" cm="1">
        <f t="array" ref="R262">INDEX(Tabla_reporte_bitacora_frontera[pmed_redo],MATCH(Datos_Consumos!$C$2,Tabla_reporte_bitacora_frontera[frontera],0),0)</f>
        <v>23.53</v>
      </c>
      <c r="S262" s="36" cm="1">
        <f t="array" ref="S262">INDEX(Tabla_reporte_bitacora_frontera[pmed_redo],MATCH(Datos_Consumos!$C$2,Tabla_reporte_bitacora_frontera[frontera],0),0)</f>
        <v>23.53</v>
      </c>
      <c r="T262" s="36" cm="1">
        <f t="array" ref="T262">INDEX(Tabla_reporte_bitacora_frontera[pmed_redo],MATCH(Datos_Consumos!$C$2,Tabla_reporte_bitacora_frontera[frontera],0),0)</f>
        <v>23.53</v>
      </c>
      <c r="U262" s="36" cm="1">
        <f t="array" ref="U262">INDEX(Tabla_reporte_bitacora_frontera[pmax_redo],MATCH(Datos_Consumos!$C$2,Tabla_reporte_bitacora_frontera[frontera],0),0)</f>
        <v>23.56</v>
      </c>
      <c r="V262" s="36" cm="1">
        <f t="array" ref="V262">INDEX(Tabla_reporte_bitacora_frontera[pmax_redo],MATCH(Datos_Consumos!$C$2,Tabla_reporte_bitacora_frontera[frontera],0),0)</f>
        <v>23.56</v>
      </c>
      <c r="W262" s="36" cm="1">
        <f t="array" ref="W262">INDEX(Tabla_reporte_bitacora_frontera[pmax_redo],MATCH(Datos_Consumos!$C$2,Tabla_reporte_bitacora_frontera[frontera],0),0)</f>
        <v>23.56</v>
      </c>
      <c r="X262" s="36" cm="1">
        <f t="array" ref="X262">INDEX(Tabla_reporte_bitacora_frontera[pmed_redo],MATCH(Datos_Consumos!$C$2,Tabla_reporte_bitacora_frontera[frontera],0),0)</f>
        <v>23.53</v>
      </c>
      <c r="Y262" s="36" cm="1">
        <f t="array" ref="Y262">INDEX(Tabla_reporte_bitacora_frontera[pmed_redo],MATCH(Datos_Consumos!$C$2,Tabla_reporte_bitacora_frontera[frontera],0),0)</f>
        <v>23.53</v>
      </c>
      <c r="Z262" s="36" cm="1">
        <f t="array" ref="Z262">INDEX(Tabla_reporte_bitacora_frontera[pmin_redo],MATCH(Datos_Consumos!$C$2,Tabla_reporte_bitacora_frontera[frontera],0),0)</f>
        <v>23.47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106</v>
      </c>
      <c r="D264" s="21" t="s">
        <v>55</v>
      </c>
      <c r="E264" s="21" t="s">
        <v>56</v>
      </c>
      <c r="F264" s="21" t="s">
        <v>57</v>
      </c>
      <c r="G264" s="21" t="s">
        <v>58</v>
      </c>
      <c r="H264" s="21" t="s">
        <v>59</v>
      </c>
      <c r="I264" s="21" t="s">
        <v>60</v>
      </c>
      <c r="J264" s="21" t="s">
        <v>61</v>
      </c>
      <c r="K264" s="21" t="s">
        <v>62</v>
      </c>
      <c r="L264" s="21" t="s">
        <v>63</v>
      </c>
      <c r="M264" s="21" t="s">
        <v>64</v>
      </c>
      <c r="N264" s="21" t="s">
        <v>65</v>
      </c>
      <c r="O264" s="21" t="s">
        <v>66</v>
      </c>
      <c r="P264" s="21" t="s">
        <v>67</v>
      </c>
      <c r="Q264" s="21" t="s">
        <v>68</v>
      </c>
      <c r="R264" s="21" t="s">
        <v>69</v>
      </c>
      <c r="S264" s="21" t="s">
        <v>70</v>
      </c>
      <c r="T264" s="21" t="s">
        <v>71</v>
      </c>
      <c r="U264" s="21" t="s">
        <v>72</v>
      </c>
      <c r="V264" s="21" t="s">
        <v>73</v>
      </c>
      <c r="W264" s="21" t="s">
        <v>74</v>
      </c>
      <c r="X264" s="21" t="s">
        <v>75</v>
      </c>
      <c r="Y264" s="21" t="s">
        <v>76</v>
      </c>
      <c r="Z264" s="21" t="s">
        <v>77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44652</v>
      </c>
      <c r="C265" s="28">
        <f>C$262*Matriz_de_consumo!C7</f>
        <v>391479.6</v>
      </c>
      <c r="D265" s="28">
        <f>D$262*Matriz_de_consumo!D7</f>
        <v>386785.6</v>
      </c>
      <c r="E265" s="28">
        <f>E$262*Matriz_de_consumo!E7</f>
        <v>379275.19999999995</v>
      </c>
      <c r="F265" s="28">
        <f>F$262*Matriz_de_consumo!F7</f>
        <v>383030.39999999997</v>
      </c>
      <c r="G265" s="28">
        <f>G$262*Matriz_de_consumo!G7</f>
        <v>402833.60000000003</v>
      </c>
      <c r="H265" s="28">
        <f>H$262*Matriz_de_consumo!H7</f>
        <v>400951.2</v>
      </c>
      <c r="I265" s="28">
        <f>I$262*Matriz_de_consumo!I7</f>
        <v>393421.60000000003</v>
      </c>
      <c r="J265" s="28">
        <f>J$262*Matriz_de_consumo!J7</f>
        <v>390598</v>
      </c>
      <c r="K265" s="28">
        <f>K$262*Matriz_de_consumo!K7</f>
        <v>404716</v>
      </c>
      <c r="L265" s="28">
        <f>L$262*Matriz_de_consumo!L7</f>
        <v>389211.19999999995</v>
      </c>
      <c r="M265" s="28">
        <f>M$262*Matriz_de_consumo!M7</f>
        <v>387326.39999999997</v>
      </c>
      <c r="N265" s="28">
        <f>N$262*Matriz_de_consumo!N7</f>
        <v>382614.39999999997</v>
      </c>
      <c r="O265" s="28">
        <f>O$262*Matriz_de_consumo!O7</f>
        <v>398127.60000000003</v>
      </c>
      <c r="P265" s="28">
        <f>P$262*Matriz_de_consumo!P7</f>
        <v>401892.4</v>
      </c>
      <c r="Q265" s="28">
        <f>Q$262*Matriz_de_consumo!Q7</f>
        <v>395304</v>
      </c>
      <c r="R265" s="28">
        <f>R$262*Matriz_de_consumo!R7</f>
        <v>391539.20000000001</v>
      </c>
      <c r="S265" s="28">
        <f>S$262*Matriz_de_consumo!S7</f>
        <v>381186</v>
      </c>
      <c r="T265" s="28">
        <f>T$262*Matriz_de_consumo!T7</f>
        <v>323772.79999999999</v>
      </c>
      <c r="U265" s="28">
        <f>U$262*Matriz_de_consumo!U7</f>
        <v>365651.19999999995</v>
      </c>
      <c r="V265" s="28">
        <f>V$262*Matriz_de_consumo!V7</f>
        <v>378844.8</v>
      </c>
      <c r="W265" s="28">
        <f>W$262*Matriz_de_consumo!W7</f>
        <v>379787.19999999995</v>
      </c>
      <c r="X265" s="28">
        <f>X$262*Matriz_de_consumo!X7</f>
        <v>392480.4</v>
      </c>
      <c r="Y265" s="28">
        <f>Y$262*Matriz_de_consumo!Y7</f>
        <v>376480</v>
      </c>
      <c r="Z265" s="28">
        <f>Z$262*Matriz_de_consumo!Z7</f>
        <v>393357.19999999995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44653</v>
      </c>
      <c r="C266" s="28">
        <f>C$262*Matriz_de_consumo!C8</f>
        <v>389602</v>
      </c>
      <c r="D266" s="28">
        <f>D$262*Matriz_de_consumo!D8</f>
        <v>329518.8</v>
      </c>
      <c r="E266" s="28">
        <f>E$262*Matriz_de_consumo!E8</f>
        <v>384908</v>
      </c>
      <c r="F266" s="28">
        <f>F$262*Matriz_de_consumo!F8</f>
        <v>394296</v>
      </c>
      <c r="G266" s="28">
        <f>G$262*Matriz_de_consumo!G8</f>
        <v>390598</v>
      </c>
      <c r="H266" s="28">
        <f>H$262*Matriz_de_consumo!H8</f>
        <v>385892</v>
      </c>
      <c r="I266" s="28">
        <f>I$262*Matriz_de_consumo!I8</f>
        <v>370832.80000000005</v>
      </c>
      <c r="J266" s="28">
        <f>J$262*Matriz_de_consumo!J8</f>
        <v>396245.2</v>
      </c>
      <c r="K266" s="28">
        <f>K$262*Matriz_de_consumo!K8</f>
        <v>377421.2</v>
      </c>
      <c r="L266" s="28">
        <f>L$262*Matriz_de_consumo!L8</f>
        <v>393923.19999999995</v>
      </c>
      <c r="M266" s="28">
        <f>M$262*Matriz_de_consumo!M8</f>
        <v>399577.59999999998</v>
      </c>
      <c r="N266" s="28">
        <f>N$262*Matriz_de_consumo!N8</f>
        <v>389211.19999999995</v>
      </c>
      <c r="O266" s="28">
        <f>O$262*Matriz_de_consumo!O8</f>
        <v>392480.4</v>
      </c>
      <c r="P266" s="28">
        <f>P$262*Matriz_de_consumo!P8</f>
        <v>388715.60000000003</v>
      </c>
      <c r="Q266" s="28">
        <f>Q$262*Matriz_de_consumo!Q8</f>
        <v>378362.4</v>
      </c>
      <c r="R266" s="28">
        <f>R$262*Matriz_de_consumo!R8</f>
        <v>375538.80000000005</v>
      </c>
      <c r="S266" s="28">
        <f>S$262*Matriz_de_consumo!S8</f>
        <v>386833.2</v>
      </c>
      <c r="T266" s="28">
        <f>T$262*Matriz_de_consumo!T8</f>
        <v>375538.80000000005</v>
      </c>
      <c r="U266" s="28">
        <f>U$262*Matriz_de_consumo!U8</f>
        <v>390153.6</v>
      </c>
      <c r="V266" s="28">
        <f>V$262*Matriz_de_consumo!V8</f>
        <v>392038.39999999997</v>
      </c>
      <c r="W266" s="28">
        <f>W$262*Matriz_de_consumo!W8</f>
        <v>385441.6</v>
      </c>
      <c r="X266" s="28">
        <f>X$262*Matriz_de_consumo!X8</f>
        <v>386833.2</v>
      </c>
      <c r="Y266" s="28">
        <f>Y$262*Matriz_de_consumo!Y8</f>
        <v>383068.4</v>
      </c>
      <c r="Z266" s="28">
        <f>Z$262*Matriz_de_consumo!Z8</f>
        <v>388663.19999999995</v>
      </c>
    </row>
    <row r="267" spans="2:50" x14ac:dyDescent="0.2">
      <c r="B267" s="75">
        <f t="shared" si="5"/>
        <v>44654</v>
      </c>
      <c r="C267" s="28">
        <f>C$262*Matriz_de_consumo!C9</f>
        <v>388663.19999999995</v>
      </c>
      <c r="D267" s="28">
        <f>D$262*Matriz_de_consumo!D9</f>
        <v>375520</v>
      </c>
      <c r="E267" s="28">
        <f>E$262*Matriz_de_consumo!E9</f>
        <v>384908</v>
      </c>
      <c r="F267" s="28">
        <f>F$262*Matriz_de_consumo!F9</f>
        <v>372703.6</v>
      </c>
      <c r="G267" s="28">
        <f>G$262*Matriz_de_consumo!G9</f>
        <v>385892</v>
      </c>
      <c r="H267" s="28">
        <f>H$262*Matriz_de_consumo!H9</f>
        <v>359538.4</v>
      </c>
      <c r="I267" s="28">
        <f>I$262*Matriz_de_consumo!I9</f>
        <v>376480</v>
      </c>
      <c r="J267" s="28">
        <f>J$262*Matriz_de_consumo!J9</f>
        <v>376480</v>
      </c>
      <c r="K267" s="28">
        <f>K$262*Matriz_de_consumo!K9</f>
        <v>387774.4</v>
      </c>
      <c r="L267" s="28">
        <f>L$262*Matriz_de_consumo!L9</f>
        <v>386384</v>
      </c>
      <c r="M267" s="28">
        <f>M$262*Matriz_de_consumo!M9</f>
        <v>375075.19999999995</v>
      </c>
      <c r="N267" s="28">
        <f>N$262*Matriz_de_consumo!N9</f>
        <v>389211.19999999995</v>
      </c>
      <c r="O267" s="28">
        <f>O$262*Matriz_de_consumo!O9</f>
        <v>379303.60000000003</v>
      </c>
      <c r="P267" s="28">
        <f>P$262*Matriz_de_consumo!P9</f>
        <v>401892.4</v>
      </c>
      <c r="Q267" s="28">
        <f>Q$262*Matriz_de_consumo!Q9</f>
        <v>391539.20000000001</v>
      </c>
      <c r="R267" s="28">
        <f>R$262*Matriz_de_consumo!R9</f>
        <v>384009.60000000003</v>
      </c>
      <c r="S267" s="28">
        <f>S$262*Matriz_de_consumo!S9</f>
        <v>390598</v>
      </c>
      <c r="T267" s="28">
        <f>T$262*Matriz_de_consumo!T9</f>
        <v>393421.60000000003</v>
      </c>
      <c r="U267" s="28">
        <f>U$262*Matriz_de_consumo!U9</f>
        <v>376017.6</v>
      </c>
      <c r="V267" s="28">
        <f>V$262*Matriz_de_consumo!V9</f>
        <v>380729.59999999998</v>
      </c>
      <c r="W267" s="28">
        <f>W$262*Matriz_de_consumo!W9</f>
        <v>380729.59999999998</v>
      </c>
      <c r="X267" s="28">
        <f>X$262*Matriz_de_consumo!X9</f>
        <v>368950.4</v>
      </c>
      <c r="Y267" s="28">
        <f>Y$262*Matriz_de_consumo!Y9</f>
        <v>380244.80000000005</v>
      </c>
      <c r="Z267" s="28">
        <f>Z$262*Matriz_de_consumo!Z9</f>
        <v>391479.6</v>
      </c>
    </row>
    <row r="268" spans="2:50" x14ac:dyDescent="0.2">
      <c r="B268" s="75">
        <f t="shared" si="5"/>
        <v>44655</v>
      </c>
      <c r="C268" s="28">
        <f>C$262*Matriz_de_consumo!C10</f>
        <v>371764.8</v>
      </c>
      <c r="D268" s="28">
        <f>D$262*Matriz_de_consumo!D10</f>
        <v>339845.6</v>
      </c>
      <c r="E268" s="28">
        <f>E$262*Matriz_de_consumo!E10</f>
        <v>364254.39999999997</v>
      </c>
      <c r="F268" s="28">
        <f>F$262*Matriz_de_consumo!F10</f>
        <v>372703.6</v>
      </c>
      <c r="G268" s="28">
        <f>G$262*Matriz_de_consumo!G10</f>
        <v>394362.80000000005</v>
      </c>
      <c r="H268" s="28">
        <f>H$262*Matriz_de_consumo!H10</f>
        <v>390598</v>
      </c>
      <c r="I268" s="28">
        <f>I$262*Matriz_de_consumo!I10</f>
        <v>392480.4</v>
      </c>
      <c r="J268" s="28">
        <f>J$262*Matriz_de_consumo!J10</f>
        <v>393421.60000000003</v>
      </c>
      <c r="K268" s="28">
        <f>K$262*Matriz_de_consumo!K10</f>
        <v>391539.20000000001</v>
      </c>
      <c r="L268" s="28">
        <f>L$262*Matriz_de_consumo!L10</f>
        <v>381672</v>
      </c>
      <c r="M268" s="28">
        <f>M$262*Matriz_de_consumo!M10</f>
        <v>388268.79999999999</v>
      </c>
      <c r="N268" s="28">
        <f>N$262*Matriz_de_consumo!N10</f>
        <v>398635.19999999995</v>
      </c>
      <c r="O268" s="28">
        <f>O$262*Matriz_de_consumo!O10</f>
        <v>394362.80000000005</v>
      </c>
      <c r="P268" s="28">
        <f>P$262*Matriz_de_consumo!P10</f>
        <v>385892</v>
      </c>
      <c r="Q268" s="28">
        <f>Q$262*Matriz_de_consumo!Q10</f>
        <v>381186</v>
      </c>
      <c r="R268" s="28">
        <f>R$262*Matriz_de_consumo!R10</f>
        <v>395304</v>
      </c>
      <c r="S268" s="28">
        <f>S$262*Matriz_de_consumo!S10</f>
        <v>379303.60000000003</v>
      </c>
      <c r="T268" s="28">
        <f>T$262*Matriz_de_consumo!T10</f>
        <v>384950.80000000005</v>
      </c>
      <c r="U268" s="28">
        <f>U$262*Matriz_de_consumo!U10</f>
        <v>390153.6</v>
      </c>
      <c r="V268" s="28">
        <f>V$262*Matriz_de_consumo!V10</f>
        <v>396750.39999999997</v>
      </c>
      <c r="W268" s="28">
        <f>W$262*Matriz_de_consumo!W10</f>
        <v>388268.79999999999</v>
      </c>
      <c r="X268" s="28">
        <f>X$262*Matriz_de_consumo!X10</f>
        <v>367068</v>
      </c>
      <c r="Y268" s="28">
        <f>Y$262*Matriz_de_consumo!Y10</f>
        <v>371774</v>
      </c>
      <c r="Z268" s="28">
        <f>Z$262*Matriz_de_consumo!Z10</f>
        <v>379275.19999999995</v>
      </c>
    </row>
    <row r="269" spans="2:50" x14ac:dyDescent="0.2">
      <c r="B269" s="75">
        <f t="shared" si="5"/>
        <v>44656</v>
      </c>
      <c r="C269" s="28">
        <f>C$262*Matriz_de_consumo!C11</f>
        <v>365193.19999999995</v>
      </c>
      <c r="D269" s="28">
        <f>D$262*Matriz_de_consumo!D11</f>
        <v>368009.6</v>
      </c>
      <c r="E269" s="28">
        <f>E$262*Matriz_de_consumo!E11</f>
        <v>269435.59999999998</v>
      </c>
      <c r="F269" s="28">
        <f>F$262*Matriz_de_consumo!F11</f>
        <v>367070.8</v>
      </c>
      <c r="G269" s="28">
        <f>G$262*Matriz_de_consumo!G11</f>
        <v>388715.60000000003</v>
      </c>
      <c r="H269" s="28">
        <f>H$262*Matriz_de_consumo!H11</f>
        <v>391539.20000000001</v>
      </c>
      <c r="I269" s="28">
        <f>I$262*Matriz_de_consumo!I11</f>
        <v>385892</v>
      </c>
      <c r="J269" s="28">
        <f>J$262*Matriz_de_consumo!J11</f>
        <v>379303.60000000003</v>
      </c>
      <c r="K269" s="28">
        <f>K$262*Matriz_de_consumo!K11</f>
        <v>377421.2</v>
      </c>
      <c r="L269" s="28">
        <f>L$262*Matriz_de_consumo!L11</f>
        <v>375075.19999999995</v>
      </c>
      <c r="M269" s="28">
        <f>M$262*Matriz_de_consumo!M11</f>
        <v>379787.19999999995</v>
      </c>
      <c r="N269" s="28">
        <f>N$262*Matriz_de_consumo!N11</f>
        <v>382614.39999999997</v>
      </c>
      <c r="O269" s="28">
        <f>O$262*Matriz_de_consumo!O11</f>
        <v>394362.80000000005</v>
      </c>
      <c r="P269" s="28">
        <f>P$262*Matriz_de_consumo!P11</f>
        <v>386833.2</v>
      </c>
      <c r="Q269" s="28">
        <f>Q$262*Matriz_de_consumo!Q11</f>
        <v>378362.4</v>
      </c>
      <c r="R269" s="28">
        <f>R$262*Matriz_de_consumo!R11</f>
        <v>369891.60000000003</v>
      </c>
      <c r="S269" s="28">
        <f>S$262*Matriz_de_consumo!S11</f>
        <v>382127.2</v>
      </c>
      <c r="T269" s="28">
        <f>T$262*Matriz_de_consumo!T11</f>
        <v>387774.4</v>
      </c>
      <c r="U269" s="28">
        <f>U$262*Matriz_de_consumo!U11</f>
        <v>392980.8</v>
      </c>
      <c r="V269" s="28">
        <f>V$262*Matriz_de_consumo!V11</f>
        <v>361881.59999999998</v>
      </c>
      <c r="W269" s="28">
        <f>W$262*Matriz_de_consumo!W11</f>
        <v>369420.79999999999</v>
      </c>
      <c r="X269" s="28">
        <f>X$262*Matriz_de_consumo!X11</f>
        <v>381186</v>
      </c>
      <c r="Y269" s="28">
        <f>Y$262*Matriz_de_consumo!Y11</f>
        <v>382127.2</v>
      </c>
      <c r="Z269" s="28">
        <f>Z$262*Matriz_de_consumo!Z11</f>
        <v>392418.39999999997</v>
      </c>
    </row>
    <row r="270" spans="2:50" x14ac:dyDescent="0.2">
      <c r="B270" s="75">
        <f t="shared" si="5"/>
        <v>44657</v>
      </c>
      <c r="C270" s="28">
        <f>C$262*Matriz_de_consumo!C12</f>
        <v>389602</v>
      </c>
      <c r="D270" s="28">
        <f>D$262*Matriz_de_consumo!D12</f>
        <v>383969.19999999995</v>
      </c>
      <c r="E270" s="28">
        <f>E$262*Matriz_de_consumo!E12</f>
        <v>378336.39999999997</v>
      </c>
      <c r="F270" s="28">
        <f>F$262*Matriz_de_consumo!F12</f>
        <v>394296</v>
      </c>
      <c r="G270" s="28">
        <f>G$262*Matriz_de_consumo!G12</f>
        <v>393421.60000000003</v>
      </c>
      <c r="H270" s="28">
        <f>H$262*Matriz_de_consumo!H12</f>
        <v>388715.60000000003</v>
      </c>
      <c r="I270" s="28">
        <f>I$262*Matriz_de_consumo!I12</f>
        <v>381186</v>
      </c>
      <c r="J270" s="28">
        <f>J$262*Matriz_de_consumo!J12</f>
        <v>373656.4</v>
      </c>
      <c r="K270" s="28">
        <f>K$262*Matriz_de_consumo!K12</f>
        <v>380244.80000000005</v>
      </c>
      <c r="L270" s="28">
        <f>L$262*Matriz_de_consumo!L12</f>
        <v>381672</v>
      </c>
      <c r="M270" s="28">
        <f>M$262*Matriz_de_consumo!M12</f>
        <v>382614.39999999997</v>
      </c>
      <c r="N270" s="28">
        <f>N$262*Matriz_de_consumo!N12</f>
        <v>378844.8</v>
      </c>
      <c r="O270" s="28">
        <f>O$262*Matriz_de_consumo!O12</f>
        <v>389656.80000000005</v>
      </c>
      <c r="P270" s="28">
        <f>P$262*Matriz_de_consumo!P12</f>
        <v>391539.20000000001</v>
      </c>
      <c r="Q270" s="28">
        <f>Q$262*Matriz_de_consumo!Q12</f>
        <v>390598</v>
      </c>
      <c r="R270" s="28">
        <f>R$262*Matriz_de_consumo!R12</f>
        <v>381186</v>
      </c>
      <c r="S270" s="28">
        <f>S$262*Matriz_de_consumo!S12</f>
        <v>375538.80000000005</v>
      </c>
      <c r="T270" s="28">
        <f>T$262*Matriz_de_consumo!T12</f>
        <v>378362.4</v>
      </c>
      <c r="U270" s="28">
        <f>U$262*Matriz_de_consumo!U12</f>
        <v>380729.59999999998</v>
      </c>
      <c r="V270" s="28">
        <f>V$262*Matriz_de_consumo!V12</f>
        <v>383556.8</v>
      </c>
      <c r="W270" s="28">
        <f>W$262*Matriz_de_consumo!W12</f>
        <v>379787.19999999995</v>
      </c>
      <c r="X270" s="28">
        <f>X$262*Matriz_de_consumo!X12</f>
        <v>394362.80000000005</v>
      </c>
      <c r="Y270" s="28">
        <f>Y$262*Matriz_de_consumo!Y12</f>
        <v>377421.2</v>
      </c>
      <c r="Z270" s="28">
        <f>Z$262*Matriz_de_consumo!Z12</f>
        <v>389602</v>
      </c>
    </row>
    <row r="271" spans="2:50" x14ac:dyDescent="0.2">
      <c r="B271" s="75">
        <f t="shared" si="5"/>
        <v>44658</v>
      </c>
      <c r="C271" s="28">
        <f>C$262*Matriz_de_consumo!C13</f>
        <v>377397.6</v>
      </c>
      <c r="D271" s="28">
        <f>D$262*Matriz_de_consumo!D13</f>
        <v>389602</v>
      </c>
      <c r="E271" s="28">
        <f>E$262*Matriz_de_consumo!E13</f>
        <v>364254.39999999997</v>
      </c>
      <c r="F271" s="28">
        <f>F$262*Matriz_de_consumo!F13</f>
        <v>375520</v>
      </c>
      <c r="G271" s="28">
        <f>G$262*Matriz_de_consumo!G13</f>
        <v>384009.60000000003</v>
      </c>
      <c r="H271" s="28">
        <f>H$262*Matriz_de_consumo!H13</f>
        <v>404716</v>
      </c>
      <c r="I271" s="28">
        <f>I$262*Matriz_de_consumo!I13</f>
        <v>397186.4</v>
      </c>
      <c r="J271" s="28">
        <f>J$262*Matriz_de_consumo!J13</f>
        <v>375538.80000000005</v>
      </c>
      <c r="K271" s="28">
        <f>K$262*Matriz_de_consumo!K13</f>
        <v>389656.80000000005</v>
      </c>
      <c r="L271" s="28">
        <f>L$262*Matriz_de_consumo!L13</f>
        <v>395808</v>
      </c>
      <c r="M271" s="28">
        <f>M$262*Matriz_de_consumo!M13</f>
        <v>377902.39999999997</v>
      </c>
      <c r="N271" s="28">
        <f>N$262*Matriz_de_consumo!N13</f>
        <v>366593.6</v>
      </c>
      <c r="O271" s="28">
        <f>O$262*Matriz_de_consumo!O13</f>
        <v>390598</v>
      </c>
      <c r="P271" s="28">
        <f>P$262*Matriz_de_consumo!P13</f>
        <v>395304</v>
      </c>
      <c r="Q271" s="28">
        <f>Q$262*Matriz_de_consumo!Q13</f>
        <v>392480.4</v>
      </c>
      <c r="R271" s="28">
        <f>R$262*Matriz_de_consumo!R13</f>
        <v>380244.80000000005</v>
      </c>
      <c r="S271" s="28">
        <f>S$262*Matriz_de_consumo!S13</f>
        <v>378362.4</v>
      </c>
      <c r="T271" s="28">
        <f>T$262*Matriz_de_consumo!T13</f>
        <v>377421.2</v>
      </c>
      <c r="U271" s="28">
        <f>U$262*Matriz_de_consumo!U13</f>
        <v>376960</v>
      </c>
      <c r="V271" s="28">
        <f>V$262*Matriz_de_consumo!V13</f>
        <v>374132.8</v>
      </c>
      <c r="W271" s="28">
        <f>W$262*Matriz_de_consumo!W13</f>
        <v>369420.79999999999</v>
      </c>
      <c r="X271" s="28">
        <f>X$262*Matriz_de_consumo!X13</f>
        <v>385892</v>
      </c>
      <c r="Y271" s="28">
        <f>Y$262*Matriz_de_consumo!Y13</f>
        <v>391539.20000000001</v>
      </c>
      <c r="Z271" s="28">
        <f>Z$262*Matriz_de_consumo!Z13</f>
        <v>388663.19999999995</v>
      </c>
    </row>
    <row r="272" spans="2:50" x14ac:dyDescent="0.2">
      <c r="B272" s="75">
        <f t="shared" si="5"/>
        <v>44659</v>
      </c>
      <c r="C272" s="28">
        <f>C$262*Matriz_de_consumo!C14</f>
        <v>369887.19999999995</v>
      </c>
      <c r="D272" s="28">
        <f>D$262*Matriz_de_consumo!D14</f>
        <v>378336.39999999997</v>
      </c>
      <c r="E272" s="28">
        <f>E$262*Matriz_de_consumo!E14</f>
        <v>393357.19999999995</v>
      </c>
      <c r="F272" s="28">
        <f>F$262*Matriz_de_consumo!F14</f>
        <v>381152.8</v>
      </c>
      <c r="G272" s="28">
        <f>G$262*Matriz_de_consumo!G14</f>
        <v>384950.80000000005</v>
      </c>
      <c r="H272" s="28">
        <f>H$262*Matriz_de_consumo!H14</f>
        <v>384950.80000000005</v>
      </c>
      <c r="I272" s="28">
        <f>I$262*Matriz_de_consumo!I14</f>
        <v>383068.4</v>
      </c>
      <c r="J272" s="28">
        <f>J$262*Matriz_de_consumo!J14</f>
        <v>394362.80000000005</v>
      </c>
      <c r="K272" s="28">
        <f>K$262*Matriz_de_consumo!K14</f>
        <v>384950.80000000005</v>
      </c>
      <c r="L272" s="28">
        <f>L$262*Matriz_de_consumo!L14</f>
        <v>386384</v>
      </c>
      <c r="M272" s="28">
        <f>M$262*Matriz_de_consumo!M14</f>
        <v>391096</v>
      </c>
      <c r="N272" s="28">
        <f>N$262*Matriz_de_consumo!N14</f>
        <v>396750.39999999997</v>
      </c>
      <c r="O272" s="28">
        <f>O$262*Matriz_de_consumo!O14</f>
        <v>377421.2</v>
      </c>
      <c r="P272" s="28">
        <f>P$262*Matriz_de_consumo!P14</f>
        <v>368009.2</v>
      </c>
      <c r="Q272" s="28">
        <f>Q$262*Matriz_de_consumo!Q14</f>
        <v>383068.4</v>
      </c>
      <c r="R272" s="28">
        <f>R$262*Matriz_de_consumo!R14</f>
        <v>394362.80000000005</v>
      </c>
      <c r="S272" s="28">
        <f>S$262*Matriz_de_consumo!S14</f>
        <v>387774.4</v>
      </c>
      <c r="T272" s="28">
        <f>T$262*Matriz_de_consumo!T14</f>
        <v>381186</v>
      </c>
      <c r="U272" s="28">
        <f>U$262*Matriz_de_consumo!U14</f>
        <v>386384</v>
      </c>
      <c r="V272" s="28">
        <f>V$262*Matriz_de_consumo!V14</f>
        <v>380729.59999999998</v>
      </c>
      <c r="W272" s="28">
        <f>W$262*Matriz_de_consumo!W14</f>
        <v>373190.39999999997</v>
      </c>
      <c r="X272" s="28">
        <f>X$262*Matriz_de_consumo!X14</f>
        <v>378362.4</v>
      </c>
      <c r="Y272" s="28">
        <f>Y$262*Matriz_de_consumo!Y14</f>
        <v>368950.4</v>
      </c>
      <c r="Z272" s="28">
        <f>Z$262*Matriz_de_consumo!Z14</f>
        <v>385846.8</v>
      </c>
    </row>
    <row r="273" spans="2:26" x14ac:dyDescent="0.2">
      <c r="B273" s="75">
        <f t="shared" si="5"/>
        <v>44660</v>
      </c>
      <c r="C273" s="28">
        <f>C$262*Matriz_de_consumo!C15</f>
        <v>382091.6</v>
      </c>
      <c r="D273" s="28">
        <f>D$262*Matriz_de_consumo!D15</f>
        <v>367070.8</v>
      </c>
      <c r="E273" s="28">
        <f>E$262*Matriz_de_consumo!E15</f>
        <v>380214</v>
      </c>
      <c r="F273" s="28">
        <f>F$262*Matriz_de_consumo!F15</f>
        <v>388663.19999999995</v>
      </c>
      <c r="G273" s="28">
        <f>G$262*Matriz_de_consumo!G15</f>
        <v>391539.20000000001</v>
      </c>
      <c r="H273" s="28">
        <f>H$262*Matriz_de_consumo!H15</f>
        <v>385892</v>
      </c>
      <c r="I273" s="28">
        <f>I$262*Matriz_de_consumo!I15</f>
        <v>384009.60000000003</v>
      </c>
      <c r="J273" s="28">
        <f>J$262*Matriz_de_consumo!J15</f>
        <v>377421.2</v>
      </c>
      <c r="K273" s="28">
        <f>K$262*Matriz_de_consumo!K15</f>
        <v>379303.60000000003</v>
      </c>
      <c r="L273" s="28">
        <f>L$262*Matriz_de_consumo!L15</f>
        <v>338321.6</v>
      </c>
      <c r="M273" s="28">
        <f>M$262*Matriz_de_consumo!M15</f>
        <v>274238.39999999997</v>
      </c>
      <c r="N273" s="28">
        <f>N$262*Matriz_de_consumo!N15</f>
        <v>387326.39999999997</v>
      </c>
      <c r="O273" s="28">
        <f>O$262*Matriz_de_consumo!O15</f>
        <v>396245.2</v>
      </c>
      <c r="P273" s="28">
        <f>P$262*Matriz_de_consumo!P15</f>
        <v>384009.60000000003</v>
      </c>
      <c r="Q273" s="28">
        <f>Q$262*Matriz_de_consumo!Q15</f>
        <v>381186</v>
      </c>
      <c r="R273" s="28">
        <f>R$262*Matriz_de_consumo!R15</f>
        <v>398127.60000000003</v>
      </c>
      <c r="S273" s="28">
        <f>S$262*Matriz_de_consumo!S15</f>
        <v>387774.4</v>
      </c>
      <c r="T273" s="28">
        <f>T$262*Matriz_de_consumo!T15</f>
        <v>383068.4</v>
      </c>
      <c r="U273" s="28">
        <f>U$262*Matriz_de_consumo!U15</f>
        <v>383556.8</v>
      </c>
      <c r="V273" s="28">
        <f>V$262*Matriz_de_consumo!V15</f>
        <v>388268.79999999999</v>
      </c>
      <c r="W273" s="28">
        <f>W$262*Matriz_de_consumo!W15</f>
        <v>386384</v>
      </c>
      <c r="X273" s="28">
        <f>X$262*Matriz_de_consumo!X15</f>
        <v>389656.80000000005</v>
      </c>
      <c r="Y273" s="28">
        <f>Y$262*Matriz_de_consumo!Y15</f>
        <v>382127.2</v>
      </c>
      <c r="Z273" s="28">
        <f>Z$262*Matriz_de_consumo!Z15</f>
        <v>368009.6</v>
      </c>
    </row>
    <row r="274" spans="2:26" x14ac:dyDescent="0.2">
      <c r="B274" s="75">
        <f t="shared" si="5"/>
        <v>44661</v>
      </c>
      <c r="C274" s="28">
        <f>C$262*Matriz_de_consumo!C16</f>
        <v>388663.19999999995</v>
      </c>
      <c r="D274" s="28">
        <f>D$262*Matriz_de_consumo!D16</f>
        <v>391479.6</v>
      </c>
      <c r="E274" s="28">
        <f>E$262*Matriz_de_consumo!E16</f>
        <v>368948.39999999997</v>
      </c>
      <c r="F274" s="28">
        <f>F$262*Matriz_de_consumo!F16</f>
        <v>373642.39999999997</v>
      </c>
      <c r="G274" s="28">
        <f>G$262*Matriz_de_consumo!G16</f>
        <v>397186.4</v>
      </c>
      <c r="H274" s="28">
        <f>H$262*Matriz_de_consumo!H16</f>
        <v>392480.4</v>
      </c>
      <c r="I274" s="28">
        <f>I$262*Matriz_de_consumo!I16</f>
        <v>389656.80000000005</v>
      </c>
      <c r="J274" s="28">
        <f>J$262*Matriz_de_consumo!J16</f>
        <v>393421.60000000003</v>
      </c>
      <c r="K274" s="28">
        <f>K$262*Matriz_de_consumo!K16</f>
        <v>391539.20000000001</v>
      </c>
      <c r="L274" s="28">
        <f>L$262*Matriz_de_consumo!L16</f>
        <v>394865.6</v>
      </c>
      <c r="M274" s="28">
        <f>M$262*Matriz_de_consumo!M16</f>
        <v>389211.19999999995</v>
      </c>
      <c r="N274" s="28">
        <f>N$262*Matriz_de_consumo!N16</f>
        <v>376017.6</v>
      </c>
      <c r="O274" s="28">
        <f>O$262*Matriz_de_consumo!O16</f>
        <v>371774</v>
      </c>
      <c r="P274" s="28">
        <f>P$262*Matriz_de_consumo!P16</f>
        <v>393421.60000000003</v>
      </c>
      <c r="Q274" s="28">
        <f>Q$262*Matriz_de_consumo!Q16</f>
        <v>384009.60000000003</v>
      </c>
      <c r="R274" s="28">
        <f>R$262*Matriz_de_consumo!R16</f>
        <v>382127.2</v>
      </c>
      <c r="S274" s="28">
        <f>S$262*Matriz_de_consumo!S16</f>
        <v>389656.80000000005</v>
      </c>
      <c r="T274" s="28">
        <f>T$262*Matriz_de_consumo!T16</f>
        <v>396245.2</v>
      </c>
      <c r="U274" s="28">
        <f>U$262*Matriz_de_consumo!U16</f>
        <v>401462.39999999997</v>
      </c>
      <c r="V274" s="28">
        <f>V$262*Matriz_de_consumo!V16</f>
        <v>386384</v>
      </c>
      <c r="W274" s="28">
        <f>W$262*Matriz_de_consumo!W16</f>
        <v>377902.39999999997</v>
      </c>
      <c r="X274" s="28">
        <f>X$262*Matriz_de_consumo!X16</f>
        <v>371774</v>
      </c>
      <c r="Y274" s="28">
        <f>Y$262*Matriz_de_consumo!Y16</f>
        <v>368950.4</v>
      </c>
      <c r="Z274" s="28">
        <f>Z$262*Matriz_de_consumo!Z16</f>
        <v>384908</v>
      </c>
    </row>
    <row r="275" spans="2:26" x14ac:dyDescent="0.2">
      <c r="B275" s="75">
        <f t="shared" si="5"/>
        <v>44662</v>
      </c>
      <c r="C275" s="28">
        <f>C$262*Matriz_de_consumo!C17</f>
        <v>388663.19999999995</v>
      </c>
      <c r="D275" s="28">
        <f>D$262*Matriz_de_consumo!D17</f>
        <v>384908</v>
      </c>
      <c r="E275" s="28">
        <f>E$262*Matriz_de_consumo!E17</f>
        <v>389602</v>
      </c>
      <c r="F275" s="28">
        <f>F$262*Matriz_de_consumo!F17</f>
        <v>370826</v>
      </c>
      <c r="G275" s="28">
        <f>G$262*Matriz_de_consumo!G17</f>
        <v>394362.80000000005</v>
      </c>
      <c r="H275" s="28">
        <f>H$262*Matriz_de_consumo!H17</f>
        <v>390598</v>
      </c>
      <c r="I275" s="28">
        <f>I$262*Matriz_de_consumo!I17</f>
        <v>384950.80000000005</v>
      </c>
      <c r="J275" s="28">
        <f>J$262*Matriz_de_consumo!J17</f>
        <v>382127.2</v>
      </c>
      <c r="K275" s="28">
        <f>K$262*Matriz_de_consumo!K17</f>
        <v>390598</v>
      </c>
      <c r="L275" s="28">
        <f>L$262*Matriz_de_consumo!L17</f>
        <v>376960</v>
      </c>
      <c r="M275" s="28">
        <f>M$262*Matriz_de_consumo!M17</f>
        <v>377902.39999999997</v>
      </c>
      <c r="N275" s="28">
        <f>N$262*Matriz_de_consumo!N17</f>
        <v>389211.19999999995</v>
      </c>
      <c r="O275" s="28">
        <f>O$262*Matriz_de_consumo!O17</f>
        <v>395304</v>
      </c>
      <c r="P275" s="28">
        <f>P$262*Matriz_de_consumo!P17</f>
        <v>384950.80000000005</v>
      </c>
      <c r="Q275" s="28">
        <f>Q$262*Matriz_de_consumo!Q17</f>
        <v>384009.60000000003</v>
      </c>
      <c r="R275" s="28">
        <f>R$262*Matriz_de_consumo!R17</f>
        <v>379303.60000000003</v>
      </c>
      <c r="S275" s="28">
        <f>S$262*Matriz_de_consumo!S17</f>
        <v>368009.2</v>
      </c>
      <c r="T275" s="28">
        <f>T$262*Matriz_de_consumo!T17</f>
        <v>385892</v>
      </c>
      <c r="U275" s="28">
        <f>U$262*Matriz_de_consumo!U17</f>
        <v>391096</v>
      </c>
      <c r="V275" s="28">
        <f>V$262*Matriz_de_consumo!V17</f>
        <v>389211.19999999995</v>
      </c>
      <c r="W275" s="28">
        <f>W$262*Matriz_de_consumo!W17</f>
        <v>395808</v>
      </c>
      <c r="X275" s="28">
        <f>X$262*Matriz_de_consumo!X17</f>
        <v>389656.80000000005</v>
      </c>
      <c r="Y275" s="28">
        <f>Y$262*Matriz_de_consumo!Y17</f>
        <v>385892</v>
      </c>
      <c r="Z275" s="28">
        <f>Z$262*Matriz_de_consumo!Z17</f>
        <v>375520</v>
      </c>
    </row>
    <row r="276" spans="2:26" x14ac:dyDescent="0.2">
      <c r="B276" s="75">
        <f t="shared" si="5"/>
        <v>44663</v>
      </c>
      <c r="C276" s="28">
        <f>C$262*Matriz_de_consumo!C18</f>
        <v>383969.19999999995</v>
      </c>
      <c r="D276" s="28">
        <f>D$262*Matriz_de_consumo!D18</f>
        <v>376458.8</v>
      </c>
      <c r="E276" s="28">
        <f>E$262*Matriz_de_consumo!E18</f>
        <v>384908</v>
      </c>
      <c r="F276" s="28">
        <f>F$262*Matriz_de_consumo!F18</f>
        <v>381152.8</v>
      </c>
      <c r="G276" s="28">
        <f>G$262*Matriz_de_consumo!G18</f>
        <v>378362.4</v>
      </c>
      <c r="H276" s="28">
        <f>H$262*Matriz_de_consumo!H18</f>
        <v>390598</v>
      </c>
      <c r="I276" s="28">
        <f>I$262*Matriz_de_consumo!I18</f>
        <v>396245.2</v>
      </c>
      <c r="J276" s="28">
        <f>J$262*Matriz_de_consumo!J18</f>
        <v>396245.2</v>
      </c>
      <c r="K276" s="28">
        <f>K$262*Matriz_de_consumo!K18</f>
        <v>394362.80000000005</v>
      </c>
      <c r="L276" s="28">
        <f>L$262*Matriz_de_consumo!L18</f>
        <v>378844.8</v>
      </c>
      <c r="M276" s="28">
        <f>M$262*Matriz_de_consumo!M18</f>
        <v>384499.19999999995</v>
      </c>
      <c r="N276" s="28">
        <f>N$262*Matriz_de_consumo!N18</f>
        <v>385441.6</v>
      </c>
      <c r="O276" s="28">
        <f>O$262*Matriz_de_consumo!O18</f>
        <v>387774.4</v>
      </c>
      <c r="P276" s="28">
        <f>P$262*Matriz_de_consumo!P18</f>
        <v>389656.80000000005</v>
      </c>
      <c r="Q276" s="28">
        <f>Q$262*Matriz_de_consumo!Q18</f>
        <v>398127.60000000003</v>
      </c>
      <c r="R276" s="28">
        <f>R$262*Matriz_de_consumo!R18</f>
        <v>390598</v>
      </c>
      <c r="S276" s="28">
        <f>S$262*Matriz_de_consumo!S18</f>
        <v>381186</v>
      </c>
      <c r="T276" s="28">
        <f>T$262*Matriz_de_consumo!T18</f>
        <v>386833.2</v>
      </c>
      <c r="U276" s="28">
        <f>U$262*Matriz_de_consumo!U18</f>
        <v>393923.19999999995</v>
      </c>
      <c r="V276" s="28">
        <f>V$262*Matriz_de_consumo!V18</f>
        <v>386384</v>
      </c>
      <c r="W276" s="28">
        <f>W$262*Matriz_de_consumo!W18</f>
        <v>392980.8</v>
      </c>
      <c r="X276" s="28">
        <f>X$262*Matriz_de_consumo!X18</f>
        <v>374597.60000000003</v>
      </c>
      <c r="Y276" s="28">
        <f>Y$262*Matriz_de_consumo!Y18</f>
        <v>373656.4</v>
      </c>
      <c r="Z276" s="28">
        <f>Z$262*Matriz_de_consumo!Z18</f>
        <v>381152.8</v>
      </c>
    </row>
    <row r="277" spans="2:26" x14ac:dyDescent="0.2">
      <c r="B277" s="75">
        <f t="shared" si="5"/>
        <v>44664</v>
      </c>
      <c r="C277" s="28">
        <f>C$262*Matriz_de_consumo!C19</f>
        <v>382091.6</v>
      </c>
      <c r="D277" s="28">
        <f>D$262*Matriz_de_consumo!D19</f>
        <v>386785.6</v>
      </c>
      <c r="E277" s="28">
        <f>E$262*Matriz_de_consumo!E19</f>
        <v>390540.79999999999</v>
      </c>
      <c r="F277" s="28">
        <f>F$262*Matriz_de_consumo!F19</f>
        <v>394296</v>
      </c>
      <c r="G277" s="28">
        <f>G$262*Matriz_de_consumo!G19</f>
        <v>382127.2</v>
      </c>
      <c r="H277" s="28">
        <f>H$262*Matriz_de_consumo!H19</f>
        <v>377421.2</v>
      </c>
      <c r="I277" s="28">
        <f>I$262*Matriz_de_consumo!I19</f>
        <v>384950.80000000005</v>
      </c>
      <c r="J277" s="28">
        <f>J$262*Matriz_de_consumo!J19</f>
        <v>385892</v>
      </c>
      <c r="K277" s="28">
        <f>K$262*Matriz_de_consumo!K19</f>
        <v>387774.4</v>
      </c>
      <c r="L277" s="28">
        <f>L$262*Matriz_de_consumo!L19</f>
        <v>393923.19999999995</v>
      </c>
      <c r="M277" s="28">
        <f>M$262*Matriz_de_consumo!M19</f>
        <v>391096</v>
      </c>
      <c r="N277" s="28">
        <f>N$262*Matriz_de_consumo!N19</f>
        <v>396750.39999999997</v>
      </c>
      <c r="O277" s="28">
        <f>O$262*Matriz_de_consumo!O19</f>
        <v>384009.60000000003</v>
      </c>
      <c r="P277" s="28">
        <f>P$262*Matriz_de_consumo!P19</f>
        <v>380244.80000000005</v>
      </c>
      <c r="Q277" s="28">
        <f>Q$262*Matriz_de_consumo!Q19</f>
        <v>391539.20000000001</v>
      </c>
      <c r="R277" s="28">
        <f>R$262*Matriz_de_consumo!R19</f>
        <v>396245.2</v>
      </c>
      <c r="S277" s="28">
        <f>S$262*Matriz_de_consumo!S19</f>
        <v>385892</v>
      </c>
      <c r="T277" s="28">
        <f>T$262*Matriz_de_consumo!T19</f>
        <v>372715.2</v>
      </c>
      <c r="U277" s="28">
        <f>U$262*Matriz_de_consumo!U19</f>
        <v>385441.6</v>
      </c>
      <c r="V277" s="28">
        <f>V$262*Matriz_de_consumo!V19</f>
        <v>386384</v>
      </c>
      <c r="W277" s="28">
        <f>W$262*Matriz_de_consumo!W19</f>
        <v>392038.39999999997</v>
      </c>
      <c r="X277" s="28">
        <f>X$262*Matriz_de_consumo!X19</f>
        <v>394362.80000000005</v>
      </c>
      <c r="Y277" s="28">
        <f>Y$262*Matriz_de_consumo!Y19</f>
        <v>393421.60000000003</v>
      </c>
      <c r="Z277" s="28">
        <f>Z$262*Matriz_de_consumo!Z19</f>
        <v>385846.8</v>
      </c>
    </row>
    <row r="278" spans="2:26" x14ac:dyDescent="0.2">
      <c r="B278" s="75">
        <f t="shared" si="5"/>
        <v>44665</v>
      </c>
      <c r="C278" s="28">
        <f>C$262*Matriz_de_consumo!C20</f>
        <v>381152.8</v>
      </c>
      <c r="D278" s="28">
        <f>D$262*Matriz_de_consumo!D20</f>
        <v>375520</v>
      </c>
      <c r="E278" s="28">
        <f>E$262*Matriz_de_consumo!E20</f>
        <v>382091.6</v>
      </c>
      <c r="F278" s="28">
        <f>F$262*Matriz_de_consumo!F20</f>
        <v>387724.39999999997</v>
      </c>
      <c r="G278" s="28">
        <f>G$262*Matriz_de_consumo!G20</f>
        <v>388715.60000000003</v>
      </c>
      <c r="H278" s="28">
        <f>H$262*Matriz_de_consumo!H20</f>
        <v>389656.80000000005</v>
      </c>
      <c r="I278" s="28">
        <f>I$262*Matriz_de_consumo!I20</f>
        <v>396245.2</v>
      </c>
      <c r="J278" s="28">
        <f>J$262*Matriz_de_consumo!J20</f>
        <v>384950.80000000005</v>
      </c>
      <c r="K278" s="28">
        <f>K$262*Matriz_de_consumo!K20</f>
        <v>390598</v>
      </c>
      <c r="L278" s="28">
        <f>L$262*Matriz_de_consumo!L20</f>
        <v>399577.59999999998</v>
      </c>
      <c r="M278" s="28">
        <f>M$262*Matriz_de_consumo!M20</f>
        <v>392980.8</v>
      </c>
      <c r="N278" s="28">
        <f>N$262*Matriz_de_consumo!N20</f>
        <v>386384</v>
      </c>
      <c r="O278" s="28">
        <f>O$262*Matriz_de_consumo!O20</f>
        <v>380244.80000000005</v>
      </c>
      <c r="P278" s="28">
        <f>P$262*Matriz_de_consumo!P20</f>
        <v>376480</v>
      </c>
      <c r="Q278" s="28">
        <f>Q$262*Matriz_de_consumo!Q20</f>
        <v>389656.80000000005</v>
      </c>
      <c r="R278" s="28">
        <f>R$262*Matriz_de_consumo!R20</f>
        <v>403774.80000000005</v>
      </c>
      <c r="S278" s="28">
        <f>S$262*Matriz_de_consumo!S20</f>
        <v>399068.80000000005</v>
      </c>
      <c r="T278" s="28">
        <f>T$262*Matriz_de_consumo!T20</f>
        <v>387774.4</v>
      </c>
      <c r="U278" s="28">
        <f>U$262*Matriz_de_consumo!U20</f>
        <v>396750.39999999997</v>
      </c>
      <c r="V278" s="28">
        <f>V$262*Matriz_de_consumo!V20</f>
        <v>385441.6</v>
      </c>
      <c r="W278" s="28">
        <f>W$262*Matriz_de_consumo!W20</f>
        <v>376017.6</v>
      </c>
      <c r="X278" s="28">
        <f>X$262*Matriz_de_consumo!X20</f>
        <v>392480.4</v>
      </c>
      <c r="Y278" s="28">
        <f>Y$262*Matriz_de_consumo!Y20</f>
        <v>386833.2</v>
      </c>
      <c r="Z278" s="28">
        <f>Z$262*Matriz_de_consumo!Z20</f>
        <v>386785.6</v>
      </c>
    </row>
    <row r="279" spans="2:26" x14ac:dyDescent="0.2">
      <c r="B279" s="75">
        <f t="shared" si="5"/>
        <v>44666</v>
      </c>
      <c r="C279" s="28">
        <f>C$262*Matriz_de_consumo!C21</f>
        <v>387724.39999999997</v>
      </c>
      <c r="D279" s="28">
        <f>D$262*Matriz_de_consumo!D21</f>
        <v>385846.8</v>
      </c>
      <c r="E279" s="28">
        <f>E$262*Matriz_de_consumo!E21</f>
        <v>382091.6</v>
      </c>
      <c r="F279" s="28">
        <f>F$262*Matriz_de_consumo!F21</f>
        <v>396173.6</v>
      </c>
      <c r="G279" s="28">
        <f>G$262*Matriz_de_consumo!G21</f>
        <v>399068.80000000005</v>
      </c>
      <c r="H279" s="28">
        <f>H$262*Matriz_de_consumo!H21</f>
        <v>393421.60000000003</v>
      </c>
      <c r="I279" s="28">
        <f>I$262*Matriz_de_consumo!I21</f>
        <v>387774.4</v>
      </c>
      <c r="J279" s="28">
        <f>J$262*Matriz_de_consumo!J21</f>
        <v>384009.60000000003</v>
      </c>
      <c r="K279" s="28">
        <f>K$262*Matriz_de_consumo!K21</f>
        <v>384009.60000000003</v>
      </c>
      <c r="L279" s="28">
        <f>L$262*Matriz_de_consumo!L21</f>
        <v>389211.19999999995</v>
      </c>
      <c r="M279" s="28">
        <f>M$262*Matriz_de_consumo!M21</f>
        <v>392038.39999999997</v>
      </c>
      <c r="N279" s="28">
        <f>N$262*Matriz_de_consumo!N21</f>
        <v>390153.6</v>
      </c>
      <c r="O279" s="28">
        <f>O$262*Matriz_de_consumo!O21</f>
        <v>394362.80000000005</v>
      </c>
      <c r="P279" s="28">
        <f>P$262*Matriz_de_consumo!P21</f>
        <v>397186.4</v>
      </c>
      <c r="Q279" s="28">
        <f>Q$262*Matriz_de_consumo!Q21</f>
        <v>386833.2</v>
      </c>
      <c r="R279" s="28">
        <f>R$262*Matriz_de_consumo!R21</f>
        <v>385892</v>
      </c>
      <c r="S279" s="28">
        <f>S$262*Matriz_de_consumo!S21</f>
        <v>396245.2</v>
      </c>
      <c r="T279" s="28">
        <f>T$262*Matriz_de_consumo!T21</f>
        <v>378362.4</v>
      </c>
      <c r="U279" s="28">
        <f>U$262*Matriz_de_consumo!U21</f>
        <v>396750.39999999997</v>
      </c>
      <c r="V279" s="28">
        <f>V$262*Matriz_de_consumo!V21</f>
        <v>391096</v>
      </c>
      <c r="W279" s="28">
        <f>W$262*Matriz_de_consumo!W21</f>
        <v>377902.39999999997</v>
      </c>
      <c r="X279" s="28">
        <f>X$262*Matriz_de_consumo!X21</f>
        <v>384950.80000000005</v>
      </c>
      <c r="Y279" s="28">
        <f>Y$262*Matriz_de_consumo!Y21</f>
        <v>397186.4</v>
      </c>
      <c r="Z279" s="28">
        <f>Z$262*Matriz_de_consumo!Z21</f>
        <v>393357.19999999995</v>
      </c>
    </row>
    <row r="280" spans="2:26" x14ac:dyDescent="0.2">
      <c r="B280" s="75">
        <f t="shared" si="5"/>
        <v>44667</v>
      </c>
      <c r="C280" s="28">
        <f>C$262*Matriz_de_consumo!C22</f>
        <v>385846.8</v>
      </c>
      <c r="D280" s="28">
        <f>D$262*Matriz_de_consumo!D22</f>
        <v>379275.19999999995</v>
      </c>
      <c r="E280" s="28">
        <f>E$262*Matriz_de_consumo!E22</f>
        <v>379275.19999999995</v>
      </c>
      <c r="F280" s="28">
        <f>F$262*Matriz_de_consumo!F22</f>
        <v>373642.39999999997</v>
      </c>
      <c r="G280" s="28">
        <f>G$262*Matriz_de_consumo!G22</f>
        <v>391539.20000000001</v>
      </c>
      <c r="H280" s="28">
        <f>H$262*Matriz_de_consumo!H22</f>
        <v>385892</v>
      </c>
      <c r="I280" s="28">
        <f>I$262*Matriz_de_consumo!I22</f>
        <v>391539.20000000001</v>
      </c>
      <c r="J280" s="28">
        <f>J$262*Matriz_de_consumo!J22</f>
        <v>402833.60000000003</v>
      </c>
      <c r="K280" s="28">
        <f>K$262*Matriz_de_consumo!K22</f>
        <v>332243.60000000003</v>
      </c>
      <c r="L280" s="28">
        <f>L$262*Matriz_de_consumo!L22</f>
        <v>374132.8</v>
      </c>
      <c r="M280" s="28">
        <f>M$262*Matriz_de_consumo!M22</f>
        <v>372248</v>
      </c>
      <c r="N280" s="28">
        <f>N$262*Matriz_de_consumo!N22</f>
        <v>379787.19999999995</v>
      </c>
      <c r="O280" s="28">
        <f>O$262*Matriz_de_consumo!O22</f>
        <v>371774</v>
      </c>
      <c r="P280" s="28">
        <f>P$262*Matriz_de_consumo!P22</f>
        <v>386833.2</v>
      </c>
      <c r="Q280" s="28">
        <f>Q$262*Matriz_de_consumo!Q22</f>
        <v>389656.80000000005</v>
      </c>
      <c r="R280" s="28">
        <f>R$262*Matriz_de_consumo!R22</f>
        <v>384009.60000000003</v>
      </c>
      <c r="S280" s="28">
        <f>S$262*Matriz_de_consumo!S22</f>
        <v>379303.60000000003</v>
      </c>
      <c r="T280" s="28">
        <f>T$262*Matriz_de_consumo!T22</f>
        <v>386833.2</v>
      </c>
      <c r="U280" s="28">
        <f>U$262*Matriz_de_consumo!U22</f>
        <v>392038.39999999997</v>
      </c>
      <c r="V280" s="28">
        <f>V$262*Matriz_de_consumo!V22</f>
        <v>392038.39999999997</v>
      </c>
      <c r="W280" s="28">
        <f>W$262*Matriz_de_consumo!W22</f>
        <v>401462.39999999997</v>
      </c>
      <c r="X280" s="28">
        <f>X$262*Matriz_de_consumo!X22</f>
        <v>387774.4</v>
      </c>
      <c r="Y280" s="28">
        <f>Y$262*Matriz_de_consumo!Y22</f>
        <v>374597.60000000003</v>
      </c>
      <c r="Z280" s="28">
        <f>Z$262*Matriz_de_consumo!Z22</f>
        <v>392418.39999999997</v>
      </c>
    </row>
    <row r="281" spans="2:26" x14ac:dyDescent="0.2">
      <c r="B281" s="75">
        <f t="shared" si="5"/>
        <v>44668</v>
      </c>
      <c r="C281" s="28">
        <f>C$262*Matriz_de_consumo!C23</f>
        <v>389602</v>
      </c>
      <c r="D281" s="28">
        <f>D$262*Matriz_de_consumo!D23</f>
        <v>397112.39999999997</v>
      </c>
      <c r="E281" s="28">
        <f>E$262*Matriz_de_consumo!E23</f>
        <v>398051.19999999995</v>
      </c>
      <c r="F281" s="28">
        <f>F$262*Matriz_de_consumo!F23</f>
        <v>378336.39999999997</v>
      </c>
      <c r="G281" s="28">
        <f>G$262*Matriz_de_consumo!G23</f>
        <v>363303.2</v>
      </c>
      <c r="H281" s="28">
        <f>H$262*Matriz_de_consumo!H23</f>
        <v>373656.4</v>
      </c>
      <c r="I281" s="28">
        <f>I$262*Matriz_de_consumo!I23</f>
        <v>398127.60000000003</v>
      </c>
      <c r="J281" s="28">
        <f>J$262*Matriz_de_consumo!J23</f>
        <v>398127.60000000003</v>
      </c>
      <c r="K281" s="28">
        <f>K$262*Matriz_de_consumo!K23</f>
        <v>394362.80000000005</v>
      </c>
      <c r="L281" s="28">
        <f>L$262*Matriz_de_consumo!L23</f>
        <v>383556.8</v>
      </c>
      <c r="M281" s="28">
        <f>M$262*Matriz_de_consumo!M23</f>
        <v>391096</v>
      </c>
      <c r="N281" s="28">
        <f>N$262*Matriz_de_consumo!N23</f>
        <v>396750.39999999997</v>
      </c>
      <c r="O281" s="28">
        <f>O$262*Matriz_de_consumo!O23</f>
        <v>379303.60000000003</v>
      </c>
      <c r="P281" s="28">
        <f>P$262*Matriz_de_consumo!P23</f>
        <v>373656.4</v>
      </c>
      <c r="Q281" s="28">
        <f>Q$262*Matriz_de_consumo!Q23</f>
        <v>390598</v>
      </c>
      <c r="R281" s="28">
        <f>R$262*Matriz_de_consumo!R23</f>
        <v>391539.20000000001</v>
      </c>
      <c r="S281" s="28">
        <f>S$262*Matriz_de_consumo!S23</f>
        <v>391539.20000000001</v>
      </c>
      <c r="T281" s="28">
        <f>T$262*Matriz_de_consumo!T23</f>
        <v>386833.2</v>
      </c>
      <c r="U281" s="28">
        <f>U$262*Matriz_de_consumo!U23</f>
        <v>384499.19999999995</v>
      </c>
      <c r="V281" s="28">
        <f>V$262*Matriz_de_consumo!V23</f>
        <v>393923.19999999995</v>
      </c>
      <c r="W281" s="28">
        <f>W$262*Matriz_de_consumo!W23</f>
        <v>399577.59999999998</v>
      </c>
      <c r="X281" s="28">
        <f>X$262*Matriz_de_consumo!X23</f>
        <v>395304</v>
      </c>
      <c r="Y281" s="28">
        <f>Y$262*Matriz_de_consumo!Y23</f>
        <v>380244.80000000005</v>
      </c>
      <c r="Z281" s="28">
        <f>Z$262*Matriz_de_consumo!Z23</f>
        <v>377397.6</v>
      </c>
    </row>
    <row r="282" spans="2:26" x14ac:dyDescent="0.2">
      <c r="B282" s="75">
        <f t="shared" si="5"/>
        <v>44669</v>
      </c>
      <c r="C282" s="28">
        <f>C$262*Matriz_de_consumo!C24</f>
        <v>375520</v>
      </c>
      <c r="D282" s="28">
        <f>D$262*Matriz_de_consumo!D24</f>
        <v>388663.19999999995</v>
      </c>
      <c r="E282" s="28">
        <f>E$262*Matriz_de_consumo!E24</f>
        <v>389602</v>
      </c>
      <c r="F282" s="28">
        <f>F$262*Matriz_de_consumo!F24</f>
        <v>386785.6</v>
      </c>
      <c r="G282" s="28">
        <f>G$262*Matriz_de_consumo!G24</f>
        <v>397186.4</v>
      </c>
      <c r="H282" s="28">
        <f>H$262*Matriz_de_consumo!H24</f>
        <v>399068.80000000005</v>
      </c>
      <c r="I282" s="28">
        <f>I$262*Matriz_de_consumo!I24</f>
        <v>385892</v>
      </c>
      <c r="J282" s="28">
        <f>J$262*Matriz_de_consumo!J24</f>
        <v>365185.60000000003</v>
      </c>
      <c r="K282" s="28">
        <f>K$262*Matriz_de_consumo!K24</f>
        <v>397186.4</v>
      </c>
      <c r="L282" s="28">
        <f>L$262*Matriz_de_consumo!L24</f>
        <v>394865.6</v>
      </c>
      <c r="M282" s="28">
        <f>M$262*Matriz_de_consumo!M24</f>
        <v>397692.8</v>
      </c>
      <c r="N282" s="28">
        <f>N$262*Matriz_de_consumo!N24</f>
        <v>391096</v>
      </c>
      <c r="O282" s="28">
        <f>O$262*Matriz_de_consumo!O24</f>
        <v>391539.20000000001</v>
      </c>
      <c r="P282" s="28">
        <f>P$262*Matriz_de_consumo!P24</f>
        <v>377421.2</v>
      </c>
      <c r="Q282" s="28">
        <f>Q$262*Matriz_de_consumo!Q24</f>
        <v>385892</v>
      </c>
      <c r="R282" s="28">
        <f>R$262*Matriz_de_consumo!R24</f>
        <v>387774.4</v>
      </c>
      <c r="S282" s="28">
        <f>S$262*Matriz_de_consumo!S24</f>
        <v>384009.60000000003</v>
      </c>
      <c r="T282" s="28">
        <f>T$262*Matriz_de_consumo!T24</f>
        <v>381186</v>
      </c>
      <c r="U282" s="28">
        <f>U$262*Matriz_de_consumo!U24</f>
        <v>393923.19999999995</v>
      </c>
      <c r="V282" s="28">
        <f>V$262*Matriz_de_consumo!V24</f>
        <v>377902.39999999997</v>
      </c>
      <c r="W282" s="28">
        <f>W$262*Matriz_de_consumo!W24</f>
        <v>392038.39999999997</v>
      </c>
      <c r="X282" s="28">
        <f>X$262*Matriz_de_consumo!X24</f>
        <v>378362.4</v>
      </c>
      <c r="Y282" s="28">
        <f>Y$262*Matriz_de_consumo!Y24</f>
        <v>386833.2</v>
      </c>
      <c r="Z282" s="28">
        <f>Z$262*Matriz_de_consumo!Z24</f>
        <v>386785.6</v>
      </c>
    </row>
    <row r="283" spans="2:26" x14ac:dyDescent="0.2">
      <c r="B283" s="75">
        <f t="shared" si="5"/>
        <v>44670</v>
      </c>
      <c r="C283" s="28">
        <f>C$262*Matriz_de_consumo!C25</f>
        <v>378336.39999999997</v>
      </c>
      <c r="D283" s="28">
        <f>D$262*Matriz_de_consumo!D25</f>
        <v>385846.8</v>
      </c>
      <c r="E283" s="28">
        <f>E$262*Matriz_de_consumo!E25</f>
        <v>383030.39999999997</v>
      </c>
      <c r="F283" s="28">
        <f>F$262*Matriz_de_consumo!F25</f>
        <v>389602</v>
      </c>
      <c r="G283" s="28">
        <f>G$262*Matriz_de_consumo!G25</f>
        <v>403774.80000000005</v>
      </c>
      <c r="H283" s="28">
        <f>H$262*Matriz_de_consumo!H25</f>
        <v>396245.2</v>
      </c>
      <c r="I283" s="28">
        <f>I$262*Matriz_de_consumo!I25</f>
        <v>384950.80000000005</v>
      </c>
      <c r="J283" s="28">
        <f>J$262*Matriz_de_consumo!J25</f>
        <v>380244.80000000005</v>
      </c>
      <c r="K283" s="28">
        <f>K$262*Matriz_de_consumo!K25</f>
        <v>388715.60000000003</v>
      </c>
      <c r="L283" s="28">
        <f>L$262*Matriz_de_consumo!L25</f>
        <v>389211.19999999995</v>
      </c>
      <c r="M283" s="28">
        <f>M$262*Matriz_de_consumo!M25</f>
        <v>375075.19999999995</v>
      </c>
      <c r="N283" s="28">
        <f>N$262*Matriz_de_consumo!N25</f>
        <v>376960</v>
      </c>
      <c r="O283" s="28">
        <f>O$262*Matriz_de_consumo!O25</f>
        <v>382127.2</v>
      </c>
      <c r="P283" s="28">
        <f>P$262*Matriz_de_consumo!P25</f>
        <v>387774.4</v>
      </c>
      <c r="Q283" s="28">
        <f>Q$262*Matriz_de_consumo!Q25</f>
        <v>382127.2</v>
      </c>
      <c r="R283" s="28">
        <f>R$262*Matriz_de_consumo!R25</f>
        <v>379303.60000000003</v>
      </c>
      <c r="S283" s="28">
        <f>S$262*Matriz_de_consumo!S25</f>
        <v>378362.4</v>
      </c>
      <c r="T283" s="28">
        <f>T$262*Matriz_de_consumo!T25</f>
        <v>389656.80000000005</v>
      </c>
      <c r="U283" s="28">
        <f>U$262*Matriz_de_consumo!U25</f>
        <v>394865.6</v>
      </c>
      <c r="V283" s="28">
        <f>V$262*Matriz_de_consumo!V25</f>
        <v>381672</v>
      </c>
      <c r="W283" s="28">
        <f>W$262*Matriz_de_consumo!W25</f>
        <v>374132.8</v>
      </c>
      <c r="X283" s="28">
        <f>X$262*Matriz_de_consumo!X25</f>
        <v>387774.4</v>
      </c>
      <c r="Y283" s="28">
        <f>Y$262*Matriz_de_consumo!Y25</f>
        <v>390598</v>
      </c>
      <c r="Z283" s="28">
        <f>Z$262*Matriz_de_consumo!Z25</f>
        <v>392418.39999999997</v>
      </c>
    </row>
    <row r="284" spans="2:26" x14ac:dyDescent="0.2">
      <c r="B284" s="75">
        <f t="shared" si="5"/>
        <v>44671</v>
      </c>
      <c r="C284" s="28">
        <f>C$262*Matriz_de_consumo!C26</f>
        <v>372703.6</v>
      </c>
      <c r="D284" s="28">
        <f>D$262*Matriz_de_consumo!D26</f>
        <v>269435.59999999998</v>
      </c>
      <c r="E284" s="28">
        <f>E$262*Matriz_de_consumo!E26</f>
        <v>382091.6</v>
      </c>
      <c r="F284" s="28">
        <f>F$262*Matriz_de_consumo!F26</f>
        <v>392418.39999999997</v>
      </c>
      <c r="G284" s="28">
        <f>G$262*Matriz_de_consumo!G26</f>
        <v>383068.4</v>
      </c>
      <c r="H284" s="28">
        <f>H$262*Matriz_de_consumo!H26</f>
        <v>383068.4</v>
      </c>
      <c r="I284" s="28">
        <f>I$262*Matriz_de_consumo!I26</f>
        <v>378362.4</v>
      </c>
      <c r="J284" s="28">
        <f>J$262*Matriz_de_consumo!J26</f>
        <v>396245.2</v>
      </c>
      <c r="K284" s="28">
        <f>K$262*Matriz_de_consumo!K26</f>
        <v>399068.80000000005</v>
      </c>
      <c r="L284" s="28">
        <f>L$262*Matriz_de_consumo!L26</f>
        <v>386384</v>
      </c>
      <c r="M284" s="28">
        <f>M$262*Matriz_de_consumo!M26</f>
        <v>377902.39999999997</v>
      </c>
      <c r="N284" s="28">
        <f>N$262*Matriz_de_consumo!N26</f>
        <v>372248</v>
      </c>
      <c r="O284" s="28">
        <f>O$262*Matriz_de_consumo!O26</f>
        <v>391539.20000000001</v>
      </c>
      <c r="P284" s="28">
        <f>P$262*Matriz_de_consumo!P26</f>
        <v>375538.80000000005</v>
      </c>
      <c r="Q284" s="28">
        <f>Q$262*Matriz_de_consumo!Q26</f>
        <v>389656.80000000005</v>
      </c>
      <c r="R284" s="28">
        <f>R$262*Matriz_de_consumo!R26</f>
        <v>391539.20000000001</v>
      </c>
      <c r="S284" s="28">
        <f>S$262*Matriz_de_consumo!S26</f>
        <v>387774.4</v>
      </c>
      <c r="T284" s="28">
        <f>T$262*Matriz_de_consumo!T26</f>
        <v>403774.80000000005</v>
      </c>
      <c r="U284" s="28">
        <f>U$262*Matriz_de_consumo!U26</f>
        <v>400520</v>
      </c>
      <c r="V284" s="28">
        <f>V$262*Matriz_de_consumo!V26</f>
        <v>382614.39999999997</v>
      </c>
      <c r="W284" s="28">
        <f>W$262*Matriz_de_consumo!W26</f>
        <v>390153.6</v>
      </c>
      <c r="X284" s="28">
        <f>X$262*Matriz_de_consumo!X26</f>
        <v>384009.60000000003</v>
      </c>
      <c r="Y284" s="28">
        <f>Y$262*Matriz_de_consumo!Y26</f>
        <v>387774.4</v>
      </c>
      <c r="Z284" s="28">
        <f>Z$262*Matriz_de_consumo!Z26</f>
        <v>392418.39999999997</v>
      </c>
    </row>
    <row r="285" spans="2:26" x14ac:dyDescent="0.2">
      <c r="B285" s="75">
        <f t="shared" si="5"/>
        <v>44672</v>
      </c>
      <c r="C285" s="28">
        <f>C$262*Matriz_de_consumo!C27</f>
        <v>392418.39999999997</v>
      </c>
      <c r="D285" s="28">
        <f>D$262*Matriz_de_consumo!D27</f>
        <v>376458.8</v>
      </c>
      <c r="E285" s="28">
        <f>E$262*Matriz_de_consumo!E27</f>
        <v>366132</v>
      </c>
      <c r="F285" s="28">
        <f>F$262*Matriz_de_consumo!F27</f>
        <v>382091.6</v>
      </c>
      <c r="G285" s="28">
        <f>G$262*Matriz_de_consumo!G27</f>
        <v>390598</v>
      </c>
      <c r="H285" s="28">
        <f>H$262*Matriz_de_consumo!H27</f>
        <v>380244.80000000005</v>
      </c>
      <c r="I285" s="28">
        <f>I$262*Matriz_de_consumo!I27</f>
        <v>384950.80000000005</v>
      </c>
      <c r="J285" s="28">
        <f>J$262*Matriz_de_consumo!J27</f>
        <v>388715.60000000003</v>
      </c>
      <c r="K285" s="28">
        <f>K$262*Matriz_de_consumo!K27</f>
        <v>400951.2</v>
      </c>
      <c r="L285" s="28">
        <f>L$262*Matriz_de_consumo!L27</f>
        <v>397692.8</v>
      </c>
      <c r="M285" s="28">
        <f>M$262*Matriz_de_consumo!M27</f>
        <v>387326.39999999997</v>
      </c>
      <c r="N285" s="28">
        <f>N$262*Matriz_de_consumo!N27</f>
        <v>386384</v>
      </c>
      <c r="O285" s="28">
        <f>O$262*Matriz_de_consumo!O27</f>
        <v>382127.2</v>
      </c>
      <c r="P285" s="28">
        <f>P$262*Matriz_de_consumo!P27</f>
        <v>385892</v>
      </c>
      <c r="Q285" s="28">
        <f>Q$262*Matriz_de_consumo!Q27</f>
        <v>367068</v>
      </c>
      <c r="R285" s="28">
        <f>R$262*Matriz_de_consumo!R27</f>
        <v>384009.60000000003</v>
      </c>
      <c r="S285" s="28">
        <f>S$262*Matriz_de_consumo!S27</f>
        <v>386833.2</v>
      </c>
      <c r="T285" s="28">
        <f>T$262*Matriz_de_consumo!T27</f>
        <v>395304</v>
      </c>
      <c r="U285" s="28">
        <f>U$262*Matriz_de_consumo!U27</f>
        <v>392980.8</v>
      </c>
      <c r="V285" s="28">
        <f>V$262*Matriz_de_consumo!V27</f>
        <v>378844.8</v>
      </c>
      <c r="W285" s="28">
        <f>W$262*Matriz_de_consumo!W27</f>
        <v>386384</v>
      </c>
      <c r="X285" s="28">
        <f>X$262*Matriz_de_consumo!X27</f>
        <v>377421.2</v>
      </c>
      <c r="Y285" s="28">
        <f>Y$262*Matriz_de_consumo!Y27</f>
        <v>381186</v>
      </c>
      <c r="Z285" s="28">
        <f>Z$262*Matriz_de_consumo!Z27</f>
        <v>381152.8</v>
      </c>
    </row>
    <row r="286" spans="2:26" x14ac:dyDescent="0.2">
      <c r="B286" s="75">
        <f t="shared" si="5"/>
        <v>44673</v>
      </c>
      <c r="C286" s="28">
        <f>C$262*Matriz_de_consumo!C28</f>
        <v>378336.39999999997</v>
      </c>
      <c r="D286" s="28">
        <f>D$262*Matriz_de_consumo!D28</f>
        <v>382091.6</v>
      </c>
      <c r="E286" s="28">
        <f>E$262*Matriz_de_consumo!E28</f>
        <v>384908</v>
      </c>
      <c r="F286" s="28">
        <f>F$262*Matriz_de_consumo!F28</f>
        <v>367070.8</v>
      </c>
      <c r="G286" s="28">
        <f>G$262*Matriz_de_consumo!G28</f>
        <v>380244.80000000005</v>
      </c>
      <c r="H286" s="28">
        <f>H$262*Matriz_de_consumo!H28</f>
        <v>383068.4</v>
      </c>
      <c r="I286" s="28">
        <f>I$262*Matriz_de_consumo!I28</f>
        <v>358597.2</v>
      </c>
      <c r="J286" s="28">
        <f>J$262*Matriz_de_consumo!J28</f>
        <v>373656.4</v>
      </c>
      <c r="K286" s="28">
        <f>K$262*Matriz_de_consumo!K28</f>
        <v>361420.80000000005</v>
      </c>
      <c r="L286" s="28">
        <f>L$262*Matriz_de_consumo!L28</f>
        <v>358112</v>
      </c>
      <c r="M286" s="28">
        <f>M$262*Matriz_de_consumo!M28</f>
        <v>348688</v>
      </c>
      <c r="N286" s="28">
        <f>N$262*Matriz_de_consumo!N28</f>
        <v>355284.8</v>
      </c>
      <c r="O286" s="28">
        <f>O$262*Matriz_de_consumo!O28</f>
        <v>386833.2</v>
      </c>
      <c r="P286" s="28">
        <f>P$262*Matriz_de_consumo!P28</f>
        <v>385892</v>
      </c>
      <c r="Q286" s="28">
        <f>Q$262*Matriz_de_consumo!Q28</f>
        <v>390598</v>
      </c>
      <c r="R286" s="28">
        <f>R$262*Matriz_de_consumo!R28</f>
        <v>383068.4</v>
      </c>
      <c r="S286" s="28">
        <f>S$262*Matriz_de_consumo!S28</f>
        <v>391539.20000000001</v>
      </c>
      <c r="T286" s="28">
        <f>T$262*Matriz_de_consumo!T28</f>
        <v>391539.20000000001</v>
      </c>
      <c r="U286" s="28">
        <f>U$262*Matriz_de_consumo!U28</f>
        <v>391096</v>
      </c>
      <c r="V286" s="28">
        <f>V$262*Matriz_de_consumo!V28</f>
        <v>395808</v>
      </c>
      <c r="W286" s="28">
        <f>W$262*Matriz_de_consumo!W28</f>
        <v>381672</v>
      </c>
      <c r="X286" s="28">
        <f>X$262*Matriz_de_consumo!X28</f>
        <v>377421.2</v>
      </c>
      <c r="Y286" s="28">
        <f>Y$262*Matriz_de_consumo!Y28</f>
        <v>379303.60000000003</v>
      </c>
      <c r="Z286" s="28">
        <f>Z$262*Matriz_de_consumo!Z28</f>
        <v>385846.8</v>
      </c>
    </row>
    <row r="287" spans="2:26" x14ac:dyDescent="0.2">
      <c r="B287" s="75">
        <f t="shared" si="5"/>
        <v>44674</v>
      </c>
      <c r="C287" s="28">
        <f>C$262*Matriz_de_consumo!C29</f>
        <v>396173.6</v>
      </c>
      <c r="D287" s="28">
        <f>D$262*Matriz_de_consumo!D29</f>
        <v>392418.39999999997</v>
      </c>
      <c r="E287" s="28">
        <f>E$262*Matriz_de_consumo!E29</f>
        <v>383030.39999999997</v>
      </c>
      <c r="F287" s="28">
        <f>F$262*Matriz_de_consumo!F29</f>
        <v>379275.19999999995</v>
      </c>
      <c r="G287" s="28">
        <f>G$262*Matriz_de_consumo!G29</f>
        <v>372715.2</v>
      </c>
      <c r="H287" s="28">
        <f>H$262*Matriz_de_consumo!H29</f>
        <v>389656.80000000005</v>
      </c>
      <c r="I287" s="28">
        <f>I$262*Matriz_de_consumo!I29</f>
        <v>396245.2</v>
      </c>
      <c r="J287" s="28">
        <f>J$262*Matriz_de_consumo!J29</f>
        <v>397186.4</v>
      </c>
      <c r="K287" s="28">
        <f>K$262*Matriz_de_consumo!K29</f>
        <v>400010</v>
      </c>
      <c r="L287" s="28">
        <f>L$262*Matriz_de_consumo!L29</f>
        <v>396750.39999999997</v>
      </c>
      <c r="M287" s="28">
        <f>M$262*Matriz_de_consumo!M29</f>
        <v>379787.19999999995</v>
      </c>
      <c r="N287" s="28">
        <f>N$262*Matriz_de_consumo!N29</f>
        <v>389211.19999999995</v>
      </c>
      <c r="O287" s="28">
        <f>O$262*Matriz_de_consumo!O29</f>
        <v>384950.80000000005</v>
      </c>
      <c r="P287" s="28">
        <f>P$262*Matriz_de_consumo!P29</f>
        <v>393421.60000000003</v>
      </c>
      <c r="Q287" s="28">
        <f>Q$262*Matriz_de_consumo!Q29</f>
        <v>384009.60000000003</v>
      </c>
      <c r="R287" s="28">
        <f>R$262*Matriz_de_consumo!R29</f>
        <v>375538.80000000005</v>
      </c>
      <c r="S287" s="28">
        <f>S$262*Matriz_de_consumo!S29</f>
        <v>384009.60000000003</v>
      </c>
      <c r="T287" s="28">
        <f>T$262*Matriz_de_consumo!T29</f>
        <v>357656</v>
      </c>
      <c r="U287" s="28">
        <f>U$262*Matriz_de_consumo!U29</f>
        <v>249736</v>
      </c>
      <c r="V287" s="28">
        <f>V$262*Matriz_de_consumo!V29</f>
        <v>269526.39999999997</v>
      </c>
      <c r="W287" s="28">
        <f>W$262*Matriz_de_consumo!W29</f>
        <v>380729.59999999998</v>
      </c>
      <c r="X287" s="28">
        <f>X$262*Matriz_de_consumo!X29</f>
        <v>389656.80000000005</v>
      </c>
      <c r="Y287" s="28">
        <f>Y$262*Matriz_de_consumo!Y29</f>
        <v>381186</v>
      </c>
      <c r="Z287" s="28">
        <f>Z$262*Matriz_de_consumo!Z29</f>
        <v>381152.8</v>
      </c>
    </row>
    <row r="288" spans="2:26" x14ac:dyDescent="0.2">
      <c r="B288" s="75">
        <f t="shared" si="5"/>
        <v>44675</v>
      </c>
      <c r="C288" s="28">
        <f>C$262*Matriz_de_consumo!C30</f>
        <v>385846.8</v>
      </c>
      <c r="D288" s="28">
        <f>D$262*Matriz_de_consumo!D30</f>
        <v>379275.19999999995</v>
      </c>
      <c r="E288" s="28">
        <f>E$262*Matriz_de_consumo!E30</f>
        <v>387724.39999999997</v>
      </c>
      <c r="F288" s="28">
        <f>F$262*Matriz_de_consumo!F30</f>
        <v>386785.6</v>
      </c>
      <c r="G288" s="28">
        <f>G$262*Matriz_de_consumo!G30</f>
        <v>396245.2</v>
      </c>
      <c r="H288" s="28">
        <f>H$262*Matriz_de_consumo!H30</f>
        <v>382127.2</v>
      </c>
      <c r="I288" s="28">
        <f>I$262*Matriz_de_consumo!I30</f>
        <v>393421.60000000003</v>
      </c>
      <c r="J288" s="28">
        <f>J$262*Matriz_de_consumo!J30</f>
        <v>391539.20000000001</v>
      </c>
      <c r="K288" s="28">
        <f>K$262*Matriz_de_consumo!K30</f>
        <v>396245.2</v>
      </c>
      <c r="L288" s="28">
        <f>L$262*Matriz_de_consumo!L30</f>
        <v>397692.8</v>
      </c>
      <c r="M288" s="28">
        <f>M$262*Matriz_de_consumo!M30</f>
        <v>388268.79999999999</v>
      </c>
      <c r="N288" s="28">
        <f>N$262*Matriz_de_consumo!N30</f>
        <v>364708.8</v>
      </c>
      <c r="O288" s="28">
        <f>O$262*Matriz_de_consumo!O30</f>
        <v>392480.4</v>
      </c>
      <c r="P288" s="28">
        <f>P$262*Matriz_de_consumo!P30</f>
        <v>392480.4</v>
      </c>
      <c r="Q288" s="28">
        <f>Q$262*Matriz_de_consumo!Q30</f>
        <v>397186.4</v>
      </c>
      <c r="R288" s="28">
        <f>R$262*Matriz_de_consumo!R30</f>
        <v>397186.4</v>
      </c>
      <c r="S288" s="28">
        <f>S$262*Matriz_de_consumo!S30</f>
        <v>380244.80000000005</v>
      </c>
      <c r="T288" s="28">
        <f>T$262*Matriz_de_consumo!T30</f>
        <v>385892</v>
      </c>
      <c r="U288" s="28">
        <f>U$262*Matriz_de_consumo!U30</f>
        <v>384499.19999999995</v>
      </c>
      <c r="V288" s="28">
        <f>V$262*Matriz_de_consumo!V30</f>
        <v>384499.19999999995</v>
      </c>
      <c r="W288" s="28">
        <f>W$262*Matriz_de_consumo!W30</f>
        <v>388268.79999999999</v>
      </c>
      <c r="X288" s="28">
        <f>X$262*Matriz_de_consumo!X30</f>
        <v>358597.2</v>
      </c>
      <c r="Y288" s="28">
        <f>Y$262*Matriz_de_consumo!Y30</f>
        <v>396245.2</v>
      </c>
      <c r="Z288" s="28">
        <f>Z$262*Matriz_de_consumo!Z30</f>
        <v>382091.6</v>
      </c>
    </row>
    <row r="289" spans="2:26" x14ac:dyDescent="0.2">
      <c r="B289" s="75">
        <f t="shared" si="5"/>
        <v>44676</v>
      </c>
      <c r="C289" s="28">
        <f>C$262*Matriz_de_consumo!C31</f>
        <v>379275.19999999995</v>
      </c>
      <c r="D289" s="28">
        <f>D$262*Matriz_de_consumo!D31</f>
        <v>374581.19999999995</v>
      </c>
      <c r="E289" s="28">
        <f>E$262*Matriz_de_consumo!E31</f>
        <v>387724.39999999997</v>
      </c>
      <c r="F289" s="28">
        <f>F$262*Matriz_de_consumo!F31</f>
        <v>377397.6</v>
      </c>
      <c r="G289" s="28">
        <f>G$262*Matriz_de_consumo!G31</f>
        <v>379303.60000000003</v>
      </c>
      <c r="H289" s="28">
        <f>H$262*Matriz_de_consumo!H31</f>
        <v>381186</v>
      </c>
      <c r="I289" s="28">
        <f>I$262*Matriz_de_consumo!I31</f>
        <v>372715.2</v>
      </c>
      <c r="J289" s="28">
        <f>J$262*Matriz_de_consumo!J31</f>
        <v>368009.2</v>
      </c>
      <c r="K289" s="28">
        <f>K$262*Matriz_de_consumo!K31</f>
        <v>386833.2</v>
      </c>
      <c r="L289" s="28">
        <f>L$262*Matriz_de_consumo!L31</f>
        <v>392038.39999999997</v>
      </c>
      <c r="M289" s="28">
        <f>M$262*Matriz_de_consumo!M31</f>
        <v>394865.6</v>
      </c>
      <c r="N289" s="28">
        <f>N$262*Matriz_de_consumo!N31</f>
        <v>403347.19999999995</v>
      </c>
      <c r="O289" s="28">
        <f>O$262*Matriz_de_consumo!O31</f>
        <v>399068.80000000005</v>
      </c>
      <c r="P289" s="28">
        <f>P$262*Matriz_de_consumo!P31</f>
        <v>390598</v>
      </c>
      <c r="Q289" s="28">
        <f>Q$262*Matriz_de_consumo!Q31</f>
        <v>384950.80000000005</v>
      </c>
      <c r="R289" s="28">
        <f>R$262*Matriz_de_consumo!R31</f>
        <v>373656.4</v>
      </c>
      <c r="S289" s="28">
        <f>S$262*Matriz_de_consumo!S31</f>
        <v>381186</v>
      </c>
      <c r="T289" s="28">
        <f>T$262*Matriz_de_consumo!T31</f>
        <v>402833.60000000003</v>
      </c>
      <c r="U289" s="28">
        <f>U$262*Matriz_de_consumo!U31</f>
        <v>402404.8</v>
      </c>
      <c r="V289" s="28">
        <f>V$262*Matriz_de_consumo!V31</f>
        <v>387326.39999999997</v>
      </c>
      <c r="W289" s="28">
        <f>W$262*Matriz_de_consumo!W31</f>
        <v>383556.8</v>
      </c>
      <c r="X289" s="28">
        <f>X$262*Matriz_de_consumo!X31</f>
        <v>366126.80000000005</v>
      </c>
      <c r="Y289" s="28">
        <f>Y$262*Matriz_de_consumo!Y31</f>
        <v>388715.60000000003</v>
      </c>
      <c r="Z289" s="28">
        <f>Z$262*Matriz_de_consumo!Z31</f>
        <v>375520</v>
      </c>
    </row>
    <row r="290" spans="2:26" x14ac:dyDescent="0.2">
      <c r="B290" s="75">
        <f t="shared" si="5"/>
        <v>44677</v>
      </c>
      <c r="C290" s="28">
        <f>C$262*Matriz_de_consumo!C32</f>
        <v>386785.6</v>
      </c>
      <c r="D290" s="28">
        <f>D$262*Matriz_de_consumo!D32</f>
        <v>390540.79999999999</v>
      </c>
      <c r="E290" s="28">
        <f>E$262*Matriz_de_consumo!E32</f>
        <v>390540.79999999999</v>
      </c>
      <c r="F290" s="28">
        <f>F$262*Matriz_de_consumo!F32</f>
        <v>381152.8</v>
      </c>
      <c r="G290" s="28">
        <f>G$262*Matriz_de_consumo!G32</f>
        <v>382127.2</v>
      </c>
      <c r="H290" s="28">
        <f>H$262*Matriz_de_consumo!H32</f>
        <v>394362.80000000005</v>
      </c>
      <c r="I290" s="28">
        <f>I$262*Matriz_de_consumo!I32</f>
        <v>398127.60000000003</v>
      </c>
      <c r="J290" s="28">
        <f>J$262*Matriz_de_consumo!J32</f>
        <v>396245.2</v>
      </c>
      <c r="K290" s="28">
        <f>K$262*Matriz_de_consumo!K32</f>
        <v>382127.2</v>
      </c>
      <c r="L290" s="28">
        <f>L$262*Matriz_de_consumo!L32</f>
        <v>353400</v>
      </c>
      <c r="M290" s="28">
        <f>M$262*Matriz_de_consumo!M32</f>
        <v>370363.19999999995</v>
      </c>
      <c r="N290" s="28">
        <f>N$262*Matriz_de_consumo!N32</f>
        <v>376017.6</v>
      </c>
      <c r="O290" s="28">
        <f>O$262*Matriz_de_consumo!O32</f>
        <v>376480</v>
      </c>
      <c r="P290" s="28">
        <f>P$262*Matriz_de_consumo!P32</f>
        <v>373656.4</v>
      </c>
      <c r="Q290" s="28">
        <f>Q$262*Matriz_de_consumo!Q32</f>
        <v>376480</v>
      </c>
      <c r="R290" s="28">
        <f>R$262*Matriz_de_consumo!R32</f>
        <v>380244.80000000005</v>
      </c>
      <c r="S290" s="28">
        <f>S$262*Matriz_de_consumo!S32</f>
        <v>388715.60000000003</v>
      </c>
      <c r="T290" s="28">
        <f>T$262*Matriz_de_consumo!T32</f>
        <v>330361.2</v>
      </c>
      <c r="U290" s="28">
        <f>U$262*Matriz_de_consumo!U32</f>
        <v>343976</v>
      </c>
      <c r="V290" s="28">
        <f>V$262*Matriz_de_consumo!V32</f>
        <v>343976</v>
      </c>
      <c r="W290" s="28">
        <f>W$262*Matriz_de_consumo!W32</f>
        <v>356227.19999999995</v>
      </c>
      <c r="X290" s="28">
        <f>X$262*Matriz_de_consumo!X32</f>
        <v>352950</v>
      </c>
      <c r="Y290" s="28">
        <f>Y$262*Matriz_de_consumo!Y32</f>
        <v>361420.80000000005</v>
      </c>
      <c r="Z290" s="28">
        <f>Z$262*Matriz_de_consumo!Z32</f>
        <v>351111.2</v>
      </c>
    </row>
    <row r="291" spans="2:26" x14ac:dyDescent="0.2">
      <c r="B291" s="75">
        <f t="shared" si="5"/>
        <v>44678</v>
      </c>
      <c r="C291" s="28">
        <f>C$262*Matriz_de_consumo!C33</f>
        <v>362376.8</v>
      </c>
      <c r="D291" s="28">
        <f>D$262*Matriz_de_consumo!D33</f>
        <v>355805.2</v>
      </c>
      <c r="E291" s="28">
        <f>E$262*Matriz_de_consumo!E33</f>
        <v>352988.8</v>
      </c>
      <c r="F291" s="28">
        <f>F$262*Matriz_de_consumo!F33</f>
        <v>356744</v>
      </c>
      <c r="G291" s="28">
        <f>G$262*Matriz_de_consumo!G33</f>
        <v>356714.8</v>
      </c>
      <c r="H291" s="28">
        <f>H$262*Matriz_de_consumo!H33</f>
        <v>347302.8</v>
      </c>
      <c r="I291" s="28">
        <f>I$262*Matriz_de_consumo!I33</f>
        <v>357656</v>
      </c>
      <c r="J291" s="28">
        <f>J$262*Matriz_de_consumo!J33</f>
        <v>359538.4</v>
      </c>
      <c r="K291" s="28">
        <f>K$262*Matriz_de_consumo!K33</f>
        <v>358597.2</v>
      </c>
      <c r="L291" s="28">
        <f>L$262*Matriz_de_consumo!L33</f>
        <v>364708.8</v>
      </c>
      <c r="M291" s="28">
        <f>M$262*Matriz_de_consumo!M33</f>
        <v>361881.59999999998</v>
      </c>
      <c r="N291" s="28">
        <f>N$262*Matriz_de_consumo!N33</f>
        <v>359054.39999999997</v>
      </c>
      <c r="O291" s="28">
        <f>O$262*Matriz_de_consumo!O33</f>
        <v>346361.60000000003</v>
      </c>
      <c r="P291" s="28">
        <f>P$262*Matriz_de_consumo!P33</f>
        <v>340714.4</v>
      </c>
      <c r="Q291" s="28">
        <f>Q$262*Matriz_de_consumo!Q33</f>
        <v>375538.80000000005</v>
      </c>
      <c r="R291" s="28">
        <f>R$262*Matriz_de_consumo!R33</f>
        <v>366126.80000000005</v>
      </c>
      <c r="S291" s="28">
        <f>S$262*Matriz_de_consumo!S33</f>
        <v>362362</v>
      </c>
      <c r="T291" s="28">
        <f>T$262*Matriz_de_consumo!T33</f>
        <v>347302.8</v>
      </c>
      <c r="U291" s="28">
        <f>U$262*Matriz_de_consumo!U33</f>
        <v>362824</v>
      </c>
      <c r="V291" s="28">
        <f>V$262*Matriz_de_consumo!V33</f>
        <v>351515.19999999995</v>
      </c>
      <c r="W291" s="28">
        <f>W$262*Matriz_de_consumo!W33</f>
        <v>369420.79999999999</v>
      </c>
      <c r="X291" s="28">
        <f>X$262*Matriz_de_consumo!X33</f>
        <v>373656.4</v>
      </c>
      <c r="Y291" s="28">
        <f>Y$262*Matriz_de_consumo!Y33</f>
        <v>357656</v>
      </c>
      <c r="Z291" s="28">
        <f>Z$262*Matriz_de_consumo!Z33</f>
        <v>356744</v>
      </c>
    </row>
    <row r="292" spans="2:26" x14ac:dyDescent="0.2">
      <c r="B292" s="75">
        <f t="shared" si="5"/>
        <v>44679</v>
      </c>
      <c r="C292" s="28">
        <f>C$262*Matriz_de_consumo!C34</f>
        <v>345478.39999999997</v>
      </c>
      <c r="D292" s="28">
        <f>D$262*Matriz_de_consumo!D34</f>
        <v>341723.2</v>
      </c>
      <c r="E292" s="28">
        <f>E$262*Matriz_de_consumo!E34</f>
        <v>347356</v>
      </c>
      <c r="F292" s="28">
        <f>F$262*Matriz_de_consumo!F34</f>
        <v>359560.39999999997</v>
      </c>
      <c r="G292" s="28">
        <f>G$262*Matriz_de_consumo!G34</f>
        <v>371774</v>
      </c>
      <c r="H292" s="28">
        <f>H$262*Matriz_de_consumo!H34</f>
        <v>365185.60000000003</v>
      </c>
      <c r="I292" s="28">
        <f>I$262*Matriz_de_consumo!I34</f>
        <v>355773.60000000003</v>
      </c>
      <c r="J292" s="28">
        <f>J$262*Matriz_de_consumo!J34</f>
        <v>351067.60000000003</v>
      </c>
      <c r="K292" s="28">
        <f>K$262*Matriz_de_consumo!K34</f>
        <v>354832.4</v>
      </c>
      <c r="L292" s="28">
        <f>L$262*Matriz_de_consumo!L34</f>
        <v>360939.19999999995</v>
      </c>
      <c r="M292" s="28">
        <f>M$262*Matriz_de_consumo!M34</f>
        <v>350572.79999999999</v>
      </c>
      <c r="N292" s="28">
        <f>N$262*Matriz_de_consumo!N34</f>
        <v>358112</v>
      </c>
      <c r="O292" s="28">
        <f>O$262*Matriz_de_consumo!O34</f>
        <v>359538.4</v>
      </c>
      <c r="P292" s="28">
        <f>P$262*Matriz_de_consumo!P34</f>
        <v>365185.60000000003</v>
      </c>
      <c r="Q292" s="28">
        <f>Q$262*Matriz_de_consumo!Q34</f>
        <v>373656.4</v>
      </c>
      <c r="R292" s="28">
        <f>R$262*Matriz_de_consumo!R34</f>
        <v>374597.60000000003</v>
      </c>
      <c r="S292" s="28">
        <f>S$262*Matriz_de_consumo!S34</f>
        <v>336008.4</v>
      </c>
      <c r="T292" s="28">
        <f>T$262*Matriz_de_consumo!T34</f>
        <v>354832.4</v>
      </c>
      <c r="U292" s="28">
        <f>U$262*Matriz_de_consumo!U34</f>
        <v>357169.6</v>
      </c>
      <c r="V292" s="28">
        <f>V$262*Matriz_de_consumo!V34</f>
        <v>361881.59999999998</v>
      </c>
      <c r="W292" s="28">
        <f>W$262*Matriz_de_consumo!W34</f>
        <v>367536</v>
      </c>
      <c r="X292" s="28">
        <f>X$262*Matriz_de_consumo!X34</f>
        <v>362362</v>
      </c>
      <c r="Y292" s="28">
        <f>Y$262*Matriz_de_consumo!Y34</f>
        <v>370832.80000000005</v>
      </c>
      <c r="Z292" s="28">
        <f>Z$262*Matriz_de_consumo!Z34</f>
        <v>373642.39999999997</v>
      </c>
    </row>
    <row r="293" spans="2:26" x14ac:dyDescent="0.2">
      <c r="B293" s="75">
        <f t="shared" si="5"/>
        <v>44680</v>
      </c>
      <c r="C293" s="28">
        <f>C$262*Matriz_de_consumo!C35</f>
        <v>359560.39999999997</v>
      </c>
      <c r="D293" s="28">
        <f>D$262*Matriz_de_consumo!D35</f>
        <v>354866.39999999997</v>
      </c>
      <c r="E293" s="28">
        <f>E$262*Matriz_de_consumo!E35</f>
        <v>358621.6</v>
      </c>
      <c r="F293" s="28">
        <f>F$262*Matriz_de_consumo!F35</f>
        <v>356744</v>
      </c>
      <c r="G293" s="28">
        <f>G$262*Matriz_de_consumo!G35</f>
        <v>374597.60000000003</v>
      </c>
      <c r="H293" s="28">
        <f>H$262*Matriz_de_consumo!H35</f>
        <v>369891.60000000003</v>
      </c>
      <c r="I293" s="28">
        <f>I$262*Matriz_de_consumo!I35</f>
        <v>366126.80000000005</v>
      </c>
      <c r="J293" s="28">
        <f>J$262*Matriz_de_consumo!J35</f>
        <v>372715.2</v>
      </c>
      <c r="K293" s="28">
        <f>K$262*Matriz_de_consumo!K35</f>
        <v>371774</v>
      </c>
      <c r="L293" s="28">
        <f>L$262*Matriz_de_consumo!L35</f>
        <v>361881.59999999998</v>
      </c>
      <c r="M293" s="28">
        <f>M$262*Matriz_de_consumo!M35</f>
        <v>362824</v>
      </c>
      <c r="N293" s="28">
        <f>N$262*Matriz_de_consumo!N35</f>
        <v>344918.39999999997</v>
      </c>
      <c r="O293" s="28">
        <f>O$262*Matriz_de_consumo!O35</f>
        <v>355773.60000000003</v>
      </c>
      <c r="P293" s="28">
        <f>P$262*Matriz_de_consumo!P35</f>
        <v>364244.4</v>
      </c>
      <c r="Q293" s="28">
        <f>Q$262*Matriz_de_consumo!Q35</f>
        <v>367068</v>
      </c>
      <c r="R293" s="28">
        <f>R$262*Matriz_de_consumo!R35</f>
        <v>367068</v>
      </c>
      <c r="S293" s="28">
        <f>S$262*Matriz_de_consumo!S35</f>
        <v>379303.60000000003</v>
      </c>
      <c r="T293" s="28">
        <f>T$262*Matriz_de_consumo!T35</f>
        <v>361420.80000000005</v>
      </c>
      <c r="U293" s="28">
        <f>U$262*Matriz_de_consumo!U35</f>
        <v>367536</v>
      </c>
      <c r="V293" s="28">
        <f>V$262*Matriz_de_consumo!V35</f>
        <v>365651.19999999995</v>
      </c>
      <c r="W293" s="28">
        <f>W$262*Matriz_de_consumo!W35</f>
        <v>360939.19999999995</v>
      </c>
      <c r="X293" s="28">
        <f>X$262*Matriz_de_consumo!X35</f>
        <v>361420.80000000005</v>
      </c>
      <c r="Y293" s="28">
        <f>Y$262*Matriz_de_consumo!Y35</f>
        <v>362362</v>
      </c>
      <c r="Z293" s="28">
        <f>Z$262*Matriz_de_consumo!Z35</f>
        <v>353927.6</v>
      </c>
    </row>
    <row r="294" spans="2:26" x14ac:dyDescent="0.2">
      <c r="B294" s="75">
        <f t="shared" si="5"/>
        <v>44681</v>
      </c>
      <c r="C294" s="28">
        <f>C$262*Matriz_de_consumo!C36</f>
        <v>353927.6</v>
      </c>
      <c r="D294" s="28">
        <f>D$262*Matriz_de_consumo!D36</f>
        <v>350172.39999999997</v>
      </c>
      <c r="E294" s="28">
        <f>E$262*Matriz_de_consumo!E36</f>
        <v>352988.8</v>
      </c>
      <c r="F294" s="28">
        <f>F$262*Matriz_de_consumo!F36</f>
        <v>365193.19999999995</v>
      </c>
      <c r="G294" s="28">
        <f>G$262*Matriz_de_consumo!G36</f>
        <v>377421.2</v>
      </c>
      <c r="H294" s="28">
        <f>H$262*Matriz_de_consumo!H36</f>
        <v>371774</v>
      </c>
      <c r="I294" s="28">
        <f>I$262*Matriz_de_consumo!I36</f>
        <v>373656.4</v>
      </c>
      <c r="J294" s="28">
        <f>J$262*Matriz_de_consumo!J36</f>
        <v>369891.60000000003</v>
      </c>
      <c r="K294" s="28">
        <f>K$262*Matriz_de_consumo!K36</f>
        <v>366126.80000000005</v>
      </c>
      <c r="L294" s="28">
        <f>L$262*Matriz_de_consumo!L36</f>
        <v>349630.39999999997</v>
      </c>
      <c r="M294" s="28">
        <f>M$262*Matriz_de_consumo!M36</f>
        <v>363766.39999999997</v>
      </c>
      <c r="N294" s="28">
        <f>N$262*Matriz_de_consumo!N36</f>
        <v>376960</v>
      </c>
      <c r="O294" s="28">
        <f>O$262*Matriz_de_consumo!O36</f>
        <v>373656.4</v>
      </c>
      <c r="P294" s="28">
        <f>P$262*Matriz_de_consumo!P36</f>
        <v>362362</v>
      </c>
      <c r="Q294" s="28">
        <f>Q$262*Matriz_de_consumo!Q36</f>
        <v>356714.8</v>
      </c>
      <c r="R294" s="28">
        <f>R$262*Matriz_de_consumo!R36</f>
        <v>355773.60000000003</v>
      </c>
      <c r="S294" s="28">
        <f>S$262*Matriz_de_consumo!S36</f>
        <v>376480</v>
      </c>
      <c r="T294" s="28">
        <f>T$262*Matriz_de_consumo!T36</f>
        <v>375538.80000000005</v>
      </c>
      <c r="U294" s="28">
        <f>U$262*Matriz_de_consumo!U36</f>
        <v>382614.39999999997</v>
      </c>
      <c r="V294" s="28">
        <f>V$262*Matriz_de_consumo!V36</f>
        <v>391096</v>
      </c>
      <c r="W294" s="28">
        <f>W$262*Matriz_de_consumo!W36</f>
        <v>391096</v>
      </c>
      <c r="X294" s="28">
        <f>X$262*Matriz_de_consumo!X36</f>
        <v>393421.60000000003</v>
      </c>
      <c r="Y294" s="28">
        <f>Y$262*Matriz_de_consumo!Y36</f>
        <v>384950.80000000005</v>
      </c>
      <c r="Z294" s="28">
        <f>Z$262*Matriz_de_consumo!Z36</f>
        <v>366132</v>
      </c>
    </row>
    <row r="295" spans="2:26" x14ac:dyDescent="0.2">
      <c r="B295" s="75">
        <f t="shared" si="5"/>
        <v>0</v>
      </c>
      <c r="C295" s="28">
        <f>C$262*Matriz_de_consumo!C37</f>
        <v>0</v>
      </c>
      <c r="D295" s="28">
        <f>D$262*Matriz_de_consumo!D37</f>
        <v>0</v>
      </c>
      <c r="E295" s="28">
        <f>E$262*Matriz_de_consumo!E37</f>
        <v>0</v>
      </c>
      <c r="F295" s="28">
        <f>F$262*Matriz_de_consumo!F37</f>
        <v>0</v>
      </c>
      <c r="G295" s="28">
        <f>G$262*Matriz_de_consumo!G37</f>
        <v>0</v>
      </c>
      <c r="H295" s="28">
        <f>H$262*Matriz_de_consumo!H37</f>
        <v>0</v>
      </c>
      <c r="I295" s="28">
        <f>I$262*Matriz_de_consumo!I37</f>
        <v>0</v>
      </c>
      <c r="J295" s="28">
        <f>J$262*Matriz_de_consumo!J37</f>
        <v>0</v>
      </c>
      <c r="K295" s="28">
        <f>K$262*Matriz_de_consumo!K37</f>
        <v>0</v>
      </c>
      <c r="L295" s="28">
        <f>L$262*Matriz_de_consumo!L37</f>
        <v>0</v>
      </c>
      <c r="M295" s="28">
        <f>M$262*Matriz_de_consumo!M37</f>
        <v>0</v>
      </c>
      <c r="N295" s="28">
        <f>N$262*Matriz_de_consumo!N37</f>
        <v>0</v>
      </c>
      <c r="O295" s="28">
        <f>O$262*Matriz_de_consumo!O37</f>
        <v>0</v>
      </c>
      <c r="P295" s="28">
        <f>P$262*Matriz_de_consumo!P37</f>
        <v>0</v>
      </c>
      <c r="Q295" s="28">
        <f>Q$262*Matriz_de_consumo!Q37</f>
        <v>0</v>
      </c>
      <c r="R295" s="28">
        <f>R$262*Matriz_de_consumo!R37</f>
        <v>0</v>
      </c>
      <c r="S295" s="28">
        <f>S$262*Matriz_de_consumo!S37</f>
        <v>0</v>
      </c>
      <c r="T295" s="28">
        <f>T$262*Matriz_de_consumo!T37</f>
        <v>0</v>
      </c>
      <c r="U295" s="28">
        <f>U$262*Matriz_de_consumo!U37</f>
        <v>0</v>
      </c>
      <c r="V295" s="28">
        <f>V$262*Matriz_de_consumo!V37</f>
        <v>0</v>
      </c>
      <c r="W295" s="28">
        <f>W$262*Matriz_de_consumo!W37</f>
        <v>0</v>
      </c>
      <c r="X295" s="28">
        <f>X$262*Matriz_de_consumo!X37</f>
        <v>0</v>
      </c>
      <c r="Y295" s="28">
        <f>Y$262*Matriz_de_consumo!Y37</f>
        <v>0</v>
      </c>
      <c r="Z295" s="28">
        <f>Z$262*Matriz_de_consumo!Z37</f>
        <v>0</v>
      </c>
    </row>
    <row r="297" spans="2:26" x14ac:dyDescent="0.2">
      <c r="B297" s="25" t="s">
        <v>107</v>
      </c>
      <c r="C297" s="29">
        <f>+SUM(C265:Z295)</f>
        <v>274097979.99999994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7F1F-A85F-44AA-AF05-D100AFA0034C}">
  <dimension ref="A1:AC107"/>
  <sheetViews>
    <sheetView topLeftCell="A64" zoomScale="80" zoomScaleNormal="80" workbookViewId="0">
      <selection activeCell="C77" sqref="C77"/>
    </sheetView>
  </sheetViews>
  <sheetFormatPr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53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  <c r="H6" s="7" t="s">
        <v>59</v>
      </c>
      <c r="I6" s="7" t="s">
        <v>60</v>
      </c>
      <c r="J6" s="7" t="s">
        <v>61</v>
      </c>
      <c r="K6" s="7" t="s">
        <v>62</v>
      </c>
      <c r="L6" s="7" t="s">
        <v>63</v>
      </c>
      <c r="M6" s="7" t="s">
        <v>64</v>
      </c>
      <c r="N6" s="7" t="s">
        <v>65</v>
      </c>
      <c r="O6" s="7" t="s">
        <v>66</v>
      </c>
      <c r="P6" s="7" t="s">
        <v>67</v>
      </c>
      <c r="Q6" s="7" t="s">
        <v>68</v>
      </c>
      <c r="R6" s="7" t="s">
        <v>69</v>
      </c>
      <c r="S6" s="7" t="s">
        <v>70</v>
      </c>
      <c r="T6" s="7" t="s">
        <v>71</v>
      </c>
      <c r="U6" s="7" t="s">
        <v>72</v>
      </c>
      <c r="V6" s="7" t="s">
        <v>73</v>
      </c>
      <c r="W6" s="7" t="s">
        <v>74</v>
      </c>
      <c r="X6" s="7" t="s">
        <v>75</v>
      </c>
      <c r="Y6" s="7" t="s">
        <v>76</v>
      </c>
      <c r="Z6" s="7" t="s">
        <v>77</v>
      </c>
    </row>
    <row r="7" spans="1:29" x14ac:dyDescent="0.25">
      <c r="B7" s="8" cm="1">
        <f t="array" ref="B7:B36">Tabla_consumo_bit[fechaoperacion]</f>
        <v>44652</v>
      </c>
      <c r="C7" s="9" cm="1">
        <f t="array" ref="C7:Z36">ROUND(+Tabla_consumo_bit[[ah1]:[ah24]],0)</f>
        <v>16680</v>
      </c>
      <c r="D7" s="9">
        <v>16480</v>
      </c>
      <c r="E7" s="9">
        <v>16160</v>
      </c>
      <c r="F7" s="9">
        <v>16320</v>
      </c>
      <c r="G7" s="9">
        <v>17120</v>
      </c>
      <c r="H7" s="9">
        <v>17040</v>
      </c>
      <c r="I7" s="9">
        <v>16720</v>
      </c>
      <c r="J7" s="9">
        <v>16600</v>
      </c>
      <c r="K7" s="9">
        <v>17200</v>
      </c>
      <c r="L7" s="9">
        <v>16520</v>
      </c>
      <c r="M7" s="9">
        <v>16440</v>
      </c>
      <c r="N7" s="9">
        <v>16240</v>
      </c>
      <c r="O7" s="9">
        <v>16920</v>
      </c>
      <c r="P7" s="9">
        <v>17080</v>
      </c>
      <c r="Q7" s="9">
        <v>16800</v>
      </c>
      <c r="R7" s="9">
        <v>16640</v>
      </c>
      <c r="S7" s="9">
        <v>16200</v>
      </c>
      <c r="T7" s="9">
        <v>13760</v>
      </c>
      <c r="U7" s="9">
        <v>15520</v>
      </c>
      <c r="V7" s="9">
        <v>16080</v>
      </c>
      <c r="W7" s="9">
        <v>16120</v>
      </c>
      <c r="X7" s="9">
        <v>16680</v>
      </c>
      <c r="Y7" s="9">
        <v>16000</v>
      </c>
      <c r="Z7" s="9">
        <v>16760</v>
      </c>
    </row>
    <row r="8" spans="1:29" x14ac:dyDescent="0.25">
      <c r="B8" s="8">
        <v>44653</v>
      </c>
      <c r="C8" s="9">
        <v>16600</v>
      </c>
      <c r="D8" s="9">
        <v>14040</v>
      </c>
      <c r="E8" s="9">
        <v>16400</v>
      </c>
      <c r="F8" s="9">
        <v>16800</v>
      </c>
      <c r="G8" s="9">
        <v>16600</v>
      </c>
      <c r="H8" s="9">
        <v>16400</v>
      </c>
      <c r="I8" s="9">
        <v>15760</v>
      </c>
      <c r="J8" s="9">
        <v>16840</v>
      </c>
      <c r="K8" s="9">
        <v>16040</v>
      </c>
      <c r="L8" s="9">
        <v>16720</v>
      </c>
      <c r="M8" s="9">
        <v>16960</v>
      </c>
      <c r="N8" s="9">
        <v>16520</v>
      </c>
      <c r="O8" s="9">
        <v>16680</v>
      </c>
      <c r="P8" s="9">
        <v>16520</v>
      </c>
      <c r="Q8" s="9">
        <v>16080</v>
      </c>
      <c r="R8" s="9">
        <v>15960</v>
      </c>
      <c r="S8" s="9">
        <v>16440</v>
      </c>
      <c r="T8" s="9">
        <v>15960</v>
      </c>
      <c r="U8" s="9">
        <v>16560</v>
      </c>
      <c r="V8" s="9">
        <v>16640</v>
      </c>
      <c r="W8" s="9">
        <v>16360</v>
      </c>
      <c r="X8" s="9">
        <v>16440</v>
      </c>
      <c r="Y8" s="9">
        <v>16280</v>
      </c>
      <c r="Z8" s="9">
        <v>16560</v>
      </c>
    </row>
    <row r="9" spans="1:29" x14ac:dyDescent="0.25">
      <c r="B9" s="8">
        <v>44654</v>
      </c>
      <c r="C9" s="9">
        <v>16560</v>
      </c>
      <c r="D9" s="9">
        <v>16000</v>
      </c>
      <c r="E9" s="9">
        <v>16400</v>
      </c>
      <c r="F9" s="9">
        <v>15880</v>
      </c>
      <c r="G9" s="9">
        <v>16400</v>
      </c>
      <c r="H9" s="9">
        <v>15280</v>
      </c>
      <c r="I9" s="9">
        <v>16000</v>
      </c>
      <c r="J9" s="9">
        <v>16000</v>
      </c>
      <c r="K9" s="9">
        <v>16480</v>
      </c>
      <c r="L9" s="9">
        <v>16400</v>
      </c>
      <c r="M9" s="9">
        <v>15920</v>
      </c>
      <c r="N9" s="9">
        <v>16520</v>
      </c>
      <c r="O9" s="9">
        <v>16120</v>
      </c>
      <c r="P9" s="9">
        <v>17080</v>
      </c>
      <c r="Q9" s="9">
        <v>16640</v>
      </c>
      <c r="R9" s="9">
        <v>16320</v>
      </c>
      <c r="S9" s="9">
        <v>16600</v>
      </c>
      <c r="T9" s="9">
        <v>16720</v>
      </c>
      <c r="U9" s="9">
        <v>15960</v>
      </c>
      <c r="V9" s="9">
        <v>16160</v>
      </c>
      <c r="W9" s="9">
        <v>16160</v>
      </c>
      <c r="X9" s="9">
        <v>15680</v>
      </c>
      <c r="Y9" s="9">
        <v>16160</v>
      </c>
      <c r="Z9" s="9">
        <v>16680</v>
      </c>
    </row>
    <row r="10" spans="1:29" x14ac:dyDescent="0.25">
      <c r="B10" s="8">
        <v>44655</v>
      </c>
      <c r="C10" s="9">
        <v>15840</v>
      </c>
      <c r="D10" s="9">
        <v>14480</v>
      </c>
      <c r="E10" s="9">
        <v>15520</v>
      </c>
      <c r="F10" s="9">
        <v>15880</v>
      </c>
      <c r="G10" s="9">
        <v>16760</v>
      </c>
      <c r="H10" s="9">
        <v>16600</v>
      </c>
      <c r="I10" s="9">
        <v>16680</v>
      </c>
      <c r="J10" s="9">
        <v>16720</v>
      </c>
      <c r="K10" s="9">
        <v>16640</v>
      </c>
      <c r="L10" s="9">
        <v>16200</v>
      </c>
      <c r="M10" s="9">
        <v>16480</v>
      </c>
      <c r="N10" s="9">
        <v>16920</v>
      </c>
      <c r="O10" s="9">
        <v>16760</v>
      </c>
      <c r="P10" s="9">
        <v>16400</v>
      </c>
      <c r="Q10" s="9">
        <v>16200</v>
      </c>
      <c r="R10" s="9">
        <v>16800</v>
      </c>
      <c r="S10" s="9">
        <v>16120</v>
      </c>
      <c r="T10" s="9">
        <v>16360</v>
      </c>
      <c r="U10" s="9">
        <v>16560</v>
      </c>
      <c r="V10" s="9">
        <v>16840</v>
      </c>
      <c r="W10" s="9">
        <v>16480</v>
      </c>
      <c r="X10" s="9">
        <v>15600</v>
      </c>
      <c r="Y10" s="9">
        <v>15800</v>
      </c>
      <c r="Z10" s="9">
        <v>16160</v>
      </c>
    </row>
    <row r="11" spans="1:29" x14ac:dyDescent="0.25">
      <c r="B11" s="8">
        <v>44656</v>
      </c>
      <c r="C11" s="9">
        <v>15560</v>
      </c>
      <c r="D11" s="9">
        <v>15680</v>
      </c>
      <c r="E11" s="9">
        <v>11480</v>
      </c>
      <c r="F11" s="9">
        <v>15640</v>
      </c>
      <c r="G11" s="9">
        <v>16520</v>
      </c>
      <c r="H11" s="9">
        <v>16640</v>
      </c>
      <c r="I11" s="9">
        <v>16400</v>
      </c>
      <c r="J11" s="9">
        <v>16120</v>
      </c>
      <c r="K11" s="9">
        <v>16040</v>
      </c>
      <c r="L11" s="9">
        <v>15920</v>
      </c>
      <c r="M11" s="9">
        <v>16120</v>
      </c>
      <c r="N11" s="9">
        <v>16240</v>
      </c>
      <c r="O11" s="9">
        <v>16760</v>
      </c>
      <c r="P11" s="9">
        <v>16440</v>
      </c>
      <c r="Q11" s="9">
        <v>16080</v>
      </c>
      <c r="R11" s="9">
        <v>15720</v>
      </c>
      <c r="S11" s="9">
        <v>16240</v>
      </c>
      <c r="T11" s="9">
        <v>16480</v>
      </c>
      <c r="U11" s="9">
        <v>16680</v>
      </c>
      <c r="V11" s="9">
        <v>15360</v>
      </c>
      <c r="W11" s="9">
        <v>15680</v>
      </c>
      <c r="X11" s="9">
        <v>16200</v>
      </c>
      <c r="Y11" s="9">
        <v>16240</v>
      </c>
      <c r="Z11" s="9">
        <v>16720</v>
      </c>
    </row>
    <row r="12" spans="1:29" x14ac:dyDescent="0.25">
      <c r="B12" s="8">
        <v>44657</v>
      </c>
      <c r="C12" s="9">
        <v>16600</v>
      </c>
      <c r="D12" s="9">
        <v>16360</v>
      </c>
      <c r="E12" s="9">
        <v>16120</v>
      </c>
      <c r="F12" s="10">
        <v>16800</v>
      </c>
      <c r="G12" s="10">
        <v>16720</v>
      </c>
      <c r="H12" s="10">
        <v>16520</v>
      </c>
      <c r="I12" s="10">
        <v>16200</v>
      </c>
      <c r="J12" s="10">
        <v>15880</v>
      </c>
      <c r="K12" s="10">
        <v>16160</v>
      </c>
      <c r="L12" s="10">
        <v>16200</v>
      </c>
      <c r="M12" s="10">
        <v>16240</v>
      </c>
      <c r="N12" s="10">
        <v>16080</v>
      </c>
      <c r="O12" s="10">
        <v>16560</v>
      </c>
      <c r="P12" s="10">
        <v>16640</v>
      </c>
      <c r="Q12" s="10">
        <v>16600</v>
      </c>
      <c r="R12" s="10">
        <v>16200</v>
      </c>
      <c r="S12" s="10">
        <v>15960</v>
      </c>
      <c r="T12" s="10">
        <v>16080</v>
      </c>
      <c r="U12" s="10">
        <v>16160</v>
      </c>
      <c r="V12" s="10">
        <v>16280</v>
      </c>
      <c r="W12" s="10">
        <v>16120</v>
      </c>
      <c r="X12" s="10">
        <v>16760</v>
      </c>
      <c r="Y12" s="10">
        <v>16040</v>
      </c>
      <c r="Z12" s="10">
        <v>16600</v>
      </c>
      <c r="AA12" s="5"/>
      <c r="AB12" s="5"/>
      <c r="AC12" s="5"/>
    </row>
    <row r="13" spans="1:29" x14ac:dyDescent="0.25">
      <c r="B13" s="8">
        <v>44658</v>
      </c>
      <c r="C13" s="9">
        <v>16080</v>
      </c>
      <c r="D13" s="9">
        <v>16600</v>
      </c>
      <c r="E13" s="9">
        <v>15520</v>
      </c>
      <c r="F13" s="9">
        <v>16000</v>
      </c>
      <c r="G13" s="9">
        <v>16320</v>
      </c>
      <c r="H13" s="9">
        <v>17200</v>
      </c>
      <c r="I13" s="9">
        <v>16880</v>
      </c>
      <c r="J13" s="9">
        <v>15960</v>
      </c>
      <c r="K13" s="9">
        <v>16560</v>
      </c>
      <c r="L13" s="9">
        <v>16800</v>
      </c>
      <c r="M13" s="9">
        <v>16040</v>
      </c>
      <c r="N13" s="9">
        <v>15560</v>
      </c>
      <c r="O13" s="9">
        <v>16600</v>
      </c>
      <c r="P13" s="9">
        <v>16800</v>
      </c>
      <c r="Q13" s="9">
        <v>16680</v>
      </c>
      <c r="R13" s="9">
        <v>16160</v>
      </c>
      <c r="S13" s="9">
        <v>16080</v>
      </c>
      <c r="T13" s="9">
        <v>16040</v>
      </c>
      <c r="U13" s="9">
        <v>16000</v>
      </c>
      <c r="V13" s="9">
        <v>15880</v>
      </c>
      <c r="W13" s="9">
        <v>15680</v>
      </c>
      <c r="X13" s="9">
        <v>16400</v>
      </c>
      <c r="Y13" s="9">
        <v>16640</v>
      </c>
      <c r="Z13" s="9">
        <v>16560</v>
      </c>
    </row>
    <row r="14" spans="1:29" x14ac:dyDescent="0.25">
      <c r="B14" s="8">
        <v>44659</v>
      </c>
      <c r="C14" s="9">
        <v>15760</v>
      </c>
      <c r="D14" s="9">
        <v>16120</v>
      </c>
      <c r="E14" s="9">
        <v>16760</v>
      </c>
      <c r="F14" s="9">
        <v>16240</v>
      </c>
      <c r="G14" s="9">
        <v>16360</v>
      </c>
      <c r="H14" s="9">
        <v>16360</v>
      </c>
      <c r="I14" s="9">
        <v>16280</v>
      </c>
      <c r="J14" s="9">
        <v>16760</v>
      </c>
      <c r="K14" s="9">
        <v>16360</v>
      </c>
      <c r="L14" s="9">
        <v>16400</v>
      </c>
      <c r="M14" s="9">
        <v>16600</v>
      </c>
      <c r="N14" s="9">
        <v>16840</v>
      </c>
      <c r="O14" s="9">
        <v>16040</v>
      </c>
      <c r="P14" s="9">
        <v>15640</v>
      </c>
      <c r="Q14" s="9">
        <v>16280</v>
      </c>
      <c r="R14" s="9">
        <v>16760</v>
      </c>
      <c r="S14" s="9">
        <v>16480</v>
      </c>
      <c r="T14" s="9">
        <v>16200</v>
      </c>
      <c r="U14" s="9">
        <v>16400</v>
      </c>
      <c r="V14" s="9">
        <v>16160</v>
      </c>
      <c r="W14" s="9">
        <v>15840</v>
      </c>
      <c r="X14" s="9">
        <v>16080</v>
      </c>
      <c r="Y14" s="9">
        <v>15680</v>
      </c>
      <c r="Z14" s="9">
        <v>16440</v>
      </c>
    </row>
    <row r="15" spans="1:29" x14ac:dyDescent="0.25">
      <c r="B15" s="8">
        <v>44660</v>
      </c>
      <c r="C15" s="9">
        <v>16280</v>
      </c>
      <c r="D15" s="9">
        <v>15640</v>
      </c>
      <c r="E15" s="9">
        <v>16200</v>
      </c>
      <c r="F15" s="9">
        <v>16560</v>
      </c>
      <c r="G15" s="9">
        <v>16640</v>
      </c>
      <c r="H15" s="9">
        <v>16400</v>
      </c>
      <c r="I15" s="9">
        <v>16320</v>
      </c>
      <c r="J15" s="9">
        <v>16040</v>
      </c>
      <c r="K15" s="9">
        <v>16120</v>
      </c>
      <c r="L15" s="9">
        <v>14360</v>
      </c>
      <c r="M15" s="9">
        <v>11640</v>
      </c>
      <c r="N15" s="9">
        <v>16440</v>
      </c>
      <c r="O15" s="9">
        <v>16840</v>
      </c>
      <c r="P15" s="9">
        <v>16320</v>
      </c>
      <c r="Q15" s="9">
        <v>16200</v>
      </c>
      <c r="R15" s="9">
        <v>16920</v>
      </c>
      <c r="S15" s="9">
        <v>16480</v>
      </c>
      <c r="T15" s="9">
        <v>16280</v>
      </c>
      <c r="U15" s="9">
        <v>16280</v>
      </c>
      <c r="V15" s="9">
        <v>16480</v>
      </c>
      <c r="W15" s="9">
        <v>16400</v>
      </c>
      <c r="X15" s="9">
        <v>16560</v>
      </c>
      <c r="Y15" s="9">
        <v>16240</v>
      </c>
      <c r="Z15" s="9">
        <v>15680</v>
      </c>
    </row>
    <row r="16" spans="1:29" x14ac:dyDescent="0.25">
      <c r="B16" s="8">
        <v>44661</v>
      </c>
      <c r="C16" s="9">
        <v>16560</v>
      </c>
      <c r="D16" s="9">
        <v>16680</v>
      </c>
      <c r="E16" s="9">
        <v>15720</v>
      </c>
      <c r="F16" s="9">
        <v>15920</v>
      </c>
      <c r="G16" s="9">
        <v>16880</v>
      </c>
      <c r="H16" s="9">
        <v>16680</v>
      </c>
      <c r="I16" s="9">
        <v>16560</v>
      </c>
      <c r="J16" s="9">
        <v>16720</v>
      </c>
      <c r="K16" s="9">
        <v>16640</v>
      </c>
      <c r="L16" s="9">
        <v>16760</v>
      </c>
      <c r="M16" s="9">
        <v>16520</v>
      </c>
      <c r="N16" s="9">
        <v>15960</v>
      </c>
      <c r="O16" s="9">
        <v>15800</v>
      </c>
      <c r="P16" s="9">
        <v>16720</v>
      </c>
      <c r="Q16" s="9">
        <v>16320</v>
      </c>
      <c r="R16" s="9">
        <v>16240</v>
      </c>
      <c r="S16" s="9">
        <v>16560</v>
      </c>
      <c r="T16" s="9">
        <v>16840</v>
      </c>
      <c r="U16" s="9">
        <v>17040</v>
      </c>
      <c r="V16" s="9">
        <v>16400</v>
      </c>
      <c r="W16" s="9">
        <v>16040</v>
      </c>
      <c r="X16" s="9">
        <v>15800</v>
      </c>
      <c r="Y16" s="9">
        <v>15680</v>
      </c>
      <c r="Z16" s="9">
        <v>16400</v>
      </c>
    </row>
    <row r="17" spans="2:26" x14ac:dyDescent="0.25">
      <c r="B17" s="8">
        <v>44662</v>
      </c>
      <c r="C17" s="9">
        <v>16560</v>
      </c>
      <c r="D17" s="9">
        <v>16400</v>
      </c>
      <c r="E17" s="9">
        <v>16600</v>
      </c>
      <c r="F17" s="9">
        <v>15800</v>
      </c>
      <c r="G17" s="9">
        <v>16760</v>
      </c>
      <c r="H17" s="9">
        <v>16600</v>
      </c>
      <c r="I17" s="9">
        <v>16360</v>
      </c>
      <c r="J17" s="9">
        <v>16240</v>
      </c>
      <c r="K17" s="9">
        <v>16600</v>
      </c>
      <c r="L17" s="9">
        <v>16000</v>
      </c>
      <c r="M17" s="9">
        <v>16040</v>
      </c>
      <c r="N17" s="9">
        <v>16520</v>
      </c>
      <c r="O17" s="9">
        <v>16800</v>
      </c>
      <c r="P17" s="9">
        <v>16360</v>
      </c>
      <c r="Q17" s="9">
        <v>16320</v>
      </c>
      <c r="R17" s="9">
        <v>16120</v>
      </c>
      <c r="S17" s="9">
        <v>15640</v>
      </c>
      <c r="T17" s="9">
        <v>16400</v>
      </c>
      <c r="U17" s="9">
        <v>16600</v>
      </c>
      <c r="V17" s="9">
        <v>16520</v>
      </c>
      <c r="W17" s="9">
        <v>16800</v>
      </c>
      <c r="X17" s="9">
        <v>16560</v>
      </c>
      <c r="Y17" s="9">
        <v>16400</v>
      </c>
      <c r="Z17" s="9">
        <v>16000</v>
      </c>
    </row>
    <row r="18" spans="2:26" x14ac:dyDescent="0.25">
      <c r="B18" s="8">
        <v>44663</v>
      </c>
      <c r="C18" s="9">
        <v>16360</v>
      </c>
      <c r="D18" s="9">
        <v>16040</v>
      </c>
      <c r="E18" s="9">
        <v>16400</v>
      </c>
      <c r="F18" s="9">
        <v>16240</v>
      </c>
      <c r="G18" s="9">
        <v>16080</v>
      </c>
      <c r="H18" s="9">
        <v>16600</v>
      </c>
      <c r="I18" s="9">
        <v>16840</v>
      </c>
      <c r="J18" s="9">
        <v>16840</v>
      </c>
      <c r="K18" s="9">
        <v>16760</v>
      </c>
      <c r="L18" s="9">
        <v>16080</v>
      </c>
      <c r="M18" s="9">
        <v>16320</v>
      </c>
      <c r="N18" s="9">
        <v>16360</v>
      </c>
      <c r="O18" s="9">
        <v>16480</v>
      </c>
      <c r="P18" s="9">
        <v>16560</v>
      </c>
      <c r="Q18" s="9">
        <v>16920</v>
      </c>
      <c r="R18" s="9">
        <v>16600</v>
      </c>
      <c r="S18" s="9">
        <v>16200</v>
      </c>
      <c r="T18" s="9">
        <v>16440</v>
      </c>
      <c r="U18" s="9">
        <v>16720</v>
      </c>
      <c r="V18" s="9">
        <v>16400</v>
      </c>
      <c r="W18" s="9">
        <v>16680</v>
      </c>
      <c r="X18" s="9">
        <v>15920</v>
      </c>
      <c r="Y18" s="9">
        <v>15880</v>
      </c>
      <c r="Z18" s="9">
        <v>16240</v>
      </c>
    </row>
    <row r="19" spans="2:26" x14ac:dyDescent="0.25">
      <c r="B19" s="8">
        <v>44664</v>
      </c>
      <c r="C19" s="9">
        <v>16280</v>
      </c>
      <c r="D19" s="9">
        <v>16480</v>
      </c>
      <c r="E19" s="9">
        <v>16640</v>
      </c>
      <c r="F19" s="9">
        <v>16800</v>
      </c>
      <c r="G19" s="9">
        <v>16240</v>
      </c>
      <c r="H19" s="9">
        <v>16040</v>
      </c>
      <c r="I19" s="9">
        <v>16360</v>
      </c>
      <c r="J19" s="9">
        <v>16400</v>
      </c>
      <c r="K19" s="9">
        <v>16480</v>
      </c>
      <c r="L19" s="9">
        <v>16720</v>
      </c>
      <c r="M19" s="9">
        <v>16600</v>
      </c>
      <c r="N19" s="9">
        <v>16840</v>
      </c>
      <c r="O19" s="9">
        <v>16320</v>
      </c>
      <c r="P19" s="9">
        <v>16160</v>
      </c>
      <c r="Q19" s="9">
        <v>16640</v>
      </c>
      <c r="R19" s="9">
        <v>16840</v>
      </c>
      <c r="S19" s="9">
        <v>16400</v>
      </c>
      <c r="T19" s="9">
        <v>15840</v>
      </c>
      <c r="U19" s="9">
        <v>16360</v>
      </c>
      <c r="V19" s="9">
        <v>16400</v>
      </c>
      <c r="W19" s="9">
        <v>16640</v>
      </c>
      <c r="X19" s="9">
        <v>16760</v>
      </c>
      <c r="Y19" s="9">
        <v>16720</v>
      </c>
      <c r="Z19" s="9">
        <v>16440</v>
      </c>
    </row>
    <row r="20" spans="2:26" x14ac:dyDescent="0.25">
      <c r="B20" s="8">
        <v>44665</v>
      </c>
      <c r="C20" s="9">
        <v>16240</v>
      </c>
      <c r="D20" s="9">
        <v>16000</v>
      </c>
      <c r="E20" s="9">
        <v>16280</v>
      </c>
      <c r="F20" s="9">
        <v>16520</v>
      </c>
      <c r="G20" s="9">
        <v>16520</v>
      </c>
      <c r="H20" s="9">
        <v>16560</v>
      </c>
      <c r="I20" s="9">
        <v>16840</v>
      </c>
      <c r="J20" s="9">
        <v>16360</v>
      </c>
      <c r="K20" s="9">
        <v>16600</v>
      </c>
      <c r="L20" s="9">
        <v>16960</v>
      </c>
      <c r="M20" s="9">
        <v>16680</v>
      </c>
      <c r="N20" s="9">
        <v>16400</v>
      </c>
      <c r="O20" s="9">
        <v>16160</v>
      </c>
      <c r="P20" s="9">
        <v>16000</v>
      </c>
      <c r="Q20" s="9">
        <v>16560</v>
      </c>
      <c r="R20" s="9">
        <v>17160</v>
      </c>
      <c r="S20" s="9">
        <v>16960</v>
      </c>
      <c r="T20" s="9">
        <v>16480</v>
      </c>
      <c r="U20" s="9">
        <v>16840</v>
      </c>
      <c r="V20" s="9">
        <v>16360</v>
      </c>
      <c r="W20" s="9">
        <v>15960</v>
      </c>
      <c r="X20" s="9">
        <v>16680</v>
      </c>
      <c r="Y20" s="9">
        <v>16440</v>
      </c>
      <c r="Z20" s="9">
        <v>16480</v>
      </c>
    </row>
    <row r="21" spans="2:26" x14ac:dyDescent="0.25">
      <c r="B21" s="8">
        <v>44666</v>
      </c>
      <c r="C21" s="9">
        <v>16520</v>
      </c>
      <c r="D21" s="9">
        <v>16440</v>
      </c>
      <c r="E21" s="9">
        <v>16280</v>
      </c>
      <c r="F21" s="9">
        <v>16880</v>
      </c>
      <c r="G21" s="9">
        <v>16960</v>
      </c>
      <c r="H21" s="9">
        <v>16720</v>
      </c>
      <c r="I21" s="9">
        <v>16480</v>
      </c>
      <c r="J21" s="9">
        <v>16320</v>
      </c>
      <c r="K21" s="9">
        <v>16320</v>
      </c>
      <c r="L21" s="9">
        <v>16520</v>
      </c>
      <c r="M21" s="9">
        <v>16640</v>
      </c>
      <c r="N21" s="9">
        <v>16560</v>
      </c>
      <c r="O21" s="9">
        <v>16760</v>
      </c>
      <c r="P21" s="9">
        <v>16880</v>
      </c>
      <c r="Q21" s="9">
        <v>16440</v>
      </c>
      <c r="R21" s="9">
        <v>16400</v>
      </c>
      <c r="S21" s="9">
        <v>16840</v>
      </c>
      <c r="T21" s="9">
        <v>16080</v>
      </c>
      <c r="U21" s="9">
        <v>16840</v>
      </c>
      <c r="V21" s="9">
        <v>16600</v>
      </c>
      <c r="W21" s="9">
        <v>16040</v>
      </c>
      <c r="X21" s="9">
        <v>16360</v>
      </c>
      <c r="Y21" s="9">
        <v>16880</v>
      </c>
      <c r="Z21" s="9">
        <v>16760</v>
      </c>
    </row>
    <row r="22" spans="2:26" x14ac:dyDescent="0.25">
      <c r="B22" s="8">
        <v>44667</v>
      </c>
      <c r="C22" s="9">
        <v>16440</v>
      </c>
      <c r="D22" s="9">
        <v>16160</v>
      </c>
      <c r="E22" s="9">
        <v>16160</v>
      </c>
      <c r="F22" s="9">
        <v>15920</v>
      </c>
      <c r="G22" s="9">
        <v>16640</v>
      </c>
      <c r="H22" s="9">
        <v>16400</v>
      </c>
      <c r="I22" s="9">
        <v>16640</v>
      </c>
      <c r="J22" s="9">
        <v>17120</v>
      </c>
      <c r="K22" s="9">
        <v>14120</v>
      </c>
      <c r="L22" s="9">
        <v>15880</v>
      </c>
      <c r="M22" s="9">
        <v>15800</v>
      </c>
      <c r="N22" s="9">
        <v>16120</v>
      </c>
      <c r="O22" s="9">
        <v>15800</v>
      </c>
      <c r="P22" s="9">
        <v>16440</v>
      </c>
      <c r="Q22" s="9">
        <v>16560</v>
      </c>
      <c r="R22" s="9">
        <v>16320</v>
      </c>
      <c r="S22" s="9">
        <v>16120</v>
      </c>
      <c r="T22" s="9">
        <v>16440</v>
      </c>
      <c r="U22" s="9">
        <v>16640</v>
      </c>
      <c r="V22" s="9">
        <v>16640</v>
      </c>
      <c r="W22" s="9">
        <v>17040</v>
      </c>
      <c r="X22" s="9">
        <v>16480</v>
      </c>
      <c r="Y22" s="9">
        <v>15920</v>
      </c>
      <c r="Z22" s="9">
        <v>16720</v>
      </c>
    </row>
    <row r="23" spans="2:26" x14ac:dyDescent="0.25">
      <c r="B23" s="8">
        <v>44668</v>
      </c>
      <c r="C23" s="9">
        <v>16600</v>
      </c>
      <c r="D23" s="9">
        <v>16920</v>
      </c>
      <c r="E23" s="9">
        <v>16960</v>
      </c>
      <c r="F23" s="9">
        <v>16120</v>
      </c>
      <c r="G23" s="9">
        <v>15440</v>
      </c>
      <c r="H23" s="9">
        <v>15880</v>
      </c>
      <c r="I23" s="9">
        <v>16920</v>
      </c>
      <c r="J23" s="9">
        <v>16920</v>
      </c>
      <c r="K23" s="9">
        <v>16760</v>
      </c>
      <c r="L23" s="9">
        <v>16280</v>
      </c>
      <c r="M23" s="9">
        <v>16600</v>
      </c>
      <c r="N23" s="9">
        <v>16840</v>
      </c>
      <c r="O23" s="9">
        <v>16120</v>
      </c>
      <c r="P23" s="9">
        <v>15880</v>
      </c>
      <c r="Q23" s="9">
        <v>16600</v>
      </c>
      <c r="R23" s="9">
        <v>16640</v>
      </c>
      <c r="S23" s="9">
        <v>16640</v>
      </c>
      <c r="T23" s="9">
        <v>16440</v>
      </c>
      <c r="U23" s="9">
        <v>16320</v>
      </c>
      <c r="V23" s="9">
        <v>16720</v>
      </c>
      <c r="W23" s="9">
        <v>16960</v>
      </c>
      <c r="X23" s="9">
        <v>16800</v>
      </c>
      <c r="Y23" s="9">
        <v>16160</v>
      </c>
      <c r="Z23" s="9">
        <v>16080</v>
      </c>
    </row>
    <row r="24" spans="2:26" x14ac:dyDescent="0.25">
      <c r="B24" s="8">
        <v>44669</v>
      </c>
      <c r="C24" s="9">
        <v>16000</v>
      </c>
      <c r="D24" s="9">
        <v>16560</v>
      </c>
      <c r="E24" s="9">
        <v>16600</v>
      </c>
      <c r="F24" s="9">
        <v>16480</v>
      </c>
      <c r="G24" s="9">
        <v>16880</v>
      </c>
      <c r="H24" s="9">
        <v>16960</v>
      </c>
      <c r="I24" s="9">
        <v>16400</v>
      </c>
      <c r="J24" s="9">
        <v>15520</v>
      </c>
      <c r="K24" s="9">
        <v>16880</v>
      </c>
      <c r="L24" s="9">
        <v>16760</v>
      </c>
      <c r="M24" s="9">
        <v>16880</v>
      </c>
      <c r="N24" s="9">
        <v>16600</v>
      </c>
      <c r="O24" s="9">
        <v>16640</v>
      </c>
      <c r="P24" s="9">
        <v>16040</v>
      </c>
      <c r="Q24" s="9">
        <v>16400</v>
      </c>
      <c r="R24" s="9">
        <v>16480</v>
      </c>
      <c r="S24" s="9">
        <v>16320</v>
      </c>
      <c r="T24" s="9">
        <v>16200</v>
      </c>
      <c r="U24" s="9">
        <v>16720</v>
      </c>
      <c r="V24" s="9">
        <v>16040</v>
      </c>
      <c r="W24" s="9">
        <v>16640</v>
      </c>
      <c r="X24" s="9">
        <v>16080</v>
      </c>
      <c r="Y24" s="9">
        <v>16440</v>
      </c>
      <c r="Z24" s="9">
        <v>16480</v>
      </c>
    </row>
    <row r="25" spans="2:26" x14ac:dyDescent="0.25">
      <c r="B25" s="8">
        <v>44670</v>
      </c>
      <c r="C25" s="9">
        <v>16120</v>
      </c>
      <c r="D25" s="9">
        <v>16440</v>
      </c>
      <c r="E25" s="9">
        <v>16320</v>
      </c>
      <c r="F25" s="9">
        <v>16600</v>
      </c>
      <c r="G25" s="9">
        <v>17160</v>
      </c>
      <c r="H25" s="9">
        <v>16840</v>
      </c>
      <c r="I25" s="9">
        <v>16360</v>
      </c>
      <c r="J25" s="9">
        <v>16160</v>
      </c>
      <c r="K25" s="9">
        <v>16520</v>
      </c>
      <c r="L25" s="9">
        <v>16520</v>
      </c>
      <c r="M25" s="9">
        <v>15920</v>
      </c>
      <c r="N25" s="9">
        <v>16000</v>
      </c>
      <c r="O25" s="9">
        <v>16240</v>
      </c>
      <c r="P25" s="9">
        <v>16480</v>
      </c>
      <c r="Q25" s="9">
        <v>16240</v>
      </c>
      <c r="R25" s="9">
        <v>16120</v>
      </c>
      <c r="S25" s="9">
        <v>16080</v>
      </c>
      <c r="T25" s="9">
        <v>16560</v>
      </c>
      <c r="U25" s="9">
        <v>16760</v>
      </c>
      <c r="V25" s="9">
        <v>16200</v>
      </c>
      <c r="W25" s="9">
        <v>15880</v>
      </c>
      <c r="X25" s="9">
        <v>16480</v>
      </c>
      <c r="Y25" s="9">
        <v>16600</v>
      </c>
      <c r="Z25" s="9">
        <v>16720</v>
      </c>
    </row>
    <row r="26" spans="2:26" x14ac:dyDescent="0.25">
      <c r="B26" s="8">
        <v>44671</v>
      </c>
      <c r="C26" s="9">
        <v>15880</v>
      </c>
      <c r="D26" s="9">
        <v>11480</v>
      </c>
      <c r="E26" s="9">
        <v>16280</v>
      </c>
      <c r="F26" s="9">
        <v>16720</v>
      </c>
      <c r="G26" s="9">
        <v>16280</v>
      </c>
      <c r="H26" s="9">
        <v>16280</v>
      </c>
      <c r="I26" s="9">
        <v>16080</v>
      </c>
      <c r="J26" s="9">
        <v>16840</v>
      </c>
      <c r="K26" s="9">
        <v>16960</v>
      </c>
      <c r="L26" s="9">
        <v>16400</v>
      </c>
      <c r="M26" s="9">
        <v>16040</v>
      </c>
      <c r="N26" s="9">
        <v>15800</v>
      </c>
      <c r="O26" s="9">
        <v>16640</v>
      </c>
      <c r="P26" s="9">
        <v>15960</v>
      </c>
      <c r="Q26" s="9">
        <v>16560</v>
      </c>
      <c r="R26" s="9">
        <v>16640</v>
      </c>
      <c r="S26" s="9">
        <v>16480</v>
      </c>
      <c r="T26" s="9">
        <v>17160</v>
      </c>
      <c r="U26" s="9">
        <v>17000</v>
      </c>
      <c r="V26" s="9">
        <v>16240</v>
      </c>
      <c r="W26" s="9">
        <v>16560</v>
      </c>
      <c r="X26" s="9">
        <v>16320</v>
      </c>
      <c r="Y26" s="9">
        <v>16480</v>
      </c>
      <c r="Z26" s="9">
        <v>16720</v>
      </c>
    </row>
    <row r="27" spans="2:26" x14ac:dyDescent="0.25">
      <c r="B27" s="8">
        <v>44672</v>
      </c>
      <c r="C27" s="9">
        <v>16720</v>
      </c>
      <c r="D27" s="9">
        <v>16040</v>
      </c>
      <c r="E27" s="9">
        <v>15600</v>
      </c>
      <c r="F27" s="9">
        <v>16280</v>
      </c>
      <c r="G27" s="9">
        <v>16600</v>
      </c>
      <c r="H27" s="9">
        <v>16160</v>
      </c>
      <c r="I27" s="9">
        <v>16360</v>
      </c>
      <c r="J27" s="9">
        <v>16520</v>
      </c>
      <c r="K27" s="9">
        <v>17040</v>
      </c>
      <c r="L27" s="9">
        <v>16880</v>
      </c>
      <c r="M27" s="9">
        <v>16440</v>
      </c>
      <c r="N27" s="9">
        <v>16400</v>
      </c>
      <c r="O27" s="9">
        <v>16240</v>
      </c>
      <c r="P27" s="9">
        <v>16400</v>
      </c>
      <c r="Q27" s="9">
        <v>15600</v>
      </c>
      <c r="R27" s="9">
        <v>16320</v>
      </c>
      <c r="S27" s="9">
        <v>16440</v>
      </c>
      <c r="T27" s="9">
        <v>16800</v>
      </c>
      <c r="U27" s="9">
        <v>16680</v>
      </c>
      <c r="V27" s="9">
        <v>16080</v>
      </c>
      <c r="W27" s="9">
        <v>16400</v>
      </c>
      <c r="X27" s="9">
        <v>16040</v>
      </c>
      <c r="Y27" s="9">
        <v>16200</v>
      </c>
      <c r="Z27" s="9">
        <v>16240</v>
      </c>
    </row>
    <row r="28" spans="2:26" x14ac:dyDescent="0.25">
      <c r="B28" s="8">
        <v>44673</v>
      </c>
      <c r="C28" s="9">
        <v>16120</v>
      </c>
      <c r="D28" s="9">
        <v>16280</v>
      </c>
      <c r="E28" s="9">
        <v>16400</v>
      </c>
      <c r="F28" s="9">
        <v>15640</v>
      </c>
      <c r="G28" s="9">
        <v>16160</v>
      </c>
      <c r="H28" s="9">
        <v>16280</v>
      </c>
      <c r="I28" s="9">
        <v>15240</v>
      </c>
      <c r="J28" s="9">
        <v>15880</v>
      </c>
      <c r="K28" s="9">
        <v>15360</v>
      </c>
      <c r="L28" s="9">
        <v>15200</v>
      </c>
      <c r="M28" s="9">
        <v>14800</v>
      </c>
      <c r="N28" s="9">
        <v>15080</v>
      </c>
      <c r="O28" s="9">
        <v>16440</v>
      </c>
      <c r="P28" s="9">
        <v>16400</v>
      </c>
      <c r="Q28" s="9">
        <v>16600</v>
      </c>
      <c r="R28" s="9">
        <v>16280</v>
      </c>
      <c r="S28" s="9">
        <v>16640</v>
      </c>
      <c r="T28" s="9">
        <v>16640</v>
      </c>
      <c r="U28" s="9">
        <v>16600</v>
      </c>
      <c r="V28" s="9">
        <v>16800</v>
      </c>
      <c r="W28" s="9">
        <v>16200</v>
      </c>
      <c r="X28" s="9">
        <v>16040</v>
      </c>
      <c r="Y28" s="9">
        <v>16120</v>
      </c>
      <c r="Z28" s="9">
        <v>16440</v>
      </c>
    </row>
    <row r="29" spans="2:26" x14ac:dyDescent="0.25">
      <c r="B29" s="8">
        <v>44674</v>
      </c>
      <c r="C29" s="9">
        <v>16880</v>
      </c>
      <c r="D29" s="9">
        <v>16720</v>
      </c>
      <c r="E29" s="9">
        <v>16320</v>
      </c>
      <c r="F29" s="9">
        <v>16160</v>
      </c>
      <c r="G29" s="9">
        <v>15840</v>
      </c>
      <c r="H29" s="9">
        <v>16560</v>
      </c>
      <c r="I29">
        <v>16840</v>
      </c>
      <c r="J29" s="9">
        <v>16880</v>
      </c>
      <c r="K29" s="9">
        <v>17000</v>
      </c>
      <c r="L29" s="9">
        <v>16840</v>
      </c>
      <c r="M29" s="9">
        <v>16120</v>
      </c>
      <c r="N29" s="9">
        <v>16520</v>
      </c>
      <c r="O29" s="9">
        <v>16360</v>
      </c>
      <c r="P29" s="9">
        <v>16720</v>
      </c>
      <c r="Q29" s="9">
        <v>16320</v>
      </c>
      <c r="R29" s="9">
        <v>15960</v>
      </c>
      <c r="S29" s="9">
        <v>16320</v>
      </c>
      <c r="T29" s="9">
        <v>15200</v>
      </c>
      <c r="U29" s="9">
        <v>10600</v>
      </c>
      <c r="V29" s="9">
        <v>11440</v>
      </c>
      <c r="W29" s="9">
        <v>16160</v>
      </c>
      <c r="X29" s="9">
        <v>16560</v>
      </c>
      <c r="Y29" s="9">
        <v>16200</v>
      </c>
      <c r="Z29" s="9">
        <v>16240</v>
      </c>
    </row>
    <row r="30" spans="2:26" x14ac:dyDescent="0.25">
      <c r="B30" s="8">
        <v>44675</v>
      </c>
      <c r="C30" s="9">
        <v>16440</v>
      </c>
      <c r="D30" s="9">
        <v>16160</v>
      </c>
      <c r="E30" s="9">
        <v>16520</v>
      </c>
      <c r="F30" s="9">
        <v>16480</v>
      </c>
      <c r="G30" s="9">
        <v>16840</v>
      </c>
      <c r="H30" s="9">
        <v>16240</v>
      </c>
      <c r="I30" s="9">
        <v>16720</v>
      </c>
      <c r="J30" s="9">
        <v>16640</v>
      </c>
      <c r="K30" s="9">
        <v>16840</v>
      </c>
      <c r="L30" s="9">
        <v>16880</v>
      </c>
      <c r="M30" s="9">
        <v>16480</v>
      </c>
      <c r="N30" s="9">
        <v>15480</v>
      </c>
      <c r="O30" s="9">
        <v>16680</v>
      </c>
      <c r="P30" s="9">
        <v>16680</v>
      </c>
      <c r="Q30" s="9">
        <v>16880</v>
      </c>
      <c r="R30" s="9">
        <v>16880</v>
      </c>
      <c r="S30" s="9">
        <v>16160</v>
      </c>
      <c r="T30" s="9">
        <v>16400</v>
      </c>
      <c r="U30" s="9">
        <v>16320</v>
      </c>
      <c r="V30" s="9">
        <v>16320</v>
      </c>
      <c r="W30" s="9">
        <v>16480</v>
      </c>
      <c r="X30" s="9">
        <v>15240</v>
      </c>
      <c r="Y30" s="9">
        <v>16840</v>
      </c>
      <c r="Z30" s="9">
        <v>16280</v>
      </c>
    </row>
    <row r="31" spans="2:26" x14ac:dyDescent="0.25">
      <c r="B31" s="8">
        <v>44676</v>
      </c>
      <c r="C31" s="9">
        <v>16160</v>
      </c>
      <c r="D31" s="9">
        <v>15960</v>
      </c>
      <c r="E31" s="9">
        <v>16520</v>
      </c>
      <c r="F31" s="9">
        <v>16080</v>
      </c>
      <c r="G31" s="9">
        <v>16120</v>
      </c>
      <c r="H31" s="9">
        <v>16200</v>
      </c>
      <c r="I31" s="9">
        <v>15840</v>
      </c>
      <c r="J31" s="9">
        <v>15640</v>
      </c>
      <c r="K31" s="9">
        <v>16440</v>
      </c>
      <c r="L31" s="9">
        <v>16640</v>
      </c>
      <c r="M31" s="9">
        <v>16760</v>
      </c>
      <c r="N31" s="9">
        <v>17120</v>
      </c>
      <c r="O31" s="9">
        <v>16960</v>
      </c>
      <c r="P31" s="9">
        <v>16600</v>
      </c>
      <c r="Q31" s="9">
        <v>16360</v>
      </c>
      <c r="R31" s="9">
        <v>15880</v>
      </c>
      <c r="S31" s="9">
        <v>16200</v>
      </c>
      <c r="T31" s="9">
        <v>17120</v>
      </c>
      <c r="U31" s="9">
        <v>17080</v>
      </c>
      <c r="V31" s="9">
        <v>16440</v>
      </c>
      <c r="W31" s="9">
        <v>16280</v>
      </c>
      <c r="X31" s="9">
        <v>15560</v>
      </c>
      <c r="Y31" s="9">
        <v>16520</v>
      </c>
      <c r="Z31" s="9">
        <v>16000</v>
      </c>
    </row>
    <row r="32" spans="2:26" x14ac:dyDescent="0.25">
      <c r="B32" s="8">
        <v>44677</v>
      </c>
      <c r="C32" s="9">
        <v>16480</v>
      </c>
      <c r="D32" s="9">
        <v>16640</v>
      </c>
      <c r="E32" s="9">
        <v>16640</v>
      </c>
      <c r="F32" s="9">
        <v>16240</v>
      </c>
      <c r="G32" s="9">
        <v>16240</v>
      </c>
      <c r="H32" s="9">
        <v>16760</v>
      </c>
      <c r="I32" s="9">
        <v>16920</v>
      </c>
      <c r="J32" s="9">
        <v>16840</v>
      </c>
      <c r="K32" s="9">
        <v>16240</v>
      </c>
      <c r="L32" s="9">
        <v>15000</v>
      </c>
      <c r="M32" s="9">
        <v>15720</v>
      </c>
      <c r="N32" s="9">
        <v>15960</v>
      </c>
      <c r="O32" s="9">
        <v>16000</v>
      </c>
      <c r="P32" s="9">
        <v>15880</v>
      </c>
      <c r="Q32" s="9">
        <v>16000</v>
      </c>
      <c r="R32" s="9">
        <v>16160</v>
      </c>
      <c r="S32" s="9">
        <v>16520</v>
      </c>
      <c r="T32" s="9">
        <v>14040</v>
      </c>
      <c r="U32" s="9">
        <v>14600</v>
      </c>
      <c r="V32" s="9">
        <v>14600</v>
      </c>
      <c r="W32" s="9">
        <v>15120</v>
      </c>
      <c r="X32" s="9">
        <v>15000</v>
      </c>
      <c r="Y32" s="9">
        <v>15360</v>
      </c>
      <c r="Z32" s="9">
        <v>14960</v>
      </c>
    </row>
    <row r="33" spans="2:26" x14ac:dyDescent="0.25">
      <c r="B33" s="8">
        <v>44678</v>
      </c>
      <c r="C33" s="9">
        <v>15440</v>
      </c>
      <c r="D33" s="9">
        <v>15160</v>
      </c>
      <c r="E33" s="9">
        <v>15040</v>
      </c>
      <c r="F33" s="9">
        <v>15200</v>
      </c>
      <c r="G33" s="9">
        <v>15160</v>
      </c>
      <c r="H33" s="9">
        <v>14760</v>
      </c>
      <c r="I33" s="9">
        <v>15200</v>
      </c>
      <c r="J33" s="9">
        <v>15280</v>
      </c>
      <c r="K33" s="9">
        <v>15240</v>
      </c>
      <c r="L33" s="9">
        <v>15480</v>
      </c>
      <c r="M33" s="9">
        <v>15360</v>
      </c>
      <c r="N33" s="9">
        <v>15240</v>
      </c>
      <c r="O33" s="9">
        <v>14720</v>
      </c>
      <c r="P33" s="9">
        <v>14480</v>
      </c>
      <c r="Q33" s="9">
        <v>15960</v>
      </c>
      <c r="R33" s="9">
        <v>15560</v>
      </c>
      <c r="S33" s="9">
        <v>15400</v>
      </c>
      <c r="T33" s="9">
        <v>14760</v>
      </c>
      <c r="U33" s="9">
        <v>15400</v>
      </c>
      <c r="V33" s="9">
        <v>14920</v>
      </c>
      <c r="W33" s="9">
        <v>15680</v>
      </c>
      <c r="X33" s="9">
        <v>15880</v>
      </c>
      <c r="Y33" s="9">
        <v>15200</v>
      </c>
      <c r="Z33" s="9">
        <v>15200</v>
      </c>
    </row>
    <row r="34" spans="2:26" x14ac:dyDescent="0.25">
      <c r="B34" s="8">
        <v>44679</v>
      </c>
      <c r="C34" s="9">
        <v>14720</v>
      </c>
      <c r="D34" s="9">
        <v>14560</v>
      </c>
      <c r="E34" s="9">
        <v>14800</v>
      </c>
      <c r="F34" s="9">
        <v>15320</v>
      </c>
      <c r="G34" s="9">
        <v>15800</v>
      </c>
      <c r="H34" s="9">
        <v>15520</v>
      </c>
      <c r="I34" s="9">
        <v>15120</v>
      </c>
      <c r="J34" s="9">
        <v>14920</v>
      </c>
      <c r="K34" s="9">
        <v>15080</v>
      </c>
      <c r="L34" s="9">
        <v>15320</v>
      </c>
      <c r="M34" s="9">
        <v>14880</v>
      </c>
      <c r="N34" s="9">
        <v>15200</v>
      </c>
      <c r="O34" s="9">
        <v>15280</v>
      </c>
      <c r="P34" s="9">
        <v>15520</v>
      </c>
      <c r="Q34" s="9">
        <v>15880</v>
      </c>
      <c r="R34" s="9">
        <v>15920</v>
      </c>
      <c r="S34" s="9">
        <v>14280</v>
      </c>
      <c r="T34" s="9">
        <v>15080</v>
      </c>
      <c r="U34" s="9">
        <v>15160</v>
      </c>
      <c r="V34" s="9">
        <v>15360</v>
      </c>
      <c r="W34" s="9">
        <v>15600</v>
      </c>
      <c r="X34" s="9">
        <v>15400</v>
      </c>
      <c r="Y34" s="9">
        <v>15760</v>
      </c>
      <c r="Z34" s="9">
        <v>15920</v>
      </c>
    </row>
    <row r="35" spans="2:26" x14ac:dyDescent="0.25">
      <c r="B35" s="8">
        <v>44680</v>
      </c>
      <c r="C35" s="9">
        <v>15320</v>
      </c>
      <c r="D35" s="9">
        <v>15120</v>
      </c>
      <c r="E35" s="9">
        <v>15280</v>
      </c>
      <c r="F35" s="9">
        <v>15200</v>
      </c>
      <c r="G35" s="9">
        <v>15920</v>
      </c>
      <c r="H35" s="9">
        <v>15720</v>
      </c>
      <c r="I35" s="9">
        <v>15560</v>
      </c>
      <c r="J35" s="9">
        <v>15840</v>
      </c>
      <c r="K35" s="9">
        <v>15800</v>
      </c>
      <c r="L35" s="9">
        <v>15360</v>
      </c>
      <c r="M35" s="9">
        <v>15400</v>
      </c>
      <c r="N35" s="9">
        <v>14640</v>
      </c>
      <c r="O35" s="9">
        <v>15120</v>
      </c>
      <c r="P35" s="9">
        <v>15480</v>
      </c>
      <c r="Q35" s="9">
        <v>15600</v>
      </c>
      <c r="R35" s="9">
        <v>15600</v>
      </c>
      <c r="S35" s="9">
        <v>16120</v>
      </c>
      <c r="T35" s="9">
        <v>15360</v>
      </c>
      <c r="U35" s="9">
        <v>15600</v>
      </c>
      <c r="V35" s="9">
        <v>15520</v>
      </c>
      <c r="W35" s="9">
        <v>15320</v>
      </c>
      <c r="X35" s="9">
        <v>15360</v>
      </c>
      <c r="Y35" s="9">
        <v>15400</v>
      </c>
      <c r="Z35" s="9">
        <v>15080</v>
      </c>
    </row>
    <row r="36" spans="2:26" x14ac:dyDescent="0.25">
      <c r="B36" s="8">
        <v>44681</v>
      </c>
      <c r="C36" s="9">
        <v>15080</v>
      </c>
      <c r="D36" s="9">
        <v>14920</v>
      </c>
      <c r="E36" s="9">
        <v>15040</v>
      </c>
      <c r="F36" s="9">
        <v>15560</v>
      </c>
      <c r="G36" s="9">
        <v>16040</v>
      </c>
      <c r="H36" s="9">
        <v>15800</v>
      </c>
      <c r="I36" s="9">
        <v>15880</v>
      </c>
      <c r="J36" s="9">
        <v>15720</v>
      </c>
      <c r="K36" s="9">
        <v>15560</v>
      </c>
      <c r="L36" s="9">
        <v>14840</v>
      </c>
      <c r="M36" s="9">
        <v>15440</v>
      </c>
      <c r="N36" s="9">
        <v>16000</v>
      </c>
      <c r="O36" s="9">
        <v>15880</v>
      </c>
      <c r="P36" s="9">
        <v>15400</v>
      </c>
      <c r="Q36" s="9">
        <v>15160</v>
      </c>
      <c r="R36" s="9">
        <v>15120</v>
      </c>
      <c r="S36" s="9">
        <v>16000</v>
      </c>
      <c r="T36" s="9">
        <v>15960</v>
      </c>
      <c r="U36" s="9">
        <v>16240</v>
      </c>
      <c r="V36" s="9">
        <v>16600</v>
      </c>
      <c r="W36" s="9">
        <v>16600</v>
      </c>
      <c r="X36" s="9">
        <v>16720</v>
      </c>
      <c r="Y36" s="9">
        <v>16360</v>
      </c>
      <c r="Z36" s="9">
        <v>15600</v>
      </c>
    </row>
    <row r="37" spans="2:26" x14ac:dyDescent="0.25"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9" spans="2:26" x14ac:dyDescent="0.25">
      <c r="B39" s="4" t="s">
        <v>78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54</v>
      </c>
      <c r="D41" s="7" t="s">
        <v>55</v>
      </c>
      <c r="E41" s="7" t="s">
        <v>56</v>
      </c>
      <c r="F41" s="7" t="s">
        <v>57</v>
      </c>
      <c r="G41" s="7" t="s">
        <v>58</v>
      </c>
      <c r="H41" s="7" t="s">
        <v>59</v>
      </c>
      <c r="I41" s="7" t="s">
        <v>60</v>
      </c>
      <c r="J41" s="7" t="s">
        <v>61</v>
      </c>
      <c r="K41" s="7" t="s">
        <v>62</v>
      </c>
      <c r="L41" s="7" t="s">
        <v>63</v>
      </c>
      <c r="M41" s="7" t="s">
        <v>64</v>
      </c>
      <c r="N41" s="7" t="s">
        <v>65</v>
      </c>
      <c r="O41" s="7" t="s">
        <v>66</v>
      </c>
      <c r="P41" s="7" t="s">
        <v>67</v>
      </c>
      <c r="Q41" s="7" t="s">
        <v>68</v>
      </c>
      <c r="R41" s="7" t="s">
        <v>69</v>
      </c>
      <c r="S41" s="7" t="s">
        <v>70</v>
      </c>
      <c r="T41" s="7" t="s">
        <v>71</v>
      </c>
      <c r="U41" s="7" t="s">
        <v>72</v>
      </c>
      <c r="V41" s="7" t="s">
        <v>73</v>
      </c>
      <c r="W41" s="7" t="s">
        <v>74</v>
      </c>
      <c r="X41" s="7" t="s">
        <v>75</v>
      </c>
      <c r="Y41" s="7" t="s">
        <v>76</v>
      </c>
      <c r="Z41" s="7" t="s">
        <v>77</v>
      </c>
    </row>
    <row r="42" spans="2:26" x14ac:dyDescent="0.25">
      <c r="B42" s="8" cm="1">
        <f t="array" ref="B42:B71">Tabla_consumo_bit[fechaoperacion]</f>
        <v>44652</v>
      </c>
      <c r="C42" s="9" cm="1">
        <f t="array" ref="C42:Z71">ROUND(+Tabla_consumo_bit[[rh1]:[rh24]],0)</f>
        <v>3160</v>
      </c>
      <c r="D42" s="9">
        <v>3120</v>
      </c>
      <c r="E42" s="9">
        <v>2840</v>
      </c>
      <c r="F42" s="9">
        <v>2960</v>
      </c>
      <c r="G42" s="9">
        <v>3560</v>
      </c>
      <c r="H42" s="9">
        <v>3520</v>
      </c>
      <c r="I42" s="9">
        <v>3320</v>
      </c>
      <c r="J42" s="9">
        <v>3280</v>
      </c>
      <c r="K42" s="9">
        <v>3520</v>
      </c>
      <c r="L42" s="9">
        <v>3120</v>
      </c>
      <c r="M42" s="9">
        <v>3040</v>
      </c>
      <c r="N42" s="9">
        <v>2960</v>
      </c>
      <c r="O42" s="9">
        <v>3320</v>
      </c>
      <c r="P42" s="9">
        <v>3560</v>
      </c>
      <c r="Q42" s="9">
        <v>3400</v>
      </c>
      <c r="R42" s="9">
        <v>3280</v>
      </c>
      <c r="S42" s="9">
        <v>2800</v>
      </c>
      <c r="T42" s="9">
        <v>2720</v>
      </c>
      <c r="U42" s="9">
        <v>2720</v>
      </c>
      <c r="V42" s="9">
        <v>2880</v>
      </c>
      <c r="W42" s="9">
        <v>2920</v>
      </c>
      <c r="X42" s="9">
        <v>3280</v>
      </c>
      <c r="Y42" s="9">
        <v>2760</v>
      </c>
      <c r="Z42" s="9">
        <v>3200</v>
      </c>
    </row>
    <row r="43" spans="2:26" x14ac:dyDescent="0.25">
      <c r="B43" s="8">
        <v>44653</v>
      </c>
      <c r="C43" s="9">
        <v>3040</v>
      </c>
      <c r="D43" s="9">
        <v>2760</v>
      </c>
      <c r="E43" s="9">
        <v>3040</v>
      </c>
      <c r="F43" s="9">
        <v>3200</v>
      </c>
      <c r="G43" s="9">
        <v>3080</v>
      </c>
      <c r="H43" s="9">
        <v>3040</v>
      </c>
      <c r="I43" s="9">
        <v>2760</v>
      </c>
      <c r="J43" s="9">
        <v>3400</v>
      </c>
      <c r="K43" s="9">
        <v>2920</v>
      </c>
      <c r="L43" s="9">
        <v>3200</v>
      </c>
      <c r="M43" s="9">
        <v>3360</v>
      </c>
      <c r="N43" s="9">
        <v>3200</v>
      </c>
      <c r="O43" s="9">
        <v>3200</v>
      </c>
      <c r="P43" s="9">
        <v>3760</v>
      </c>
      <c r="Q43" s="9">
        <v>2880</v>
      </c>
      <c r="R43" s="9">
        <v>2880</v>
      </c>
      <c r="S43" s="9">
        <v>3120</v>
      </c>
      <c r="T43" s="9">
        <v>2760</v>
      </c>
      <c r="U43" s="9">
        <v>3160</v>
      </c>
      <c r="V43" s="9">
        <v>3280</v>
      </c>
      <c r="W43" s="9">
        <v>3080</v>
      </c>
      <c r="X43" s="9">
        <v>3120</v>
      </c>
      <c r="Y43" s="9">
        <v>2920</v>
      </c>
      <c r="Z43" s="9">
        <v>3080</v>
      </c>
    </row>
    <row r="44" spans="2:26" x14ac:dyDescent="0.25">
      <c r="B44" s="8">
        <v>44654</v>
      </c>
      <c r="C44" s="9">
        <v>3000</v>
      </c>
      <c r="D44" s="9">
        <v>2680</v>
      </c>
      <c r="E44" s="9">
        <v>2880</v>
      </c>
      <c r="F44" s="9">
        <v>3400</v>
      </c>
      <c r="G44" s="9">
        <v>3120</v>
      </c>
      <c r="H44" s="9">
        <v>3120</v>
      </c>
      <c r="I44" s="9">
        <v>2920</v>
      </c>
      <c r="J44" s="9">
        <v>2840</v>
      </c>
      <c r="K44" s="9">
        <v>3160</v>
      </c>
      <c r="L44" s="9">
        <v>3000</v>
      </c>
      <c r="M44" s="9">
        <v>2680</v>
      </c>
      <c r="N44" s="9">
        <v>2960</v>
      </c>
      <c r="O44" s="9">
        <v>2800</v>
      </c>
      <c r="P44" s="9">
        <v>3480</v>
      </c>
      <c r="Q44" s="9">
        <v>3960</v>
      </c>
      <c r="R44" s="9">
        <v>2880</v>
      </c>
      <c r="S44" s="9">
        <v>3120</v>
      </c>
      <c r="T44" s="9">
        <v>3280</v>
      </c>
      <c r="U44" s="9">
        <v>3240</v>
      </c>
      <c r="V44" s="9">
        <v>3200</v>
      </c>
      <c r="W44" s="9">
        <v>2920</v>
      </c>
      <c r="X44" s="9">
        <v>2480</v>
      </c>
      <c r="Y44" s="9">
        <v>3560</v>
      </c>
      <c r="Z44" s="9">
        <v>3080</v>
      </c>
    </row>
    <row r="45" spans="2:26" x14ac:dyDescent="0.25">
      <c r="B45" s="8">
        <v>44655</v>
      </c>
      <c r="C45" s="9">
        <v>3360</v>
      </c>
      <c r="D45" s="9">
        <v>2720</v>
      </c>
      <c r="E45" s="9">
        <v>2480</v>
      </c>
      <c r="F45" s="9">
        <v>2720</v>
      </c>
      <c r="G45" s="9">
        <v>3320</v>
      </c>
      <c r="H45" s="9">
        <v>3120</v>
      </c>
      <c r="I45" s="9">
        <v>3160</v>
      </c>
      <c r="J45" s="9">
        <v>3280</v>
      </c>
      <c r="K45" s="9">
        <v>3240</v>
      </c>
      <c r="L45" s="9">
        <v>2960</v>
      </c>
      <c r="M45" s="9">
        <v>3160</v>
      </c>
      <c r="N45" s="9">
        <v>3400</v>
      </c>
      <c r="O45" s="9">
        <v>3240</v>
      </c>
      <c r="P45" s="9">
        <v>3080</v>
      </c>
      <c r="Q45" s="9">
        <v>3000</v>
      </c>
      <c r="R45" s="9">
        <v>3520</v>
      </c>
      <c r="S45" s="9">
        <v>3040</v>
      </c>
      <c r="T45" s="9">
        <v>3120</v>
      </c>
      <c r="U45" s="9">
        <v>3200</v>
      </c>
      <c r="V45" s="9">
        <v>3400</v>
      </c>
      <c r="W45" s="9">
        <v>3080</v>
      </c>
      <c r="X45" s="9">
        <v>2880</v>
      </c>
      <c r="Y45" s="9">
        <v>3080</v>
      </c>
      <c r="Z45" s="9">
        <v>2880</v>
      </c>
    </row>
    <row r="46" spans="2:26" x14ac:dyDescent="0.25">
      <c r="B46" s="8">
        <v>44656</v>
      </c>
      <c r="C46" s="9">
        <v>3280</v>
      </c>
      <c r="D46" s="9">
        <v>2640</v>
      </c>
      <c r="E46" s="9">
        <v>1880</v>
      </c>
      <c r="F46" s="9">
        <v>2680</v>
      </c>
      <c r="G46" s="9">
        <v>3080</v>
      </c>
      <c r="H46" s="9">
        <v>3120</v>
      </c>
      <c r="I46" s="9">
        <v>3040</v>
      </c>
      <c r="J46" s="9">
        <v>2920</v>
      </c>
      <c r="K46" s="9">
        <v>2840</v>
      </c>
      <c r="L46" s="9">
        <v>2680</v>
      </c>
      <c r="M46" s="9">
        <v>2960</v>
      </c>
      <c r="N46" s="9">
        <v>3040</v>
      </c>
      <c r="O46" s="9">
        <v>3400</v>
      </c>
      <c r="P46" s="9">
        <v>3280</v>
      </c>
      <c r="Q46" s="9">
        <v>3040</v>
      </c>
      <c r="R46" s="9">
        <v>3600</v>
      </c>
      <c r="S46" s="9">
        <v>3040</v>
      </c>
      <c r="T46" s="9">
        <v>3040</v>
      </c>
      <c r="U46" s="9">
        <v>3200</v>
      </c>
      <c r="V46" s="9">
        <v>2440</v>
      </c>
      <c r="W46" s="9">
        <v>2640</v>
      </c>
      <c r="X46" s="9">
        <v>2880</v>
      </c>
      <c r="Y46" s="9">
        <v>3040</v>
      </c>
      <c r="Z46" s="9">
        <v>3280</v>
      </c>
    </row>
    <row r="47" spans="2:26" x14ac:dyDescent="0.25">
      <c r="B47" s="8">
        <v>44657</v>
      </c>
      <c r="C47" s="9">
        <v>3160</v>
      </c>
      <c r="D47" s="9">
        <v>2960</v>
      </c>
      <c r="E47" s="9">
        <v>2880</v>
      </c>
      <c r="F47" s="10">
        <v>3280</v>
      </c>
      <c r="G47" s="10">
        <v>3320</v>
      </c>
      <c r="H47" s="10">
        <v>3080</v>
      </c>
      <c r="I47" s="10">
        <v>3040</v>
      </c>
      <c r="J47" s="10">
        <v>2800</v>
      </c>
      <c r="K47" s="10">
        <v>3040</v>
      </c>
      <c r="L47" s="10">
        <v>2960</v>
      </c>
      <c r="M47" s="10">
        <v>2920</v>
      </c>
      <c r="N47" s="10">
        <v>2920</v>
      </c>
      <c r="O47" s="10">
        <v>3240</v>
      </c>
      <c r="P47" s="10">
        <v>3280</v>
      </c>
      <c r="Q47" s="10">
        <v>3240</v>
      </c>
      <c r="R47" s="10">
        <v>3400</v>
      </c>
      <c r="S47" s="10">
        <v>3600</v>
      </c>
      <c r="T47" s="10">
        <v>2880</v>
      </c>
      <c r="U47" s="10">
        <v>2960</v>
      </c>
      <c r="V47" s="10">
        <v>3000</v>
      </c>
      <c r="W47" s="10">
        <v>2800</v>
      </c>
      <c r="X47" s="10">
        <v>3160</v>
      </c>
      <c r="Y47" s="10">
        <v>2880</v>
      </c>
      <c r="Z47" s="10">
        <v>3120</v>
      </c>
    </row>
    <row r="48" spans="2:26" x14ac:dyDescent="0.25">
      <c r="B48" s="8">
        <v>44658</v>
      </c>
      <c r="C48" s="9">
        <v>2800</v>
      </c>
      <c r="D48" s="9">
        <v>3200</v>
      </c>
      <c r="E48" s="9">
        <v>3280</v>
      </c>
      <c r="F48" s="9">
        <v>2840</v>
      </c>
      <c r="G48" s="9">
        <v>3080</v>
      </c>
      <c r="H48" s="9">
        <v>3600</v>
      </c>
      <c r="I48" s="9">
        <v>3400</v>
      </c>
      <c r="J48" s="9">
        <v>2800</v>
      </c>
      <c r="K48" s="9">
        <v>3240</v>
      </c>
      <c r="L48" s="9">
        <v>3280</v>
      </c>
      <c r="M48" s="9">
        <v>2800</v>
      </c>
      <c r="N48" s="9">
        <v>2640</v>
      </c>
      <c r="O48" s="9">
        <v>3280</v>
      </c>
      <c r="P48" s="9">
        <v>3400</v>
      </c>
      <c r="Q48" s="9">
        <v>3240</v>
      </c>
      <c r="R48" s="9">
        <v>3040</v>
      </c>
      <c r="S48" s="9">
        <v>2880</v>
      </c>
      <c r="T48" s="9">
        <v>2880</v>
      </c>
      <c r="U48" s="9">
        <v>2800</v>
      </c>
      <c r="V48" s="9">
        <v>2760</v>
      </c>
      <c r="W48" s="9">
        <v>2600</v>
      </c>
      <c r="X48" s="9">
        <v>3080</v>
      </c>
      <c r="Y48" s="9">
        <v>3240</v>
      </c>
      <c r="Z48" s="9">
        <v>3200</v>
      </c>
    </row>
    <row r="49" spans="2:26" x14ac:dyDescent="0.25">
      <c r="B49" s="8">
        <v>44659</v>
      </c>
      <c r="C49" s="9">
        <v>2640</v>
      </c>
      <c r="D49" s="9">
        <v>2840</v>
      </c>
      <c r="E49" s="9">
        <v>3160</v>
      </c>
      <c r="F49" s="9">
        <v>2840</v>
      </c>
      <c r="G49" s="9">
        <v>2880</v>
      </c>
      <c r="H49" s="9">
        <v>2960</v>
      </c>
      <c r="I49" s="9">
        <v>2960</v>
      </c>
      <c r="J49" s="9">
        <v>3280</v>
      </c>
      <c r="K49" s="9">
        <v>3040</v>
      </c>
      <c r="L49" s="9">
        <v>3160</v>
      </c>
      <c r="M49" s="9">
        <v>3280</v>
      </c>
      <c r="N49" s="9">
        <v>3360</v>
      </c>
      <c r="O49" s="9">
        <v>2880</v>
      </c>
      <c r="P49" s="9">
        <v>2680</v>
      </c>
      <c r="Q49" s="9">
        <v>3080</v>
      </c>
      <c r="R49" s="9">
        <v>3280</v>
      </c>
      <c r="S49" s="9">
        <v>3080</v>
      </c>
      <c r="T49" s="9">
        <v>2960</v>
      </c>
      <c r="U49" s="9">
        <v>3120</v>
      </c>
      <c r="V49" s="9">
        <v>2880</v>
      </c>
      <c r="W49" s="9">
        <v>2720</v>
      </c>
      <c r="X49" s="9">
        <v>2840</v>
      </c>
      <c r="Y49" s="9">
        <v>2560</v>
      </c>
      <c r="Z49" s="9">
        <v>3080</v>
      </c>
    </row>
    <row r="50" spans="2:26" x14ac:dyDescent="0.25">
      <c r="B50" s="8">
        <v>44660</v>
      </c>
      <c r="C50" s="9">
        <v>2880</v>
      </c>
      <c r="D50" s="9">
        <v>2560</v>
      </c>
      <c r="E50" s="9">
        <v>2840</v>
      </c>
      <c r="F50" s="9">
        <v>3160</v>
      </c>
      <c r="G50" s="9">
        <v>3080</v>
      </c>
      <c r="H50" s="9">
        <v>2800</v>
      </c>
      <c r="I50" s="9">
        <v>2880</v>
      </c>
      <c r="J50" s="9">
        <v>2800</v>
      </c>
      <c r="K50" s="9">
        <v>2840</v>
      </c>
      <c r="L50" s="9">
        <v>2600</v>
      </c>
      <c r="M50" s="9">
        <v>2320</v>
      </c>
      <c r="N50" s="9">
        <v>3080</v>
      </c>
      <c r="O50" s="9">
        <v>3360</v>
      </c>
      <c r="P50" s="9">
        <v>3080</v>
      </c>
      <c r="Q50" s="9">
        <v>3080</v>
      </c>
      <c r="R50" s="9">
        <v>3480</v>
      </c>
      <c r="S50" s="9">
        <v>3120</v>
      </c>
      <c r="T50" s="9">
        <v>3120</v>
      </c>
      <c r="U50" s="9">
        <v>3760</v>
      </c>
      <c r="V50" s="9">
        <v>3240</v>
      </c>
      <c r="W50" s="9">
        <v>3160</v>
      </c>
      <c r="X50" s="9">
        <v>3240</v>
      </c>
      <c r="Y50" s="9">
        <v>3040</v>
      </c>
      <c r="Z50" s="9">
        <v>2640</v>
      </c>
    </row>
    <row r="51" spans="2:26" x14ac:dyDescent="0.25">
      <c r="B51" s="8">
        <v>44661</v>
      </c>
      <c r="C51" s="9">
        <v>3160</v>
      </c>
      <c r="D51" s="9">
        <v>3200</v>
      </c>
      <c r="E51" s="9">
        <v>2680</v>
      </c>
      <c r="F51" s="9">
        <v>2760</v>
      </c>
      <c r="G51" s="9">
        <v>3280</v>
      </c>
      <c r="H51" s="9">
        <v>3120</v>
      </c>
      <c r="I51" s="9">
        <v>3120</v>
      </c>
      <c r="J51" s="9">
        <v>3960</v>
      </c>
      <c r="K51" s="9">
        <v>3120</v>
      </c>
      <c r="L51" s="9">
        <v>3240</v>
      </c>
      <c r="M51" s="9">
        <v>3120</v>
      </c>
      <c r="N51" s="9">
        <v>2760</v>
      </c>
      <c r="O51" s="9">
        <v>2680</v>
      </c>
      <c r="P51" s="9">
        <v>3200</v>
      </c>
      <c r="Q51" s="9">
        <v>3640</v>
      </c>
      <c r="R51" s="9">
        <v>3240</v>
      </c>
      <c r="S51" s="9">
        <v>3240</v>
      </c>
      <c r="T51" s="9">
        <v>3440</v>
      </c>
      <c r="U51" s="9">
        <v>3480</v>
      </c>
      <c r="V51" s="9">
        <v>3080</v>
      </c>
      <c r="W51" s="9">
        <v>2800</v>
      </c>
      <c r="X51" s="9">
        <v>3120</v>
      </c>
      <c r="Y51" s="9">
        <v>3640</v>
      </c>
      <c r="Z51" s="9">
        <v>3000</v>
      </c>
    </row>
    <row r="52" spans="2:26" x14ac:dyDescent="0.25">
      <c r="B52" s="8">
        <v>44662</v>
      </c>
      <c r="C52" s="9">
        <v>3120</v>
      </c>
      <c r="D52" s="9">
        <v>2960</v>
      </c>
      <c r="E52" s="9">
        <v>3080</v>
      </c>
      <c r="F52" s="9">
        <v>2640</v>
      </c>
      <c r="G52" s="9">
        <v>3120</v>
      </c>
      <c r="H52" s="9">
        <v>3080</v>
      </c>
      <c r="I52" s="9">
        <v>3000</v>
      </c>
      <c r="J52" s="9">
        <v>2920</v>
      </c>
      <c r="K52" s="9">
        <v>3240</v>
      </c>
      <c r="L52" s="9">
        <v>3560</v>
      </c>
      <c r="M52" s="9">
        <v>3960</v>
      </c>
      <c r="N52" s="9">
        <v>3160</v>
      </c>
      <c r="O52" s="9">
        <v>3320</v>
      </c>
      <c r="P52" s="9">
        <v>3120</v>
      </c>
      <c r="Q52" s="9">
        <v>2920</v>
      </c>
      <c r="R52" s="9">
        <v>2920</v>
      </c>
      <c r="S52" s="9">
        <v>2720</v>
      </c>
      <c r="T52" s="9">
        <v>3080</v>
      </c>
      <c r="U52" s="9">
        <v>3120</v>
      </c>
      <c r="V52" s="9">
        <v>3160</v>
      </c>
      <c r="W52" s="9">
        <v>3320</v>
      </c>
      <c r="X52" s="9">
        <v>3080</v>
      </c>
      <c r="Y52" s="9">
        <v>2960</v>
      </c>
      <c r="Z52" s="9">
        <v>2800</v>
      </c>
    </row>
    <row r="53" spans="2:26" x14ac:dyDescent="0.25">
      <c r="B53" s="8">
        <v>44663</v>
      </c>
      <c r="C53" s="9">
        <v>3000</v>
      </c>
      <c r="D53" s="9">
        <v>2720</v>
      </c>
      <c r="E53" s="9">
        <v>2880</v>
      </c>
      <c r="F53" s="9">
        <v>2760</v>
      </c>
      <c r="G53" s="9">
        <v>2800</v>
      </c>
      <c r="H53" s="9">
        <v>3160</v>
      </c>
      <c r="I53" s="9">
        <v>3320</v>
      </c>
      <c r="J53" s="9">
        <v>3360</v>
      </c>
      <c r="K53" s="9">
        <v>3280</v>
      </c>
      <c r="L53" s="9">
        <v>2920</v>
      </c>
      <c r="M53" s="9">
        <v>3040</v>
      </c>
      <c r="N53" s="9">
        <v>3040</v>
      </c>
      <c r="O53" s="9">
        <v>3040</v>
      </c>
      <c r="P53" s="9">
        <v>3160</v>
      </c>
      <c r="Q53" s="9">
        <v>3400</v>
      </c>
      <c r="R53" s="9">
        <v>3240</v>
      </c>
      <c r="S53" s="9">
        <v>3000</v>
      </c>
      <c r="T53" s="9">
        <v>3240</v>
      </c>
      <c r="U53" s="9">
        <v>3280</v>
      </c>
      <c r="V53" s="9">
        <v>3080</v>
      </c>
      <c r="W53" s="9">
        <v>3240</v>
      </c>
      <c r="X53" s="9">
        <v>3480</v>
      </c>
      <c r="Y53" s="9">
        <v>2680</v>
      </c>
      <c r="Z53" s="9">
        <v>3000</v>
      </c>
    </row>
    <row r="54" spans="2:26" x14ac:dyDescent="0.25">
      <c r="B54" s="8">
        <v>44664</v>
      </c>
      <c r="C54" s="9">
        <v>3040</v>
      </c>
      <c r="D54" s="9">
        <v>3000</v>
      </c>
      <c r="E54" s="9">
        <v>3080</v>
      </c>
      <c r="F54" s="9">
        <v>3080</v>
      </c>
      <c r="G54" s="9">
        <v>2760</v>
      </c>
      <c r="H54" s="9">
        <v>2720</v>
      </c>
      <c r="I54" s="9">
        <v>3600</v>
      </c>
      <c r="J54" s="9">
        <v>3720</v>
      </c>
      <c r="K54" s="9">
        <v>2960</v>
      </c>
      <c r="L54" s="9">
        <v>3080</v>
      </c>
      <c r="M54" s="9">
        <v>3000</v>
      </c>
      <c r="N54" s="9">
        <v>3200</v>
      </c>
      <c r="O54" s="9">
        <v>2960</v>
      </c>
      <c r="P54" s="9">
        <v>2880</v>
      </c>
      <c r="Q54" s="9">
        <v>3200</v>
      </c>
      <c r="R54" s="9">
        <v>3240</v>
      </c>
      <c r="S54" s="9">
        <v>2960</v>
      </c>
      <c r="T54" s="9">
        <v>2680</v>
      </c>
      <c r="U54" s="9">
        <v>3040</v>
      </c>
      <c r="V54" s="9">
        <v>2960</v>
      </c>
      <c r="W54" s="9">
        <v>3080</v>
      </c>
      <c r="X54" s="9">
        <v>3160</v>
      </c>
      <c r="Y54" s="9">
        <v>3120</v>
      </c>
      <c r="Z54" s="9">
        <v>2960</v>
      </c>
    </row>
    <row r="55" spans="2:26" x14ac:dyDescent="0.25">
      <c r="B55" s="8">
        <v>44665</v>
      </c>
      <c r="C55" s="9">
        <v>2800</v>
      </c>
      <c r="D55" s="9">
        <v>2680</v>
      </c>
      <c r="E55" s="9">
        <v>2800</v>
      </c>
      <c r="F55" s="9">
        <v>3040</v>
      </c>
      <c r="G55" s="9">
        <v>3040</v>
      </c>
      <c r="H55" s="9">
        <v>3080</v>
      </c>
      <c r="I55" s="9">
        <v>3200</v>
      </c>
      <c r="J55" s="9">
        <v>2960</v>
      </c>
      <c r="K55" s="9">
        <v>3280</v>
      </c>
      <c r="L55" s="9">
        <v>3440</v>
      </c>
      <c r="M55" s="9">
        <v>3200</v>
      </c>
      <c r="N55" s="9">
        <v>3040</v>
      </c>
      <c r="O55" s="9">
        <v>2880</v>
      </c>
      <c r="P55" s="9">
        <v>2800</v>
      </c>
      <c r="Q55" s="9">
        <v>3200</v>
      </c>
      <c r="R55" s="9">
        <v>3520</v>
      </c>
      <c r="S55" s="9">
        <v>3400</v>
      </c>
      <c r="T55" s="9">
        <v>3200</v>
      </c>
      <c r="U55" s="9">
        <v>3320</v>
      </c>
      <c r="V55" s="9">
        <v>3040</v>
      </c>
      <c r="W55" s="9">
        <v>2720</v>
      </c>
      <c r="X55" s="9">
        <v>3120</v>
      </c>
      <c r="Y55" s="9">
        <v>3040</v>
      </c>
      <c r="Z55" s="9">
        <v>3080</v>
      </c>
    </row>
    <row r="56" spans="2:26" x14ac:dyDescent="0.25">
      <c r="B56" s="8">
        <v>44666</v>
      </c>
      <c r="C56" s="9">
        <v>3040</v>
      </c>
      <c r="D56" s="9">
        <v>3160</v>
      </c>
      <c r="E56" s="9">
        <v>3000</v>
      </c>
      <c r="F56" s="9">
        <v>3320</v>
      </c>
      <c r="G56" s="9">
        <v>3320</v>
      </c>
      <c r="H56" s="9">
        <v>3120</v>
      </c>
      <c r="I56" s="9">
        <v>3080</v>
      </c>
      <c r="J56" s="9">
        <v>2960</v>
      </c>
      <c r="K56" s="9">
        <v>2960</v>
      </c>
      <c r="L56" s="9">
        <v>3040</v>
      </c>
      <c r="M56" s="9">
        <v>3280</v>
      </c>
      <c r="N56" s="9">
        <v>3240</v>
      </c>
      <c r="O56" s="9">
        <v>3280</v>
      </c>
      <c r="P56" s="9">
        <v>3360</v>
      </c>
      <c r="Q56" s="9">
        <v>3120</v>
      </c>
      <c r="R56" s="9">
        <v>3120</v>
      </c>
      <c r="S56" s="9">
        <v>3240</v>
      </c>
      <c r="T56" s="9">
        <v>2880</v>
      </c>
      <c r="U56" s="9">
        <v>3320</v>
      </c>
      <c r="V56" s="9">
        <v>3200</v>
      </c>
      <c r="W56" s="9">
        <v>2720</v>
      </c>
      <c r="X56" s="9">
        <v>2920</v>
      </c>
      <c r="Y56" s="9">
        <v>3280</v>
      </c>
      <c r="Z56" s="9">
        <v>3080</v>
      </c>
    </row>
    <row r="57" spans="2:26" x14ac:dyDescent="0.25">
      <c r="B57" s="8">
        <v>44667</v>
      </c>
      <c r="C57" s="9">
        <v>2920</v>
      </c>
      <c r="D57" s="9">
        <v>2800</v>
      </c>
      <c r="E57" s="9">
        <v>2920</v>
      </c>
      <c r="F57" s="9">
        <v>2680</v>
      </c>
      <c r="G57" s="9">
        <v>3120</v>
      </c>
      <c r="H57" s="9">
        <v>3000</v>
      </c>
      <c r="I57" s="9">
        <v>3240</v>
      </c>
      <c r="J57" s="9">
        <v>3560</v>
      </c>
      <c r="K57" s="9">
        <v>2680</v>
      </c>
      <c r="L57" s="9">
        <v>2640</v>
      </c>
      <c r="M57" s="9">
        <v>2640</v>
      </c>
      <c r="N57" s="9">
        <v>2760</v>
      </c>
      <c r="O57" s="9">
        <v>2600</v>
      </c>
      <c r="P57" s="9">
        <v>3040</v>
      </c>
      <c r="Q57" s="9">
        <v>3080</v>
      </c>
      <c r="R57" s="9">
        <v>3040</v>
      </c>
      <c r="S57" s="9">
        <v>2840</v>
      </c>
      <c r="T57" s="9">
        <v>3000</v>
      </c>
      <c r="U57" s="9">
        <v>3080</v>
      </c>
      <c r="V57" s="9">
        <v>3160</v>
      </c>
      <c r="W57" s="9">
        <v>3400</v>
      </c>
      <c r="X57" s="9">
        <v>3000</v>
      </c>
      <c r="Y57" s="9">
        <v>3360</v>
      </c>
      <c r="Z57" s="9">
        <v>3040</v>
      </c>
    </row>
    <row r="58" spans="2:26" x14ac:dyDescent="0.25">
      <c r="B58" s="8">
        <v>44668</v>
      </c>
      <c r="C58" s="9">
        <v>3000</v>
      </c>
      <c r="D58" s="9">
        <v>3120</v>
      </c>
      <c r="E58" s="9">
        <v>3160</v>
      </c>
      <c r="F58" s="9">
        <v>3280</v>
      </c>
      <c r="G58" s="9">
        <v>3320</v>
      </c>
      <c r="H58" s="9">
        <v>2600</v>
      </c>
      <c r="I58" s="9">
        <v>3240</v>
      </c>
      <c r="J58" s="9">
        <v>3200</v>
      </c>
      <c r="K58" s="9">
        <v>3160</v>
      </c>
      <c r="L58" s="9">
        <v>2920</v>
      </c>
      <c r="M58" s="9">
        <v>3120</v>
      </c>
      <c r="N58" s="9">
        <v>3240</v>
      </c>
      <c r="O58" s="9">
        <v>2840</v>
      </c>
      <c r="P58" s="9">
        <v>2720</v>
      </c>
      <c r="Q58" s="9">
        <v>3120</v>
      </c>
      <c r="R58" s="9">
        <v>3280</v>
      </c>
      <c r="S58" s="9">
        <v>3280</v>
      </c>
      <c r="T58" s="9">
        <v>3160</v>
      </c>
      <c r="U58" s="9">
        <v>3080</v>
      </c>
      <c r="V58" s="9">
        <v>3360</v>
      </c>
      <c r="W58" s="9">
        <v>3440</v>
      </c>
      <c r="X58" s="9">
        <v>3320</v>
      </c>
      <c r="Y58" s="9">
        <v>2880</v>
      </c>
      <c r="Z58" s="9">
        <v>2840</v>
      </c>
    </row>
    <row r="59" spans="2:26" x14ac:dyDescent="0.25">
      <c r="B59" s="8">
        <v>44669</v>
      </c>
      <c r="C59" s="9">
        <v>3440</v>
      </c>
      <c r="D59" s="9">
        <v>3120</v>
      </c>
      <c r="E59" s="9">
        <v>3120</v>
      </c>
      <c r="F59" s="9">
        <v>3040</v>
      </c>
      <c r="G59" s="9">
        <v>3320</v>
      </c>
      <c r="H59" s="9">
        <v>3400</v>
      </c>
      <c r="I59" s="9">
        <v>2960</v>
      </c>
      <c r="J59" s="9">
        <v>2480</v>
      </c>
      <c r="K59" s="9">
        <v>4080</v>
      </c>
      <c r="L59" s="9">
        <v>3200</v>
      </c>
      <c r="M59" s="9">
        <v>3400</v>
      </c>
      <c r="N59" s="9">
        <v>3160</v>
      </c>
      <c r="O59" s="9">
        <v>3240</v>
      </c>
      <c r="P59" s="9">
        <v>3000</v>
      </c>
      <c r="Q59" s="9">
        <v>3080</v>
      </c>
      <c r="R59" s="9">
        <v>3160</v>
      </c>
      <c r="S59" s="9">
        <v>3040</v>
      </c>
      <c r="T59" s="9">
        <v>2960</v>
      </c>
      <c r="U59" s="9">
        <v>3240</v>
      </c>
      <c r="V59" s="9">
        <v>2880</v>
      </c>
      <c r="W59" s="9">
        <v>3200</v>
      </c>
      <c r="X59" s="9">
        <v>3680</v>
      </c>
      <c r="Y59" s="9">
        <v>3200</v>
      </c>
      <c r="Z59" s="9">
        <v>3160</v>
      </c>
    </row>
    <row r="60" spans="2:26" x14ac:dyDescent="0.25">
      <c r="B60" s="8">
        <v>44670</v>
      </c>
      <c r="C60" s="9">
        <v>2880</v>
      </c>
      <c r="D60" s="9">
        <v>3040</v>
      </c>
      <c r="E60" s="9">
        <v>2960</v>
      </c>
      <c r="F60" s="9">
        <v>3160</v>
      </c>
      <c r="G60" s="9">
        <v>3680</v>
      </c>
      <c r="H60" s="9">
        <v>3480</v>
      </c>
      <c r="I60" s="9">
        <v>3320</v>
      </c>
      <c r="J60" s="9">
        <v>3160</v>
      </c>
      <c r="K60" s="9">
        <v>3240</v>
      </c>
      <c r="L60" s="9">
        <v>3040</v>
      </c>
      <c r="M60" s="9">
        <v>2680</v>
      </c>
      <c r="N60" s="9">
        <v>2760</v>
      </c>
      <c r="O60" s="9">
        <v>2920</v>
      </c>
      <c r="P60" s="9">
        <v>3080</v>
      </c>
      <c r="Q60" s="9">
        <v>2920</v>
      </c>
      <c r="R60" s="9">
        <v>2880</v>
      </c>
      <c r="S60" s="9">
        <v>2960</v>
      </c>
      <c r="T60" s="9">
        <v>3320</v>
      </c>
      <c r="U60" s="9">
        <v>3320</v>
      </c>
      <c r="V60" s="9">
        <v>2960</v>
      </c>
      <c r="W60" s="9">
        <v>2720</v>
      </c>
      <c r="X60" s="9">
        <v>3120</v>
      </c>
      <c r="Y60" s="9">
        <v>3880</v>
      </c>
      <c r="Z60" s="9">
        <v>3160</v>
      </c>
    </row>
    <row r="61" spans="2:26" x14ac:dyDescent="0.25">
      <c r="B61" s="8">
        <v>44671</v>
      </c>
      <c r="C61" s="9">
        <v>3400</v>
      </c>
      <c r="D61" s="9">
        <v>2040</v>
      </c>
      <c r="E61" s="9">
        <v>3600</v>
      </c>
      <c r="F61" s="9">
        <v>3160</v>
      </c>
      <c r="G61" s="9">
        <v>3160</v>
      </c>
      <c r="H61" s="9">
        <v>3560</v>
      </c>
      <c r="I61" s="9">
        <v>3040</v>
      </c>
      <c r="J61" s="9">
        <v>3400</v>
      </c>
      <c r="K61" s="9">
        <v>3360</v>
      </c>
      <c r="L61" s="9">
        <v>3000</v>
      </c>
      <c r="M61" s="9">
        <v>2800</v>
      </c>
      <c r="N61" s="9">
        <v>2720</v>
      </c>
      <c r="O61" s="9">
        <v>3160</v>
      </c>
      <c r="P61" s="9">
        <v>2840</v>
      </c>
      <c r="Q61" s="9">
        <v>3160</v>
      </c>
      <c r="R61" s="9">
        <v>3160</v>
      </c>
      <c r="S61" s="9">
        <v>3120</v>
      </c>
      <c r="T61" s="9">
        <v>3480</v>
      </c>
      <c r="U61" s="9">
        <v>3320</v>
      </c>
      <c r="V61" s="9">
        <v>2880</v>
      </c>
      <c r="W61" s="9">
        <v>3120</v>
      </c>
      <c r="X61" s="9">
        <v>2920</v>
      </c>
      <c r="Y61" s="9">
        <v>3120</v>
      </c>
      <c r="Z61" s="9">
        <v>3160</v>
      </c>
    </row>
    <row r="62" spans="2:26" x14ac:dyDescent="0.25">
      <c r="B62" s="8">
        <v>44672</v>
      </c>
      <c r="C62" s="9">
        <v>3200</v>
      </c>
      <c r="D62" s="9">
        <v>2760</v>
      </c>
      <c r="E62" s="9">
        <v>2480</v>
      </c>
      <c r="F62" s="9">
        <v>2920</v>
      </c>
      <c r="G62" s="9">
        <v>3240</v>
      </c>
      <c r="H62" s="9">
        <v>2920</v>
      </c>
      <c r="I62" s="9">
        <v>3000</v>
      </c>
      <c r="J62" s="9">
        <v>3240</v>
      </c>
      <c r="K62" s="9">
        <v>3480</v>
      </c>
      <c r="L62" s="9">
        <v>3360</v>
      </c>
      <c r="M62" s="9">
        <v>3720</v>
      </c>
      <c r="N62" s="9">
        <v>3000</v>
      </c>
      <c r="O62" s="9">
        <v>2880</v>
      </c>
      <c r="P62" s="9">
        <v>3080</v>
      </c>
      <c r="Q62" s="9">
        <v>2680</v>
      </c>
      <c r="R62" s="9">
        <v>3080</v>
      </c>
      <c r="S62" s="9">
        <v>3120</v>
      </c>
      <c r="T62" s="9">
        <v>3240</v>
      </c>
      <c r="U62" s="9">
        <v>3160</v>
      </c>
      <c r="V62" s="9">
        <v>2880</v>
      </c>
      <c r="W62" s="9">
        <v>3040</v>
      </c>
      <c r="X62" s="9">
        <v>2800</v>
      </c>
      <c r="Y62" s="9">
        <v>2880</v>
      </c>
      <c r="Z62" s="9">
        <v>2960</v>
      </c>
    </row>
    <row r="63" spans="2:26" x14ac:dyDescent="0.25">
      <c r="B63" s="8">
        <v>44673</v>
      </c>
      <c r="C63" s="9">
        <v>2800</v>
      </c>
      <c r="D63" s="9">
        <v>2880</v>
      </c>
      <c r="E63" s="9">
        <v>3080</v>
      </c>
      <c r="F63" s="9">
        <v>2600</v>
      </c>
      <c r="G63" s="9">
        <v>3160</v>
      </c>
      <c r="H63" s="9">
        <v>3120</v>
      </c>
      <c r="I63" s="9">
        <v>3280</v>
      </c>
      <c r="J63" s="9">
        <v>2840</v>
      </c>
      <c r="K63" s="9">
        <v>2600</v>
      </c>
      <c r="L63" s="9">
        <v>2400</v>
      </c>
      <c r="M63" s="9">
        <v>2200</v>
      </c>
      <c r="N63" s="9">
        <v>2360</v>
      </c>
      <c r="O63" s="9">
        <v>3160</v>
      </c>
      <c r="P63" s="9">
        <v>3160</v>
      </c>
      <c r="Q63" s="9">
        <v>3280</v>
      </c>
      <c r="R63" s="9">
        <v>3000</v>
      </c>
      <c r="S63" s="9">
        <v>3160</v>
      </c>
      <c r="T63" s="9">
        <v>3200</v>
      </c>
      <c r="U63" s="9">
        <v>3120</v>
      </c>
      <c r="V63" s="9">
        <v>3240</v>
      </c>
      <c r="W63" s="9">
        <v>2840</v>
      </c>
      <c r="X63" s="9">
        <v>3240</v>
      </c>
      <c r="Y63" s="9">
        <v>3160</v>
      </c>
      <c r="Z63" s="9">
        <v>3080</v>
      </c>
    </row>
    <row r="64" spans="2:26" x14ac:dyDescent="0.25">
      <c r="B64" s="8">
        <v>44674</v>
      </c>
      <c r="C64" s="9">
        <v>3440</v>
      </c>
      <c r="D64" s="9">
        <v>3240</v>
      </c>
      <c r="E64" s="9">
        <v>2880</v>
      </c>
      <c r="F64" s="9">
        <v>2920</v>
      </c>
      <c r="G64" s="9">
        <v>3760</v>
      </c>
      <c r="H64" s="9">
        <v>3520</v>
      </c>
      <c r="I64">
        <v>3440</v>
      </c>
      <c r="J64" s="9">
        <v>3440</v>
      </c>
      <c r="K64" s="9">
        <v>3440</v>
      </c>
      <c r="L64" s="9">
        <v>3200</v>
      </c>
      <c r="M64" s="9">
        <v>2840</v>
      </c>
      <c r="N64" s="9">
        <v>3040</v>
      </c>
      <c r="O64" s="9">
        <v>2920</v>
      </c>
      <c r="P64" s="9">
        <v>3160</v>
      </c>
      <c r="Q64" s="9">
        <v>2920</v>
      </c>
      <c r="R64" s="9">
        <v>3120</v>
      </c>
      <c r="S64" s="9">
        <v>3360</v>
      </c>
      <c r="T64" s="9">
        <v>3160</v>
      </c>
      <c r="U64" s="9">
        <v>2480</v>
      </c>
      <c r="V64" s="9">
        <v>2400</v>
      </c>
      <c r="W64" s="9">
        <v>3000</v>
      </c>
      <c r="X64" s="9">
        <v>3120</v>
      </c>
      <c r="Y64" s="9">
        <v>2880</v>
      </c>
      <c r="Z64" s="9">
        <v>2880</v>
      </c>
    </row>
    <row r="65" spans="2:26" x14ac:dyDescent="0.25">
      <c r="B65" s="8">
        <v>44675</v>
      </c>
      <c r="C65" s="9">
        <v>2960</v>
      </c>
      <c r="D65" s="9">
        <v>2800</v>
      </c>
      <c r="E65" s="9">
        <v>3120</v>
      </c>
      <c r="F65" s="9">
        <v>3080</v>
      </c>
      <c r="G65" s="9">
        <v>3400</v>
      </c>
      <c r="H65" s="9">
        <v>3040</v>
      </c>
      <c r="I65" s="9">
        <v>3320</v>
      </c>
      <c r="J65" s="9">
        <v>3240</v>
      </c>
      <c r="K65" s="9">
        <v>3360</v>
      </c>
      <c r="L65" s="9">
        <v>3280</v>
      </c>
      <c r="M65" s="9">
        <v>3080</v>
      </c>
      <c r="N65" s="9">
        <v>2480</v>
      </c>
      <c r="O65" s="9">
        <v>3200</v>
      </c>
      <c r="P65" s="9">
        <v>3320</v>
      </c>
      <c r="Q65" s="9">
        <v>3400</v>
      </c>
      <c r="R65" s="9">
        <v>3480</v>
      </c>
      <c r="S65" s="9">
        <v>3000</v>
      </c>
      <c r="T65" s="9">
        <v>3880</v>
      </c>
      <c r="U65" s="9">
        <v>3080</v>
      </c>
      <c r="V65" s="9">
        <v>4240</v>
      </c>
      <c r="W65" s="9">
        <v>3280</v>
      </c>
      <c r="X65" s="9">
        <v>3280</v>
      </c>
      <c r="Y65" s="9">
        <v>3360</v>
      </c>
      <c r="Z65" s="9">
        <v>3080</v>
      </c>
    </row>
    <row r="66" spans="2:26" x14ac:dyDescent="0.25">
      <c r="B66" s="8">
        <v>44676</v>
      </c>
      <c r="C66" s="9">
        <v>2960</v>
      </c>
      <c r="D66" s="9">
        <v>3640</v>
      </c>
      <c r="E66" s="9">
        <v>3120</v>
      </c>
      <c r="F66" s="9">
        <v>3560</v>
      </c>
      <c r="G66" s="9">
        <v>2960</v>
      </c>
      <c r="H66" s="9">
        <v>3160</v>
      </c>
      <c r="I66" s="9">
        <v>2960</v>
      </c>
      <c r="J66" s="9">
        <v>2800</v>
      </c>
      <c r="K66" s="9">
        <v>3160</v>
      </c>
      <c r="L66" s="9">
        <v>3120</v>
      </c>
      <c r="M66" s="9">
        <v>3240</v>
      </c>
      <c r="N66" s="9">
        <v>3480</v>
      </c>
      <c r="O66" s="9">
        <v>3360</v>
      </c>
      <c r="P66" s="9">
        <v>3240</v>
      </c>
      <c r="Q66" s="9">
        <v>3000</v>
      </c>
      <c r="R66" s="9">
        <v>2840</v>
      </c>
      <c r="S66" s="9">
        <v>3000</v>
      </c>
      <c r="T66" s="9">
        <v>3480</v>
      </c>
      <c r="U66" s="9">
        <v>3520</v>
      </c>
      <c r="V66" s="9">
        <v>3840</v>
      </c>
      <c r="W66" s="9">
        <v>3040</v>
      </c>
      <c r="X66" s="9">
        <v>3320</v>
      </c>
      <c r="Y66" s="9">
        <v>3160</v>
      </c>
      <c r="Z66" s="9">
        <v>2760</v>
      </c>
    </row>
    <row r="67" spans="2:26" x14ac:dyDescent="0.25">
      <c r="B67" s="8">
        <v>44677</v>
      </c>
      <c r="C67" s="9">
        <v>3080</v>
      </c>
      <c r="D67" s="9">
        <v>3120</v>
      </c>
      <c r="E67" s="9">
        <v>3120</v>
      </c>
      <c r="F67" s="9">
        <v>2920</v>
      </c>
      <c r="G67" s="9">
        <v>3000</v>
      </c>
      <c r="H67" s="9">
        <v>3280</v>
      </c>
      <c r="I67" s="9">
        <v>3400</v>
      </c>
      <c r="J67" s="9">
        <v>4040</v>
      </c>
      <c r="K67" s="9">
        <v>3000</v>
      </c>
      <c r="L67" s="9">
        <v>2320</v>
      </c>
      <c r="M67" s="9">
        <v>2840</v>
      </c>
      <c r="N67" s="9">
        <v>3000</v>
      </c>
      <c r="O67" s="9">
        <v>2920</v>
      </c>
      <c r="P67" s="9">
        <v>2920</v>
      </c>
      <c r="Q67" s="9">
        <v>3000</v>
      </c>
      <c r="R67" s="9">
        <v>3000</v>
      </c>
      <c r="S67" s="9">
        <v>3200</v>
      </c>
      <c r="T67" s="9">
        <v>2760</v>
      </c>
      <c r="U67" s="9">
        <v>2520</v>
      </c>
      <c r="V67" s="9">
        <v>2440</v>
      </c>
      <c r="W67" s="9">
        <v>3840</v>
      </c>
      <c r="X67" s="9">
        <v>3160</v>
      </c>
      <c r="Y67" s="9">
        <v>2560</v>
      </c>
      <c r="Z67" s="9">
        <v>2480</v>
      </c>
    </row>
    <row r="68" spans="2:26" x14ac:dyDescent="0.25">
      <c r="B68" s="8">
        <v>44678</v>
      </c>
      <c r="C68" s="9">
        <v>2680</v>
      </c>
      <c r="D68" s="9">
        <v>2480</v>
      </c>
      <c r="E68" s="9">
        <v>2400</v>
      </c>
      <c r="F68" s="9">
        <v>2480</v>
      </c>
      <c r="G68" s="9">
        <v>2640</v>
      </c>
      <c r="H68" s="9">
        <v>2360</v>
      </c>
      <c r="I68" s="9">
        <v>2720</v>
      </c>
      <c r="J68" s="9">
        <v>2760</v>
      </c>
      <c r="K68" s="9">
        <v>2680</v>
      </c>
      <c r="L68" s="9">
        <v>2720</v>
      </c>
      <c r="M68" s="9">
        <v>2640</v>
      </c>
      <c r="N68" s="9">
        <v>2640</v>
      </c>
      <c r="O68" s="9">
        <v>2160</v>
      </c>
      <c r="P68" s="9">
        <v>2200</v>
      </c>
      <c r="Q68" s="9">
        <v>3040</v>
      </c>
      <c r="R68" s="9">
        <v>2800</v>
      </c>
      <c r="S68" s="9">
        <v>2640</v>
      </c>
      <c r="T68" s="9">
        <v>2360</v>
      </c>
      <c r="U68" s="9">
        <v>2640</v>
      </c>
      <c r="V68" s="9">
        <v>3160</v>
      </c>
      <c r="W68" s="9">
        <v>2840</v>
      </c>
      <c r="X68" s="9">
        <v>2920</v>
      </c>
      <c r="Y68" s="9">
        <v>2400</v>
      </c>
      <c r="Z68" s="9">
        <v>2560</v>
      </c>
    </row>
    <row r="69" spans="2:26" x14ac:dyDescent="0.25">
      <c r="B69" s="8">
        <v>44679</v>
      </c>
      <c r="C69" s="9">
        <v>2200</v>
      </c>
      <c r="D69" s="9">
        <v>2160</v>
      </c>
      <c r="E69" s="9">
        <v>2320</v>
      </c>
      <c r="F69" s="9">
        <v>2640</v>
      </c>
      <c r="G69" s="9">
        <v>2960</v>
      </c>
      <c r="H69" s="9">
        <v>2920</v>
      </c>
      <c r="I69" s="9">
        <v>2640</v>
      </c>
      <c r="J69" s="9">
        <v>2520</v>
      </c>
      <c r="K69" s="9">
        <v>2560</v>
      </c>
      <c r="L69" s="9">
        <v>2640</v>
      </c>
      <c r="M69" s="9">
        <v>2360</v>
      </c>
      <c r="N69" s="9">
        <v>2480</v>
      </c>
      <c r="O69" s="9">
        <v>2640</v>
      </c>
      <c r="P69" s="9">
        <v>2800</v>
      </c>
      <c r="Q69" s="9">
        <v>2960</v>
      </c>
      <c r="R69" s="9">
        <v>3040</v>
      </c>
      <c r="S69" s="9">
        <v>2120</v>
      </c>
      <c r="T69" s="9">
        <v>2560</v>
      </c>
      <c r="U69" s="9">
        <v>2520</v>
      </c>
      <c r="V69" s="9">
        <v>2720</v>
      </c>
      <c r="W69" s="9">
        <v>2760</v>
      </c>
      <c r="X69" s="9">
        <v>2760</v>
      </c>
      <c r="Y69" s="9">
        <v>2960</v>
      </c>
      <c r="Z69" s="9">
        <v>2960</v>
      </c>
    </row>
    <row r="70" spans="2:26" x14ac:dyDescent="0.25">
      <c r="B70" s="8">
        <v>44680</v>
      </c>
      <c r="C70" s="9">
        <v>2520</v>
      </c>
      <c r="D70" s="9">
        <v>2520</v>
      </c>
      <c r="E70" s="9">
        <v>2640</v>
      </c>
      <c r="F70" s="9">
        <v>2480</v>
      </c>
      <c r="G70" s="9">
        <v>2920</v>
      </c>
      <c r="H70" s="9">
        <v>2840</v>
      </c>
      <c r="I70" s="9">
        <v>2880</v>
      </c>
      <c r="J70" s="9">
        <v>3080</v>
      </c>
      <c r="K70" s="9">
        <v>2880</v>
      </c>
      <c r="L70" s="9">
        <v>2680</v>
      </c>
      <c r="M70" s="9">
        <v>2680</v>
      </c>
      <c r="N70" s="9">
        <v>2280</v>
      </c>
      <c r="O70" s="9">
        <v>2480</v>
      </c>
      <c r="P70" s="9">
        <v>2760</v>
      </c>
      <c r="Q70" s="9">
        <v>2840</v>
      </c>
      <c r="R70" s="9">
        <v>2920</v>
      </c>
      <c r="S70" s="9">
        <v>3040</v>
      </c>
      <c r="T70" s="9">
        <v>2720</v>
      </c>
      <c r="U70" s="9">
        <v>2840</v>
      </c>
      <c r="V70" s="9">
        <v>2720</v>
      </c>
      <c r="W70" s="9">
        <v>2600</v>
      </c>
      <c r="X70" s="9">
        <v>2640</v>
      </c>
      <c r="Y70" s="9">
        <v>2640</v>
      </c>
      <c r="Z70" s="9">
        <v>2480</v>
      </c>
    </row>
    <row r="71" spans="2:26" x14ac:dyDescent="0.25">
      <c r="B71" s="8">
        <v>44681</v>
      </c>
      <c r="C71" s="9">
        <v>2440</v>
      </c>
      <c r="D71" s="9">
        <v>2400</v>
      </c>
      <c r="E71" s="9">
        <v>2360</v>
      </c>
      <c r="F71" s="9">
        <v>2560</v>
      </c>
      <c r="G71" s="9">
        <v>3000</v>
      </c>
      <c r="H71" s="9">
        <v>2840</v>
      </c>
      <c r="I71" s="9">
        <v>2960</v>
      </c>
      <c r="J71" s="9">
        <v>3000</v>
      </c>
      <c r="K71" s="9">
        <v>2760</v>
      </c>
      <c r="L71" s="9">
        <v>2360</v>
      </c>
      <c r="M71" s="9">
        <v>2560</v>
      </c>
      <c r="N71" s="9">
        <v>2920</v>
      </c>
      <c r="O71" s="9">
        <v>2880</v>
      </c>
      <c r="P71" s="9">
        <v>2720</v>
      </c>
      <c r="Q71" s="9">
        <v>2440</v>
      </c>
      <c r="R71" s="9">
        <v>2440</v>
      </c>
      <c r="S71" s="9">
        <v>2880</v>
      </c>
      <c r="T71" s="9">
        <v>2840</v>
      </c>
      <c r="U71" s="9">
        <v>2960</v>
      </c>
      <c r="V71" s="9">
        <v>3280</v>
      </c>
      <c r="W71" s="9">
        <v>3320</v>
      </c>
      <c r="X71" s="9">
        <v>3240</v>
      </c>
      <c r="Y71" s="9">
        <v>2960</v>
      </c>
      <c r="Z71" s="9">
        <v>3320</v>
      </c>
    </row>
    <row r="72" spans="2:26" x14ac:dyDescent="0.25">
      <c r="B72" s="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4" spans="2:26" x14ac:dyDescent="0.25">
      <c r="B74" s="4" t="s">
        <v>79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54</v>
      </c>
      <c r="D76" s="7" t="s">
        <v>55</v>
      </c>
      <c r="E76" s="7" t="s">
        <v>56</v>
      </c>
      <c r="F76" s="7" t="s">
        <v>57</v>
      </c>
      <c r="G76" s="7" t="s">
        <v>58</v>
      </c>
      <c r="H76" s="7" t="s">
        <v>59</v>
      </c>
      <c r="I76" s="7" t="s">
        <v>60</v>
      </c>
      <c r="J76" s="7" t="s">
        <v>61</v>
      </c>
      <c r="K76" s="7" t="s">
        <v>62</v>
      </c>
      <c r="L76" s="7" t="s">
        <v>63</v>
      </c>
      <c r="M76" s="7" t="s">
        <v>64</v>
      </c>
      <c r="N76" s="7" t="s">
        <v>65</v>
      </c>
      <c r="O76" s="7" t="s">
        <v>66</v>
      </c>
      <c r="P76" s="7" t="s">
        <v>67</v>
      </c>
      <c r="Q76" s="7" t="s">
        <v>68</v>
      </c>
      <c r="R76" s="7" t="s">
        <v>69</v>
      </c>
      <c r="S76" s="7" t="s">
        <v>70</v>
      </c>
      <c r="T76" s="7" t="s">
        <v>71</v>
      </c>
      <c r="U76" s="7" t="s">
        <v>72</v>
      </c>
      <c r="V76" s="7" t="s">
        <v>73</v>
      </c>
      <c r="W76" s="7" t="s">
        <v>74</v>
      </c>
      <c r="X76" s="7" t="s">
        <v>75</v>
      </c>
      <c r="Y76" s="7" t="s">
        <v>76</v>
      </c>
      <c r="Z76" s="7" t="s">
        <v>77</v>
      </c>
    </row>
    <row r="77" spans="2:26" x14ac:dyDescent="0.25">
      <c r="B77" s="8" cm="1">
        <f t="array" ref="B77:B106">Tabla_consumo_bit[fechaoperacion]</f>
        <v>44652</v>
      </c>
      <c r="C77" s="9" cm="1">
        <f t="array" ref="C77:Z106">+IF(Tabla_consumo_bit[[rh1]:[rh24]]-0.5*Tabla_consumo_bit[[ah1]:[ah24]]&gt;0,Tabla_consumo_bit[[rh1]:[rh24]]-0.5*Tabla_consumo_bit[[ah1]:[ah24]],0)+Tabla_consumo_bit[[ch1]:[ch24]]</f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</row>
    <row r="78" spans="2:26" x14ac:dyDescent="0.25">
      <c r="B78" s="8">
        <v>44653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</row>
    <row r="79" spans="2:26" x14ac:dyDescent="0.25">
      <c r="B79" s="8">
        <v>44654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</row>
    <row r="80" spans="2:26" x14ac:dyDescent="0.25">
      <c r="B80" s="8">
        <v>44655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</row>
    <row r="81" spans="2:26" x14ac:dyDescent="0.25">
      <c r="B81" s="8">
        <v>44656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</row>
    <row r="82" spans="2:26" x14ac:dyDescent="0.25">
      <c r="B82" s="8">
        <v>44657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</row>
    <row r="83" spans="2:26" x14ac:dyDescent="0.25">
      <c r="B83" s="8">
        <v>44658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</row>
    <row r="84" spans="2:26" x14ac:dyDescent="0.25">
      <c r="B84" s="8">
        <v>44659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</row>
    <row r="85" spans="2:26" x14ac:dyDescent="0.25">
      <c r="B85" s="8">
        <v>44660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spans="2:26" x14ac:dyDescent="0.25">
      <c r="B86" s="8">
        <v>44661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</row>
    <row r="87" spans="2:26" x14ac:dyDescent="0.25">
      <c r="B87" s="8">
        <v>44662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2:26" x14ac:dyDescent="0.25">
      <c r="B88" s="8">
        <v>44663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  <row r="89" spans="2:26" x14ac:dyDescent="0.25">
      <c r="B89" s="8">
        <v>44664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</row>
    <row r="90" spans="2:26" x14ac:dyDescent="0.25">
      <c r="B90" s="8">
        <v>44665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</row>
    <row r="91" spans="2:26" x14ac:dyDescent="0.25">
      <c r="B91" s="8">
        <v>44666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</row>
    <row r="92" spans="2:26" x14ac:dyDescent="0.25">
      <c r="B92" s="8">
        <v>44667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</row>
    <row r="93" spans="2:26" x14ac:dyDescent="0.25">
      <c r="B93" s="8">
        <v>44668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2:26" x14ac:dyDescent="0.25">
      <c r="B94" s="8">
        <v>44669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</row>
    <row r="95" spans="2:26" x14ac:dyDescent="0.25">
      <c r="B95" s="8">
        <v>44670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</row>
    <row r="96" spans="2:26" x14ac:dyDescent="0.25">
      <c r="B96" s="8">
        <v>44671</v>
      </c>
      <c r="C96" s="9">
        <v>0</v>
      </c>
      <c r="D96" s="9">
        <v>40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</row>
    <row r="97" spans="2:26" x14ac:dyDescent="0.25">
      <c r="B97" s="8">
        <v>44672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spans="2:26" x14ac:dyDescent="0.25">
      <c r="B98" s="8">
        <v>44673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spans="2:26" x14ac:dyDescent="0.25">
      <c r="B99" s="8">
        <v>44674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</row>
    <row r="100" spans="2:26" x14ac:dyDescent="0.25">
      <c r="B100" s="8">
        <v>44675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</row>
    <row r="101" spans="2:26" x14ac:dyDescent="0.25">
      <c r="B101" s="8">
        <v>44676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</row>
    <row r="102" spans="2:26" x14ac:dyDescent="0.25">
      <c r="B102" s="8">
        <v>44677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</row>
    <row r="103" spans="2:26" x14ac:dyDescent="0.25">
      <c r="B103" s="8">
        <v>44678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</row>
    <row r="104" spans="2:26" x14ac:dyDescent="0.25">
      <c r="B104" s="8">
        <v>44679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</row>
    <row r="105" spans="2:26" x14ac:dyDescent="0.25">
      <c r="B105" s="8">
        <v>44680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</row>
    <row r="106" spans="2:26" x14ac:dyDescent="0.25">
      <c r="B106" s="8">
        <v>44681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</row>
    <row r="107" spans="2:26" x14ac:dyDescent="0.25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X34"/>
  <sheetViews>
    <sheetView topLeftCell="AI1" zoomScale="85" zoomScaleNormal="85" workbookViewId="0">
      <selection activeCell="B5" sqref="B5:BX34"/>
    </sheetView>
  </sheetViews>
  <sheetFormatPr defaultColWidth="9.140625" defaultRowHeight="15" x14ac:dyDescent="0.25"/>
  <cols>
    <col min="2" max="2" width="10.5703125" bestFit="1" customWidth="1"/>
    <col min="3" max="3" width="17.140625" bestFit="1" customWidth="1"/>
    <col min="4" max="12" width="6.85546875" bestFit="1" customWidth="1"/>
    <col min="13" max="27" width="7.8554687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86</v>
      </c>
      <c r="C1" s="1">
        <f>+Salida!C4</f>
        <v>44652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218</v>
      </c>
      <c r="BA4" t="s">
        <v>219</v>
      </c>
      <c r="BB4" t="s">
        <v>220</v>
      </c>
      <c r="BC4" t="s">
        <v>221</v>
      </c>
      <c r="BD4" t="s">
        <v>222</v>
      </c>
      <c r="BE4" t="s">
        <v>223</v>
      </c>
      <c r="BF4" t="s">
        <v>224</v>
      </c>
      <c r="BG4" t="s">
        <v>225</v>
      </c>
      <c r="BH4" t="s">
        <v>226</v>
      </c>
      <c r="BI4" t="s">
        <v>227</v>
      </c>
      <c r="BJ4" t="s">
        <v>228</v>
      </c>
      <c r="BK4" t="s">
        <v>229</v>
      </c>
      <c r="BL4" t="s">
        <v>230</v>
      </c>
      <c r="BM4" t="s">
        <v>231</v>
      </c>
      <c r="BN4" t="s">
        <v>232</v>
      </c>
      <c r="BO4" t="s">
        <v>233</v>
      </c>
      <c r="BP4" t="s">
        <v>234</v>
      </c>
      <c r="BQ4" t="s">
        <v>235</v>
      </c>
      <c r="BR4" t="s">
        <v>236</v>
      </c>
      <c r="BS4" t="s">
        <v>237</v>
      </c>
      <c r="BT4" t="s">
        <v>238</v>
      </c>
      <c r="BU4" t="s">
        <v>239</v>
      </c>
      <c r="BV4" t="s">
        <v>240</v>
      </c>
      <c r="BW4" t="s">
        <v>241</v>
      </c>
      <c r="BX4" t="s">
        <v>52</v>
      </c>
    </row>
    <row r="5" spans="2:76" x14ac:dyDescent="0.25">
      <c r="B5" s="71" t="s">
        <v>247</v>
      </c>
      <c r="C5" s="72">
        <v>44652</v>
      </c>
      <c r="D5" s="71">
        <v>16680</v>
      </c>
      <c r="E5">
        <v>16480</v>
      </c>
      <c r="F5">
        <v>16160</v>
      </c>
      <c r="G5">
        <v>16320</v>
      </c>
      <c r="H5">
        <v>17120</v>
      </c>
      <c r="I5">
        <v>17040</v>
      </c>
      <c r="J5">
        <v>16720</v>
      </c>
      <c r="K5">
        <v>16600</v>
      </c>
      <c r="L5">
        <v>17200</v>
      </c>
      <c r="M5">
        <v>16520</v>
      </c>
      <c r="N5">
        <v>16440</v>
      </c>
      <c r="O5">
        <v>16240</v>
      </c>
      <c r="P5">
        <v>16920</v>
      </c>
      <c r="Q5">
        <v>17080</v>
      </c>
      <c r="R5">
        <v>16800</v>
      </c>
      <c r="S5">
        <v>16640</v>
      </c>
      <c r="T5">
        <v>16200</v>
      </c>
      <c r="U5">
        <v>13760</v>
      </c>
      <c r="V5">
        <v>15520</v>
      </c>
      <c r="W5">
        <v>16080</v>
      </c>
      <c r="X5">
        <v>16120</v>
      </c>
      <c r="Y5">
        <v>16680</v>
      </c>
      <c r="Z5">
        <v>16000</v>
      </c>
      <c r="AA5">
        <v>16760</v>
      </c>
      <c r="AB5">
        <v>3160</v>
      </c>
      <c r="AC5">
        <v>3120</v>
      </c>
      <c r="AD5">
        <v>2840</v>
      </c>
      <c r="AE5">
        <v>2960</v>
      </c>
      <c r="AF5">
        <v>3560</v>
      </c>
      <c r="AG5">
        <v>3520</v>
      </c>
      <c r="AH5">
        <v>3320</v>
      </c>
      <c r="AI5">
        <v>3280</v>
      </c>
      <c r="AJ5">
        <v>3520</v>
      </c>
      <c r="AK5">
        <v>3120</v>
      </c>
      <c r="AL5">
        <v>3040</v>
      </c>
      <c r="AM5">
        <v>2960</v>
      </c>
      <c r="AN5">
        <v>3320</v>
      </c>
      <c r="AO5">
        <v>3560</v>
      </c>
      <c r="AP5">
        <v>3400</v>
      </c>
      <c r="AQ5">
        <v>3280</v>
      </c>
      <c r="AR5">
        <v>2800</v>
      </c>
      <c r="AS5">
        <v>2720</v>
      </c>
      <c r="AT5">
        <v>2720</v>
      </c>
      <c r="AU5">
        <v>2880</v>
      </c>
      <c r="AV5">
        <v>2920</v>
      </c>
      <c r="AW5">
        <v>3280</v>
      </c>
      <c r="AX5">
        <v>2760</v>
      </c>
      <c r="AY5">
        <v>3200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2:76" x14ac:dyDescent="0.25">
      <c r="B6" s="71" t="s">
        <v>247</v>
      </c>
      <c r="C6" s="72">
        <v>44653</v>
      </c>
      <c r="D6" s="71">
        <v>16600</v>
      </c>
      <c r="E6">
        <v>14040</v>
      </c>
      <c r="F6">
        <v>16400</v>
      </c>
      <c r="G6">
        <v>16800</v>
      </c>
      <c r="H6">
        <v>16600</v>
      </c>
      <c r="I6">
        <v>16400</v>
      </c>
      <c r="J6">
        <v>15760</v>
      </c>
      <c r="K6">
        <v>16840</v>
      </c>
      <c r="L6">
        <v>16040</v>
      </c>
      <c r="M6">
        <v>16720</v>
      </c>
      <c r="N6">
        <v>16960</v>
      </c>
      <c r="O6">
        <v>16520</v>
      </c>
      <c r="P6">
        <v>16680</v>
      </c>
      <c r="Q6">
        <v>16520</v>
      </c>
      <c r="R6">
        <v>16080</v>
      </c>
      <c r="S6">
        <v>15960</v>
      </c>
      <c r="T6">
        <v>16440</v>
      </c>
      <c r="U6">
        <v>15960</v>
      </c>
      <c r="V6">
        <v>16560</v>
      </c>
      <c r="W6">
        <v>16640</v>
      </c>
      <c r="X6">
        <v>16360</v>
      </c>
      <c r="Y6">
        <v>16440</v>
      </c>
      <c r="Z6">
        <v>16280</v>
      </c>
      <c r="AA6">
        <v>16560</v>
      </c>
      <c r="AB6">
        <v>3040</v>
      </c>
      <c r="AC6">
        <v>2760</v>
      </c>
      <c r="AD6">
        <v>3040</v>
      </c>
      <c r="AE6">
        <v>3200</v>
      </c>
      <c r="AF6">
        <v>3080</v>
      </c>
      <c r="AG6">
        <v>3040</v>
      </c>
      <c r="AH6">
        <v>2760</v>
      </c>
      <c r="AI6">
        <v>3400</v>
      </c>
      <c r="AJ6">
        <v>2920</v>
      </c>
      <c r="AK6">
        <v>3200</v>
      </c>
      <c r="AL6">
        <v>3360</v>
      </c>
      <c r="AM6">
        <v>3200</v>
      </c>
      <c r="AN6">
        <v>3200</v>
      </c>
      <c r="AO6">
        <v>3760</v>
      </c>
      <c r="AP6">
        <v>2880</v>
      </c>
      <c r="AQ6">
        <v>2880</v>
      </c>
      <c r="AR6">
        <v>3120</v>
      </c>
      <c r="AS6">
        <v>2760</v>
      </c>
      <c r="AT6">
        <v>3160</v>
      </c>
      <c r="AU6">
        <v>3280</v>
      </c>
      <c r="AV6">
        <v>3080</v>
      </c>
      <c r="AW6">
        <v>3120</v>
      </c>
      <c r="AX6">
        <v>2920</v>
      </c>
      <c r="AY6">
        <v>3080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2:76" x14ac:dyDescent="0.25">
      <c r="B7" s="71" t="s">
        <v>247</v>
      </c>
      <c r="C7" s="72">
        <v>44654</v>
      </c>
      <c r="D7" s="71">
        <v>16560</v>
      </c>
      <c r="E7">
        <v>16000</v>
      </c>
      <c r="F7">
        <v>16400</v>
      </c>
      <c r="G7">
        <v>15880</v>
      </c>
      <c r="H7">
        <v>16400</v>
      </c>
      <c r="I7">
        <v>15280</v>
      </c>
      <c r="J7">
        <v>16000</v>
      </c>
      <c r="K7">
        <v>16000</v>
      </c>
      <c r="L7">
        <v>16480</v>
      </c>
      <c r="M7">
        <v>16400</v>
      </c>
      <c r="N7">
        <v>15920</v>
      </c>
      <c r="O7">
        <v>16520</v>
      </c>
      <c r="P7">
        <v>16120</v>
      </c>
      <c r="Q7">
        <v>17080</v>
      </c>
      <c r="R7">
        <v>16640</v>
      </c>
      <c r="S7">
        <v>16320</v>
      </c>
      <c r="T7">
        <v>16600</v>
      </c>
      <c r="U7">
        <v>16720</v>
      </c>
      <c r="V7">
        <v>15960</v>
      </c>
      <c r="W7">
        <v>16160</v>
      </c>
      <c r="X7">
        <v>16160</v>
      </c>
      <c r="Y7">
        <v>15680</v>
      </c>
      <c r="Z7">
        <v>16160</v>
      </c>
      <c r="AA7">
        <v>16680</v>
      </c>
      <c r="AB7">
        <v>3000</v>
      </c>
      <c r="AC7">
        <v>2680</v>
      </c>
      <c r="AD7">
        <v>2880</v>
      </c>
      <c r="AE7">
        <v>3400</v>
      </c>
      <c r="AF7">
        <v>3120</v>
      </c>
      <c r="AG7">
        <v>3120</v>
      </c>
      <c r="AH7">
        <v>2920</v>
      </c>
      <c r="AI7">
        <v>2840</v>
      </c>
      <c r="AJ7">
        <v>3160</v>
      </c>
      <c r="AK7">
        <v>3000</v>
      </c>
      <c r="AL7">
        <v>2680</v>
      </c>
      <c r="AM7">
        <v>2960</v>
      </c>
      <c r="AN7">
        <v>2800</v>
      </c>
      <c r="AO7">
        <v>3480</v>
      </c>
      <c r="AP7">
        <v>3960</v>
      </c>
      <c r="AQ7">
        <v>2880</v>
      </c>
      <c r="AR7">
        <v>3120</v>
      </c>
      <c r="AS7">
        <v>3280</v>
      </c>
      <c r="AT7">
        <v>3240</v>
      </c>
      <c r="AU7">
        <v>3200</v>
      </c>
      <c r="AV7">
        <v>2920</v>
      </c>
      <c r="AW7">
        <v>2480</v>
      </c>
      <c r="AX7">
        <v>3560</v>
      </c>
      <c r="AY7">
        <v>3080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2:76" x14ac:dyDescent="0.25">
      <c r="B8" s="71" t="s">
        <v>247</v>
      </c>
      <c r="C8" s="72">
        <v>44655</v>
      </c>
      <c r="D8" s="71">
        <v>15840</v>
      </c>
      <c r="E8">
        <v>14480</v>
      </c>
      <c r="F8">
        <v>15520</v>
      </c>
      <c r="G8">
        <v>15880</v>
      </c>
      <c r="H8">
        <v>16760</v>
      </c>
      <c r="I8">
        <v>16600</v>
      </c>
      <c r="J8">
        <v>16680</v>
      </c>
      <c r="K8">
        <v>16720</v>
      </c>
      <c r="L8">
        <v>16640</v>
      </c>
      <c r="M8">
        <v>16200</v>
      </c>
      <c r="N8">
        <v>16480</v>
      </c>
      <c r="O8">
        <v>16920</v>
      </c>
      <c r="P8">
        <v>16760</v>
      </c>
      <c r="Q8">
        <v>16400</v>
      </c>
      <c r="R8">
        <v>16200</v>
      </c>
      <c r="S8">
        <v>16800</v>
      </c>
      <c r="T8">
        <v>16120</v>
      </c>
      <c r="U8">
        <v>16360</v>
      </c>
      <c r="V8">
        <v>16560</v>
      </c>
      <c r="W8">
        <v>16840</v>
      </c>
      <c r="X8">
        <v>16480</v>
      </c>
      <c r="Y8">
        <v>15600</v>
      </c>
      <c r="Z8">
        <v>15800</v>
      </c>
      <c r="AA8">
        <v>16160</v>
      </c>
      <c r="AB8">
        <v>3360</v>
      </c>
      <c r="AC8">
        <v>2720</v>
      </c>
      <c r="AD8">
        <v>2480</v>
      </c>
      <c r="AE8">
        <v>2720</v>
      </c>
      <c r="AF8">
        <v>3320</v>
      </c>
      <c r="AG8">
        <v>3120</v>
      </c>
      <c r="AH8">
        <v>3160</v>
      </c>
      <c r="AI8">
        <v>3280</v>
      </c>
      <c r="AJ8">
        <v>3240</v>
      </c>
      <c r="AK8">
        <v>2960</v>
      </c>
      <c r="AL8">
        <v>3160</v>
      </c>
      <c r="AM8">
        <v>3400</v>
      </c>
      <c r="AN8">
        <v>3240</v>
      </c>
      <c r="AO8">
        <v>3080</v>
      </c>
      <c r="AP8">
        <v>3000</v>
      </c>
      <c r="AQ8">
        <v>3520</v>
      </c>
      <c r="AR8">
        <v>3040</v>
      </c>
      <c r="AS8">
        <v>3120</v>
      </c>
      <c r="AT8">
        <v>3200</v>
      </c>
      <c r="AU8">
        <v>3400</v>
      </c>
      <c r="AV8">
        <v>3080</v>
      </c>
      <c r="AW8">
        <v>2880</v>
      </c>
      <c r="AX8">
        <v>3080</v>
      </c>
      <c r="AY8">
        <v>2880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2:76" x14ac:dyDescent="0.25">
      <c r="B9" s="71" t="s">
        <v>247</v>
      </c>
      <c r="C9" s="72">
        <v>44656</v>
      </c>
      <c r="D9" s="71">
        <v>15560</v>
      </c>
      <c r="E9">
        <v>15680</v>
      </c>
      <c r="F9">
        <v>11480</v>
      </c>
      <c r="G9">
        <v>15640</v>
      </c>
      <c r="H9">
        <v>16520</v>
      </c>
      <c r="I9">
        <v>16640</v>
      </c>
      <c r="J9">
        <v>16400</v>
      </c>
      <c r="K9">
        <v>16120</v>
      </c>
      <c r="L9">
        <v>16040</v>
      </c>
      <c r="M9">
        <v>15920</v>
      </c>
      <c r="N9">
        <v>16120</v>
      </c>
      <c r="O9">
        <v>16240</v>
      </c>
      <c r="P9">
        <v>16760</v>
      </c>
      <c r="Q9">
        <v>16440</v>
      </c>
      <c r="R9">
        <v>16080</v>
      </c>
      <c r="S9">
        <v>15720</v>
      </c>
      <c r="T9">
        <v>16240</v>
      </c>
      <c r="U9">
        <v>16480</v>
      </c>
      <c r="V9">
        <v>16680</v>
      </c>
      <c r="W9">
        <v>15360</v>
      </c>
      <c r="X9">
        <v>15680</v>
      </c>
      <c r="Y9">
        <v>16200</v>
      </c>
      <c r="Z9">
        <v>16240</v>
      </c>
      <c r="AA9">
        <v>16720</v>
      </c>
      <c r="AB9">
        <v>3280</v>
      </c>
      <c r="AC9">
        <v>2640</v>
      </c>
      <c r="AD9">
        <v>1880</v>
      </c>
      <c r="AE9">
        <v>2680</v>
      </c>
      <c r="AF9">
        <v>3080</v>
      </c>
      <c r="AG9">
        <v>3120</v>
      </c>
      <c r="AH9">
        <v>3040</v>
      </c>
      <c r="AI9">
        <v>2920</v>
      </c>
      <c r="AJ9">
        <v>2840</v>
      </c>
      <c r="AK9">
        <v>2680</v>
      </c>
      <c r="AL9">
        <v>2960</v>
      </c>
      <c r="AM9">
        <v>3040</v>
      </c>
      <c r="AN9">
        <v>3400</v>
      </c>
      <c r="AO9">
        <v>3280</v>
      </c>
      <c r="AP9">
        <v>3040</v>
      </c>
      <c r="AQ9">
        <v>3600</v>
      </c>
      <c r="AR9">
        <v>3040</v>
      </c>
      <c r="AS9">
        <v>3040</v>
      </c>
      <c r="AT9">
        <v>3200</v>
      </c>
      <c r="AU9">
        <v>2440</v>
      </c>
      <c r="AV9">
        <v>2640</v>
      </c>
      <c r="AW9">
        <v>2880</v>
      </c>
      <c r="AX9">
        <v>3040</v>
      </c>
      <c r="AY9">
        <v>3280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2:76" x14ac:dyDescent="0.25">
      <c r="B10" s="71" t="s">
        <v>247</v>
      </c>
      <c r="C10" s="72">
        <v>44657</v>
      </c>
      <c r="D10" s="71">
        <v>16600</v>
      </c>
      <c r="E10">
        <v>16360</v>
      </c>
      <c r="F10">
        <v>16120</v>
      </c>
      <c r="G10">
        <v>16800</v>
      </c>
      <c r="H10">
        <v>16720</v>
      </c>
      <c r="I10">
        <v>16520</v>
      </c>
      <c r="J10">
        <v>16200</v>
      </c>
      <c r="K10">
        <v>15880</v>
      </c>
      <c r="L10">
        <v>16160</v>
      </c>
      <c r="M10">
        <v>16200</v>
      </c>
      <c r="N10">
        <v>16240</v>
      </c>
      <c r="O10">
        <v>16080</v>
      </c>
      <c r="P10">
        <v>16560</v>
      </c>
      <c r="Q10">
        <v>16640</v>
      </c>
      <c r="R10">
        <v>16600</v>
      </c>
      <c r="S10">
        <v>16200</v>
      </c>
      <c r="T10">
        <v>15960</v>
      </c>
      <c r="U10">
        <v>16080</v>
      </c>
      <c r="V10">
        <v>16160</v>
      </c>
      <c r="W10">
        <v>16280</v>
      </c>
      <c r="X10">
        <v>16120</v>
      </c>
      <c r="Y10">
        <v>16760</v>
      </c>
      <c r="Z10">
        <v>16040</v>
      </c>
      <c r="AA10">
        <v>16600</v>
      </c>
      <c r="AB10">
        <v>3160</v>
      </c>
      <c r="AC10">
        <v>2960</v>
      </c>
      <c r="AD10">
        <v>2880</v>
      </c>
      <c r="AE10">
        <v>3280</v>
      </c>
      <c r="AF10">
        <v>3320</v>
      </c>
      <c r="AG10">
        <v>3080</v>
      </c>
      <c r="AH10">
        <v>3040</v>
      </c>
      <c r="AI10">
        <v>2800</v>
      </c>
      <c r="AJ10">
        <v>3040</v>
      </c>
      <c r="AK10">
        <v>2960</v>
      </c>
      <c r="AL10">
        <v>2920</v>
      </c>
      <c r="AM10">
        <v>2920</v>
      </c>
      <c r="AN10">
        <v>3240</v>
      </c>
      <c r="AO10">
        <v>3280</v>
      </c>
      <c r="AP10">
        <v>3240</v>
      </c>
      <c r="AQ10">
        <v>3400</v>
      </c>
      <c r="AR10">
        <v>3600</v>
      </c>
      <c r="AS10">
        <v>2880</v>
      </c>
      <c r="AT10">
        <v>2960</v>
      </c>
      <c r="AU10">
        <v>3000</v>
      </c>
      <c r="AV10">
        <v>2800</v>
      </c>
      <c r="AW10">
        <v>3160</v>
      </c>
      <c r="AX10">
        <v>2880</v>
      </c>
      <c r="AY10">
        <v>3120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2:76" x14ac:dyDescent="0.25">
      <c r="B11" s="71" t="s">
        <v>247</v>
      </c>
      <c r="C11" s="72">
        <v>44658</v>
      </c>
      <c r="D11" s="71">
        <v>16080</v>
      </c>
      <c r="E11">
        <v>16600</v>
      </c>
      <c r="F11">
        <v>15520</v>
      </c>
      <c r="G11">
        <v>16000</v>
      </c>
      <c r="H11">
        <v>16320</v>
      </c>
      <c r="I11">
        <v>17200</v>
      </c>
      <c r="J11">
        <v>16880</v>
      </c>
      <c r="K11">
        <v>15960</v>
      </c>
      <c r="L11">
        <v>16560</v>
      </c>
      <c r="M11">
        <v>16800</v>
      </c>
      <c r="N11">
        <v>16040</v>
      </c>
      <c r="O11">
        <v>15560</v>
      </c>
      <c r="P11">
        <v>16600</v>
      </c>
      <c r="Q11">
        <v>16800</v>
      </c>
      <c r="R11">
        <v>16680</v>
      </c>
      <c r="S11">
        <v>16160</v>
      </c>
      <c r="T11">
        <v>16080</v>
      </c>
      <c r="U11">
        <v>16040</v>
      </c>
      <c r="V11">
        <v>16000</v>
      </c>
      <c r="W11">
        <v>15880</v>
      </c>
      <c r="X11">
        <v>15680</v>
      </c>
      <c r="Y11">
        <v>16400</v>
      </c>
      <c r="Z11">
        <v>16640</v>
      </c>
      <c r="AA11">
        <v>16560</v>
      </c>
      <c r="AB11">
        <v>2800</v>
      </c>
      <c r="AC11">
        <v>3200</v>
      </c>
      <c r="AD11">
        <v>3280</v>
      </c>
      <c r="AE11">
        <v>2840</v>
      </c>
      <c r="AF11">
        <v>3080</v>
      </c>
      <c r="AG11">
        <v>3600</v>
      </c>
      <c r="AH11">
        <v>3400</v>
      </c>
      <c r="AI11">
        <v>2800</v>
      </c>
      <c r="AJ11">
        <v>3240</v>
      </c>
      <c r="AK11">
        <v>3280</v>
      </c>
      <c r="AL11">
        <v>2800</v>
      </c>
      <c r="AM11">
        <v>2640</v>
      </c>
      <c r="AN11">
        <v>3280</v>
      </c>
      <c r="AO11">
        <v>3400</v>
      </c>
      <c r="AP11">
        <v>3240</v>
      </c>
      <c r="AQ11">
        <v>3040</v>
      </c>
      <c r="AR11">
        <v>2880</v>
      </c>
      <c r="AS11">
        <v>2880</v>
      </c>
      <c r="AT11">
        <v>2800</v>
      </c>
      <c r="AU11">
        <v>2760</v>
      </c>
      <c r="AV11">
        <v>2600</v>
      </c>
      <c r="AW11">
        <v>3080</v>
      </c>
      <c r="AX11">
        <v>3240</v>
      </c>
      <c r="AY11">
        <v>3200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2:76" x14ac:dyDescent="0.25">
      <c r="B12" s="71" t="s">
        <v>247</v>
      </c>
      <c r="C12" s="72">
        <v>44659</v>
      </c>
      <c r="D12" s="71">
        <v>15760</v>
      </c>
      <c r="E12">
        <v>16120</v>
      </c>
      <c r="F12">
        <v>16760</v>
      </c>
      <c r="G12">
        <v>16240</v>
      </c>
      <c r="H12">
        <v>16360</v>
      </c>
      <c r="I12">
        <v>16360</v>
      </c>
      <c r="J12">
        <v>16280</v>
      </c>
      <c r="K12">
        <v>16760</v>
      </c>
      <c r="L12">
        <v>16360</v>
      </c>
      <c r="M12">
        <v>16400</v>
      </c>
      <c r="N12">
        <v>16600</v>
      </c>
      <c r="O12">
        <v>16840</v>
      </c>
      <c r="P12">
        <v>16040</v>
      </c>
      <c r="Q12">
        <v>15640</v>
      </c>
      <c r="R12">
        <v>16280</v>
      </c>
      <c r="S12">
        <v>16760</v>
      </c>
      <c r="T12">
        <v>16480</v>
      </c>
      <c r="U12">
        <v>16200</v>
      </c>
      <c r="V12">
        <v>16400</v>
      </c>
      <c r="W12">
        <v>16160</v>
      </c>
      <c r="X12">
        <v>15840</v>
      </c>
      <c r="Y12">
        <v>16080</v>
      </c>
      <c r="Z12">
        <v>15680</v>
      </c>
      <c r="AA12">
        <v>16440</v>
      </c>
      <c r="AB12">
        <v>2640</v>
      </c>
      <c r="AC12">
        <v>2840</v>
      </c>
      <c r="AD12">
        <v>3160</v>
      </c>
      <c r="AE12">
        <v>2840</v>
      </c>
      <c r="AF12">
        <v>2880</v>
      </c>
      <c r="AG12">
        <v>2960</v>
      </c>
      <c r="AH12">
        <v>2960</v>
      </c>
      <c r="AI12">
        <v>3280</v>
      </c>
      <c r="AJ12">
        <v>3040</v>
      </c>
      <c r="AK12">
        <v>3160</v>
      </c>
      <c r="AL12">
        <v>3280</v>
      </c>
      <c r="AM12">
        <v>3360</v>
      </c>
      <c r="AN12">
        <v>2880</v>
      </c>
      <c r="AO12">
        <v>2680</v>
      </c>
      <c r="AP12">
        <v>3080</v>
      </c>
      <c r="AQ12">
        <v>3280</v>
      </c>
      <c r="AR12">
        <v>3080</v>
      </c>
      <c r="AS12">
        <v>2960</v>
      </c>
      <c r="AT12">
        <v>3120</v>
      </c>
      <c r="AU12">
        <v>2880</v>
      </c>
      <c r="AV12">
        <v>2720</v>
      </c>
      <c r="AW12">
        <v>2840</v>
      </c>
      <c r="AX12">
        <v>2560</v>
      </c>
      <c r="AY12">
        <v>3080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2:76" x14ac:dyDescent="0.25">
      <c r="B13" s="71" t="s">
        <v>247</v>
      </c>
      <c r="C13" s="72">
        <v>44660</v>
      </c>
      <c r="D13" s="71">
        <v>16280</v>
      </c>
      <c r="E13">
        <v>15640</v>
      </c>
      <c r="F13">
        <v>16200</v>
      </c>
      <c r="G13">
        <v>16560</v>
      </c>
      <c r="H13">
        <v>16640</v>
      </c>
      <c r="I13">
        <v>16400</v>
      </c>
      <c r="J13">
        <v>16320</v>
      </c>
      <c r="K13">
        <v>16040</v>
      </c>
      <c r="L13">
        <v>16120</v>
      </c>
      <c r="M13">
        <v>14360</v>
      </c>
      <c r="N13">
        <v>11640</v>
      </c>
      <c r="O13">
        <v>16440</v>
      </c>
      <c r="P13">
        <v>16840</v>
      </c>
      <c r="Q13">
        <v>16320</v>
      </c>
      <c r="R13">
        <v>16200</v>
      </c>
      <c r="S13">
        <v>16920</v>
      </c>
      <c r="T13">
        <v>16480</v>
      </c>
      <c r="U13">
        <v>16280</v>
      </c>
      <c r="V13">
        <v>16280</v>
      </c>
      <c r="W13">
        <v>16480</v>
      </c>
      <c r="X13">
        <v>16400</v>
      </c>
      <c r="Y13">
        <v>16560</v>
      </c>
      <c r="Z13">
        <v>16240</v>
      </c>
      <c r="AA13">
        <v>15680</v>
      </c>
      <c r="AB13">
        <v>2880</v>
      </c>
      <c r="AC13">
        <v>2560</v>
      </c>
      <c r="AD13">
        <v>2840</v>
      </c>
      <c r="AE13">
        <v>3160</v>
      </c>
      <c r="AF13">
        <v>3080</v>
      </c>
      <c r="AG13">
        <v>2800</v>
      </c>
      <c r="AH13">
        <v>2880</v>
      </c>
      <c r="AI13">
        <v>2800</v>
      </c>
      <c r="AJ13">
        <v>2840</v>
      </c>
      <c r="AK13">
        <v>2600</v>
      </c>
      <c r="AL13">
        <v>2320</v>
      </c>
      <c r="AM13">
        <v>3080</v>
      </c>
      <c r="AN13">
        <v>3360</v>
      </c>
      <c r="AO13">
        <v>3080</v>
      </c>
      <c r="AP13">
        <v>3080</v>
      </c>
      <c r="AQ13">
        <v>3480</v>
      </c>
      <c r="AR13">
        <v>3120</v>
      </c>
      <c r="AS13">
        <v>3120</v>
      </c>
      <c r="AT13">
        <v>3760</v>
      </c>
      <c r="AU13">
        <v>3240</v>
      </c>
      <c r="AV13">
        <v>3160</v>
      </c>
      <c r="AW13">
        <v>3240</v>
      </c>
      <c r="AX13">
        <v>3040</v>
      </c>
      <c r="AY13">
        <v>2640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2:76" x14ac:dyDescent="0.25">
      <c r="B14" s="71" t="s">
        <v>247</v>
      </c>
      <c r="C14" s="72">
        <v>44661</v>
      </c>
      <c r="D14" s="71">
        <v>16560</v>
      </c>
      <c r="E14">
        <v>16680</v>
      </c>
      <c r="F14">
        <v>15720</v>
      </c>
      <c r="G14">
        <v>15920</v>
      </c>
      <c r="H14">
        <v>16880</v>
      </c>
      <c r="I14">
        <v>16680</v>
      </c>
      <c r="J14">
        <v>16560</v>
      </c>
      <c r="K14">
        <v>16720</v>
      </c>
      <c r="L14">
        <v>16640</v>
      </c>
      <c r="M14">
        <v>16760</v>
      </c>
      <c r="N14">
        <v>16520</v>
      </c>
      <c r="O14">
        <v>15960</v>
      </c>
      <c r="P14">
        <v>15800</v>
      </c>
      <c r="Q14">
        <v>16720</v>
      </c>
      <c r="R14">
        <v>16320</v>
      </c>
      <c r="S14">
        <v>16240</v>
      </c>
      <c r="T14">
        <v>16560</v>
      </c>
      <c r="U14">
        <v>16840</v>
      </c>
      <c r="V14">
        <v>17040</v>
      </c>
      <c r="W14">
        <v>16400</v>
      </c>
      <c r="X14">
        <v>16040</v>
      </c>
      <c r="Y14">
        <v>15800</v>
      </c>
      <c r="Z14">
        <v>15680</v>
      </c>
      <c r="AA14">
        <v>16400</v>
      </c>
      <c r="AB14">
        <v>3160</v>
      </c>
      <c r="AC14">
        <v>3200</v>
      </c>
      <c r="AD14">
        <v>2680</v>
      </c>
      <c r="AE14">
        <v>2760</v>
      </c>
      <c r="AF14">
        <v>3280</v>
      </c>
      <c r="AG14">
        <v>3120</v>
      </c>
      <c r="AH14">
        <v>3120</v>
      </c>
      <c r="AI14">
        <v>3960</v>
      </c>
      <c r="AJ14">
        <v>3120</v>
      </c>
      <c r="AK14">
        <v>3240</v>
      </c>
      <c r="AL14">
        <v>3120</v>
      </c>
      <c r="AM14">
        <v>2760</v>
      </c>
      <c r="AN14">
        <v>2680</v>
      </c>
      <c r="AO14">
        <v>3200</v>
      </c>
      <c r="AP14">
        <v>3640</v>
      </c>
      <c r="AQ14">
        <v>3240</v>
      </c>
      <c r="AR14">
        <v>3240</v>
      </c>
      <c r="AS14">
        <v>3440</v>
      </c>
      <c r="AT14">
        <v>3480</v>
      </c>
      <c r="AU14">
        <v>3080</v>
      </c>
      <c r="AV14">
        <v>2800</v>
      </c>
      <c r="AW14">
        <v>3120</v>
      </c>
      <c r="AX14">
        <v>3640</v>
      </c>
      <c r="AY14">
        <v>3000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2:76" x14ac:dyDescent="0.25">
      <c r="B15" s="71" t="s">
        <v>247</v>
      </c>
      <c r="C15" s="72">
        <v>44662</v>
      </c>
      <c r="D15" s="71">
        <v>16560</v>
      </c>
      <c r="E15">
        <v>16400</v>
      </c>
      <c r="F15">
        <v>16600</v>
      </c>
      <c r="G15">
        <v>15800</v>
      </c>
      <c r="H15">
        <v>16760</v>
      </c>
      <c r="I15">
        <v>16600</v>
      </c>
      <c r="J15">
        <v>16360</v>
      </c>
      <c r="K15">
        <v>16240</v>
      </c>
      <c r="L15">
        <v>16600</v>
      </c>
      <c r="M15">
        <v>16000</v>
      </c>
      <c r="N15">
        <v>16040</v>
      </c>
      <c r="O15">
        <v>16520</v>
      </c>
      <c r="P15">
        <v>16800</v>
      </c>
      <c r="Q15">
        <v>16360</v>
      </c>
      <c r="R15">
        <v>16320</v>
      </c>
      <c r="S15">
        <v>16120</v>
      </c>
      <c r="T15">
        <v>15640</v>
      </c>
      <c r="U15">
        <v>16400</v>
      </c>
      <c r="V15">
        <v>16600</v>
      </c>
      <c r="W15">
        <v>16520</v>
      </c>
      <c r="X15">
        <v>16800</v>
      </c>
      <c r="Y15">
        <v>16560</v>
      </c>
      <c r="Z15">
        <v>16400</v>
      </c>
      <c r="AA15">
        <v>16000</v>
      </c>
      <c r="AB15">
        <v>3120</v>
      </c>
      <c r="AC15">
        <v>2960</v>
      </c>
      <c r="AD15">
        <v>3080</v>
      </c>
      <c r="AE15">
        <v>2640</v>
      </c>
      <c r="AF15">
        <v>3120</v>
      </c>
      <c r="AG15">
        <v>3080</v>
      </c>
      <c r="AH15">
        <v>3000</v>
      </c>
      <c r="AI15">
        <v>2920</v>
      </c>
      <c r="AJ15">
        <v>3240</v>
      </c>
      <c r="AK15">
        <v>3560</v>
      </c>
      <c r="AL15">
        <v>3960</v>
      </c>
      <c r="AM15">
        <v>3160</v>
      </c>
      <c r="AN15">
        <v>3320</v>
      </c>
      <c r="AO15">
        <v>3120</v>
      </c>
      <c r="AP15">
        <v>2920</v>
      </c>
      <c r="AQ15">
        <v>2920</v>
      </c>
      <c r="AR15">
        <v>2720</v>
      </c>
      <c r="AS15">
        <v>3080</v>
      </c>
      <c r="AT15">
        <v>3120</v>
      </c>
      <c r="AU15">
        <v>3160</v>
      </c>
      <c r="AV15">
        <v>3320</v>
      </c>
      <c r="AW15">
        <v>3080</v>
      </c>
      <c r="AX15">
        <v>2960</v>
      </c>
      <c r="AY15">
        <v>2800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2:76" x14ac:dyDescent="0.25">
      <c r="B16" s="71" t="s">
        <v>247</v>
      </c>
      <c r="C16" s="72">
        <v>44663</v>
      </c>
      <c r="D16" s="71">
        <v>16360</v>
      </c>
      <c r="E16">
        <v>16040</v>
      </c>
      <c r="F16">
        <v>16400</v>
      </c>
      <c r="G16">
        <v>16240</v>
      </c>
      <c r="H16">
        <v>16080</v>
      </c>
      <c r="I16">
        <v>16600</v>
      </c>
      <c r="J16">
        <v>16840</v>
      </c>
      <c r="K16">
        <v>16840</v>
      </c>
      <c r="L16">
        <v>16760</v>
      </c>
      <c r="M16">
        <v>16080</v>
      </c>
      <c r="N16">
        <v>16320</v>
      </c>
      <c r="O16">
        <v>16360</v>
      </c>
      <c r="P16">
        <v>16480</v>
      </c>
      <c r="Q16">
        <v>16560</v>
      </c>
      <c r="R16">
        <v>16920</v>
      </c>
      <c r="S16">
        <v>16600</v>
      </c>
      <c r="T16">
        <v>16200</v>
      </c>
      <c r="U16">
        <v>16440</v>
      </c>
      <c r="V16">
        <v>16720</v>
      </c>
      <c r="W16">
        <v>16400</v>
      </c>
      <c r="X16">
        <v>16680</v>
      </c>
      <c r="Y16">
        <v>15920</v>
      </c>
      <c r="Z16">
        <v>15880</v>
      </c>
      <c r="AA16">
        <v>16240</v>
      </c>
      <c r="AB16">
        <v>3000</v>
      </c>
      <c r="AC16">
        <v>2720</v>
      </c>
      <c r="AD16">
        <v>2880</v>
      </c>
      <c r="AE16">
        <v>2760</v>
      </c>
      <c r="AF16">
        <v>2800</v>
      </c>
      <c r="AG16">
        <v>3160</v>
      </c>
      <c r="AH16">
        <v>3320</v>
      </c>
      <c r="AI16">
        <v>3360</v>
      </c>
      <c r="AJ16">
        <v>3280</v>
      </c>
      <c r="AK16">
        <v>2920</v>
      </c>
      <c r="AL16">
        <v>3040</v>
      </c>
      <c r="AM16">
        <v>3040</v>
      </c>
      <c r="AN16">
        <v>3040</v>
      </c>
      <c r="AO16">
        <v>3160</v>
      </c>
      <c r="AP16">
        <v>3400</v>
      </c>
      <c r="AQ16">
        <v>3240</v>
      </c>
      <c r="AR16">
        <v>3000</v>
      </c>
      <c r="AS16">
        <v>3240</v>
      </c>
      <c r="AT16">
        <v>3280</v>
      </c>
      <c r="AU16">
        <v>3080</v>
      </c>
      <c r="AV16">
        <v>3240</v>
      </c>
      <c r="AW16">
        <v>3480</v>
      </c>
      <c r="AX16">
        <v>2680</v>
      </c>
      <c r="AY16">
        <v>3000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2:75" x14ac:dyDescent="0.25">
      <c r="B17" s="71" t="s">
        <v>247</v>
      </c>
      <c r="C17" s="72">
        <v>44664</v>
      </c>
      <c r="D17" s="71">
        <v>16280</v>
      </c>
      <c r="E17">
        <v>16480</v>
      </c>
      <c r="F17">
        <v>16640</v>
      </c>
      <c r="G17">
        <v>16800</v>
      </c>
      <c r="H17">
        <v>16240</v>
      </c>
      <c r="I17">
        <v>16040</v>
      </c>
      <c r="J17">
        <v>16360</v>
      </c>
      <c r="K17">
        <v>16400</v>
      </c>
      <c r="L17">
        <v>16480</v>
      </c>
      <c r="M17">
        <v>16720</v>
      </c>
      <c r="N17">
        <v>16600</v>
      </c>
      <c r="O17">
        <v>16840</v>
      </c>
      <c r="P17">
        <v>16320</v>
      </c>
      <c r="Q17">
        <v>16160</v>
      </c>
      <c r="R17">
        <v>16640</v>
      </c>
      <c r="S17">
        <v>16840</v>
      </c>
      <c r="T17">
        <v>16400</v>
      </c>
      <c r="U17">
        <v>15840</v>
      </c>
      <c r="V17">
        <v>16360</v>
      </c>
      <c r="W17">
        <v>16400</v>
      </c>
      <c r="X17">
        <v>16640</v>
      </c>
      <c r="Y17">
        <v>16760</v>
      </c>
      <c r="Z17">
        <v>16720</v>
      </c>
      <c r="AA17">
        <v>16440</v>
      </c>
      <c r="AB17">
        <v>3040</v>
      </c>
      <c r="AC17">
        <v>3000</v>
      </c>
      <c r="AD17">
        <v>3080</v>
      </c>
      <c r="AE17">
        <v>3080</v>
      </c>
      <c r="AF17">
        <v>2760</v>
      </c>
      <c r="AG17">
        <v>2720</v>
      </c>
      <c r="AH17">
        <v>3600</v>
      </c>
      <c r="AI17">
        <v>3720</v>
      </c>
      <c r="AJ17">
        <v>2960</v>
      </c>
      <c r="AK17">
        <v>3080</v>
      </c>
      <c r="AL17">
        <v>3000</v>
      </c>
      <c r="AM17">
        <v>3200</v>
      </c>
      <c r="AN17">
        <v>2960</v>
      </c>
      <c r="AO17">
        <v>2880</v>
      </c>
      <c r="AP17">
        <v>3200</v>
      </c>
      <c r="AQ17">
        <v>3240</v>
      </c>
      <c r="AR17">
        <v>2960</v>
      </c>
      <c r="AS17">
        <v>2680</v>
      </c>
      <c r="AT17">
        <v>3040</v>
      </c>
      <c r="AU17">
        <v>2960</v>
      </c>
      <c r="AV17">
        <v>3080</v>
      </c>
      <c r="AW17">
        <v>3160</v>
      </c>
      <c r="AX17">
        <v>3120</v>
      </c>
      <c r="AY17">
        <v>2960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2:75" x14ac:dyDescent="0.25">
      <c r="B18" s="71" t="s">
        <v>247</v>
      </c>
      <c r="C18" s="72">
        <v>44665</v>
      </c>
      <c r="D18" s="71">
        <v>16240</v>
      </c>
      <c r="E18">
        <v>16000</v>
      </c>
      <c r="F18">
        <v>16280</v>
      </c>
      <c r="G18">
        <v>16520</v>
      </c>
      <c r="H18">
        <v>16520</v>
      </c>
      <c r="I18">
        <v>16560</v>
      </c>
      <c r="J18">
        <v>16840</v>
      </c>
      <c r="K18">
        <v>16360</v>
      </c>
      <c r="L18">
        <v>16600</v>
      </c>
      <c r="M18">
        <v>16960</v>
      </c>
      <c r="N18">
        <v>16680</v>
      </c>
      <c r="O18">
        <v>16400</v>
      </c>
      <c r="P18">
        <v>16160</v>
      </c>
      <c r="Q18">
        <v>16000</v>
      </c>
      <c r="R18">
        <v>16560</v>
      </c>
      <c r="S18">
        <v>17160</v>
      </c>
      <c r="T18">
        <v>16960</v>
      </c>
      <c r="U18">
        <v>16480</v>
      </c>
      <c r="V18">
        <v>16840</v>
      </c>
      <c r="W18">
        <v>16360</v>
      </c>
      <c r="X18">
        <v>15960</v>
      </c>
      <c r="Y18">
        <v>16680</v>
      </c>
      <c r="Z18">
        <v>16440</v>
      </c>
      <c r="AA18">
        <v>16480</v>
      </c>
      <c r="AB18">
        <v>2800</v>
      </c>
      <c r="AC18">
        <v>2680</v>
      </c>
      <c r="AD18">
        <v>2800</v>
      </c>
      <c r="AE18">
        <v>3040</v>
      </c>
      <c r="AF18">
        <v>3040</v>
      </c>
      <c r="AG18">
        <v>3080</v>
      </c>
      <c r="AH18">
        <v>3200</v>
      </c>
      <c r="AI18">
        <v>2960</v>
      </c>
      <c r="AJ18">
        <v>3280</v>
      </c>
      <c r="AK18">
        <v>3440</v>
      </c>
      <c r="AL18">
        <v>3200</v>
      </c>
      <c r="AM18">
        <v>3040</v>
      </c>
      <c r="AN18">
        <v>2880</v>
      </c>
      <c r="AO18">
        <v>2800</v>
      </c>
      <c r="AP18">
        <v>3200</v>
      </c>
      <c r="AQ18">
        <v>3520</v>
      </c>
      <c r="AR18">
        <v>3400</v>
      </c>
      <c r="AS18">
        <v>3200</v>
      </c>
      <c r="AT18">
        <v>3320</v>
      </c>
      <c r="AU18">
        <v>3040</v>
      </c>
      <c r="AV18">
        <v>2720</v>
      </c>
      <c r="AW18">
        <v>3120</v>
      </c>
      <c r="AX18">
        <v>3040</v>
      </c>
      <c r="AY18">
        <v>3080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2:75" x14ac:dyDescent="0.25">
      <c r="B19" s="71" t="s">
        <v>247</v>
      </c>
      <c r="C19" s="72">
        <v>44666</v>
      </c>
      <c r="D19" s="71">
        <v>16520</v>
      </c>
      <c r="E19">
        <v>16440</v>
      </c>
      <c r="F19">
        <v>16280</v>
      </c>
      <c r="G19">
        <v>16880</v>
      </c>
      <c r="H19">
        <v>16960</v>
      </c>
      <c r="I19">
        <v>16720</v>
      </c>
      <c r="J19">
        <v>16480</v>
      </c>
      <c r="K19">
        <v>16320</v>
      </c>
      <c r="L19">
        <v>16320</v>
      </c>
      <c r="M19">
        <v>16520</v>
      </c>
      <c r="N19">
        <v>16640</v>
      </c>
      <c r="O19">
        <v>16560</v>
      </c>
      <c r="P19">
        <v>16760</v>
      </c>
      <c r="Q19">
        <v>16880</v>
      </c>
      <c r="R19">
        <v>16440</v>
      </c>
      <c r="S19">
        <v>16400</v>
      </c>
      <c r="T19">
        <v>16840</v>
      </c>
      <c r="U19">
        <v>16080</v>
      </c>
      <c r="V19">
        <v>16840</v>
      </c>
      <c r="W19">
        <v>16600</v>
      </c>
      <c r="X19">
        <v>16040</v>
      </c>
      <c r="Y19">
        <v>16360</v>
      </c>
      <c r="Z19">
        <v>16880</v>
      </c>
      <c r="AA19">
        <v>16760</v>
      </c>
      <c r="AB19">
        <v>3040</v>
      </c>
      <c r="AC19">
        <v>3160</v>
      </c>
      <c r="AD19">
        <v>3000</v>
      </c>
      <c r="AE19">
        <v>3320</v>
      </c>
      <c r="AF19">
        <v>3320</v>
      </c>
      <c r="AG19">
        <v>3120</v>
      </c>
      <c r="AH19">
        <v>3080</v>
      </c>
      <c r="AI19">
        <v>2960</v>
      </c>
      <c r="AJ19">
        <v>2960</v>
      </c>
      <c r="AK19">
        <v>3040</v>
      </c>
      <c r="AL19">
        <v>3280</v>
      </c>
      <c r="AM19">
        <v>3240</v>
      </c>
      <c r="AN19">
        <v>3280</v>
      </c>
      <c r="AO19">
        <v>3360</v>
      </c>
      <c r="AP19">
        <v>3120</v>
      </c>
      <c r="AQ19">
        <v>3120</v>
      </c>
      <c r="AR19">
        <v>3240</v>
      </c>
      <c r="AS19">
        <v>2880</v>
      </c>
      <c r="AT19">
        <v>3320</v>
      </c>
      <c r="AU19">
        <v>3200</v>
      </c>
      <c r="AV19">
        <v>2720</v>
      </c>
      <c r="AW19">
        <v>2920</v>
      </c>
      <c r="AX19">
        <v>3280</v>
      </c>
      <c r="AY19">
        <v>3080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2:75" x14ac:dyDescent="0.25">
      <c r="B20" s="71" t="s">
        <v>247</v>
      </c>
      <c r="C20" s="72">
        <v>44667</v>
      </c>
      <c r="D20" s="71">
        <v>16440</v>
      </c>
      <c r="E20">
        <v>16160</v>
      </c>
      <c r="F20">
        <v>16160</v>
      </c>
      <c r="G20">
        <v>15920</v>
      </c>
      <c r="H20">
        <v>16640</v>
      </c>
      <c r="I20">
        <v>16400</v>
      </c>
      <c r="J20">
        <v>16640</v>
      </c>
      <c r="K20">
        <v>17120</v>
      </c>
      <c r="L20">
        <v>14120</v>
      </c>
      <c r="M20">
        <v>15880</v>
      </c>
      <c r="N20">
        <v>15800</v>
      </c>
      <c r="O20">
        <v>16120</v>
      </c>
      <c r="P20">
        <v>15800</v>
      </c>
      <c r="Q20">
        <v>16440</v>
      </c>
      <c r="R20">
        <v>16560</v>
      </c>
      <c r="S20">
        <v>16320</v>
      </c>
      <c r="T20">
        <v>16120</v>
      </c>
      <c r="U20">
        <v>16440</v>
      </c>
      <c r="V20">
        <v>16640</v>
      </c>
      <c r="W20">
        <v>16640</v>
      </c>
      <c r="X20">
        <v>17040</v>
      </c>
      <c r="Y20">
        <v>16480</v>
      </c>
      <c r="Z20">
        <v>15920</v>
      </c>
      <c r="AA20">
        <v>16720</v>
      </c>
      <c r="AB20">
        <v>2920</v>
      </c>
      <c r="AC20">
        <v>2800</v>
      </c>
      <c r="AD20">
        <v>2920</v>
      </c>
      <c r="AE20">
        <v>2680</v>
      </c>
      <c r="AF20">
        <v>3120</v>
      </c>
      <c r="AG20">
        <v>3000</v>
      </c>
      <c r="AH20">
        <v>3240</v>
      </c>
      <c r="AI20">
        <v>3560</v>
      </c>
      <c r="AJ20">
        <v>2680</v>
      </c>
      <c r="AK20">
        <v>2640</v>
      </c>
      <c r="AL20">
        <v>2640</v>
      </c>
      <c r="AM20">
        <v>2760</v>
      </c>
      <c r="AN20">
        <v>2600</v>
      </c>
      <c r="AO20">
        <v>3040</v>
      </c>
      <c r="AP20">
        <v>3080</v>
      </c>
      <c r="AQ20">
        <v>3040</v>
      </c>
      <c r="AR20">
        <v>2840</v>
      </c>
      <c r="AS20">
        <v>3000</v>
      </c>
      <c r="AT20">
        <v>3080</v>
      </c>
      <c r="AU20">
        <v>3160</v>
      </c>
      <c r="AV20">
        <v>3400</v>
      </c>
      <c r="AW20">
        <v>3000</v>
      </c>
      <c r="AX20">
        <v>3360</v>
      </c>
      <c r="AY20">
        <v>3040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2:75" x14ac:dyDescent="0.25">
      <c r="B21" s="71" t="s">
        <v>247</v>
      </c>
      <c r="C21" s="72">
        <v>44668</v>
      </c>
      <c r="D21" s="71">
        <v>16600</v>
      </c>
      <c r="E21">
        <v>16920</v>
      </c>
      <c r="F21">
        <v>16960</v>
      </c>
      <c r="G21">
        <v>16120</v>
      </c>
      <c r="H21">
        <v>15440</v>
      </c>
      <c r="I21">
        <v>15880</v>
      </c>
      <c r="J21">
        <v>16920</v>
      </c>
      <c r="K21">
        <v>16920</v>
      </c>
      <c r="L21">
        <v>16760</v>
      </c>
      <c r="M21">
        <v>16280</v>
      </c>
      <c r="N21">
        <v>16600</v>
      </c>
      <c r="O21">
        <v>16840</v>
      </c>
      <c r="P21">
        <v>16120</v>
      </c>
      <c r="Q21">
        <v>15880</v>
      </c>
      <c r="R21">
        <v>16600</v>
      </c>
      <c r="S21">
        <v>16640</v>
      </c>
      <c r="T21">
        <v>16640</v>
      </c>
      <c r="U21">
        <v>16440</v>
      </c>
      <c r="V21">
        <v>16320</v>
      </c>
      <c r="W21">
        <v>16720</v>
      </c>
      <c r="X21">
        <v>16960</v>
      </c>
      <c r="Y21">
        <v>16800</v>
      </c>
      <c r="Z21">
        <v>16160</v>
      </c>
      <c r="AA21">
        <v>16080</v>
      </c>
      <c r="AB21">
        <v>3000</v>
      </c>
      <c r="AC21">
        <v>3120</v>
      </c>
      <c r="AD21">
        <v>3160</v>
      </c>
      <c r="AE21">
        <v>3280</v>
      </c>
      <c r="AF21">
        <v>3320</v>
      </c>
      <c r="AG21">
        <v>2600</v>
      </c>
      <c r="AH21">
        <v>3240</v>
      </c>
      <c r="AI21">
        <v>3200</v>
      </c>
      <c r="AJ21">
        <v>3160</v>
      </c>
      <c r="AK21">
        <v>2920</v>
      </c>
      <c r="AL21">
        <v>3120</v>
      </c>
      <c r="AM21">
        <v>3240</v>
      </c>
      <c r="AN21">
        <v>2840</v>
      </c>
      <c r="AO21">
        <v>2720</v>
      </c>
      <c r="AP21">
        <v>3120</v>
      </c>
      <c r="AQ21">
        <v>3280</v>
      </c>
      <c r="AR21">
        <v>3280</v>
      </c>
      <c r="AS21">
        <v>3160</v>
      </c>
      <c r="AT21">
        <v>3080</v>
      </c>
      <c r="AU21">
        <v>3360</v>
      </c>
      <c r="AV21">
        <v>3440</v>
      </c>
      <c r="AW21">
        <v>3320</v>
      </c>
      <c r="AX21">
        <v>2880</v>
      </c>
      <c r="AY21">
        <v>2840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2:75" x14ac:dyDescent="0.25">
      <c r="B22" s="71" t="s">
        <v>247</v>
      </c>
      <c r="C22" s="72">
        <v>44669</v>
      </c>
      <c r="D22" s="71">
        <v>16000</v>
      </c>
      <c r="E22">
        <v>16560</v>
      </c>
      <c r="F22">
        <v>16600</v>
      </c>
      <c r="G22">
        <v>16480</v>
      </c>
      <c r="H22">
        <v>16880</v>
      </c>
      <c r="I22">
        <v>16960</v>
      </c>
      <c r="J22">
        <v>16400</v>
      </c>
      <c r="K22">
        <v>15520</v>
      </c>
      <c r="L22">
        <v>16880</v>
      </c>
      <c r="M22">
        <v>16760</v>
      </c>
      <c r="N22">
        <v>16880</v>
      </c>
      <c r="O22">
        <v>16600</v>
      </c>
      <c r="P22">
        <v>16640</v>
      </c>
      <c r="Q22">
        <v>16040</v>
      </c>
      <c r="R22">
        <v>16400</v>
      </c>
      <c r="S22">
        <v>16480</v>
      </c>
      <c r="T22">
        <v>16320</v>
      </c>
      <c r="U22">
        <v>16200</v>
      </c>
      <c r="V22">
        <v>16720</v>
      </c>
      <c r="W22">
        <v>16040</v>
      </c>
      <c r="X22">
        <v>16640</v>
      </c>
      <c r="Y22">
        <v>16080</v>
      </c>
      <c r="Z22">
        <v>16440</v>
      </c>
      <c r="AA22">
        <v>16480</v>
      </c>
      <c r="AB22">
        <v>3440</v>
      </c>
      <c r="AC22">
        <v>3120</v>
      </c>
      <c r="AD22">
        <v>3120</v>
      </c>
      <c r="AE22">
        <v>3040</v>
      </c>
      <c r="AF22">
        <v>3320</v>
      </c>
      <c r="AG22">
        <v>3400</v>
      </c>
      <c r="AH22">
        <v>2960</v>
      </c>
      <c r="AI22">
        <v>2480</v>
      </c>
      <c r="AJ22">
        <v>4080</v>
      </c>
      <c r="AK22">
        <v>3200</v>
      </c>
      <c r="AL22">
        <v>3400</v>
      </c>
      <c r="AM22">
        <v>3160</v>
      </c>
      <c r="AN22">
        <v>3240</v>
      </c>
      <c r="AO22">
        <v>3000</v>
      </c>
      <c r="AP22">
        <v>3080</v>
      </c>
      <c r="AQ22">
        <v>3160</v>
      </c>
      <c r="AR22">
        <v>3040</v>
      </c>
      <c r="AS22">
        <v>2960</v>
      </c>
      <c r="AT22">
        <v>3240</v>
      </c>
      <c r="AU22">
        <v>2880</v>
      </c>
      <c r="AV22">
        <v>3200</v>
      </c>
      <c r="AW22">
        <v>3680</v>
      </c>
      <c r="AX22">
        <v>3200</v>
      </c>
      <c r="AY22">
        <v>3160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2:75" x14ac:dyDescent="0.25">
      <c r="B23" s="71" t="s">
        <v>247</v>
      </c>
      <c r="C23" s="72">
        <v>44670</v>
      </c>
      <c r="D23" s="71">
        <v>16120</v>
      </c>
      <c r="E23">
        <v>16440</v>
      </c>
      <c r="F23">
        <v>16320</v>
      </c>
      <c r="G23">
        <v>16600</v>
      </c>
      <c r="H23">
        <v>17160</v>
      </c>
      <c r="I23">
        <v>16840</v>
      </c>
      <c r="J23">
        <v>16360</v>
      </c>
      <c r="K23">
        <v>16160</v>
      </c>
      <c r="L23">
        <v>16520</v>
      </c>
      <c r="M23">
        <v>16520</v>
      </c>
      <c r="N23">
        <v>15920</v>
      </c>
      <c r="O23">
        <v>16000</v>
      </c>
      <c r="P23">
        <v>16240</v>
      </c>
      <c r="Q23">
        <v>16480</v>
      </c>
      <c r="R23">
        <v>16240</v>
      </c>
      <c r="S23">
        <v>16120</v>
      </c>
      <c r="T23">
        <v>16080</v>
      </c>
      <c r="U23">
        <v>16560</v>
      </c>
      <c r="V23">
        <v>16760</v>
      </c>
      <c r="W23">
        <v>16200</v>
      </c>
      <c r="X23">
        <v>15880</v>
      </c>
      <c r="Y23">
        <v>16480</v>
      </c>
      <c r="Z23">
        <v>16600</v>
      </c>
      <c r="AA23">
        <v>16720</v>
      </c>
      <c r="AB23">
        <v>2880</v>
      </c>
      <c r="AC23">
        <v>3040</v>
      </c>
      <c r="AD23">
        <v>2960</v>
      </c>
      <c r="AE23">
        <v>3160</v>
      </c>
      <c r="AF23">
        <v>3680</v>
      </c>
      <c r="AG23">
        <v>3480</v>
      </c>
      <c r="AH23">
        <v>3320</v>
      </c>
      <c r="AI23">
        <v>3160</v>
      </c>
      <c r="AJ23">
        <v>3240</v>
      </c>
      <c r="AK23">
        <v>3040</v>
      </c>
      <c r="AL23">
        <v>2680</v>
      </c>
      <c r="AM23">
        <v>2760</v>
      </c>
      <c r="AN23">
        <v>2920</v>
      </c>
      <c r="AO23">
        <v>3080</v>
      </c>
      <c r="AP23">
        <v>2920</v>
      </c>
      <c r="AQ23">
        <v>2880</v>
      </c>
      <c r="AR23">
        <v>2960</v>
      </c>
      <c r="AS23">
        <v>3320</v>
      </c>
      <c r="AT23">
        <v>3320</v>
      </c>
      <c r="AU23">
        <v>2960</v>
      </c>
      <c r="AV23">
        <v>2720</v>
      </c>
      <c r="AW23">
        <v>3120</v>
      </c>
      <c r="AX23">
        <v>3880</v>
      </c>
      <c r="AY23">
        <v>3160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2:75" x14ac:dyDescent="0.25">
      <c r="B24" s="71" t="s">
        <v>247</v>
      </c>
      <c r="C24" s="72">
        <v>44671</v>
      </c>
      <c r="D24" s="71">
        <v>15880</v>
      </c>
      <c r="E24">
        <v>11480</v>
      </c>
      <c r="F24">
        <v>16280</v>
      </c>
      <c r="G24">
        <v>16720</v>
      </c>
      <c r="H24">
        <v>16280</v>
      </c>
      <c r="I24">
        <v>16280</v>
      </c>
      <c r="J24">
        <v>16080</v>
      </c>
      <c r="K24">
        <v>16840</v>
      </c>
      <c r="L24">
        <v>16960</v>
      </c>
      <c r="M24">
        <v>16400</v>
      </c>
      <c r="N24">
        <v>16040</v>
      </c>
      <c r="O24">
        <v>15800</v>
      </c>
      <c r="P24">
        <v>16640</v>
      </c>
      <c r="Q24">
        <v>15960</v>
      </c>
      <c r="R24">
        <v>16560</v>
      </c>
      <c r="S24">
        <v>16640</v>
      </c>
      <c r="T24">
        <v>16480</v>
      </c>
      <c r="U24">
        <v>17160</v>
      </c>
      <c r="V24">
        <v>17000</v>
      </c>
      <c r="W24">
        <v>16240</v>
      </c>
      <c r="X24">
        <v>16560</v>
      </c>
      <c r="Y24">
        <v>16320</v>
      </c>
      <c r="Z24">
        <v>16480</v>
      </c>
      <c r="AA24">
        <v>16720</v>
      </c>
      <c r="AB24">
        <v>3400</v>
      </c>
      <c r="AC24">
        <v>2040</v>
      </c>
      <c r="AD24">
        <v>3600</v>
      </c>
      <c r="AE24">
        <v>3160</v>
      </c>
      <c r="AF24">
        <v>3160</v>
      </c>
      <c r="AG24">
        <v>3560</v>
      </c>
      <c r="AH24">
        <v>3040</v>
      </c>
      <c r="AI24">
        <v>3400</v>
      </c>
      <c r="AJ24">
        <v>3360</v>
      </c>
      <c r="AK24">
        <v>3000</v>
      </c>
      <c r="AL24">
        <v>2800</v>
      </c>
      <c r="AM24">
        <v>2720</v>
      </c>
      <c r="AN24">
        <v>3160</v>
      </c>
      <c r="AO24">
        <v>2840</v>
      </c>
      <c r="AP24">
        <v>3160</v>
      </c>
      <c r="AQ24">
        <v>3160</v>
      </c>
      <c r="AR24">
        <v>3120</v>
      </c>
      <c r="AS24">
        <v>3480</v>
      </c>
      <c r="AT24">
        <v>3320</v>
      </c>
      <c r="AU24">
        <v>2880</v>
      </c>
      <c r="AV24">
        <v>3120</v>
      </c>
      <c r="AW24">
        <v>2920</v>
      </c>
      <c r="AX24">
        <v>3120</v>
      </c>
      <c r="AY24">
        <v>3160</v>
      </c>
      <c r="AZ24">
        <v>0</v>
      </c>
      <c r="BA24">
        <v>40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2:75" x14ac:dyDescent="0.25">
      <c r="B25" s="71" t="s">
        <v>247</v>
      </c>
      <c r="C25" s="72">
        <v>44672</v>
      </c>
      <c r="D25" s="71">
        <v>16720</v>
      </c>
      <c r="E25">
        <v>16040</v>
      </c>
      <c r="F25">
        <v>15600</v>
      </c>
      <c r="G25">
        <v>16280</v>
      </c>
      <c r="H25">
        <v>16600</v>
      </c>
      <c r="I25">
        <v>16160</v>
      </c>
      <c r="J25">
        <v>16360</v>
      </c>
      <c r="K25">
        <v>16520</v>
      </c>
      <c r="L25">
        <v>17040</v>
      </c>
      <c r="M25">
        <v>16880</v>
      </c>
      <c r="N25">
        <v>16440</v>
      </c>
      <c r="O25">
        <v>16400</v>
      </c>
      <c r="P25">
        <v>16240</v>
      </c>
      <c r="Q25">
        <v>16400</v>
      </c>
      <c r="R25">
        <v>15600</v>
      </c>
      <c r="S25">
        <v>16320</v>
      </c>
      <c r="T25">
        <v>16440</v>
      </c>
      <c r="U25">
        <v>16800</v>
      </c>
      <c r="V25">
        <v>16680</v>
      </c>
      <c r="W25">
        <v>16080</v>
      </c>
      <c r="X25">
        <v>16400</v>
      </c>
      <c r="Y25">
        <v>16040</v>
      </c>
      <c r="Z25">
        <v>16200</v>
      </c>
      <c r="AA25">
        <v>16240</v>
      </c>
      <c r="AB25">
        <v>3200</v>
      </c>
      <c r="AC25">
        <v>2760</v>
      </c>
      <c r="AD25">
        <v>2480</v>
      </c>
      <c r="AE25">
        <v>2920</v>
      </c>
      <c r="AF25">
        <v>3240</v>
      </c>
      <c r="AG25">
        <v>2920</v>
      </c>
      <c r="AH25">
        <v>3000</v>
      </c>
      <c r="AI25">
        <v>3240</v>
      </c>
      <c r="AJ25">
        <v>3480</v>
      </c>
      <c r="AK25">
        <v>3360</v>
      </c>
      <c r="AL25">
        <v>3720</v>
      </c>
      <c r="AM25">
        <v>3000</v>
      </c>
      <c r="AN25">
        <v>2880</v>
      </c>
      <c r="AO25">
        <v>3080</v>
      </c>
      <c r="AP25">
        <v>2680</v>
      </c>
      <c r="AQ25">
        <v>3080</v>
      </c>
      <c r="AR25">
        <v>3120</v>
      </c>
      <c r="AS25">
        <v>3240</v>
      </c>
      <c r="AT25">
        <v>3160</v>
      </c>
      <c r="AU25">
        <v>2880</v>
      </c>
      <c r="AV25">
        <v>3040</v>
      </c>
      <c r="AW25">
        <v>2800</v>
      </c>
      <c r="AX25">
        <v>2880</v>
      </c>
      <c r="AY25">
        <v>2960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2:75" x14ac:dyDescent="0.25">
      <c r="B26" s="71" t="s">
        <v>247</v>
      </c>
      <c r="C26" s="72">
        <v>44673</v>
      </c>
      <c r="D26" s="71">
        <v>16120</v>
      </c>
      <c r="E26">
        <v>16280</v>
      </c>
      <c r="F26">
        <v>16400</v>
      </c>
      <c r="G26">
        <v>15640</v>
      </c>
      <c r="H26">
        <v>16160</v>
      </c>
      <c r="I26">
        <v>16280</v>
      </c>
      <c r="J26">
        <v>15240</v>
      </c>
      <c r="K26">
        <v>15880</v>
      </c>
      <c r="L26">
        <v>15360</v>
      </c>
      <c r="M26">
        <v>15200</v>
      </c>
      <c r="N26">
        <v>14800</v>
      </c>
      <c r="O26">
        <v>15080</v>
      </c>
      <c r="P26">
        <v>16440</v>
      </c>
      <c r="Q26">
        <v>16400</v>
      </c>
      <c r="R26">
        <v>16600</v>
      </c>
      <c r="S26">
        <v>16280</v>
      </c>
      <c r="T26">
        <v>16640</v>
      </c>
      <c r="U26">
        <v>16640</v>
      </c>
      <c r="V26">
        <v>16600</v>
      </c>
      <c r="W26">
        <v>16800</v>
      </c>
      <c r="X26">
        <v>16200</v>
      </c>
      <c r="Y26">
        <v>16040</v>
      </c>
      <c r="Z26">
        <v>16120</v>
      </c>
      <c r="AA26">
        <v>16440</v>
      </c>
      <c r="AB26">
        <v>2800</v>
      </c>
      <c r="AC26">
        <v>2880</v>
      </c>
      <c r="AD26">
        <v>3080</v>
      </c>
      <c r="AE26">
        <v>2600</v>
      </c>
      <c r="AF26">
        <v>3160</v>
      </c>
      <c r="AG26">
        <v>3120</v>
      </c>
      <c r="AH26">
        <v>3280</v>
      </c>
      <c r="AI26">
        <v>2840</v>
      </c>
      <c r="AJ26">
        <v>2600</v>
      </c>
      <c r="AK26">
        <v>2400</v>
      </c>
      <c r="AL26">
        <v>2200</v>
      </c>
      <c r="AM26">
        <v>2360</v>
      </c>
      <c r="AN26">
        <v>3160</v>
      </c>
      <c r="AO26">
        <v>3160</v>
      </c>
      <c r="AP26">
        <v>3280</v>
      </c>
      <c r="AQ26">
        <v>3000</v>
      </c>
      <c r="AR26">
        <v>3160</v>
      </c>
      <c r="AS26">
        <v>3200</v>
      </c>
      <c r="AT26">
        <v>3120</v>
      </c>
      <c r="AU26">
        <v>3240</v>
      </c>
      <c r="AV26">
        <v>2840</v>
      </c>
      <c r="AW26">
        <v>3240</v>
      </c>
      <c r="AX26">
        <v>3160</v>
      </c>
      <c r="AY26">
        <v>3080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2:75" x14ac:dyDescent="0.25">
      <c r="B27" s="71" t="s">
        <v>247</v>
      </c>
      <c r="C27" s="72">
        <v>44674</v>
      </c>
      <c r="D27" s="71">
        <v>16880</v>
      </c>
      <c r="E27">
        <v>16720</v>
      </c>
      <c r="F27">
        <v>16320</v>
      </c>
      <c r="G27">
        <v>16160</v>
      </c>
      <c r="H27">
        <v>15840</v>
      </c>
      <c r="I27">
        <v>16560</v>
      </c>
      <c r="J27">
        <v>16840</v>
      </c>
      <c r="K27">
        <v>16880</v>
      </c>
      <c r="L27">
        <v>17000</v>
      </c>
      <c r="M27">
        <v>16840</v>
      </c>
      <c r="N27">
        <v>16120</v>
      </c>
      <c r="O27">
        <v>16520</v>
      </c>
      <c r="P27">
        <v>16360</v>
      </c>
      <c r="Q27">
        <v>16720</v>
      </c>
      <c r="R27">
        <v>16320</v>
      </c>
      <c r="S27">
        <v>15960</v>
      </c>
      <c r="T27">
        <v>16320</v>
      </c>
      <c r="U27">
        <v>15200</v>
      </c>
      <c r="V27">
        <v>10600</v>
      </c>
      <c r="W27">
        <v>11440</v>
      </c>
      <c r="X27">
        <v>16160</v>
      </c>
      <c r="Y27">
        <v>16560</v>
      </c>
      <c r="Z27">
        <v>16200</v>
      </c>
      <c r="AA27">
        <v>16240</v>
      </c>
      <c r="AB27">
        <v>3440</v>
      </c>
      <c r="AC27">
        <v>3240</v>
      </c>
      <c r="AD27">
        <v>2880</v>
      </c>
      <c r="AE27">
        <v>2920</v>
      </c>
      <c r="AF27">
        <v>3760</v>
      </c>
      <c r="AG27">
        <v>3520</v>
      </c>
      <c r="AH27">
        <v>3440</v>
      </c>
      <c r="AI27">
        <v>3440</v>
      </c>
      <c r="AJ27">
        <v>3440</v>
      </c>
      <c r="AK27">
        <v>3200</v>
      </c>
      <c r="AL27">
        <v>2840</v>
      </c>
      <c r="AM27">
        <v>3040</v>
      </c>
      <c r="AN27">
        <v>2920</v>
      </c>
      <c r="AO27">
        <v>3160</v>
      </c>
      <c r="AP27">
        <v>2920</v>
      </c>
      <c r="AQ27">
        <v>3120</v>
      </c>
      <c r="AR27">
        <v>3360</v>
      </c>
      <c r="AS27">
        <v>3160</v>
      </c>
      <c r="AT27">
        <v>2480</v>
      </c>
      <c r="AU27">
        <v>2400</v>
      </c>
      <c r="AV27">
        <v>3000</v>
      </c>
      <c r="AW27">
        <v>3120</v>
      </c>
      <c r="AX27">
        <v>2880</v>
      </c>
      <c r="AY27">
        <v>2880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2:75" x14ac:dyDescent="0.25">
      <c r="B28" s="71" t="s">
        <v>247</v>
      </c>
      <c r="C28" s="72">
        <v>44675</v>
      </c>
      <c r="D28" s="71">
        <v>16440</v>
      </c>
      <c r="E28">
        <v>16160</v>
      </c>
      <c r="F28">
        <v>16520</v>
      </c>
      <c r="G28">
        <v>16480</v>
      </c>
      <c r="H28">
        <v>16840</v>
      </c>
      <c r="I28">
        <v>16240</v>
      </c>
      <c r="J28">
        <v>16720</v>
      </c>
      <c r="K28">
        <v>16640</v>
      </c>
      <c r="L28">
        <v>16840</v>
      </c>
      <c r="M28">
        <v>16880</v>
      </c>
      <c r="N28">
        <v>16480</v>
      </c>
      <c r="O28">
        <v>15480</v>
      </c>
      <c r="P28">
        <v>16680</v>
      </c>
      <c r="Q28">
        <v>16680</v>
      </c>
      <c r="R28">
        <v>16880</v>
      </c>
      <c r="S28">
        <v>16880</v>
      </c>
      <c r="T28">
        <v>16160</v>
      </c>
      <c r="U28">
        <v>16400</v>
      </c>
      <c r="V28">
        <v>16320</v>
      </c>
      <c r="W28">
        <v>16320</v>
      </c>
      <c r="X28">
        <v>16480</v>
      </c>
      <c r="Y28">
        <v>15240</v>
      </c>
      <c r="Z28">
        <v>16840</v>
      </c>
      <c r="AA28">
        <v>16280</v>
      </c>
      <c r="AB28">
        <v>2960</v>
      </c>
      <c r="AC28">
        <v>2800</v>
      </c>
      <c r="AD28">
        <v>3120</v>
      </c>
      <c r="AE28">
        <v>3080</v>
      </c>
      <c r="AF28">
        <v>3400</v>
      </c>
      <c r="AG28">
        <v>3040</v>
      </c>
      <c r="AH28">
        <v>3320</v>
      </c>
      <c r="AI28">
        <v>3240</v>
      </c>
      <c r="AJ28">
        <v>3360</v>
      </c>
      <c r="AK28">
        <v>3280</v>
      </c>
      <c r="AL28">
        <v>3080</v>
      </c>
      <c r="AM28">
        <v>2480</v>
      </c>
      <c r="AN28">
        <v>3200</v>
      </c>
      <c r="AO28">
        <v>3320</v>
      </c>
      <c r="AP28">
        <v>3400</v>
      </c>
      <c r="AQ28">
        <v>3480</v>
      </c>
      <c r="AR28">
        <v>3000</v>
      </c>
      <c r="AS28">
        <v>3880</v>
      </c>
      <c r="AT28">
        <v>3080</v>
      </c>
      <c r="AU28">
        <v>4240</v>
      </c>
      <c r="AV28">
        <v>3280</v>
      </c>
      <c r="AW28">
        <v>3280</v>
      </c>
      <c r="AX28">
        <v>3360</v>
      </c>
      <c r="AY28">
        <v>3080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2:75" x14ac:dyDescent="0.25">
      <c r="B29" s="71" t="s">
        <v>247</v>
      </c>
      <c r="C29" s="72">
        <v>44676</v>
      </c>
      <c r="D29" s="71">
        <v>16160</v>
      </c>
      <c r="E29">
        <v>15960</v>
      </c>
      <c r="F29">
        <v>16520</v>
      </c>
      <c r="G29">
        <v>16080</v>
      </c>
      <c r="H29">
        <v>16120</v>
      </c>
      <c r="I29">
        <v>16200</v>
      </c>
      <c r="J29">
        <v>15840</v>
      </c>
      <c r="K29">
        <v>15640</v>
      </c>
      <c r="L29">
        <v>16440</v>
      </c>
      <c r="M29">
        <v>16640</v>
      </c>
      <c r="N29">
        <v>16760</v>
      </c>
      <c r="O29">
        <v>17120</v>
      </c>
      <c r="P29">
        <v>16960</v>
      </c>
      <c r="Q29">
        <v>16600</v>
      </c>
      <c r="R29">
        <v>16360</v>
      </c>
      <c r="S29">
        <v>15880</v>
      </c>
      <c r="T29">
        <v>16200</v>
      </c>
      <c r="U29">
        <v>17120</v>
      </c>
      <c r="V29">
        <v>17080</v>
      </c>
      <c r="W29">
        <v>16440</v>
      </c>
      <c r="X29">
        <v>16280</v>
      </c>
      <c r="Y29">
        <v>15560</v>
      </c>
      <c r="Z29">
        <v>16520</v>
      </c>
      <c r="AA29">
        <v>16000</v>
      </c>
      <c r="AB29">
        <v>2960</v>
      </c>
      <c r="AC29">
        <v>3640</v>
      </c>
      <c r="AD29">
        <v>3120</v>
      </c>
      <c r="AE29">
        <v>3560</v>
      </c>
      <c r="AF29">
        <v>2960</v>
      </c>
      <c r="AG29">
        <v>3160</v>
      </c>
      <c r="AH29">
        <v>2960</v>
      </c>
      <c r="AI29">
        <v>2800</v>
      </c>
      <c r="AJ29">
        <v>3160</v>
      </c>
      <c r="AK29">
        <v>3120</v>
      </c>
      <c r="AL29">
        <v>3240</v>
      </c>
      <c r="AM29">
        <v>3480</v>
      </c>
      <c r="AN29">
        <v>3360</v>
      </c>
      <c r="AO29">
        <v>3240</v>
      </c>
      <c r="AP29">
        <v>3000</v>
      </c>
      <c r="AQ29">
        <v>2840</v>
      </c>
      <c r="AR29">
        <v>3000</v>
      </c>
      <c r="AS29">
        <v>3480</v>
      </c>
      <c r="AT29">
        <v>3520</v>
      </c>
      <c r="AU29">
        <v>3840</v>
      </c>
      <c r="AV29">
        <v>3040</v>
      </c>
      <c r="AW29">
        <v>3320</v>
      </c>
      <c r="AX29">
        <v>3160</v>
      </c>
      <c r="AY29">
        <v>2760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2:75" x14ac:dyDescent="0.25">
      <c r="B30" s="71" t="s">
        <v>247</v>
      </c>
      <c r="C30" s="72">
        <v>44677</v>
      </c>
      <c r="D30" s="71">
        <v>16480</v>
      </c>
      <c r="E30">
        <v>16640</v>
      </c>
      <c r="F30">
        <v>16640</v>
      </c>
      <c r="G30">
        <v>16240</v>
      </c>
      <c r="H30">
        <v>16240</v>
      </c>
      <c r="I30">
        <v>16760</v>
      </c>
      <c r="J30">
        <v>16920</v>
      </c>
      <c r="K30">
        <v>16840</v>
      </c>
      <c r="L30">
        <v>16240</v>
      </c>
      <c r="M30">
        <v>15000</v>
      </c>
      <c r="N30">
        <v>15720</v>
      </c>
      <c r="O30">
        <v>15960</v>
      </c>
      <c r="P30">
        <v>16000</v>
      </c>
      <c r="Q30">
        <v>15880</v>
      </c>
      <c r="R30">
        <v>16000</v>
      </c>
      <c r="S30">
        <v>16160</v>
      </c>
      <c r="T30">
        <v>16520</v>
      </c>
      <c r="U30">
        <v>14040</v>
      </c>
      <c r="V30">
        <v>14600</v>
      </c>
      <c r="W30">
        <v>14600</v>
      </c>
      <c r="X30">
        <v>15120</v>
      </c>
      <c r="Y30">
        <v>15000</v>
      </c>
      <c r="Z30">
        <v>15360</v>
      </c>
      <c r="AA30">
        <v>14960</v>
      </c>
      <c r="AB30">
        <v>3080</v>
      </c>
      <c r="AC30">
        <v>3120</v>
      </c>
      <c r="AD30">
        <v>3120</v>
      </c>
      <c r="AE30">
        <v>2920</v>
      </c>
      <c r="AF30">
        <v>3000</v>
      </c>
      <c r="AG30">
        <v>3280</v>
      </c>
      <c r="AH30">
        <v>3400</v>
      </c>
      <c r="AI30">
        <v>4040</v>
      </c>
      <c r="AJ30">
        <v>3000</v>
      </c>
      <c r="AK30">
        <v>2320</v>
      </c>
      <c r="AL30">
        <v>2840</v>
      </c>
      <c r="AM30">
        <v>3000</v>
      </c>
      <c r="AN30">
        <v>2920</v>
      </c>
      <c r="AO30">
        <v>2920</v>
      </c>
      <c r="AP30">
        <v>3000</v>
      </c>
      <c r="AQ30">
        <v>3000</v>
      </c>
      <c r="AR30">
        <v>3200</v>
      </c>
      <c r="AS30">
        <v>2760</v>
      </c>
      <c r="AT30">
        <v>2520</v>
      </c>
      <c r="AU30">
        <v>2440</v>
      </c>
      <c r="AV30">
        <v>3840</v>
      </c>
      <c r="AW30">
        <v>3160</v>
      </c>
      <c r="AX30">
        <v>2560</v>
      </c>
      <c r="AY30">
        <v>2480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2:75" x14ac:dyDescent="0.25">
      <c r="B31" s="71" t="s">
        <v>247</v>
      </c>
      <c r="C31" s="72">
        <v>44678</v>
      </c>
      <c r="D31" s="71">
        <v>15440</v>
      </c>
      <c r="E31">
        <v>15160</v>
      </c>
      <c r="F31">
        <v>15040</v>
      </c>
      <c r="G31">
        <v>15200</v>
      </c>
      <c r="H31">
        <v>15160</v>
      </c>
      <c r="I31">
        <v>14760</v>
      </c>
      <c r="J31">
        <v>15200</v>
      </c>
      <c r="K31">
        <v>15280</v>
      </c>
      <c r="L31">
        <v>15240</v>
      </c>
      <c r="M31">
        <v>15480</v>
      </c>
      <c r="N31">
        <v>15360</v>
      </c>
      <c r="O31">
        <v>15240</v>
      </c>
      <c r="P31">
        <v>14720</v>
      </c>
      <c r="Q31">
        <v>14480</v>
      </c>
      <c r="R31">
        <v>15960</v>
      </c>
      <c r="S31">
        <v>15560</v>
      </c>
      <c r="T31">
        <v>15400</v>
      </c>
      <c r="U31">
        <v>14760</v>
      </c>
      <c r="V31">
        <v>15400</v>
      </c>
      <c r="W31">
        <v>14920</v>
      </c>
      <c r="X31">
        <v>15680</v>
      </c>
      <c r="Y31">
        <v>15880</v>
      </c>
      <c r="Z31">
        <v>15200</v>
      </c>
      <c r="AA31">
        <v>15200</v>
      </c>
      <c r="AB31">
        <v>2680</v>
      </c>
      <c r="AC31">
        <v>2480</v>
      </c>
      <c r="AD31">
        <v>2400</v>
      </c>
      <c r="AE31">
        <v>2480</v>
      </c>
      <c r="AF31">
        <v>2640</v>
      </c>
      <c r="AG31">
        <v>2360</v>
      </c>
      <c r="AH31">
        <v>2720</v>
      </c>
      <c r="AI31">
        <v>2760</v>
      </c>
      <c r="AJ31">
        <v>2680</v>
      </c>
      <c r="AK31">
        <v>2720</v>
      </c>
      <c r="AL31">
        <v>2640</v>
      </c>
      <c r="AM31">
        <v>2640</v>
      </c>
      <c r="AN31">
        <v>2160</v>
      </c>
      <c r="AO31">
        <v>2200</v>
      </c>
      <c r="AP31">
        <v>3040</v>
      </c>
      <c r="AQ31">
        <v>2800</v>
      </c>
      <c r="AR31">
        <v>2640</v>
      </c>
      <c r="AS31">
        <v>2360</v>
      </c>
      <c r="AT31">
        <v>2640</v>
      </c>
      <c r="AU31">
        <v>3160</v>
      </c>
      <c r="AV31">
        <v>2840</v>
      </c>
      <c r="AW31">
        <v>2920</v>
      </c>
      <c r="AX31">
        <v>2400</v>
      </c>
      <c r="AY31">
        <v>2560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2:75" x14ac:dyDescent="0.25">
      <c r="B32" s="71" t="s">
        <v>247</v>
      </c>
      <c r="C32" s="72">
        <v>44679</v>
      </c>
      <c r="D32" s="71">
        <v>14720</v>
      </c>
      <c r="E32">
        <v>14560</v>
      </c>
      <c r="F32">
        <v>14800</v>
      </c>
      <c r="G32">
        <v>15320</v>
      </c>
      <c r="H32">
        <v>15800</v>
      </c>
      <c r="I32">
        <v>15520</v>
      </c>
      <c r="J32">
        <v>15120</v>
      </c>
      <c r="K32">
        <v>14920</v>
      </c>
      <c r="L32">
        <v>15080</v>
      </c>
      <c r="M32">
        <v>15320</v>
      </c>
      <c r="N32">
        <v>14880</v>
      </c>
      <c r="O32">
        <v>15200</v>
      </c>
      <c r="P32">
        <v>15280</v>
      </c>
      <c r="Q32">
        <v>15520</v>
      </c>
      <c r="R32">
        <v>15880</v>
      </c>
      <c r="S32">
        <v>15920</v>
      </c>
      <c r="T32">
        <v>14280</v>
      </c>
      <c r="U32">
        <v>15080</v>
      </c>
      <c r="V32">
        <v>15160</v>
      </c>
      <c r="W32">
        <v>15360</v>
      </c>
      <c r="X32">
        <v>15600</v>
      </c>
      <c r="Y32">
        <v>15400</v>
      </c>
      <c r="Z32">
        <v>15760</v>
      </c>
      <c r="AA32">
        <v>15920</v>
      </c>
      <c r="AB32">
        <v>2200</v>
      </c>
      <c r="AC32">
        <v>2160</v>
      </c>
      <c r="AD32">
        <v>2320</v>
      </c>
      <c r="AE32">
        <v>2640</v>
      </c>
      <c r="AF32">
        <v>2960</v>
      </c>
      <c r="AG32">
        <v>2920</v>
      </c>
      <c r="AH32">
        <v>2640</v>
      </c>
      <c r="AI32">
        <v>2520</v>
      </c>
      <c r="AJ32">
        <v>2560</v>
      </c>
      <c r="AK32">
        <v>2640</v>
      </c>
      <c r="AL32">
        <v>2360</v>
      </c>
      <c r="AM32">
        <v>2480</v>
      </c>
      <c r="AN32">
        <v>2640</v>
      </c>
      <c r="AO32">
        <v>2800</v>
      </c>
      <c r="AP32">
        <v>2960</v>
      </c>
      <c r="AQ32">
        <v>3040</v>
      </c>
      <c r="AR32">
        <v>2120</v>
      </c>
      <c r="AS32">
        <v>2560</v>
      </c>
      <c r="AT32">
        <v>2520</v>
      </c>
      <c r="AU32">
        <v>2720</v>
      </c>
      <c r="AV32">
        <v>2760</v>
      </c>
      <c r="AW32">
        <v>2760</v>
      </c>
      <c r="AX32">
        <v>2960</v>
      </c>
      <c r="AY32">
        <v>2960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2:75" x14ac:dyDescent="0.25">
      <c r="B33" t="s">
        <v>247</v>
      </c>
      <c r="C33" s="1">
        <v>44680</v>
      </c>
      <c r="D33">
        <v>15320</v>
      </c>
      <c r="E33">
        <v>15120</v>
      </c>
      <c r="F33">
        <v>15280</v>
      </c>
      <c r="G33">
        <v>15200</v>
      </c>
      <c r="H33">
        <v>15920</v>
      </c>
      <c r="I33">
        <v>15720</v>
      </c>
      <c r="J33">
        <v>15560</v>
      </c>
      <c r="K33">
        <v>15840</v>
      </c>
      <c r="L33">
        <v>15800</v>
      </c>
      <c r="M33">
        <v>15360</v>
      </c>
      <c r="N33">
        <v>15400</v>
      </c>
      <c r="O33">
        <v>14640</v>
      </c>
      <c r="P33">
        <v>15120</v>
      </c>
      <c r="Q33">
        <v>15480</v>
      </c>
      <c r="R33">
        <v>15600</v>
      </c>
      <c r="S33">
        <v>15600</v>
      </c>
      <c r="T33">
        <v>16120</v>
      </c>
      <c r="U33">
        <v>15360</v>
      </c>
      <c r="V33">
        <v>15600</v>
      </c>
      <c r="W33">
        <v>15520</v>
      </c>
      <c r="X33">
        <v>15320</v>
      </c>
      <c r="Y33">
        <v>15360</v>
      </c>
      <c r="Z33">
        <v>15400</v>
      </c>
      <c r="AA33">
        <v>15080</v>
      </c>
      <c r="AB33">
        <v>2520</v>
      </c>
      <c r="AC33">
        <v>2520</v>
      </c>
      <c r="AD33">
        <v>2640</v>
      </c>
      <c r="AE33">
        <v>2480</v>
      </c>
      <c r="AF33">
        <v>2920</v>
      </c>
      <c r="AG33">
        <v>2840</v>
      </c>
      <c r="AH33">
        <v>2880</v>
      </c>
      <c r="AI33">
        <v>3080</v>
      </c>
      <c r="AJ33">
        <v>2880</v>
      </c>
      <c r="AK33">
        <v>2680</v>
      </c>
      <c r="AL33">
        <v>2680</v>
      </c>
      <c r="AM33">
        <v>2280</v>
      </c>
      <c r="AN33">
        <v>2480</v>
      </c>
      <c r="AO33">
        <v>2760</v>
      </c>
      <c r="AP33">
        <v>2840</v>
      </c>
      <c r="AQ33">
        <v>2920</v>
      </c>
      <c r="AR33">
        <v>3040</v>
      </c>
      <c r="AS33">
        <v>2720</v>
      </c>
      <c r="AT33">
        <v>2840</v>
      </c>
      <c r="AU33">
        <v>2720</v>
      </c>
      <c r="AV33">
        <v>2600</v>
      </c>
      <c r="AW33">
        <v>2640</v>
      </c>
      <c r="AX33">
        <v>2640</v>
      </c>
      <c r="AY33">
        <v>2480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2:75" x14ac:dyDescent="0.25">
      <c r="B34" t="s">
        <v>247</v>
      </c>
      <c r="C34" s="1">
        <v>44681</v>
      </c>
      <c r="D34">
        <v>15080</v>
      </c>
      <c r="E34">
        <v>14920</v>
      </c>
      <c r="F34">
        <v>15040</v>
      </c>
      <c r="G34">
        <v>15560</v>
      </c>
      <c r="H34">
        <v>16040</v>
      </c>
      <c r="I34">
        <v>15800</v>
      </c>
      <c r="J34">
        <v>15880</v>
      </c>
      <c r="K34">
        <v>15720</v>
      </c>
      <c r="L34">
        <v>15560</v>
      </c>
      <c r="M34">
        <v>14840</v>
      </c>
      <c r="N34">
        <v>15440</v>
      </c>
      <c r="O34">
        <v>16000</v>
      </c>
      <c r="P34">
        <v>15880</v>
      </c>
      <c r="Q34">
        <v>15400</v>
      </c>
      <c r="R34">
        <v>15160</v>
      </c>
      <c r="S34">
        <v>15120</v>
      </c>
      <c r="T34">
        <v>16000</v>
      </c>
      <c r="U34">
        <v>15960</v>
      </c>
      <c r="V34">
        <v>16240</v>
      </c>
      <c r="W34">
        <v>16600</v>
      </c>
      <c r="X34">
        <v>16600</v>
      </c>
      <c r="Y34">
        <v>16720</v>
      </c>
      <c r="Z34">
        <v>16360</v>
      </c>
      <c r="AA34">
        <v>15600</v>
      </c>
      <c r="AB34">
        <v>2440</v>
      </c>
      <c r="AC34">
        <v>2400</v>
      </c>
      <c r="AD34">
        <v>2360</v>
      </c>
      <c r="AE34">
        <v>2560</v>
      </c>
      <c r="AF34">
        <v>3000</v>
      </c>
      <c r="AG34">
        <v>2840</v>
      </c>
      <c r="AH34">
        <v>2960</v>
      </c>
      <c r="AI34">
        <v>3000</v>
      </c>
      <c r="AJ34">
        <v>2760</v>
      </c>
      <c r="AK34">
        <v>2360</v>
      </c>
      <c r="AL34">
        <v>2560</v>
      </c>
      <c r="AM34">
        <v>2920</v>
      </c>
      <c r="AN34">
        <v>2880</v>
      </c>
      <c r="AO34">
        <v>2720</v>
      </c>
      <c r="AP34">
        <v>2440</v>
      </c>
      <c r="AQ34">
        <v>2440</v>
      </c>
      <c r="AR34">
        <v>2880</v>
      </c>
      <c r="AS34">
        <v>2840</v>
      </c>
      <c r="AT34">
        <v>2960</v>
      </c>
      <c r="AU34">
        <v>3280</v>
      </c>
      <c r="AV34">
        <v>3320</v>
      </c>
      <c r="AW34">
        <v>3240</v>
      </c>
      <c r="AX34">
        <v>2960</v>
      </c>
      <c r="AY34">
        <v>3320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2734-7182-4F47-B105-602FC003E4D1}">
  <dimension ref="B1:CE6"/>
  <sheetViews>
    <sheetView topLeftCell="J1" workbookViewId="0">
      <selection activeCell="AB6" sqref="AB6"/>
    </sheetView>
  </sheetViews>
  <sheetFormatPr defaultColWidth="11.42578125" defaultRowHeight="15" x14ac:dyDescent="0.25"/>
  <cols>
    <col min="2" max="2" width="10.5703125" bestFit="1" customWidth="1"/>
    <col min="3" max="3" width="18.140625" bestFit="1" customWidth="1"/>
    <col min="4" max="7" width="12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bestFit="1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bestFit="1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9" bestFit="1" customWidth="1"/>
    <col min="83" max="83" width="11.140625" bestFit="1" customWidth="1"/>
    <col min="84" max="84" width="14.28515625" bestFit="1" customWidth="1"/>
    <col min="85" max="86" width="14.5703125" bestFit="1" customWidth="1"/>
    <col min="87" max="87" width="17.5703125" bestFit="1" customWidth="1"/>
    <col min="88" max="88" width="17.140625" bestFit="1" customWidth="1"/>
    <col min="89" max="89" width="17" bestFit="1" customWidth="1"/>
    <col min="90" max="90" width="23.42578125" bestFit="1" customWidth="1"/>
    <col min="91" max="91" width="16.5703125" bestFit="1" customWidth="1"/>
    <col min="92" max="92" width="13.85546875" bestFit="1" customWidth="1"/>
    <col min="93" max="93" width="12" bestFit="1" customWidth="1"/>
    <col min="94" max="94" width="9" bestFit="1" customWidth="1"/>
    <col min="95" max="95" width="11" bestFit="1" customWidth="1"/>
    <col min="96" max="96" width="12.5703125" bestFit="1" customWidth="1"/>
    <col min="97" max="97" width="15" bestFit="1" customWidth="1"/>
  </cols>
  <sheetData>
    <row r="1" spans="2:83" x14ac:dyDescent="0.25">
      <c r="B1" t="s">
        <v>0</v>
      </c>
      <c r="C1" s="1">
        <f>Salida!$C$4</f>
        <v>44652</v>
      </c>
    </row>
    <row r="2" spans="2:83" x14ac:dyDescent="0.25">
      <c r="B2" t="s">
        <v>1</v>
      </c>
      <c r="C2" s="1" t="str">
        <f>+Salida!C5</f>
        <v>Frt11545</v>
      </c>
    </row>
    <row r="3" spans="2:83" x14ac:dyDescent="0.25">
      <c r="B3" t="s">
        <v>173</v>
      </c>
      <c r="C3" t="s">
        <v>245</v>
      </c>
    </row>
    <row r="4" spans="2:83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3" x14ac:dyDescent="0.25">
      <c r="B5" t="s">
        <v>2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  <c r="AG5" t="s">
        <v>141</v>
      </c>
      <c r="AH5" t="s">
        <v>142</v>
      </c>
      <c r="AI5" t="s">
        <v>143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  <c r="AP5" t="s">
        <v>180</v>
      </c>
      <c r="AQ5" t="s">
        <v>181</v>
      </c>
      <c r="AR5" t="s">
        <v>182</v>
      </c>
      <c r="AS5" t="s">
        <v>183</v>
      </c>
      <c r="AT5" t="s">
        <v>184</v>
      </c>
      <c r="AU5" t="s">
        <v>185</v>
      </c>
      <c r="AV5" t="s">
        <v>186</v>
      </c>
      <c r="AW5" t="s">
        <v>187</v>
      </c>
      <c r="AX5" t="s">
        <v>188</v>
      </c>
      <c r="AY5" t="s">
        <v>189</v>
      </c>
      <c r="AZ5" t="s">
        <v>190</v>
      </c>
      <c r="BA5" t="s">
        <v>191</v>
      </c>
      <c r="BB5" t="s">
        <v>192</v>
      </c>
      <c r="BC5" t="s">
        <v>193</v>
      </c>
      <c r="BD5" t="s">
        <v>194</v>
      </c>
      <c r="BE5" t="s">
        <v>195</v>
      </c>
      <c r="BF5" t="s">
        <v>196</v>
      </c>
      <c r="BG5" t="s">
        <v>197</v>
      </c>
      <c r="BH5" t="s">
        <v>198</v>
      </c>
      <c r="BI5" t="s">
        <v>199</v>
      </c>
      <c r="BJ5" t="s">
        <v>200</v>
      </c>
      <c r="BK5" t="s">
        <v>201</v>
      </c>
      <c r="BL5" t="s">
        <v>202</v>
      </c>
      <c r="BM5" t="s">
        <v>203</v>
      </c>
      <c r="BN5" t="s">
        <v>204</v>
      </c>
      <c r="BO5" t="s">
        <v>205</v>
      </c>
      <c r="BP5" t="s">
        <v>206</v>
      </c>
      <c r="BQ5" t="s">
        <v>207</v>
      </c>
      <c r="BR5" t="s">
        <v>208</v>
      </c>
      <c r="BS5" t="s">
        <v>209</v>
      </c>
      <c r="BT5" t="s">
        <v>210</v>
      </c>
      <c r="BU5" t="s">
        <v>211</v>
      </c>
      <c r="BV5" t="s">
        <v>212</v>
      </c>
      <c r="BW5" t="s">
        <v>213</v>
      </c>
      <c r="BX5" t="s">
        <v>214</v>
      </c>
      <c r="BY5" t="s">
        <v>215</v>
      </c>
      <c r="BZ5" t="s">
        <v>216</v>
      </c>
      <c r="CA5" t="s">
        <v>242</v>
      </c>
      <c r="CB5" t="s">
        <v>243</v>
      </c>
      <c r="CC5" t="s">
        <v>244</v>
      </c>
      <c r="CD5" t="s">
        <v>253</v>
      </c>
      <c r="CE5" t="s">
        <v>254</v>
      </c>
    </row>
    <row r="6" spans="2:83" x14ac:dyDescent="0.25">
      <c r="B6" t="s">
        <v>247</v>
      </c>
      <c r="C6" s="1">
        <v>44652</v>
      </c>
      <c r="D6">
        <v>146.52764975860472</v>
      </c>
      <c r="E6">
        <v>270.84805113519855</v>
      </c>
      <c r="F6">
        <v>0.28291829521805523</v>
      </c>
      <c r="G6">
        <v>0.71708170478194477</v>
      </c>
      <c r="H6">
        <v>114.74</v>
      </c>
      <c r="I6">
        <v>162.88999999999999</v>
      </c>
      <c r="J6">
        <v>40</v>
      </c>
      <c r="K6">
        <v>2745983098</v>
      </c>
      <c r="L6">
        <v>422476863</v>
      </c>
      <c r="M6">
        <v>107541684</v>
      </c>
      <c r="N6">
        <v>380881651</v>
      </c>
      <c r="O6">
        <v>14098097</v>
      </c>
      <c r="P6">
        <v>274097981</v>
      </c>
      <c r="Q6">
        <v>451012859</v>
      </c>
      <c r="R6">
        <v>4396092233</v>
      </c>
      <c r="S6">
        <v>1308</v>
      </c>
      <c r="T6">
        <v>21463</v>
      </c>
      <c r="U6">
        <v>-2115970</v>
      </c>
      <c r="V6">
        <v>0</v>
      </c>
      <c r="W6">
        <v>52401</v>
      </c>
      <c r="X6">
        <v>-14806</v>
      </c>
      <c r="Y6">
        <v>542450248</v>
      </c>
      <c r="Z6">
        <v>-46870484</v>
      </c>
      <c r="AA6">
        <v>493522852</v>
      </c>
      <c r="AB6">
        <v>157</v>
      </c>
      <c r="AC6">
        <v>0</v>
      </c>
      <c r="AD6">
        <v>0</v>
      </c>
      <c r="AE6">
        <v>0</v>
      </c>
      <c r="AF6">
        <v>4301667</v>
      </c>
      <c r="AG6">
        <v>0</v>
      </c>
      <c r="AH6">
        <v>0</v>
      </c>
      <c r="AI6">
        <v>0</v>
      </c>
      <c r="AJ6" t="s">
        <v>245</v>
      </c>
      <c r="AK6">
        <v>17663</v>
      </c>
      <c r="AL6" t="s">
        <v>255</v>
      </c>
      <c r="AM6" t="s">
        <v>248</v>
      </c>
      <c r="AN6" t="s">
        <v>249</v>
      </c>
      <c r="AO6" t="s">
        <v>250</v>
      </c>
      <c r="AP6" t="s">
        <v>251</v>
      </c>
      <c r="AQ6" t="s">
        <v>252</v>
      </c>
      <c r="AR6">
        <v>4</v>
      </c>
      <c r="AS6">
        <v>11651320</v>
      </c>
      <c r="AT6">
        <v>2182520</v>
      </c>
      <c r="AU6">
        <v>0</v>
      </c>
      <c r="AV6">
        <v>40</v>
      </c>
      <c r="AW6">
        <v>235.68</v>
      </c>
      <c r="AX6">
        <v>36.26</v>
      </c>
      <c r="AY6">
        <v>9.23</v>
      </c>
      <c r="AZ6">
        <v>32.69</v>
      </c>
      <c r="BA6">
        <v>1.21</v>
      </c>
      <c r="BB6">
        <v>23.52</v>
      </c>
      <c r="BC6">
        <v>38.71</v>
      </c>
      <c r="BD6">
        <v>4396093541</v>
      </c>
      <c r="BE6">
        <v>493523009</v>
      </c>
      <c r="BF6">
        <v>2746004561</v>
      </c>
      <c r="BG6">
        <v>420360893</v>
      </c>
      <c r="BH6">
        <v>107541684</v>
      </c>
      <c r="BI6">
        <v>380934052</v>
      </c>
      <c r="BJ6">
        <v>14083291</v>
      </c>
      <c r="BK6">
        <v>816548229</v>
      </c>
      <c r="BL6">
        <v>404142375</v>
      </c>
      <c r="BM6">
        <v>4889615085</v>
      </c>
      <c r="BN6">
        <v>1465</v>
      </c>
      <c r="BO6">
        <v>4889616550</v>
      </c>
      <c r="BP6">
        <v>-2</v>
      </c>
      <c r="BQ6">
        <v>0</v>
      </c>
      <c r="BR6">
        <v>1720667</v>
      </c>
      <c r="BS6">
        <v>0</v>
      </c>
      <c r="BT6">
        <v>4885314881</v>
      </c>
      <c r="BU6">
        <v>42.37</v>
      </c>
      <c r="BV6">
        <v>39.06</v>
      </c>
      <c r="BW6">
        <v>33.380000000000003</v>
      </c>
      <c r="BX6">
        <v>23.56</v>
      </c>
      <c r="BY6">
        <v>23.53</v>
      </c>
      <c r="BZ6">
        <v>23.47</v>
      </c>
      <c r="CA6">
        <v>0</v>
      </c>
      <c r="CB6">
        <v>0</v>
      </c>
      <c r="CC6" t="s">
        <v>246</v>
      </c>
      <c r="CD6">
        <v>0</v>
      </c>
      <c r="CE6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4" ma:contentTypeDescription="Crear nuevo documento." ma:contentTypeScope="" ma:versionID="2ef977b393055f3f93e129498ded034c">
  <xsd:schema xmlns:xsd="http://www.w3.org/2001/XMLSchema" xmlns:xs="http://www.w3.org/2001/XMLSchema" xmlns:p="http://schemas.microsoft.com/office/2006/metadata/properties" xmlns:ns2="6ccaf70e-335c-40b4-835e-e9951996c923" xmlns:ns3="64fce26f-8d1b-4c12-8964-b49cd0ff60d5" targetNamespace="http://schemas.microsoft.com/office/2006/metadata/properties" ma:root="true" ma:fieldsID="8b090df26caf7fbd47a03c5498cd3ed6" ns2:_="" ns3:_="">
    <xsd:import namespace="6ccaf70e-335c-40b4-835e-e9951996c923"/>
    <xsd:import namespace="64fce26f-8d1b-4c12-8964-b49cd0ff6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0375cf0f-de82-4be0-8082-f92557969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ce26f-8d1b-4c12-8964-b49cd0ff60d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66b211a-6adb-4b3d-9490-962afe6b16e6}" ma:internalName="TaxCatchAll" ma:showField="CatchAllData" ma:web="64fce26f-8d1b-4c12-8964-b49cd0ff6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D57965-A284-45D7-BAEF-1A15005A7C2D}"/>
</file>

<file path=customXml/itemProps2.xml><?xml version="1.0" encoding="utf-8"?>
<ds:datastoreItem xmlns:ds="http://schemas.openxmlformats.org/officeDocument/2006/customXml" ds:itemID="{B5C31BAB-62C7-4974-A81F-F18A080B3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Sandoval Ospina, Fernando</cp:lastModifiedBy>
  <dcterms:created xsi:type="dcterms:W3CDTF">2015-06-05T18:17:20Z</dcterms:created>
  <dcterms:modified xsi:type="dcterms:W3CDTF">2022-05-25T12:57:28Z</dcterms:modified>
</cp:coreProperties>
</file>