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SandiaTransFail\"/>
    </mc:Choice>
  </mc:AlternateContent>
  <xr:revisionPtr revIDLastSave="0" documentId="13_ncr:1_{C173F019-1C5C-4DBF-A6AA-3FD62D9CB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ll Installations" sheetId="1" r:id="rId1"/>
    <sheet name="Troll Exchange List" sheetId="2" r:id="rId2"/>
    <sheet name="Sheet3" sheetId="3" r:id="rId3"/>
  </sheets>
  <definedNames>
    <definedName name="_xlnm.Print_Area" localSheetId="0">'Well Installations'!$B$1:$Q$54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/>
  <c r="N44" i="1" l="1"/>
  <c r="M2" i="1" l="1"/>
  <c r="N2" i="1"/>
  <c r="O3" i="1"/>
  <c r="O4" i="1"/>
  <c r="O5" i="1"/>
  <c r="O6" i="1"/>
  <c r="O7" i="1"/>
  <c r="O8" i="1"/>
  <c r="M9" i="1"/>
  <c r="N9" i="1"/>
  <c r="O11" i="1"/>
  <c r="M12" i="1"/>
  <c r="O12" i="1" s="1"/>
  <c r="O13" i="1"/>
  <c r="O14" i="1"/>
  <c r="M15" i="1"/>
  <c r="N15" i="1"/>
  <c r="O16" i="1"/>
  <c r="M17" i="1"/>
  <c r="N17" i="1"/>
  <c r="O18" i="1"/>
  <c r="M19" i="1"/>
  <c r="N19" i="1"/>
  <c r="M20" i="1"/>
  <c r="N20" i="1"/>
  <c r="O21" i="1"/>
  <c r="O22" i="1"/>
  <c r="M23" i="1"/>
  <c r="O23" i="1" s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5" i="1"/>
  <c r="O46" i="1"/>
  <c r="O47" i="1"/>
  <c r="O48" i="1"/>
  <c r="M49" i="1"/>
  <c r="N49" i="1"/>
  <c r="M50" i="1"/>
  <c r="N50" i="1"/>
  <c r="O49" i="1" l="1"/>
  <c r="O20" i="1"/>
  <c r="O9" i="1"/>
  <c r="O17" i="1"/>
  <c r="O19" i="1"/>
  <c r="O50" i="1"/>
  <c r="O15" i="1"/>
  <c r="O2" i="1"/>
</calcChain>
</file>

<file path=xl/sharedStrings.xml><?xml version="1.0" encoding="utf-8"?>
<sst xmlns="http://schemas.openxmlformats.org/spreadsheetml/2006/main" count="391" uniqueCount="192">
  <si>
    <t>Well</t>
  </si>
  <si>
    <t>ERDA-9</t>
  </si>
  <si>
    <t>H-15</t>
  </si>
  <si>
    <t>H-19b0</t>
  </si>
  <si>
    <t>SNL-14</t>
  </si>
  <si>
    <t>SNL-9</t>
  </si>
  <si>
    <t>IMC-461</t>
  </si>
  <si>
    <t>C-2737</t>
  </si>
  <si>
    <t>SNL-2</t>
  </si>
  <si>
    <t>SNL-5</t>
  </si>
  <si>
    <t>SNL-6</t>
  </si>
  <si>
    <t>SNL-1</t>
  </si>
  <si>
    <t>SNL-3</t>
  </si>
  <si>
    <t>SNL-8</t>
  </si>
  <si>
    <t>SNL-15</t>
  </si>
  <si>
    <t xml:space="preserve">H-9c </t>
  </si>
  <si>
    <t>SNL-12</t>
  </si>
  <si>
    <t>SNL-13</t>
  </si>
  <si>
    <t>SNL-16</t>
  </si>
  <si>
    <t>SNL-19</t>
  </si>
  <si>
    <t>BARO</t>
  </si>
  <si>
    <t>PSIa/g</t>
  </si>
  <si>
    <t>H-3b1</t>
  </si>
  <si>
    <t>Unit</t>
  </si>
  <si>
    <t>Cul</t>
  </si>
  <si>
    <t>Mag</t>
  </si>
  <si>
    <t>DTW (ft)</t>
  </si>
  <si>
    <t>CB-1</t>
  </si>
  <si>
    <t>DOE-2</t>
  </si>
  <si>
    <t>H-2b1</t>
  </si>
  <si>
    <t>H-4c</t>
  </si>
  <si>
    <t>H-6c</t>
  </si>
  <si>
    <t>H-8a</t>
  </si>
  <si>
    <t>H-10a</t>
  </si>
  <si>
    <t>BC</t>
  </si>
  <si>
    <t>H-11b2</t>
  </si>
  <si>
    <t>H-14</t>
  </si>
  <si>
    <t>H-18</t>
  </si>
  <si>
    <t>SNL-10</t>
  </si>
  <si>
    <t>SNL-18</t>
  </si>
  <si>
    <t>WIPP-18</t>
  </si>
  <si>
    <t>H-16</t>
  </si>
  <si>
    <t>Cable Length(s) ft</t>
  </si>
  <si>
    <t>300a</t>
  </si>
  <si>
    <t>Mid-formation (ft bgs)</t>
  </si>
  <si>
    <t>Cable SN(s)</t>
  </si>
  <si>
    <t>Adjust BGS to BTOC (ft)</t>
  </si>
  <si>
    <t>H-15R</t>
  </si>
  <si>
    <t>500a</t>
  </si>
  <si>
    <t>Measured Cable Length(s) ft</t>
  </si>
  <si>
    <t>H-6bR</t>
  </si>
  <si>
    <t>DTW reference point</t>
  </si>
  <si>
    <t>BTEC</t>
  </si>
  <si>
    <t>BTOC</t>
  </si>
  <si>
    <t>BTOT</t>
  </si>
  <si>
    <t>mT 17403-300</t>
  </si>
  <si>
    <t>mT 12807-300</t>
  </si>
  <si>
    <t>mT 8276-100</t>
  </si>
  <si>
    <t>mT 4580-300</t>
  </si>
  <si>
    <t>mT 17386-300</t>
  </si>
  <si>
    <t>LT 110382-300a</t>
  </si>
  <si>
    <t>mT 11231-100</t>
  </si>
  <si>
    <t>mT 17764-300</t>
  </si>
  <si>
    <t>mT 20984-300</t>
  </si>
  <si>
    <t>mT 18823-300</t>
  </si>
  <si>
    <t>H-4bR</t>
  </si>
  <si>
    <t>miniTrolls- Traded In</t>
  </si>
  <si>
    <t>mT 17716-300</t>
  </si>
  <si>
    <t>Level Trolls- Traded In</t>
  </si>
  <si>
    <t xml:space="preserve"> - can't rpr</t>
  </si>
  <si>
    <t>trade</t>
  </si>
  <si>
    <t>mT 13590-300</t>
  </si>
  <si>
    <t>mT 11028-300</t>
  </si>
  <si>
    <t>mT 13485-300</t>
  </si>
  <si>
    <t>mT 13475-300</t>
  </si>
  <si>
    <t>Cables- traded in</t>
  </si>
  <si>
    <t>mT 13566-300</t>
  </si>
  <si>
    <t>mT 18778-300</t>
  </si>
  <si>
    <t>mT 16771-300</t>
  </si>
  <si>
    <t>mT 11025-300</t>
  </si>
  <si>
    <t>218881-223165</t>
  </si>
  <si>
    <t>205-705</t>
  </si>
  <si>
    <t>100a</t>
  </si>
  <si>
    <t>LT 159427-500a - can't rpr</t>
  </si>
  <si>
    <t xml:space="preserve">H-9bR </t>
  </si>
  <si>
    <t>LT 159432-500a - can't rpr</t>
  </si>
  <si>
    <t>H-11b4R</t>
  </si>
  <si>
    <t>15a</t>
  </si>
  <si>
    <t>AEC-7R</t>
  </si>
  <si>
    <t>Sensor SN</t>
  </si>
  <si>
    <t>(WL)</t>
  </si>
  <si>
    <t>INW</t>
  </si>
  <si>
    <t>PAC-A</t>
  </si>
  <si>
    <t>PAC-B</t>
  </si>
  <si>
    <t>H-12R</t>
  </si>
  <si>
    <t xml:space="preserve"> Type</t>
  </si>
  <si>
    <r>
      <rPr>
        <b/>
        <u/>
        <sz val="9"/>
        <color rgb="FFFF0000"/>
        <rFont val="Arial"/>
        <family val="2"/>
      </rPr>
      <t>Use these</t>
    </r>
    <r>
      <rPr>
        <b/>
        <u/>
        <sz val="9"/>
        <rFont val="Arial"/>
        <family val="2"/>
      </rPr>
      <t xml:space="preserve"> in NB entries </t>
    </r>
    <r>
      <rPr>
        <b/>
        <u/>
        <sz val="9"/>
        <color rgb="FFFF0000"/>
        <rFont val="Arial"/>
        <family val="2"/>
      </rPr>
      <t>Current</t>
    </r>
    <r>
      <rPr>
        <b/>
        <u/>
        <sz val="9"/>
        <rFont val="Arial"/>
        <family val="2"/>
      </rPr>
      <t xml:space="preserve"> Install Depth (ft BTOC)</t>
    </r>
  </si>
  <si>
    <t>H-10cR</t>
  </si>
  <si>
    <t>Add in page #s when change sensor install depth under Notes/Legend</t>
  </si>
  <si>
    <t>TROLL</t>
  </si>
  <si>
    <t>Lengths)</t>
  </si>
  <si>
    <t>(Measured Cable</t>
  </si>
  <si>
    <t>(Install Depths)</t>
  </si>
  <si>
    <t>SNL-17a</t>
  </si>
  <si>
    <t>WQSP-1</t>
  </si>
  <si>
    <t>WQSP-2</t>
  </si>
  <si>
    <t>WQSP-3</t>
  </si>
  <si>
    <r>
      <rPr>
        <b/>
        <u/>
        <sz val="9"/>
        <rFont val="Arial"/>
        <family val="2"/>
      </rPr>
      <t>Adjust to</t>
    </r>
    <r>
      <rPr>
        <b/>
        <sz val="9"/>
        <rFont val="Arial"/>
        <family val="2"/>
      </rPr>
      <t xml:space="preserve"> Ideal Install Depth (ft BTOC)</t>
    </r>
  </si>
  <si>
    <t xml:space="preserve"> </t>
  </si>
  <si>
    <t>?</t>
  </si>
  <si>
    <r>
      <t xml:space="preserve">575.01 </t>
    </r>
    <r>
      <rPr>
        <b/>
        <vertAlign val="superscript"/>
        <sz val="10"/>
        <color rgb="FF008000"/>
        <rFont val="Arial"/>
        <family val="2"/>
      </rPr>
      <t>24</t>
    </r>
  </si>
  <si>
    <r>
      <t xml:space="preserve">529.7 </t>
    </r>
    <r>
      <rPr>
        <b/>
        <u/>
        <vertAlign val="superscript"/>
        <sz val="10"/>
        <color rgb="FF00B050"/>
        <rFont val="Arial"/>
        <family val="2"/>
      </rPr>
      <t>10</t>
    </r>
  </si>
  <si>
    <r>
      <rPr>
        <b/>
        <sz val="10"/>
        <color rgb="FF800080"/>
        <rFont val="Arial"/>
        <family val="2"/>
      </rPr>
      <t>573.25</t>
    </r>
    <r>
      <rPr>
        <b/>
        <sz val="10"/>
        <color rgb="FF0070C0"/>
        <rFont val="Arial"/>
        <family val="2"/>
      </rPr>
      <t xml:space="preserve"> </t>
    </r>
    <r>
      <rPr>
        <b/>
        <vertAlign val="superscript"/>
        <sz val="10"/>
        <color rgb="FF00B050"/>
        <rFont val="Arial"/>
        <family val="2"/>
      </rPr>
      <t>12</t>
    </r>
  </si>
  <si>
    <r>
      <rPr>
        <b/>
        <u/>
        <sz val="10"/>
        <color theme="1"/>
        <rFont val="Arial"/>
        <family val="2"/>
      </rPr>
      <t>391</t>
    </r>
    <r>
      <rPr>
        <b/>
        <sz val="10"/>
        <color rgb="FF800080"/>
        <rFont val="Arial"/>
        <family val="2"/>
      </rPr>
      <t xml:space="preserve"> </t>
    </r>
    <r>
      <rPr>
        <b/>
        <vertAlign val="superscript"/>
        <sz val="10"/>
        <color rgb="FF00B050"/>
        <rFont val="Arial"/>
        <family val="2"/>
      </rPr>
      <t>15</t>
    </r>
  </si>
  <si>
    <r>
      <rPr>
        <b/>
        <u/>
        <sz val="10"/>
        <rFont val="Arial"/>
        <family val="2"/>
      </rPr>
      <t>538.8</t>
    </r>
    <r>
      <rPr>
        <b/>
        <u/>
        <sz val="10"/>
        <color rgb="FFFF0000"/>
        <rFont val="Arial"/>
        <family val="2"/>
      </rPr>
      <t xml:space="preserve"> </t>
    </r>
    <r>
      <rPr>
        <b/>
        <u/>
        <vertAlign val="superscript"/>
        <sz val="10"/>
        <color rgb="FF00B050"/>
        <rFont val="Arial"/>
        <family val="2"/>
      </rPr>
      <t>3</t>
    </r>
  </si>
  <si>
    <r>
      <rPr>
        <b/>
        <sz val="10"/>
        <color rgb="FF800080"/>
        <rFont val="Arial"/>
        <family val="2"/>
      </rPr>
      <t>660.54</t>
    </r>
    <r>
      <rPr>
        <sz val="10"/>
        <color rgb="FF008000"/>
        <rFont val="Arial"/>
        <family val="2"/>
      </rPr>
      <t xml:space="preserve"> </t>
    </r>
    <r>
      <rPr>
        <vertAlign val="superscript"/>
        <sz val="10"/>
        <color rgb="FF008000"/>
        <rFont val="Arial"/>
        <family val="2"/>
      </rPr>
      <t>4, 26</t>
    </r>
  </si>
  <si>
    <r>
      <rPr>
        <b/>
        <sz val="10"/>
        <color rgb="FF800080"/>
        <rFont val="Arial"/>
        <family val="2"/>
      </rPr>
      <t>634.91</t>
    </r>
    <r>
      <rPr>
        <b/>
        <sz val="10"/>
        <color rgb="FF0070C0"/>
        <rFont val="Arial"/>
        <family val="2"/>
      </rPr>
      <t xml:space="preserve"> </t>
    </r>
    <r>
      <rPr>
        <b/>
        <vertAlign val="superscript"/>
        <sz val="10"/>
        <color rgb="FF008000"/>
        <rFont val="Arial"/>
        <family val="2"/>
      </rPr>
      <t>23</t>
    </r>
  </si>
  <si>
    <r>
      <rPr>
        <b/>
        <sz val="10"/>
        <color rgb="FF800080"/>
        <rFont val="Arial"/>
        <family val="2"/>
      </rPr>
      <t>735.85</t>
    </r>
    <r>
      <rPr>
        <b/>
        <sz val="10"/>
        <rFont val="Arial"/>
        <family val="2"/>
      </rPr>
      <t xml:space="preserve"> </t>
    </r>
    <r>
      <rPr>
        <b/>
        <vertAlign val="superscript"/>
        <sz val="10"/>
        <color rgb="FF00B050"/>
        <rFont val="Arial"/>
        <family val="2"/>
      </rPr>
      <t>19</t>
    </r>
  </si>
  <si>
    <r>
      <t xml:space="preserve">763.67 </t>
    </r>
    <r>
      <rPr>
        <b/>
        <vertAlign val="superscript"/>
        <sz val="10"/>
        <color rgb="FF00B050"/>
        <rFont val="Arial"/>
        <family val="2"/>
      </rPr>
      <t>6, 28</t>
    </r>
  </si>
  <si>
    <r>
      <rPr>
        <b/>
        <u/>
        <sz val="10"/>
        <color theme="1"/>
        <rFont val="Arial"/>
        <family val="2"/>
      </rPr>
      <t>969.70</t>
    </r>
    <r>
      <rPr>
        <b/>
        <sz val="10"/>
        <color rgb="FF800080"/>
        <rFont val="Arial"/>
        <family val="2"/>
      </rPr>
      <t xml:space="preserve"> </t>
    </r>
    <r>
      <rPr>
        <b/>
        <vertAlign val="superscript"/>
        <sz val="10"/>
        <color rgb="FF008000"/>
        <rFont val="Arial"/>
        <family val="2"/>
      </rPr>
      <t>16</t>
    </r>
  </si>
  <si>
    <r>
      <rPr>
        <b/>
        <u/>
        <sz val="10"/>
        <color theme="1"/>
        <rFont val="Arial"/>
        <family val="2"/>
      </rPr>
      <t>567.20</t>
    </r>
    <r>
      <rPr>
        <b/>
        <vertAlign val="superscript"/>
        <sz val="10"/>
        <color rgb="FF00B050"/>
        <rFont val="Arial"/>
        <family val="2"/>
      </rPr>
      <t xml:space="preserve"> 17</t>
    </r>
  </si>
  <si>
    <r>
      <t xml:space="preserve">401 </t>
    </r>
    <r>
      <rPr>
        <b/>
        <u/>
        <vertAlign val="superscript"/>
        <sz val="10"/>
        <color rgb="FF00B050"/>
        <rFont val="Arial"/>
        <family val="2"/>
      </rPr>
      <t>8</t>
    </r>
  </si>
  <si>
    <r>
      <rPr>
        <b/>
        <sz val="10"/>
        <color rgb="FF800080"/>
        <rFont val="Arial"/>
        <family val="2"/>
      </rPr>
      <t>668.95</t>
    </r>
    <r>
      <rPr>
        <b/>
        <sz val="10"/>
        <color rgb="FF008000"/>
        <rFont val="Arial"/>
        <family val="2"/>
      </rPr>
      <t xml:space="preserve"> </t>
    </r>
    <r>
      <rPr>
        <b/>
        <vertAlign val="superscript"/>
        <sz val="10"/>
        <color rgb="FF008000"/>
        <rFont val="Arial"/>
        <family val="2"/>
      </rPr>
      <t>22</t>
    </r>
  </si>
  <si>
    <r>
      <t xml:space="preserve">922.18 </t>
    </r>
    <r>
      <rPr>
        <b/>
        <vertAlign val="superscript"/>
        <sz val="10"/>
        <color rgb="FF00B050"/>
        <rFont val="Arial"/>
        <family val="2"/>
      </rPr>
      <t>5</t>
    </r>
  </si>
  <si>
    <r>
      <rPr>
        <b/>
        <sz val="10"/>
        <color rgb="FF800080"/>
        <rFont val="Arial"/>
        <family val="2"/>
      </rPr>
      <t>207.86</t>
    </r>
    <r>
      <rPr>
        <b/>
        <sz val="10"/>
        <color rgb="FF0070C0"/>
        <rFont val="Arial"/>
        <family val="2"/>
      </rPr>
      <t xml:space="preserve"> </t>
    </r>
    <r>
      <rPr>
        <b/>
        <vertAlign val="superscript"/>
        <sz val="10"/>
        <color rgb="FF008000"/>
        <rFont val="Arial"/>
        <family val="2"/>
      </rPr>
      <t>25</t>
    </r>
  </si>
  <si>
    <r>
      <rPr>
        <b/>
        <sz val="10"/>
        <color rgb="FF800080"/>
        <rFont val="Arial"/>
        <family val="2"/>
      </rPr>
      <t>549.30</t>
    </r>
    <r>
      <rPr>
        <b/>
        <sz val="10"/>
        <color rgb="FF7030A0"/>
        <rFont val="Arial"/>
        <family val="2"/>
      </rPr>
      <t xml:space="preserve"> </t>
    </r>
    <r>
      <rPr>
        <b/>
        <vertAlign val="superscript"/>
        <sz val="10"/>
        <color rgb="FF008000"/>
        <rFont val="Arial"/>
        <family val="2"/>
      </rPr>
      <t>21</t>
    </r>
  </si>
  <si>
    <t>634478/632283</t>
  </si>
  <si>
    <t>712/5</t>
  </si>
  <si>
    <t>718.6/5</t>
  </si>
  <si>
    <t>Cable Install Date</t>
  </si>
  <si>
    <t>634483/632396</t>
  </si>
  <si>
    <t>634481/632372</t>
  </si>
  <si>
    <t>819/5</t>
  </si>
  <si>
    <t>854/5</t>
  </si>
  <si>
    <t>826.5/5</t>
  </si>
  <si>
    <t>862.3/5</t>
  </si>
  <si>
    <t>199.22/717.08</t>
  </si>
  <si>
    <t>Cal Due Date</t>
  </si>
  <si>
    <t>WIPP-11R</t>
  </si>
  <si>
    <t>**********</t>
  </si>
  <si>
    <t>H-5bR</t>
  </si>
  <si>
    <t>08203060</t>
  </si>
  <si>
    <t>03200496</t>
  </si>
  <si>
    <t>21237004</t>
  </si>
  <si>
    <t>06202169</t>
  </si>
  <si>
    <t>06202181</t>
  </si>
  <si>
    <t>08200116</t>
  </si>
  <si>
    <t>06202170</t>
  </si>
  <si>
    <t>21237011</t>
  </si>
  <si>
    <t>21933004</t>
  </si>
  <si>
    <t>21549048</t>
  </si>
  <si>
    <t>21237068</t>
  </si>
  <si>
    <t>06202174</t>
  </si>
  <si>
    <t>06202171</t>
  </si>
  <si>
    <t>21918013</t>
  </si>
  <si>
    <t>21933000</t>
  </si>
  <si>
    <t>06202183</t>
  </si>
  <si>
    <t>06202168</t>
  </si>
  <si>
    <t>21741069</t>
  </si>
  <si>
    <t>21237052</t>
  </si>
  <si>
    <t>21237006</t>
  </si>
  <si>
    <t>21225017</t>
  </si>
  <si>
    <t>06202173</t>
  </si>
  <si>
    <t>06202187</t>
  </si>
  <si>
    <t>21237047</t>
  </si>
  <si>
    <t>21830039</t>
  </si>
  <si>
    <t>793273</t>
  </si>
  <si>
    <t>793280</t>
  </si>
  <si>
    <t>21237010</t>
  </si>
  <si>
    <t>21237005</t>
  </si>
  <si>
    <t>21918008</t>
  </si>
  <si>
    <t>21830038</t>
  </si>
  <si>
    <t>21918009</t>
  </si>
  <si>
    <t>21830026</t>
  </si>
  <si>
    <t>06202190</t>
  </si>
  <si>
    <t>06202177</t>
  </si>
  <si>
    <t>06202189</t>
  </si>
  <si>
    <t>06202188</t>
  </si>
  <si>
    <t>03200497</t>
  </si>
  <si>
    <t>06202178</t>
  </si>
  <si>
    <t>21534011</t>
  </si>
  <si>
    <t>06202175</t>
  </si>
  <si>
    <t>21237078</t>
  </si>
  <si>
    <t>21237080</t>
  </si>
  <si>
    <t>21237002</t>
  </si>
  <si>
    <t>21237003</t>
  </si>
  <si>
    <t>21830023</t>
  </si>
  <si>
    <t>21237050</t>
  </si>
  <si>
    <t>21918011</t>
  </si>
  <si>
    <t>08203059</t>
  </si>
  <si>
    <t>Data Updated  11.19.2021</t>
  </si>
  <si>
    <t>06202182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</si>
</sst>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9" x14ac:knownFonts="1">
    <font>
      <sz val="10"/>
      <name val="Arial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9"/>
      <color rgb="FF008000"/>
      <name val="Arial"/>
      <family val="2"/>
    </font>
    <font>
      <b/>
      <u/>
      <sz val="9"/>
      <color rgb="FFFF0000"/>
      <name val="Arial"/>
      <family val="2"/>
    </font>
    <font>
      <sz val="9"/>
      <color rgb="FF008000"/>
      <name val="Arial"/>
      <family val="2"/>
    </font>
    <font>
      <i/>
      <sz val="9"/>
      <name val="Arial"/>
      <family val="2"/>
    </font>
    <font>
      <b/>
      <i/>
      <u/>
      <sz val="9"/>
      <color indexed="10"/>
      <name val="Arial"/>
      <family val="2"/>
    </font>
    <font>
      <b/>
      <sz val="8"/>
      <color rgb="FFFF0000"/>
      <name val="Arial"/>
      <family val="2"/>
    </font>
    <font>
      <sz val="7"/>
      <name val="Arial"/>
      <family val="2"/>
    </font>
    <font>
      <b/>
      <sz val="10"/>
      <color rgb="FF7030A0"/>
      <name val="Arial"/>
      <family val="2"/>
    </font>
    <font>
      <b/>
      <sz val="10"/>
      <color rgb="FF800080"/>
      <name val="Arial"/>
      <family val="2"/>
    </font>
    <font>
      <b/>
      <vertAlign val="superscript"/>
      <sz val="10"/>
      <color rgb="FF008000"/>
      <name val="Arial"/>
      <family val="2"/>
    </font>
    <font>
      <b/>
      <u/>
      <sz val="10"/>
      <color theme="1"/>
      <name val="Arial"/>
      <family val="2"/>
    </font>
    <font>
      <b/>
      <u/>
      <vertAlign val="superscript"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vertAlign val="superscript"/>
      <sz val="10"/>
      <color rgb="FF00B050"/>
      <name val="Arial"/>
      <family val="2"/>
    </font>
    <font>
      <b/>
      <u/>
      <sz val="10"/>
      <color rgb="FFFF0000"/>
      <name val="Arial"/>
      <family val="2"/>
    </font>
    <font>
      <sz val="10"/>
      <color rgb="FF008000"/>
      <name val="Arial"/>
      <family val="2"/>
    </font>
    <font>
      <vertAlign val="superscript"/>
      <sz val="10"/>
      <color rgb="FF008000"/>
      <name val="Arial"/>
      <family val="2"/>
    </font>
    <font>
      <b/>
      <sz val="10"/>
      <color rgb="FF008000"/>
      <name val="Arial"/>
      <family val="2"/>
    </font>
    <font>
      <b/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193">
    <xf numFmtId="0" fontId="0" fillId="0" borderId="0" xfId="0"/>
    <xf numFmtId="0" fontId="1" fillId="2" borderId="0" xfId="0" applyFont="1" applyFill="1" applyAlignment="1"/>
    <xf numFmtId="0" fontId="3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64" fontId="1" fillId="2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Fill="1"/>
    <xf numFmtId="0" fontId="1" fillId="3" borderId="3" xfId="0" applyFont="1" applyFill="1" applyBorder="1" applyAlignment="1">
      <alignment horizontal="center"/>
    </xf>
    <xf numFmtId="14" fontId="1" fillId="2" borderId="0" xfId="0" applyNumberFormat="1" applyFont="1" applyFill="1"/>
    <xf numFmtId="0" fontId="7" fillId="3" borderId="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6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0" xfId="0" applyFont="1" applyFill="1"/>
    <xf numFmtId="0" fontId="1" fillId="6" borderId="0" xfId="0" applyFont="1" applyFill="1" applyAlignment="1">
      <alignment horizontal="left"/>
    </xf>
    <xf numFmtId="2" fontId="13" fillId="0" borderId="1" xfId="0" applyNumberFormat="1" applyFont="1" applyFill="1" applyBorder="1" applyAlignment="1">
      <alignment horizontal="center"/>
    </xf>
    <xf numFmtId="2" fontId="13" fillId="0" borderId="2" xfId="0" applyNumberFormat="1" applyFont="1" applyFill="1" applyBorder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1" fillId="5" borderId="0" xfId="0" applyFont="1" applyFill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1" fillId="0" borderId="1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5" fillId="0" borderId="9" xfId="0" applyFont="1" applyFill="1" applyBorder="1" applyAlignment="1">
      <alignment horizontal="center"/>
    </xf>
    <xf numFmtId="164" fontId="3" fillId="10" borderId="1" xfId="0" applyNumberFormat="1" applyFont="1" applyFill="1" applyBorder="1" applyAlignment="1">
      <alignment horizontal="center" wrapText="1"/>
    </xf>
    <xf numFmtId="2" fontId="10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 wrapText="1"/>
    </xf>
    <xf numFmtId="2" fontId="18" fillId="6" borderId="1" xfId="0" applyNumberFormat="1" applyFont="1" applyFill="1" applyBorder="1" applyAlignment="1">
      <alignment horizontal="center"/>
    </xf>
    <xf numFmtId="2" fontId="20" fillId="6" borderId="1" xfId="0" applyNumberFormat="1" applyFont="1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2" fontId="22" fillId="6" borderId="2" xfId="0" applyNumberFormat="1" applyFont="1" applyFill="1" applyBorder="1" applyAlignment="1">
      <alignment horizontal="center"/>
    </xf>
    <xf numFmtId="2" fontId="18" fillId="6" borderId="2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2" fontId="24" fillId="6" borderId="1" xfId="0" applyNumberFormat="1" applyFont="1" applyFill="1" applyBorder="1" applyAlignment="1">
      <alignment horizontal="center"/>
    </xf>
    <xf numFmtId="2" fontId="22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5" fontId="18" fillId="6" borderId="1" xfId="0" applyNumberFormat="1" applyFont="1" applyFill="1" applyBorder="1" applyAlignment="1">
      <alignment horizontal="center"/>
    </xf>
    <xf numFmtId="2" fontId="17" fillId="6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9" borderId="13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3" fillId="4" borderId="1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2" fontId="13" fillId="4" borderId="2" xfId="0" applyNumberFormat="1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4" fillId="4" borderId="8" xfId="0" applyFont="1" applyFill="1" applyBorder="1" applyAlignment="1"/>
    <xf numFmtId="14" fontId="5" fillId="9" borderId="14" xfId="0" applyNumberFormat="1" applyFont="1" applyFill="1" applyBorder="1" applyAlignment="1">
      <alignment horizontal="center"/>
    </xf>
    <xf numFmtId="14" fontId="5" fillId="9" borderId="12" xfId="0" applyNumberFormat="1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14" fontId="5" fillId="9" borderId="15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14" fontId="10" fillId="0" borderId="12" xfId="0" applyNumberFormat="1" applyFont="1" applyFill="1" applyBorder="1" applyAlignment="1">
      <alignment horizontal="center"/>
    </xf>
    <xf numFmtId="14" fontId="10" fillId="4" borderId="12" xfId="0" applyNumberFormat="1" applyFont="1" applyFill="1" applyBorder="1" applyAlignment="1">
      <alignment horizontal="center"/>
    </xf>
    <xf numFmtId="14" fontId="10" fillId="3" borderId="1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1" fillId="0" borderId="1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wrapText="1"/>
    </xf>
    <xf numFmtId="0" fontId="5" fillId="11" borderId="18" xfId="0" applyFont="1" applyFill="1" applyBorder="1" applyAlignment="1">
      <alignment horizontal="center"/>
    </xf>
    <xf numFmtId="0" fontId="5" fillId="11" borderId="19" xfId="0" applyFont="1" applyFill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2" fontId="25" fillId="6" borderId="1" xfId="0" applyNumberFormat="1" applyFont="1" applyFill="1" applyBorder="1" applyAlignment="1">
      <alignment horizontal="center"/>
    </xf>
    <xf numFmtId="2" fontId="27" fillId="10" borderId="1" xfId="0" applyNumberFormat="1" applyFont="1" applyFill="1" applyBorder="1" applyAlignment="1">
      <alignment horizontal="center"/>
    </xf>
    <xf numFmtId="2" fontId="5" fillId="10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2" fontId="3" fillId="12" borderId="1" xfId="0" applyNumberFormat="1" applyFont="1" applyFill="1" applyBorder="1" applyAlignment="1">
      <alignment horizontal="center"/>
    </xf>
    <xf numFmtId="0" fontId="28" fillId="12" borderId="1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4" fontId="1" fillId="0" borderId="0" xfId="0" applyNumberFormat="1" applyFont="1"/>
    <xf numFmtId="49" fontId="5" fillId="7" borderId="12" xfId="0" applyNumberFormat="1" applyFont="1" applyFill="1" applyBorder="1" applyAlignment="1">
      <alignment horizontal="center"/>
    </xf>
    <xf numFmtId="49" fontId="5" fillId="7" borderId="15" xfId="0" applyNumberFormat="1" applyFont="1" applyFill="1" applyBorder="1" applyAlignment="1">
      <alignment horizontal="center"/>
    </xf>
    <xf numFmtId="49" fontId="5" fillId="7" borderId="14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5" fillId="0" borderId="1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 vertical="top"/>
    </xf>
    <xf numFmtId="0" fontId="1" fillId="8" borderId="0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1" fillId="2" borderId="8" xfId="0" applyFont="1" applyFill="1" applyBorder="1" applyAlignment="1"/>
    <xf numFmtId="164" fontId="1" fillId="2" borderId="8" xfId="0" applyNumberFormat="1" applyFont="1" applyFill="1" applyBorder="1" applyAlignment="1">
      <alignment horizontal="center"/>
    </xf>
    <xf numFmtId="164" fontId="1" fillId="8" borderId="8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/>
    <xf numFmtId="49" fontId="5" fillId="7" borderId="23" xfId="0" applyNumberFormat="1" applyFont="1" applyFill="1" applyBorder="1" applyAlignment="1">
      <alignment horizontal="center"/>
    </xf>
    <xf numFmtId="14" fontId="10" fillId="4" borderId="23" xfId="0" applyNumberFormat="1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5" fillId="11" borderId="25" xfId="0" applyFont="1" applyFill="1" applyBorder="1" applyAlignment="1">
      <alignment horizontal="center"/>
    </xf>
    <xf numFmtId="14" fontId="5" fillId="9" borderId="23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2" fontId="8" fillId="6" borderId="21" xfId="0" applyNumberFormat="1" applyFont="1" applyFill="1" applyBorder="1" applyAlignment="1">
      <alignment horizontal="center"/>
    </xf>
    <xf numFmtId="164" fontId="1" fillId="4" borderId="21" xfId="0" applyNumberFormat="1" applyFont="1" applyFill="1" applyBorder="1" applyAlignment="1">
      <alignment horizontal="center"/>
    </xf>
    <xf numFmtId="2" fontId="5" fillId="10" borderId="21" xfId="0" applyNumberFormat="1" applyFont="1" applyFill="1" applyBorder="1" applyAlignment="1">
      <alignment horizontal="center"/>
    </xf>
    <xf numFmtId="2" fontId="13" fillId="4" borderId="21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center"/>
    </xf>
    <xf numFmtId="49" fontId="5" fillId="2" borderId="27" xfId="0" applyNumberFormat="1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16" fillId="2" borderId="27" xfId="0" applyFont="1" applyFill="1" applyBorder="1" applyAlignment="1">
      <alignment horizontal="center"/>
    </xf>
    <xf numFmtId="164" fontId="16" fillId="2" borderId="27" xfId="0" applyNumberFormat="1" applyFont="1" applyFill="1" applyBorder="1" applyAlignment="1">
      <alignment horizontal="center"/>
    </xf>
    <xf numFmtId="164" fontId="1" fillId="2" borderId="27" xfId="0" applyNumberFormat="1" applyFont="1" applyFill="1" applyBorder="1" applyAlignment="1">
      <alignment horizontal="center"/>
    </xf>
    <xf numFmtId="164" fontId="1" fillId="8" borderId="27" xfId="0" applyNumberFormat="1" applyFont="1" applyFill="1" applyBorder="1" applyAlignment="1">
      <alignment horizontal="center"/>
    </xf>
    <xf numFmtId="164" fontId="1" fillId="2" borderId="2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4" fillId="4" borderId="5" xfId="0" applyFont="1" applyFill="1" applyBorder="1" applyAlignment="1"/>
    <xf numFmtId="164" fontId="1" fillId="2" borderId="4" xfId="0" applyNumberFormat="1" applyFont="1" applyFill="1" applyBorder="1" applyAlignment="1"/>
    <xf numFmtId="0" fontId="7" fillId="4" borderId="11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164" fontId="14" fillId="0" borderId="1" xfId="0" applyNumberFormat="1" applyFont="1" applyFill="1" applyBorder="1" applyAlignment="1">
      <alignment horizontal="center"/>
    </xf>
    <xf numFmtId="164" fontId="14" fillId="4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558FB15B-E359-4965-A977-C5599C07854E}"/>
    <cellStyle name="Normal 3" xfId="2" xr:uid="{5DBEA2E0-D189-4060-9824-0C437B38C1D9}"/>
  </cellStyles>
  <dxfs count="0"/>
  <tableStyles count="0" defaultTableStyle="TableStyleMedium9" defaultPivotStyle="PivotStyleLight16"/>
  <colors>
    <mruColors>
      <color rgb="FFFF3300"/>
      <color rgb="FF008000"/>
      <color rgb="FFFF99FF"/>
      <color rgb="FFFFFF66"/>
      <color rgb="FFFFFF99"/>
      <color rgb="FFFF99CC"/>
      <color rgb="FFFCAAF2"/>
      <color rgb="FFFF66FF"/>
      <color rgb="FFCC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5"/>
  <sheetViews>
    <sheetView tabSelected="1" zoomScale="120" zoomScaleNormal="120" workbookViewId="0">
      <pane ySplit="1" topLeftCell="A8" activePane="bottomLeft" state="frozen"/>
      <selection pane="bottomLeft" activeCell="I34" sqref="I34"/>
    </sheetView>
  </sheetViews>
  <sheetFormatPr defaultColWidth="9.140625" defaultRowHeight="12" x14ac:dyDescent="0.2"/>
  <cols>
    <col min="1" max="1" width="2.85546875" style="10" customWidth="1"/>
    <col min="2" max="2" width="9.85546875" style="14" customWidth="1"/>
    <col min="3" max="3" width="7.7109375" style="12" customWidth="1"/>
    <col min="4" max="4" width="8.85546875" style="12" customWidth="1"/>
    <col min="5" max="5" width="9.85546875" style="31" customWidth="1"/>
    <col min="6" max="6" width="9.85546875" style="12" customWidth="1"/>
    <col min="7" max="7" width="9.28515625" style="12" customWidth="1"/>
    <col min="8" max="8" width="15.28515625" style="64" customWidth="1"/>
    <col min="9" max="9" width="10.85546875" style="64" customWidth="1"/>
    <col min="10" max="10" width="9.140625" style="12" customWidth="1"/>
    <col min="11" max="11" width="10.140625" style="12" customWidth="1"/>
    <col min="12" max="12" width="15.140625" style="12" customWidth="1"/>
    <col min="13" max="13" width="9.140625" style="25" customWidth="1"/>
    <col min="14" max="14" width="8.28515625" style="25" customWidth="1"/>
    <col min="15" max="15" width="12.85546875" style="56" customWidth="1"/>
    <col min="16" max="16" width="8.28515625" style="25" customWidth="1"/>
    <col min="17" max="17" width="8.5703125" style="25" customWidth="1"/>
    <col min="18" max="18" width="1.42578125" style="14" customWidth="1"/>
    <col min="19" max="16384" width="9.140625" style="10"/>
  </cols>
  <sheetData>
    <row r="1" spans="1:19" s="8" customFormat="1" ht="47.25" customHeight="1" thickTop="1" thickBot="1" x14ac:dyDescent="0.25">
      <c r="A1" s="2"/>
      <c r="B1" s="90" t="s">
        <v>0</v>
      </c>
      <c r="C1" s="3" t="s">
        <v>23</v>
      </c>
      <c r="D1" s="68" t="s">
        <v>95</v>
      </c>
      <c r="E1" s="74" t="s">
        <v>89</v>
      </c>
      <c r="F1" s="117" t="s">
        <v>137</v>
      </c>
      <c r="G1" s="121" t="s">
        <v>21</v>
      </c>
      <c r="H1" s="124" t="s">
        <v>45</v>
      </c>
      <c r="I1" s="93" t="s">
        <v>129</v>
      </c>
      <c r="J1" s="69" t="s">
        <v>42</v>
      </c>
      <c r="K1" s="133" t="s">
        <v>49</v>
      </c>
      <c r="L1" s="62" t="s">
        <v>96</v>
      </c>
      <c r="M1" s="24" t="s">
        <v>44</v>
      </c>
      <c r="N1" s="24" t="s">
        <v>46</v>
      </c>
      <c r="O1" s="71" t="s">
        <v>107</v>
      </c>
      <c r="P1" s="24" t="s">
        <v>26</v>
      </c>
      <c r="Q1" s="24" t="s">
        <v>51</v>
      </c>
      <c r="R1" s="2"/>
    </row>
    <row r="2" spans="1:19" ht="14.25" customHeight="1" thickBot="1" x14ac:dyDescent="0.25">
      <c r="A2" s="4"/>
      <c r="B2" s="94" t="s">
        <v>88</v>
      </c>
      <c r="C2" s="95" t="s">
        <v>24</v>
      </c>
      <c r="D2" s="96" t="s">
        <v>91</v>
      </c>
      <c r="E2" s="147" t="s">
        <v>191</v>
      </c>
      <c r="F2" s="119">
        <v>44790</v>
      </c>
      <c r="G2" s="123" t="s">
        <v>43</v>
      </c>
      <c r="H2" s="125">
        <v>268361</v>
      </c>
      <c r="I2" s="113">
        <v>42866</v>
      </c>
      <c r="J2" s="129">
        <v>900</v>
      </c>
      <c r="K2" s="134">
        <v>918.89</v>
      </c>
      <c r="L2" s="88">
        <v>866</v>
      </c>
      <c r="M2" s="109">
        <f>(856+876)/2</f>
        <v>866</v>
      </c>
      <c r="N2" s="108">
        <f>3659.98-3657</f>
        <v>2.9800000000000182</v>
      </c>
      <c r="O2" s="131">
        <f>M2+N2</f>
        <v>868.98</v>
      </c>
      <c r="P2" s="98">
        <v>615.79</v>
      </c>
      <c r="Q2" s="97" t="s">
        <v>53</v>
      </c>
      <c r="R2" s="9"/>
    </row>
    <row r="3" spans="1:19" ht="14.25" customHeight="1" thickBot="1" x14ac:dyDescent="0.25">
      <c r="A3" s="4"/>
      <c r="B3" s="91" t="s">
        <v>7</v>
      </c>
      <c r="C3" s="11" t="s">
        <v>25</v>
      </c>
      <c r="D3" s="61" t="s">
        <v>91</v>
      </c>
      <c r="E3" s="147" t="s">
        <v>153</v>
      </c>
      <c r="F3" s="118">
        <v>44617</v>
      </c>
      <c r="G3" s="122" t="s">
        <v>43</v>
      </c>
      <c r="H3" s="125">
        <v>219183</v>
      </c>
      <c r="I3" s="114">
        <v>39769</v>
      </c>
      <c r="J3" s="66">
        <v>605</v>
      </c>
      <c r="K3" s="134">
        <v>612.9</v>
      </c>
      <c r="L3" s="75" t="s">
        <v>110</v>
      </c>
      <c r="M3" s="17">
        <v>572.70000000000005</v>
      </c>
      <c r="N3" s="50">
        <v>2.31</v>
      </c>
      <c r="O3" s="132">
        <f t="shared" ref="O3:O50" si="0">M3+N3</f>
        <v>575.01</v>
      </c>
      <c r="P3" s="54">
        <v>246.28</v>
      </c>
      <c r="Q3" s="191" t="s">
        <v>52</v>
      </c>
      <c r="R3" s="9"/>
    </row>
    <row r="4" spans="1:19" ht="14.25" customHeight="1" thickBot="1" x14ac:dyDescent="0.25">
      <c r="A4" s="4"/>
      <c r="B4" s="94" t="s">
        <v>7</v>
      </c>
      <c r="C4" s="95" t="s">
        <v>24</v>
      </c>
      <c r="D4" s="96" t="s">
        <v>91</v>
      </c>
      <c r="E4" s="147" t="s">
        <v>165</v>
      </c>
      <c r="F4" s="119">
        <v>44740</v>
      </c>
      <c r="G4" s="123" t="s">
        <v>43</v>
      </c>
      <c r="H4" s="125">
        <v>606871</v>
      </c>
      <c r="I4" s="114">
        <v>43637</v>
      </c>
      <c r="J4" s="104">
        <v>700</v>
      </c>
      <c r="K4" s="134">
        <v>711.35</v>
      </c>
      <c r="L4" s="76">
        <v>688.85</v>
      </c>
      <c r="M4" s="97">
        <v>686.5</v>
      </c>
      <c r="N4" s="98">
        <v>3.28</v>
      </c>
      <c r="O4" s="132">
        <f t="shared" si="0"/>
        <v>689.78</v>
      </c>
      <c r="P4" s="99">
        <v>397.82</v>
      </c>
      <c r="Q4" s="192" t="s">
        <v>52</v>
      </c>
      <c r="R4" s="9"/>
    </row>
    <row r="5" spans="1:19" ht="14.25" customHeight="1" thickBot="1" x14ac:dyDescent="0.25">
      <c r="A5" s="4"/>
      <c r="B5" s="92" t="s">
        <v>1</v>
      </c>
      <c r="C5" s="16" t="s">
        <v>24</v>
      </c>
      <c r="D5" s="61" t="s">
        <v>91</v>
      </c>
      <c r="E5" s="147" t="s">
        <v>164</v>
      </c>
      <c r="F5" s="118">
        <v>44636</v>
      </c>
      <c r="G5" s="122" t="s">
        <v>43</v>
      </c>
      <c r="H5" s="125">
        <v>215667</v>
      </c>
      <c r="I5" s="114">
        <v>39756</v>
      </c>
      <c r="J5" s="128">
        <v>755</v>
      </c>
      <c r="K5" s="135">
        <v>759.3</v>
      </c>
      <c r="L5" s="77">
        <v>717.2</v>
      </c>
      <c r="M5" s="18">
        <v>715.9</v>
      </c>
      <c r="N5" s="50">
        <v>1.91</v>
      </c>
      <c r="O5" s="132">
        <f t="shared" si="0"/>
        <v>717.81</v>
      </c>
      <c r="P5" s="55">
        <v>409.05</v>
      </c>
      <c r="Q5" s="191" t="s">
        <v>54</v>
      </c>
      <c r="R5" s="9"/>
    </row>
    <row r="6" spans="1:19" ht="14.25" customHeight="1" thickBot="1" x14ac:dyDescent="0.25">
      <c r="A6" s="4"/>
      <c r="B6" s="100" t="s">
        <v>29</v>
      </c>
      <c r="C6" s="101" t="s">
        <v>25</v>
      </c>
      <c r="D6" s="96" t="s">
        <v>91</v>
      </c>
      <c r="E6" s="147" t="s">
        <v>187</v>
      </c>
      <c r="F6" s="119">
        <v>44852</v>
      </c>
      <c r="G6" s="123" t="s">
        <v>43</v>
      </c>
      <c r="H6" s="125">
        <v>209602</v>
      </c>
      <c r="I6" s="114">
        <v>39764</v>
      </c>
      <c r="J6" s="103">
        <v>530</v>
      </c>
      <c r="K6" s="135">
        <v>535.52</v>
      </c>
      <c r="L6" s="78" t="s">
        <v>111</v>
      </c>
      <c r="M6" s="106">
        <v>527.1</v>
      </c>
      <c r="N6" s="98">
        <v>1.04</v>
      </c>
      <c r="O6" s="132">
        <f t="shared" si="0"/>
        <v>528.14</v>
      </c>
      <c r="P6" s="107">
        <v>228.21</v>
      </c>
      <c r="Q6" s="97" t="s">
        <v>53</v>
      </c>
      <c r="R6" s="9"/>
    </row>
    <row r="7" spans="1:19" ht="14.25" customHeight="1" thickBot="1" x14ac:dyDescent="0.25">
      <c r="A7" s="4"/>
      <c r="B7" s="92" t="s">
        <v>22</v>
      </c>
      <c r="C7" s="16" t="s">
        <v>25</v>
      </c>
      <c r="D7" s="67" t="s">
        <v>91</v>
      </c>
      <c r="E7" s="147" t="s">
        <v>181</v>
      </c>
      <c r="F7" s="118">
        <v>44849</v>
      </c>
      <c r="G7" s="122" t="s">
        <v>43</v>
      </c>
      <c r="H7" s="125">
        <v>223167</v>
      </c>
      <c r="I7" s="115"/>
      <c r="J7" s="128">
        <v>600</v>
      </c>
      <c r="K7" s="135">
        <v>614.04</v>
      </c>
      <c r="L7" s="79" t="s">
        <v>112</v>
      </c>
      <c r="M7" s="18">
        <v>572</v>
      </c>
      <c r="N7" s="50">
        <v>1.25</v>
      </c>
      <c r="O7" s="132">
        <f t="shared" si="0"/>
        <v>573.25</v>
      </c>
      <c r="P7" s="55">
        <v>234.33</v>
      </c>
      <c r="Q7" s="17" t="s">
        <v>53</v>
      </c>
      <c r="R7" s="9"/>
    </row>
    <row r="8" spans="1:19" ht="14.25" customHeight="1" thickBot="1" x14ac:dyDescent="0.25">
      <c r="A8" s="4"/>
      <c r="B8" s="100" t="s">
        <v>30</v>
      </c>
      <c r="C8" s="101" t="s">
        <v>25</v>
      </c>
      <c r="D8" s="102" t="s">
        <v>91</v>
      </c>
      <c r="E8" s="147" t="s">
        <v>145</v>
      </c>
      <c r="F8" s="119">
        <v>44594</v>
      </c>
      <c r="G8" s="123" t="s">
        <v>43</v>
      </c>
      <c r="H8" s="125">
        <v>223150</v>
      </c>
      <c r="I8" s="114">
        <v>40080</v>
      </c>
      <c r="J8" s="103">
        <v>400</v>
      </c>
      <c r="K8" s="135">
        <v>405.54</v>
      </c>
      <c r="L8" s="80" t="s">
        <v>113</v>
      </c>
      <c r="M8" s="106">
        <v>390</v>
      </c>
      <c r="N8" s="98">
        <v>0.85</v>
      </c>
      <c r="O8" s="132">
        <f t="shared" si="0"/>
        <v>390.85</v>
      </c>
      <c r="P8" s="107">
        <v>187.64</v>
      </c>
      <c r="Q8" s="97" t="s">
        <v>53</v>
      </c>
      <c r="R8" s="9"/>
    </row>
    <row r="9" spans="1:19" ht="14.25" customHeight="1" thickBot="1" x14ac:dyDescent="0.25">
      <c r="A9" s="4"/>
      <c r="B9" s="92" t="s">
        <v>65</v>
      </c>
      <c r="C9" s="16" t="s">
        <v>24</v>
      </c>
      <c r="D9" s="67" t="s">
        <v>91</v>
      </c>
      <c r="E9" s="147" t="s">
        <v>171</v>
      </c>
      <c r="F9" s="118">
        <v>44777</v>
      </c>
      <c r="G9" s="122" t="s">
        <v>43</v>
      </c>
      <c r="H9" s="125">
        <v>705757</v>
      </c>
      <c r="I9" s="114">
        <v>43845</v>
      </c>
      <c r="J9" s="128">
        <v>550</v>
      </c>
      <c r="K9" s="135">
        <v>555.29999999999995</v>
      </c>
      <c r="L9" s="77">
        <v>507.9</v>
      </c>
      <c r="M9" s="110">
        <f>(492+518)/2</f>
        <v>505</v>
      </c>
      <c r="N9" s="72">
        <f>3334.87-3332.146</f>
        <v>2.7239999999997053</v>
      </c>
      <c r="O9" s="131">
        <f t="shared" si="0"/>
        <v>507.72399999999971</v>
      </c>
      <c r="P9" s="55">
        <v>342.2</v>
      </c>
      <c r="Q9" s="17" t="s">
        <v>53</v>
      </c>
      <c r="R9" s="9"/>
    </row>
    <row r="10" spans="1:19" ht="14.25" customHeight="1" thickBot="1" x14ac:dyDescent="0.25">
      <c r="A10" s="4"/>
      <c r="B10" s="100" t="s">
        <v>140</v>
      </c>
      <c r="C10" s="95" t="s">
        <v>24</v>
      </c>
      <c r="D10" s="102" t="s">
        <v>91</v>
      </c>
      <c r="E10" s="147" t="s">
        <v>186</v>
      </c>
      <c r="F10" s="119">
        <v>44691</v>
      </c>
      <c r="G10" s="152" t="s">
        <v>43</v>
      </c>
      <c r="H10" s="151">
        <v>268357</v>
      </c>
      <c r="I10" s="114"/>
      <c r="J10" s="104">
        <v>950</v>
      </c>
      <c r="K10" s="134">
        <v>957.35</v>
      </c>
      <c r="L10" s="75"/>
      <c r="M10" s="97">
        <v>907.5</v>
      </c>
      <c r="N10" s="98"/>
      <c r="O10" s="132">
        <f t="shared" si="0"/>
        <v>907.5</v>
      </c>
      <c r="P10" s="99"/>
      <c r="Q10" s="97" t="s">
        <v>53</v>
      </c>
      <c r="R10" s="9"/>
      <c r="S10" s="146">
        <v>42985</v>
      </c>
    </row>
    <row r="11" spans="1:19" ht="14.25" customHeight="1" thickBot="1" x14ac:dyDescent="0.25">
      <c r="A11" s="4"/>
      <c r="B11" s="91" t="s">
        <v>31</v>
      </c>
      <c r="C11" s="11" t="s">
        <v>25</v>
      </c>
      <c r="D11" s="67" t="s">
        <v>91</v>
      </c>
      <c r="E11" s="147" t="s">
        <v>155</v>
      </c>
      <c r="F11" s="118">
        <v>44617</v>
      </c>
      <c r="G11" s="122" t="s">
        <v>43</v>
      </c>
      <c r="H11" s="125">
        <v>223151</v>
      </c>
      <c r="I11" s="115"/>
      <c r="J11" s="66">
        <v>550</v>
      </c>
      <c r="K11" s="134">
        <v>557.4</v>
      </c>
      <c r="L11" s="81">
        <v>503</v>
      </c>
      <c r="M11" s="17">
        <v>502</v>
      </c>
      <c r="N11" s="50">
        <v>0.59</v>
      </c>
      <c r="O11" s="132">
        <f t="shared" si="0"/>
        <v>502.59</v>
      </c>
      <c r="P11" s="54">
        <v>279.93</v>
      </c>
      <c r="Q11" s="17" t="s">
        <v>53</v>
      </c>
      <c r="R11" s="9"/>
    </row>
    <row r="12" spans="1:19" ht="14.25" customHeight="1" thickBot="1" x14ac:dyDescent="0.25">
      <c r="A12" s="4"/>
      <c r="B12" s="94" t="s">
        <v>50</v>
      </c>
      <c r="C12" s="95" t="s">
        <v>24</v>
      </c>
      <c r="D12" s="96" t="s">
        <v>91</v>
      </c>
      <c r="E12" s="147" t="s">
        <v>180</v>
      </c>
      <c r="F12" s="119">
        <v>44824</v>
      </c>
      <c r="G12" s="123" t="s">
        <v>43</v>
      </c>
      <c r="H12" s="125">
        <v>476362</v>
      </c>
      <c r="I12" s="114">
        <v>43146</v>
      </c>
      <c r="J12" s="104">
        <v>655</v>
      </c>
      <c r="K12" s="134">
        <v>659.2</v>
      </c>
      <c r="L12" s="81">
        <v>616.6</v>
      </c>
      <c r="M12" s="109">
        <f>(604+626)/2</f>
        <v>615</v>
      </c>
      <c r="N12" s="108">
        <v>1.58</v>
      </c>
      <c r="O12" s="131">
        <f t="shared" si="0"/>
        <v>616.58000000000004</v>
      </c>
      <c r="P12" s="99">
        <v>299.88</v>
      </c>
      <c r="Q12" s="97" t="s">
        <v>53</v>
      </c>
      <c r="R12" s="9"/>
    </row>
    <row r="13" spans="1:19" ht="14.25" customHeight="1" thickBot="1" x14ac:dyDescent="0.25">
      <c r="A13" s="4"/>
      <c r="B13" s="91" t="s">
        <v>32</v>
      </c>
      <c r="C13" s="11" t="s">
        <v>25</v>
      </c>
      <c r="D13" s="61" t="s">
        <v>91</v>
      </c>
      <c r="E13" s="147" t="s">
        <v>143</v>
      </c>
      <c r="F13" s="118">
        <v>44594</v>
      </c>
      <c r="G13" s="122" t="s">
        <v>82</v>
      </c>
      <c r="H13" s="125">
        <v>207579</v>
      </c>
      <c r="I13" s="114">
        <v>42795</v>
      </c>
      <c r="J13" s="66" t="s">
        <v>108</v>
      </c>
      <c r="K13" s="136">
        <v>501</v>
      </c>
      <c r="L13" s="82">
        <v>481.75</v>
      </c>
      <c r="M13" s="17">
        <v>481</v>
      </c>
      <c r="N13" s="50">
        <v>0.75</v>
      </c>
      <c r="O13" s="132">
        <f t="shared" si="0"/>
        <v>481.75</v>
      </c>
      <c r="P13" s="54">
        <v>406.12</v>
      </c>
      <c r="Q13" s="17" t="s">
        <v>53</v>
      </c>
      <c r="R13" s="9"/>
    </row>
    <row r="14" spans="1:19" ht="14.25" customHeight="1" thickBot="1" x14ac:dyDescent="0.25">
      <c r="A14" s="4"/>
      <c r="B14" s="94" t="s">
        <v>15</v>
      </c>
      <c r="C14" s="95" t="s">
        <v>25</v>
      </c>
      <c r="D14" s="96" t="s">
        <v>91</v>
      </c>
      <c r="E14" s="147" t="s">
        <v>144</v>
      </c>
      <c r="F14" s="119">
        <v>44594</v>
      </c>
      <c r="G14" s="123" t="s">
        <v>43</v>
      </c>
      <c r="H14" s="125">
        <v>216098</v>
      </c>
      <c r="I14" s="114">
        <v>39930</v>
      </c>
      <c r="J14" s="104">
        <v>555</v>
      </c>
      <c r="K14" s="134">
        <v>558.98</v>
      </c>
      <c r="L14" s="83" t="s">
        <v>114</v>
      </c>
      <c r="M14" s="97">
        <v>538.5</v>
      </c>
      <c r="N14" s="98">
        <v>0.93</v>
      </c>
      <c r="O14" s="132">
        <f t="shared" si="0"/>
        <v>539.42999999999995</v>
      </c>
      <c r="P14" s="99">
        <v>259.89999999999998</v>
      </c>
      <c r="Q14" s="97" t="s">
        <v>53</v>
      </c>
      <c r="R14" s="9"/>
    </row>
    <row r="15" spans="1:19" ht="14.25" customHeight="1" thickBot="1" x14ac:dyDescent="0.25">
      <c r="A15" s="4"/>
      <c r="B15" s="91" t="s">
        <v>84</v>
      </c>
      <c r="C15" s="11" t="s">
        <v>24</v>
      </c>
      <c r="D15" s="61" t="s">
        <v>91</v>
      </c>
      <c r="E15" s="147" t="s">
        <v>170</v>
      </c>
      <c r="F15" s="118">
        <v>44777</v>
      </c>
      <c r="G15" s="122" t="s">
        <v>43</v>
      </c>
      <c r="H15" s="125">
        <v>222267</v>
      </c>
      <c r="I15" s="114">
        <v>43984</v>
      </c>
      <c r="J15" s="66">
        <v>705</v>
      </c>
      <c r="K15" s="134">
        <v>768.34</v>
      </c>
      <c r="L15" s="130" t="s">
        <v>115</v>
      </c>
      <c r="M15" s="73">
        <f>(644+672)/2</f>
        <v>658</v>
      </c>
      <c r="N15" s="72">
        <f>3408.34-3405.87</f>
        <v>2.4700000000002547</v>
      </c>
      <c r="O15" s="131">
        <f t="shared" si="0"/>
        <v>660.47000000000025</v>
      </c>
      <c r="P15" s="54">
        <v>438.83</v>
      </c>
      <c r="Q15" s="17" t="s">
        <v>53</v>
      </c>
      <c r="R15" s="9"/>
    </row>
    <row r="16" spans="1:19" ht="14.25" customHeight="1" thickBot="1" x14ac:dyDescent="0.25">
      <c r="A16" s="4"/>
      <c r="B16" s="94" t="s">
        <v>33</v>
      </c>
      <c r="C16" s="95" t="s">
        <v>25</v>
      </c>
      <c r="D16" s="105" t="s">
        <v>99</v>
      </c>
      <c r="E16" s="147" t="s">
        <v>167</v>
      </c>
      <c r="F16" s="119">
        <v>44757</v>
      </c>
      <c r="G16" s="123" t="s">
        <v>48</v>
      </c>
      <c r="H16" s="125">
        <v>519097</v>
      </c>
      <c r="I16" s="114">
        <v>42950</v>
      </c>
      <c r="J16" s="104">
        <v>1300</v>
      </c>
      <c r="K16" s="134">
        <v>1321.15</v>
      </c>
      <c r="L16" s="81">
        <v>1263.78</v>
      </c>
      <c r="M16" s="97">
        <v>1263.0999999999999</v>
      </c>
      <c r="N16" s="98">
        <v>0.68</v>
      </c>
      <c r="O16" s="132">
        <f t="shared" si="0"/>
        <v>1263.78</v>
      </c>
      <c r="P16" s="99">
        <v>579.4</v>
      </c>
      <c r="Q16" s="97" t="s">
        <v>53</v>
      </c>
      <c r="R16" s="9"/>
    </row>
    <row r="17" spans="1:18" ht="14.25" customHeight="1" thickBot="1" x14ac:dyDescent="0.25">
      <c r="A17" s="4"/>
      <c r="B17" s="91" t="s">
        <v>97</v>
      </c>
      <c r="C17" s="11" t="s">
        <v>24</v>
      </c>
      <c r="D17" s="70" t="s">
        <v>99</v>
      </c>
      <c r="E17" s="147" t="s">
        <v>166</v>
      </c>
      <c r="F17" s="118">
        <v>44757</v>
      </c>
      <c r="G17" s="122" t="s">
        <v>48</v>
      </c>
      <c r="H17" s="125">
        <v>268352</v>
      </c>
      <c r="I17" s="114">
        <v>42626</v>
      </c>
      <c r="J17" s="66">
        <v>1400</v>
      </c>
      <c r="K17" s="134">
        <v>1422.68</v>
      </c>
      <c r="L17" s="81">
        <v>1374.1</v>
      </c>
      <c r="M17" s="72">
        <f>(1354+1380)/2</f>
        <v>1367</v>
      </c>
      <c r="N17" s="72">
        <f>3690.07-3688.69</f>
        <v>1.3800000000001091</v>
      </c>
      <c r="O17" s="131">
        <f t="shared" si="0"/>
        <v>1368.38</v>
      </c>
      <c r="P17" s="54">
        <v>726.21</v>
      </c>
      <c r="Q17" s="17" t="s">
        <v>53</v>
      </c>
      <c r="R17" s="9"/>
    </row>
    <row r="18" spans="1:18" ht="14.25" customHeight="1" thickBot="1" x14ac:dyDescent="0.25">
      <c r="A18" s="4"/>
      <c r="B18" s="94" t="s">
        <v>35</v>
      </c>
      <c r="C18" s="95" t="s">
        <v>25</v>
      </c>
      <c r="D18" s="96" t="s">
        <v>91</v>
      </c>
      <c r="E18" s="147" t="s">
        <v>142</v>
      </c>
      <c r="F18" s="119">
        <v>44866</v>
      </c>
      <c r="G18" s="123" t="s">
        <v>43</v>
      </c>
      <c r="H18" s="125">
        <v>221571</v>
      </c>
      <c r="I18" s="114">
        <v>42578</v>
      </c>
      <c r="J18" s="187">
        <v>700</v>
      </c>
      <c r="K18" s="134">
        <v>717.4</v>
      </c>
      <c r="L18" s="84" t="s">
        <v>116</v>
      </c>
      <c r="M18" s="97">
        <v>634</v>
      </c>
      <c r="N18" s="98">
        <v>0.91</v>
      </c>
      <c r="O18" s="132">
        <f t="shared" si="0"/>
        <v>634.91</v>
      </c>
      <c r="P18" s="99">
        <v>265.82</v>
      </c>
      <c r="Q18" s="97" t="s">
        <v>53</v>
      </c>
      <c r="R18" s="9"/>
    </row>
    <row r="19" spans="1:18" ht="14.25" customHeight="1" thickBot="1" x14ac:dyDescent="0.25">
      <c r="A19" s="4"/>
      <c r="B19" s="153" t="s">
        <v>86</v>
      </c>
      <c r="C19" s="11" t="s">
        <v>24</v>
      </c>
      <c r="D19" s="61" t="s">
        <v>91</v>
      </c>
      <c r="E19" s="147" t="s">
        <v>162</v>
      </c>
      <c r="F19" s="118">
        <v>44691</v>
      </c>
      <c r="G19" s="122" t="s">
        <v>43</v>
      </c>
      <c r="H19" s="125">
        <v>215669</v>
      </c>
      <c r="I19" s="114">
        <v>39715</v>
      </c>
      <c r="J19" s="66">
        <v>750</v>
      </c>
      <c r="K19" s="134">
        <v>759.56</v>
      </c>
      <c r="L19" s="85" t="s">
        <v>117</v>
      </c>
      <c r="M19" s="73">
        <f>(723+746)/2</f>
        <v>734.5</v>
      </c>
      <c r="N19" s="73">
        <f>3411.87-3409.65</f>
        <v>2.2199999999997999</v>
      </c>
      <c r="O19" s="131">
        <f t="shared" si="0"/>
        <v>736.7199999999998</v>
      </c>
      <c r="P19" s="54">
        <v>439.8</v>
      </c>
      <c r="Q19" s="11" t="s">
        <v>53</v>
      </c>
      <c r="R19" s="9"/>
    </row>
    <row r="20" spans="1:18" ht="14.25" customHeight="1" thickBot="1" x14ac:dyDescent="0.25">
      <c r="A20" s="4"/>
      <c r="B20" s="94" t="s">
        <v>94</v>
      </c>
      <c r="C20" s="95" t="s">
        <v>24</v>
      </c>
      <c r="D20" s="96" t="s">
        <v>91</v>
      </c>
      <c r="E20" s="147" t="s">
        <v>141</v>
      </c>
      <c r="F20" s="119">
        <v>44866</v>
      </c>
      <c r="G20" s="123" t="s">
        <v>43</v>
      </c>
      <c r="H20" s="125">
        <v>657519</v>
      </c>
      <c r="I20" s="114">
        <v>43593</v>
      </c>
      <c r="J20" s="104">
        <v>850</v>
      </c>
      <c r="K20" s="134">
        <v>868.7</v>
      </c>
      <c r="L20" s="82">
        <v>835.8</v>
      </c>
      <c r="M20" s="109">
        <f>(819+846)/2</f>
        <v>832.5</v>
      </c>
      <c r="N20" s="108">
        <f>3430.56-3428.37</f>
        <v>2.1900000000000546</v>
      </c>
      <c r="O20" s="131">
        <f t="shared" si="0"/>
        <v>834.69</v>
      </c>
      <c r="P20" s="99">
        <v>456.02</v>
      </c>
      <c r="Q20" s="97" t="s">
        <v>53</v>
      </c>
      <c r="R20" s="9"/>
    </row>
    <row r="21" spans="1:18" ht="14.25" customHeight="1" thickBot="1" x14ac:dyDescent="0.25">
      <c r="A21" s="4"/>
      <c r="B21" s="91" t="s">
        <v>36</v>
      </c>
      <c r="C21" s="11" t="s">
        <v>25</v>
      </c>
      <c r="D21" s="61" t="s">
        <v>91</v>
      </c>
      <c r="E21" s="147" t="s">
        <v>152</v>
      </c>
      <c r="F21" s="118">
        <v>44617</v>
      </c>
      <c r="G21" s="122" t="s">
        <v>43</v>
      </c>
      <c r="H21" s="125">
        <v>223154</v>
      </c>
      <c r="I21" s="114">
        <v>40080</v>
      </c>
      <c r="J21" s="66">
        <v>450</v>
      </c>
      <c r="K21" s="134">
        <v>457.99</v>
      </c>
      <c r="L21" s="81">
        <v>437.5</v>
      </c>
      <c r="M21" s="17">
        <v>435.2</v>
      </c>
      <c r="N21" s="50">
        <v>1.7</v>
      </c>
      <c r="O21" s="132">
        <f t="shared" si="0"/>
        <v>436.9</v>
      </c>
      <c r="P21" s="54">
        <v>205.37</v>
      </c>
      <c r="Q21" s="17" t="s">
        <v>53</v>
      </c>
      <c r="R21" s="9"/>
    </row>
    <row r="22" spans="1:18" ht="14.25" customHeight="1" thickBot="1" x14ac:dyDescent="0.25">
      <c r="A22" s="4"/>
      <c r="B22" s="94" t="s">
        <v>2</v>
      </c>
      <c r="C22" s="95" t="s">
        <v>25</v>
      </c>
      <c r="D22" s="96" t="s">
        <v>91</v>
      </c>
      <c r="E22" s="147" t="s">
        <v>163</v>
      </c>
      <c r="F22" s="119">
        <v>44636</v>
      </c>
      <c r="G22" s="123" t="s">
        <v>43</v>
      </c>
      <c r="H22" s="125" t="s">
        <v>80</v>
      </c>
      <c r="I22" s="114">
        <v>39764</v>
      </c>
      <c r="J22" s="104" t="s">
        <v>81</v>
      </c>
      <c r="K22" s="137" t="s">
        <v>136</v>
      </c>
      <c r="L22" s="75" t="s">
        <v>118</v>
      </c>
      <c r="M22" s="97">
        <v>760.3</v>
      </c>
      <c r="N22" s="98">
        <v>3.23</v>
      </c>
      <c r="O22" s="132">
        <f t="shared" si="0"/>
        <v>763.53</v>
      </c>
      <c r="P22" s="99">
        <v>319.98</v>
      </c>
      <c r="Q22" s="97" t="s">
        <v>53</v>
      </c>
      <c r="R22" s="9"/>
    </row>
    <row r="23" spans="1:18" ht="14.25" customHeight="1" thickBot="1" x14ac:dyDescent="0.25">
      <c r="A23" s="4"/>
      <c r="B23" s="91" t="s">
        <v>47</v>
      </c>
      <c r="C23" s="11" t="s">
        <v>24</v>
      </c>
      <c r="D23" s="61" t="s">
        <v>91</v>
      </c>
      <c r="E23" s="147" t="s">
        <v>183</v>
      </c>
      <c r="F23" s="118">
        <v>44852</v>
      </c>
      <c r="G23" s="122" t="s">
        <v>43</v>
      </c>
      <c r="H23" s="125">
        <v>268358</v>
      </c>
      <c r="I23" s="114">
        <v>42950</v>
      </c>
      <c r="J23" s="66">
        <v>950</v>
      </c>
      <c r="K23" s="134" t="s">
        <v>109</v>
      </c>
      <c r="L23" s="81">
        <v>872.5</v>
      </c>
      <c r="M23" s="72">
        <f>(859+882)/2</f>
        <v>870.5</v>
      </c>
      <c r="N23" s="72">
        <v>2.0699999999999998</v>
      </c>
      <c r="O23" s="131">
        <f t="shared" si="0"/>
        <v>872.57</v>
      </c>
      <c r="P23" s="54">
        <v>519.45000000000005</v>
      </c>
      <c r="Q23" s="17" t="s">
        <v>53</v>
      </c>
      <c r="R23" s="9"/>
    </row>
    <row r="24" spans="1:18" ht="14.25" customHeight="1" thickBot="1" x14ac:dyDescent="0.25">
      <c r="A24" s="4"/>
      <c r="B24" s="94" t="s">
        <v>41</v>
      </c>
      <c r="C24" s="95" t="s">
        <v>24</v>
      </c>
      <c r="D24" s="96" t="s">
        <v>91</v>
      </c>
      <c r="E24" s="147" t="s">
        <v>156</v>
      </c>
      <c r="F24" s="119">
        <v>44624</v>
      </c>
      <c r="G24" s="123" t="s">
        <v>43</v>
      </c>
      <c r="H24" s="125">
        <v>606883</v>
      </c>
      <c r="I24" s="114">
        <v>44260</v>
      </c>
      <c r="J24" s="104">
        <v>750</v>
      </c>
      <c r="K24" s="134">
        <v>760.93</v>
      </c>
      <c r="L24" s="81">
        <v>715.1</v>
      </c>
      <c r="M24" s="97">
        <v>713.5</v>
      </c>
      <c r="N24" s="98">
        <v>1</v>
      </c>
      <c r="O24" s="132">
        <f t="shared" si="0"/>
        <v>714.5</v>
      </c>
      <c r="P24" s="99">
        <v>383.09</v>
      </c>
      <c r="Q24" s="97" t="s">
        <v>53</v>
      </c>
      <c r="R24" s="9"/>
    </row>
    <row r="25" spans="1:18" ht="14.25" customHeight="1" thickBot="1" x14ac:dyDescent="0.25">
      <c r="A25" s="4"/>
      <c r="B25" s="91" t="s">
        <v>37</v>
      </c>
      <c r="C25" s="11" t="s">
        <v>25</v>
      </c>
      <c r="D25" s="61" t="s">
        <v>91</v>
      </c>
      <c r="E25" s="147" t="s">
        <v>147</v>
      </c>
      <c r="F25" s="118">
        <v>44595</v>
      </c>
      <c r="G25" s="122" t="s">
        <v>43</v>
      </c>
      <c r="H25" s="125">
        <v>212051</v>
      </c>
      <c r="I25" s="114">
        <v>40044</v>
      </c>
      <c r="J25" s="66">
        <v>605</v>
      </c>
      <c r="K25" s="134">
        <v>608.67999999999995</v>
      </c>
      <c r="L25" s="81">
        <v>583.99</v>
      </c>
      <c r="M25" s="17">
        <v>583</v>
      </c>
      <c r="N25" s="50">
        <v>0.98</v>
      </c>
      <c r="O25" s="132">
        <f t="shared" si="0"/>
        <v>583.98</v>
      </c>
      <c r="P25" s="54">
        <v>252.83</v>
      </c>
      <c r="Q25" s="17" t="s">
        <v>53</v>
      </c>
      <c r="R25" s="9"/>
    </row>
    <row r="26" spans="1:18" ht="14.25" customHeight="1" thickBot="1" x14ac:dyDescent="0.25">
      <c r="A26" s="4"/>
      <c r="B26" s="94" t="s">
        <v>3</v>
      </c>
      <c r="C26" s="95" t="s">
        <v>24</v>
      </c>
      <c r="D26" s="96" t="s">
        <v>91</v>
      </c>
      <c r="E26" s="147" t="s">
        <v>146</v>
      </c>
      <c r="F26" s="119">
        <v>44614</v>
      </c>
      <c r="G26" s="123" t="s">
        <v>43</v>
      </c>
      <c r="H26" s="125">
        <v>211753</v>
      </c>
      <c r="I26" s="114">
        <v>39414</v>
      </c>
      <c r="J26" s="104">
        <v>755</v>
      </c>
      <c r="K26" s="134">
        <v>761.8</v>
      </c>
      <c r="L26" s="81">
        <v>754</v>
      </c>
      <c r="M26" s="97">
        <v>752.3</v>
      </c>
      <c r="N26" s="98">
        <v>1.19</v>
      </c>
      <c r="O26" s="132">
        <f t="shared" si="0"/>
        <v>753.49</v>
      </c>
      <c r="P26" s="99">
        <v>437.13</v>
      </c>
      <c r="Q26" s="97" t="s">
        <v>53</v>
      </c>
      <c r="R26" s="9"/>
    </row>
    <row r="27" spans="1:18" ht="14.25" customHeight="1" thickBot="1" x14ac:dyDescent="0.25">
      <c r="A27" s="4"/>
      <c r="B27" s="91" t="s">
        <v>6</v>
      </c>
      <c r="C27" s="11" t="s">
        <v>24</v>
      </c>
      <c r="D27" s="61" t="s">
        <v>91</v>
      </c>
      <c r="E27" s="147" t="s">
        <v>148</v>
      </c>
      <c r="F27" s="118">
        <v>44594</v>
      </c>
      <c r="G27" s="122" t="s">
        <v>43</v>
      </c>
      <c r="H27" s="125">
        <v>200923</v>
      </c>
      <c r="I27" s="114">
        <v>39742</v>
      </c>
      <c r="J27" s="66">
        <v>400</v>
      </c>
      <c r="K27" s="134">
        <v>403.15</v>
      </c>
      <c r="L27" s="81">
        <v>376.5</v>
      </c>
      <c r="M27" s="17">
        <v>374</v>
      </c>
      <c r="N27" s="50">
        <v>2.1</v>
      </c>
      <c r="O27" s="132">
        <f t="shared" si="0"/>
        <v>376.1</v>
      </c>
      <c r="P27" s="54">
        <v>252.35</v>
      </c>
      <c r="Q27" s="191" t="s">
        <v>52</v>
      </c>
      <c r="R27" s="53"/>
    </row>
    <row r="28" spans="1:18" ht="14.25" customHeight="1" thickBot="1" x14ac:dyDescent="0.25">
      <c r="A28" s="4"/>
      <c r="B28" s="94" t="s">
        <v>11</v>
      </c>
      <c r="C28" s="95" t="s">
        <v>24</v>
      </c>
      <c r="D28" s="96" t="s">
        <v>91</v>
      </c>
      <c r="E28" s="147" t="s">
        <v>151</v>
      </c>
      <c r="F28" s="119">
        <v>44602</v>
      </c>
      <c r="G28" s="123" t="s">
        <v>43</v>
      </c>
      <c r="H28" s="125">
        <v>206281</v>
      </c>
      <c r="I28" s="114">
        <v>39758</v>
      </c>
      <c r="J28" s="104">
        <v>650</v>
      </c>
      <c r="K28" s="134">
        <v>653.34</v>
      </c>
      <c r="L28" s="81">
        <v>612.9</v>
      </c>
      <c r="M28" s="97">
        <v>610</v>
      </c>
      <c r="N28" s="98">
        <v>2.23</v>
      </c>
      <c r="O28" s="132">
        <f t="shared" si="0"/>
        <v>612.23</v>
      </c>
      <c r="P28" s="99">
        <v>444.89</v>
      </c>
      <c r="Q28" s="97" t="s">
        <v>53</v>
      </c>
      <c r="R28" s="53"/>
    </row>
    <row r="29" spans="1:18" ht="14.25" customHeight="1" thickBot="1" x14ac:dyDescent="0.25">
      <c r="A29" s="4"/>
      <c r="B29" s="91" t="s">
        <v>8</v>
      </c>
      <c r="C29" s="11" t="s">
        <v>24</v>
      </c>
      <c r="D29" s="61" t="s">
        <v>91</v>
      </c>
      <c r="E29" s="147" t="s">
        <v>157</v>
      </c>
      <c r="F29" s="118">
        <v>44729</v>
      </c>
      <c r="G29" s="122" t="s">
        <v>43</v>
      </c>
      <c r="H29" s="125">
        <v>750233</v>
      </c>
      <c r="I29" s="114">
        <v>44368</v>
      </c>
      <c r="J29" s="66">
        <v>475</v>
      </c>
      <c r="K29" s="134">
        <v>482.92</v>
      </c>
      <c r="L29" s="81">
        <v>470.7</v>
      </c>
      <c r="M29" s="17">
        <v>468.5</v>
      </c>
      <c r="N29" s="50">
        <v>2.19</v>
      </c>
      <c r="O29" s="132">
        <f t="shared" si="0"/>
        <v>470.69</v>
      </c>
      <c r="P29" s="54">
        <v>264.11</v>
      </c>
      <c r="Q29" s="17" t="s">
        <v>53</v>
      </c>
      <c r="R29" s="53"/>
    </row>
    <row r="30" spans="1:18" ht="14.25" customHeight="1" thickBot="1" x14ac:dyDescent="0.25">
      <c r="A30" s="4"/>
      <c r="B30" s="94" t="s">
        <v>12</v>
      </c>
      <c r="C30" s="95" t="s">
        <v>24</v>
      </c>
      <c r="D30" s="96" t="s">
        <v>91</v>
      </c>
      <c r="E30" s="147" t="s">
        <v>154</v>
      </c>
      <c r="F30" s="119">
        <v>44740</v>
      </c>
      <c r="G30" s="123" t="s">
        <v>43</v>
      </c>
      <c r="H30" s="125">
        <v>750191</v>
      </c>
      <c r="I30" s="114">
        <v>44510</v>
      </c>
      <c r="J30" s="104">
        <v>775</v>
      </c>
      <c r="K30" s="134">
        <v>790.66</v>
      </c>
      <c r="L30" s="86">
        <v>766.5</v>
      </c>
      <c r="M30" s="97">
        <v>764.1</v>
      </c>
      <c r="N30" s="98">
        <v>2.09</v>
      </c>
      <c r="O30" s="132">
        <f t="shared" si="0"/>
        <v>766.19</v>
      </c>
      <c r="P30" s="99">
        <v>429.07</v>
      </c>
      <c r="Q30" s="97" t="s">
        <v>53</v>
      </c>
      <c r="R30" s="53"/>
    </row>
    <row r="31" spans="1:18" ht="14.25" customHeight="1" thickBot="1" x14ac:dyDescent="0.25">
      <c r="A31" s="4"/>
      <c r="B31" s="91" t="s">
        <v>9</v>
      </c>
      <c r="C31" s="11" t="s">
        <v>24</v>
      </c>
      <c r="D31" s="61" t="s">
        <v>91</v>
      </c>
      <c r="E31" s="147" t="s">
        <v>174</v>
      </c>
      <c r="F31" s="118">
        <v>44790</v>
      </c>
      <c r="G31" s="122" t="s">
        <v>43</v>
      </c>
      <c r="H31" s="125">
        <v>597741</v>
      </c>
      <c r="I31" s="114">
        <v>43500</v>
      </c>
      <c r="J31" s="66">
        <v>700</v>
      </c>
      <c r="K31" s="134" t="s">
        <v>109</v>
      </c>
      <c r="L31" s="81">
        <v>649</v>
      </c>
      <c r="M31" s="17">
        <v>646.4</v>
      </c>
      <c r="N31" s="50">
        <v>2.44</v>
      </c>
      <c r="O31" s="132">
        <f t="shared" si="0"/>
        <v>648.84</v>
      </c>
      <c r="P31" s="54">
        <v>319.91000000000003</v>
      </c>
      <c r="Q31" s="17" t="s">
        <v>53</v>
      </c>
      <c r="R31" s="53"/>
    </row>
    <row r="32" spans="1:18" ht="14.25" customHeight="1" thickBot="1" x14ac:dyDescent="0.25">
      <c r="A32" s="4"/>
      <c r="B32" s="94" t="s">
        <v>10</v>
      </c>
      <c r="C32" s="95" t="s">
        <v>24</v>
      </c>
      <c r="D32" s="105" t="s">
        <v>99</v>
      </c>
      <c r="E32" s="147">
        <v>540423</v>
      </c>
      <c r="F32" s="119">
        <v>44503</v>
      </c>
      <c r="G32" s="123" t="s">
        <v>48</v>
      </c>
      <c r="H32" s="125">
        <v>268359</v>
      </c>
      <c r="I32" s="114">
        <v>42703</v>
      </c>
      <c r="J32" s="104">
        <v>1350</v>
      </c>
      <c r="K32" s="134">
        <v>1396.1</v>
      </c>
      <c r="L32" s="81">
        <v>1328.2</v>
      </c>
      <c r="M32" s="97">
        <v>1335.3</v>
      </c>
      <c r="N32" s="98">
        <v>2.73</v>
      </c>
      <c r="O32" s="132">
        <f t="shared" si="0"/>
        <v>1338.03</v>
      </c>
      <c r="P32" s="99">
        <v>430.59</v>
      </c>
      <c r="Q32" s="97" t="s">
        <v>53</v>
      </c>
      <c r="R32" s="53"/>
    </row>
    <row r="33" spans="1:18" ht="14.25" customHeight="1" thickBot="1" x14ac:dyDescent="0.25">
      <c r="A33" s="4"/>
      <c r="B33" s="91" t="s">
        <v>13</v>
      </c>
      <c r="C33" s="11" t="s">
        <v>24</v>
      </c>
      <c r="D33" s="61" t="s">
        <v>91</v>
      </c>
      <c r="E33" s="147" t="s">
        <v>175</v>
      </c>
      <c r="F33" s="118">
        <v>44425</v>
      </c>
      <c r="G33" s="122" t="s">
        <v>43</v>
      </c>
      <c r="H33" s="125">
        <v>268351</v>
      </c>
      <c r="I33" s="114">
        <v>42719</v>
      </c>
      <c r="J33" s="66">
        <v>1000</v>
      </c>
      <c r="K33" s="134">
        <v>1007.82</v>
      </c>
      <c r="L33" s="75" t="s">
        <v>119</v>
      </c>
      <c r="M33" s="17">
        <v>966</v>
      </c>
      <c r="N33" s="50">
        <v>2.56</v>
      </c>
      <c r="O33" s="132">
        <f t="shared" si="0"/>
        <v>968.56</v>
      </c>
      <c r="P33" s="54">
        <v>542.47</v>
      </c>
      <c r="Q33" s="17" t="s">
        <v>53</v>
      </c>
      <c r="R33" s="53"/>
    </row>
    <row r="34" spans="1:18" ht="14.25" customHeight="1" thickBot="1" x14ac:dyDescent="0.25">
      <c r="A34" s="4"/>
      <c r="B34" s="94" t="s">
        <v>5</v>
      </c>
      <c r="C34" s="95" t="s">
        <v>24</v>
      </c>
      <c r="D34" s="96" t="s">
        <v>91</v>
      </c>
      <c r="E34" s="147" t="s">
        <v>173</v>
      </c>
      <c r="F34" s="119">
        <v>44790</v>
      </c>
      <c r="G34" s="123" t="s">
        <v>43</v>
      </c>
      <c r="H34" s="125">
        <v>750134</v>
      </c>
      <c r="I34" s="114">
        <v>44516</v>
      </c>
      <c r="J34" s="104">
        <v>575</v>
      </c>
      <c r="K34" s="134">
        <v>588.66</v>
      </c>
      <c r="L34" s="75" t="s">
        <v>120</v>
      </c>
      <c r="M34" s="97">
        <v>564.4</v>
      </c>
      <c r="N34" s="98">
        <v>1.67</v>
      </c>
      <c r="O34" s="132">
        <f t="shared" si="0"/>
        <v>566.06999999999994</v>
      </c>
      <c r="P34" s="99">
        <v>320.08</v>
      </c>
      <c r="Q34" s="97" t="s">
        <v>53</v>
      </c>
      <c r="R34" s="53"/>
    </row>
    <row r="35" spans="1:18" ht="14.25" customHeight="1" thickBot="1" x14ac:dyDescent="0.25">
      <c r="A35" s="4"/>
      <c r="B35" s="91" t="s">
        <v>38</v>
      </c>
      <c r="C35" s="11" t="s">
        <v>24</v>
      </c>
      <c r="D35" s="61" t="s">
        <v>91</v>
      </c>
      <c r="E35" s="148" t="s">
        <v>158</v>
      </c>
      <c r="F35" s="118">
        <v>44741</v>
      </c>
      <c r="G35" s="122" t="s">
        <v>43</v>
      </c>
      <c r="H35" s="126">
        <v>218556</v>
      </c>
      <c r="I35" s="116">
        <v>39738</v>
      </c>
      <c r="J35" s="66">
        <v>605</v>
      </c>
      <c r="K35" s="134">
        <v>615.33000000000004</v>
      </c>
      <c r="L35" s="81">
        <v>613.5</v>
      </c>
      <c r="M35" s="17">
        <v>610</v>
      </c>
      <c r="N35" s="50">
        <v>2.5299999999999998</v>
      </c>
      <c r="O35" s="132">
        <f t="shared" si="0"/>
        <v>612.53</v>
      </c>
      <c r="P35" s="54">
        <v>335.08</v>
      </c>
      <c r="Q35" s="17" t="s">
        <v>53</v>
      </c>
      <c r="R35" s="53"/>
    </row>
    <row r="36" spans="1:18" ht="14.25" customHeight="1" thickBot="1" x14ac:dyDescent="0.25">
      <c r="A36" s="4"/>
      <c r="B36" s="100" t="s">
        <v>16</v>
      </c>
      <c r="C36" s="101" t="s">
        <v>24</v>
      </c>
      <c r="D36" s="102" t="s">
        <v>91</v>
      </c>
      <c r="E36" s="149" t="s">
        <v>188</v>
      </c>
      <c r="F36" s="119">
        <v>44866</v>
      </c>
      <c r="G36" s="123" t="s">
        <v>43</v>
      </c>
      <c r="H36" s="127">
        <v>606866</v>
      </c>
      <c r="I36" s="113">
        <v>43474</v>
      </c>
      <c r="J36" s="103">
        <v>650</v>
      </c>
      <c r="K36" s="135">
        <v>659.58</v>
      </c>
      <c r="L36" s="81">
        <v>570.9</v>
      </c>
      <c r="M36" s="97">
        <v>568.5</v>
      </c>
      <c r="N36" s="98">
        <v>2.1800000000000002</v>
      </c>
      <c r="O36" s="132">
        <f t="shared" si="0"/>
        <v>570.67999999999995</v>
      </c>
      <c r="P36" s="99">
        <v>352.18</v>
      </c>
      <c r="Q36" s="97" t="s">
        <v>53</v>
      </c>
      <c r="R36" s="53"/>
    </row>
    <row r="37" spans="1:18" ht="14.25" customHeight="1" thickBot="1" x14ac:dyDescent="0.25">
      <c r="A37" s="4"/>
      <c r="B37" s="91" t="s">
        <v>17</v>
      </c>
      <c r="C37" s="11" t="s">
        <v>24</v>
      </c>
      <c r="D37" s="61" t="s">
        <v>91</v>
      </c>
      <c r="E37" s="147" t="s">
        <v>172</v>
      </c>
      <c r="F37" s="118">
        <v>44849</v>
      </c>
      <c r="G37" s="122" t="s">
        <v>43</v>
      </c>
      <c r="H37" s="125">
        <v>209596</v>
      </c>
      <c r="I37" s="115"/>
      <c r="J37" s="66">
        <v>405</v>
      </c>
      <c r="K37" s="134">
        <v>462.4</v>
      </c>
      <c r="L37" s="81" t="s">
        <v>121</v>
      </c>
      <c r="M37" s="17">
        <v>398</v>
      </c>
      <c r="N37" s="50">
        <v>2.62</v>
      </c>
      <c r="O37" s="132">
        <f t="shared" si="0"/>
        <v>400.62</v>
      </c>
      <c r="P37" s="54">
        <v>295.62</v>
      </c>
      <c r="Q37" s="17" t="s">
        <v>53</v>
      </c>
      <c r="R37" s="53"/>
    </row>
    <row r="38" spans="1:18" ht="14.25" customHeight="1" thickBot="1" x14ac:dyDescent="0.25">
      <c r="A38" s="4"/>
      <c r="B38" s="94" t="s">
        <v>4</v>
      </c>
      <c r="C38" s="95" t="s">
        <v>24</v>
      </c>
      <c r="D38" s="96" t="s">
        <v>91</v>
      </c>
      <c r="E38" s="147" t="s">
        <v>182</v>
      </c>
      <c r="F38" s="119">
        <v>44849</v>
      </c>
      <c r="G38" s="123" t="s">
        <v>43</v>
      </c>
      <c r="H38" s="125">
        <v>750240</v>
      </c>
      <c r="I38" s="114">
        <v>44511</v>
      </c>
      <c r="J38" s="104">
        <v>675</v>
      </c>
      <c r="K38" s="134">
        <v>685.69</v>
      </c>
      <c r="L38" s="84" t="s">
        <v>122</v>
      </c>
      <c r="M38" s="97">
        <v>666.2</v>
      </c>
      <c r="N38" s="98">
        <v>2.75</v>
      </c>
      <c r="O38" s="132">
        <f t="shared" si="0"/>
        <v>668.95</v>
      </c>
      <c r="P38" s="99">
        <v>389.7</v>
      </c>
      <c r="Q38" s="97" t="s">
        <v>53</v>
      </c>
      <c r="R38" s="53"/>
    </row>
    <row r="39" spans="1:18" ht="14.25" customHeight="1" thickBot="1" x14ac:dyDescent="0.25">
      <c r="A39" s="4"/>
      <c r="B39" s="91" t="s">
        <v>14</v>
      </c>
      <c r="C39" s="11" t="s">
        <v>24</v>
      </c>
      <c r="D39" s="61" t="s">
        <v>91</v>
      </c>
      <c r="E39" s="147" t="s">
        <v>176</v>
      </c>
      <c r="F39" s="118">
        <v>44791</v>
      </c>
      <c r="G39" s="122" t="s">
        <v>43</v>
      </c>
      <c r="H39" s="125">
        <v>268349</v>
      </c>
      <c r="I39" s="114">
        <v>42880</v>
      </c>
      <c r="J39" s="66">
        <v>1000</v>
      </c>
      <c r="K39" s="134" t="s">
        <v>109</v>
      </c>
      <c r="L39" s="87" t="s">
        <v>123</v>
      </c>
      <c r="M39" s="17">
        <v>920.2</v>
      </c>
      <c r="N39" s="50">
        <v>1.98</v>
      </c>
      <c r="O39" s="132">
        <f t="shared" si="0"/>
        <v>922.18000000000006</v>
      </c>
      <c r="P39" s="54">
        <v>476.4</v>
      </c>
      <c r="Q39" s="17" t="s">
        <v>53</v>
      </c>
      <c r="R39" s="53"/>
    </row>
    <row r="40" spans="1:18" ht="14.25" customHeight="1" thickBot="1" x14ac:dyDescent="0.25">
      <c r="A40" s="28"/>
      <c r="B40" s="94" t="s">
        <v>18</v>
      </c>
      <c r="C40" s="95" t="s">
        <v>24</v>
      </c>
      <c r="D40" s="96" t="s">
        <v>91</v>
      </c>
      <c r="E40" s="147" t="s">
        <v>169</v>
      </c>
      <c r="F40" s="119">
        <v>44783</v>
      </c>
      <c r="G40" s="123" t="s">
        <v>43</v>
      </c>
      <c r="H40" s="125">
        <v>209597</v>
      </c>
      <c r="I40" s="114">
        <v>39301</v>
      </c>
      <c r="J40" s="104">
        <v>255</v>
      </c>
      <c r="K40" s="136">
        <v>257.14999999999998</v>
      </c>
      <c r="L40" s="84" t="s">
        <v>124</v>
      </c>
      <c r="M40" s="97">
        <v>205</v>
      </c>
      <c r="N40" s="98">
        <v>2.86</v>
      </c>
      <c r="O40" s="132">
        <f t="shared" si="0"/>
        <v>207.86</v>
      </c>
      <c r="P40" s="99">
        <v>128.38</v>
      </c>
      <c r="Q40" s="97" t="s">
        <v>53</v>
      </c>
      <c r="R40" s="53"/>
    </row>
    <row r="41" spans="1:18" ht="14.25" customHeight="1" thickBot="1" x14ac:dyDescent="0.25">
      <c r="A41" s="4"/>
      <c r="B41" s="91" t="s">
        <v>103</v>
      </c>
      <c r="C41" s="11" t="s">
        <v>24</v>
      </c>
      <c r="D41" s="61" t="s">
        <v>91</v>
      </c>
      <c r="E41" s="147" t="s">
        <v>168</v>
      </c>
      <c r="F41" s="118">
        <v>44594</v>
      </c>
      <c r="G41" s="122" t="s">
        <v>82</v>
      </c>
      <c r="H41" s="125">
        <v>861637</v>
      </c>
      <c r="I41" s="114">
        <v>44516</v>
      </c>
      <c r="J41" s="66">
        <v>400</v>
      </c>
      <c r="K41" s="136">
        <v>408.1</v>
      </c>
      <c r="L41" s="81">
        <v>349.6</v>
      </c>
      <c r="M41" s="17">
        <v>347</v>
      </c>
      <c r="N41" s="50">
        <v>2.93</v>
      </c>
      <c r="O41" s="132">
        <f t="shared" si="0"/>
        <v>349.93</v>
      </c>
      <c r="P41" s="54">
        <v>238.49</v>
      </c>
      <c r="Q41" s="17" t="s">
        <v>53</v>
      </c>
      <c r="R41" s="53"/>
    </row>
    <row r="42" spans="1:18" ht="14.25" customHeight="1" thickBot="1" x14ac:dyDescent="0.25">
      <c r="A42" s="4"/>
      <c r="B42" s="94" t="s">
        <v>39</v>
      </c>
      <c r="C42" s="95" t="s">
        <v>24</v>
      </c>
      <c r="D42" s="96" t="s">
        <v>91</v>
      </c>
      <c r="E42" s="147" t="s">
        <v>150</v>
      </c>
      <c r="F42" s="119">
        <v>44602</v>
      </c>
      <c r="G42" s="123" t="s">
        <v>43</v>
      </c>
      <c r="H42" s="125">
        <v>209604</v>
      </c>
      <c r="I42" s="114">
        <v>39742</v>
      </c>
      <c r="J42" s="104">
        <v>550</v>
      </c>
      <c r="K42" s="134">
        <v>558.22</v>
      </c>
      <c r="L42" s="88" t="s">
        <v>125</v>
      </c>
      <c r="M42" s="97">
        <v>547.5</v>
      </c>
      <c r="N42" s="98">
        <v>1.8</v>
      </c>
      <c r="O42" s="132">
        <f t="shared" si="0"/>
        <v>549.29999999999995</v>
      </c>
      <c r="P42" s="99">
        <v>313.64</v>
      </c>
      <c r="Q42" s="97" t="s">
        <v>53</v>
      </c>
      <c r="R42" s="53"/>
    </row>
    <row r="43" spans="1:18" ht="14.25" customHeight="1" thickBot="1" x14ac:dyDescent="0.25">
      <c r="A43" s="4"/>
      <c r="B43" s="91" t="s">
        <v>19</v>
      </c>
      <c r="C43" s="11" t="s">
        <v>24</v>
      </c>
      <c r="D43" s="61" t="s">
        <v>91</v>
      </c>
      <c r="E43" s="147" t="s">
        <v>149</v>
      </c>
      <c r="F43" s="118">
        <v>44602</v>
      </c>
      <c r="G43" s="122" t="s">
        <v>43</v>
      </c>
      <c r="H43" s="125">
        <v>209598</v>
      </c>
      <c r="I43" s="114">
        <v>39736</v>
      </c>
      <c r="J43" s="66">
        <v>355</v>
      </c>
      <c r="K43" s="134">
        <v>358.24</v>
      </c>
      <c r="L43" s="81">
        <v>355.1</v>
      </c>
      <c r="M43" s="17">
        <v>351.5</v>
      </c>
      <c r="N43" s="50">
        <v>2.69</v>
      </c>
      <c r="O43" s="132">
        <f t="shared" si="0"/>
        <v>354.19</v>
      </c>
      <c r="P43" s="54">
        <v>162.69</v>
      </c>
      <c r="Q43" s="17" t="s">
        <v>53</v>
      </c>
      <c r="R43" s="53"/>
    </row>
    <row r="44" spans="1:18" ht="14.25" customHeight="1" thickBot="1" x14ac:dyDescent="0.25">
      <c r="A44" s="4"/>
      <c r="B44" s="94" t="s">
        <v>138</v>
      </c>
      <c r="C44" s="95" t="s">
        <v>24</v>
      </c>
      <c r="D44" s="96" t="s">
        <v>91</v>
      </c>
      <c r="E44" s="147" t="s">
        <v>189</v>
      </c>
      <c r="F44" s="119">
        <v>44866</v>
      </c>
      <c r="G44" s="123" t="s">
        <v>43</v>
      </c>
      <c r="H44" s="125">
        <v>861677</v>
      </c>
      <c r="I44" s="114">
        <v>44519</v>
      </c>
      <c r="J44" s="104">
        <v>875</v>
      </c>
      <c r="K44" s="134">
        <v>893.29</v>
      </c>
      <c r="L44" s="81">
        <v>853.14</v>
      </c>
      <c r="M44" s="97">
        <v>850.5</v>
      </c>
      <c r="N44" s="98">
        <f>O44-M44</f>
        <v>2.6399999999999864</v>
      </c>
      <c r="O44" s="132">
        <v>853.14</v>
      </c>
      <c r="P44" s="99">
        <v>372.42</v>
      </c>
      <c r="Q44" s="97" t="s">
        <v>53</v>
      </c>
      <c r="R44" s="53"/>
    </row>
    <row r="45" spans="1:18" ht="14.25" customHeight="1" thickBot="1" x14ac:dyDescent="0.25">
      <c r="A45" s="4"/>
      <c r="B45" s="91" t="s">
        <v>40</v>
      </c>
      <c r="C45" s="11" t="s">
        <v>25</v>
      </c>
      <c r="D45" s="61" t="s">
        <v>91</v>
      </c>
      <c r="E45" s="147" t="s">
        <v>159</v>
      </c>
      <c r="F45" s="118">
        <v>44852</v>
      </c>
      <c r="G45" s="122" t="s">
        <v>43</v>
      </c>
      <c r="H45" s="125">
        <v>223163</v>
      </c>
      <c r="I45" s="114">
        <v>40289</v>
      </c>
      <c r="J45" s="66">
        <v>705</v>
      </c>
      <c r="K45" s="134">
        <v>716.8</v>
      </c>
      <c r="L45" s="81">
        <v>685.6</v>
      </c>
      <c r="M45" s="17">
        <v>684</v>
      </c>
      <c r="N45" s="50">
        <v>1.33</v>
      </c>
      <c r="O45" s="132">
        <f t="shared" si="0"/>
        <v>685.33</v>
      </c>
      <c r="P45" s="54">
        <v>295</v>
      </c>
      <c r="Q45" s="17" t="s">
        <v>53</v>
      </c>
      <c r="R45" s="53"/>
    </row>
    <row r="46" spans="1:18" ht="14.25" customHeight="1" thickBot="1" x14ac:dyDescent="0.25">
      <c r="A46" s="4"/>
      <c r="B46" s="94" t="s">
        <v>104</v>
      </c>
      <c r="C46" s="95" t="s">
        <v>24</v>
      </c>
      <c r="D46" s="96" t="s">
        <v>91</v>
      </c>
      <c r="E46" s="147" t="s">
        <v>177</v>
      </c>
      <c r="F46" s="119">
        <v>44797</v>
      </c>
      <c r="G46" s="123" t="s">
        <v>43</v>
      </c>
      <c r="H46" s="125" t="s">
        <v>126</v>
      </c>
      <c r="I46" s="114">
        <v>43510</v>
      </c>
      <c r="J46" s="104" t="s">
        <v>127</v>
      </c>
      <c r="K46" s="134" t="s">
        <v>128</v>
      </c>
      <c r="L46" s="81">
        <v>707</v>
      </c>
      <c r="M46" s="97">
        <v>710.5</v>
      </c>
      <c r="N46" s="98">
        <v>0.18</v>
      </c>
      <c r="O46" s="132">
        <f t="shared" si="0"/>
        <v>710.68</v>
      </c>
      <c r="P46" s="99" t="s">
        <v>139</v>
      </c>
      <c r="Q46" s="97" t="s">
        <v>53</v>
      </c>
      <c r="R46" s="53"/>
    </row>
    <row r="47" spans="1:18" ht="14.25" customHeight="1" thickBot="1" x14ac:dyDescent="0.25">
      <c r="A47" s="4"/>
      <c r="B47" s="91" t="s">
        <v>105</v>
      </c>
      <c r="C47" s="11" t="s">
        <v>24</v>
      </c>
      <c r="D47" s="61" t="s">
        <v>91</v>
      </c>
      <c r="E47" s="147" t="s">
        <v>178</v>
      </c>
      <c r="F47" s="118">
        <v>44797</v>
      </c>
      <c r="G47" s="122" t="s">
        <v>43</v>
      </c>
      <c r="H47" s="125" t="s">
        <v>130</v>
      </c>
      <c r="I47" s="114">
        <v>43510</v>
      </c>
      <c r="J47" s="66" t="s">
        <v>132</v>
      </c>
      <c r="K47" s="134" t="s">
        <v>134</v>
      </c>
      <c r="L47" s="81">
        <v>814</v>
      </c>
      <c r="M47" s="17">
        <v>822</v>
      </c>
      <c r="N47" s="50">
        <v>0.2</v>
      </c>
      <c r="O47" s="132">
        <f t="shared" si="0"/>
        <v>822.2</v>
      </c>
      <c r="P47" s="54" t="s">
        <v>139</v>
      </c>
      <c r="Q47" s="17" t="s">
        <v>53</v>
      </c>
      <c r="R47" s="53"/>
    </row>
    <row r="48" spans="1:18" ht="14.25" customHeight="1" thickBot="1" x14ac:dyDescent="0.25">
      <c r="A48" s="4"/>
      <c r="B48" s="94" t="s">
        <v>106</v>
      </c>
      <c r="C48" s="95" t="s">
        <v>24</v>
      </c>
      <c r="D48" s="96" t="s">
        <v>91</v>
      </c>
      <c r="E48" s="147" t="s">
        <v>179</v>
      </c>
      <c r="F48" s="119">
        <v>44797</v>
      </c>
      <c r="G48" s="123" t="s">
        <v>43</v>
      </c>
      <c r="H48" s="125" t="s">
        <v>131</v>
      </c>
      <c r="I48" s="114">
        <v>43510</v>
      </c>
      <c r="J48" s="104" t="s">
        <v>133</v>
      </c>
      <c r="K48" s="134" t="s">
        <v>135</v>
      </c>
      <c r="L48" s="81">
        <v>849</v>
      </c>
      <c r="M48" s="97">
        <v>857.2</v>
      </c>
      <c r="N48" s="98">
        <v>0.19</v>
      </c>
      <c r="O48" s="132">
        <f t="shared" si="0"/>
        <v>857.3900000000001</v>
      </c>
      <c r="P48" s="99" t="s">
        <v>139</v>
      </c>
      <c r="Q48" s="97" t="s">
        <v>53</v>
      </c>
      <c r="R48" s="53"/>
    </row>
    <row r="49" spans="1:18" ht="14.25" customHeight="1" thickBot="1" x14ac:dyDescent="0.25">
      <c r="A49" s="4"/>
      <c r="B49" s="91" t="s">
        <v>28</v>
      </c>
      <c r="C49" s="11" t="s">
        <v>34</v>
      </c>
      <c r="D49" s="61" t="s">
        <v>91</v>
      </c>
      <c r="E49" s="147" t="s">
        <v>161</v>
      </c>
      <c r="F49" s="118">
        <v>44593</v>
      </c>
      <c r="G49" s="122" t="s">
        <v>43</v>
      </c>
      <c r="H49" s="125">
        <v>206241</v>
      </c>
      <c r="I49" s="114">
        <v>42668</v>
      </c>
      <c r="J49" s="66">
        <v>400</v>
      </c>
      <c r="K49" s="134">
        <v>502.22</v>
      </c>
      <c r="L49" s="89">
        <v>400</v>
      </c>
      <c r="M49" s="17">
        <f>(846+824)/2</f>
        <v>835</v>
      </c>
      <c r="N49" s="17">
        <f>3419.09-3418.28</f>
        <v>0.80999999999994543</v>
      </c>
      <c r="O49" s="132">
        <f t="shared" si="0"/>
        <v>835.81</v>
      </c>
      <c r="P49" s="54">
        <v>348.44</v>
      </c>
      <c r="Q49" s="191" t="s">
        <v>54</v>
      </c>
      <c r="R49" s="53"/>
    </row>
    <row r="50" spans="1:18" ht="14.25" customHeight="1" x14ac:dyDescent="0.2">
      <c r="A50" s="4"/>
      <c r="B50" s="188" t="s">
        <v>27</v>
      </c>
      <c r="C50" s="189" t="s">
        <v>34</v>
      </c>
      <c r="D50" s="190" t="s">
        <v>91</v>
      </c>
      <c r="E50" s="163" t="s">
        <v>160</v>
      </c>
      <c r="F50" s="164">
        <v>44678</v>
      </c>
      <c r="G50" s="165" t="s">
        <v>43</v>
      </c>
      <c r="H50" s="166">
        <v>476361</v>
      </c>
      <c r="I50" s="167">
        <v>42922</v>
      </c>
      <c r="J50" s="168">
        <v>500</v>
      </c>
      <c r="K50" s="169">
        <v>507.23</v>
      </c>
      <c r="L50" s="170">
        <v>400</v>
      </c>
      <c r="M50" s="171">
        <f>(479+461)/2</f>
        <v>470</v>
      </c>
      <c r="N50" s="171">
        <f>3328.38-3320</f>
        <v>8.3800000000001091</v>
      </c>
      <c r="O50" s="172">
        <f t="shared" si="0"/>
        <v>478.38000000000011</v>
      </c>
      <c r="P50" s="173">
        <v>277.22000000000003</v>
      </c>
      <c r="Q50" s="192" t="s">
        <v>54</v>
      </c>
      <c r="R50" s="53"/>
    </row>
    <row r="51" spans="1:18" ht="14.25" customHeight="1" x14ac:dyDescent="0.2">
      <c r="A51" s="4"/>
      <c r="B51" s="174" t="s">
        <v>20</v>
      </c>
      <c r="C51" s="175"/>
      <c r="D51" s="175"/>
      <c r="E51" s="176"/>
      <c r="F51" s="177"/>
      <c r="G51" s="175"/>
      <c r="H51" s="178"/>
      <c r="I51" s="178"/>
      <c r="J51" s="175"/>
      <c r="K51" s="179" t="s">
        <v>101</v>
      </c>
      <c r="L51" s="180" t="s">
        <v>102</v>
      </c>
      <c r="M51" s="181"/>
      <c r="N51" s="181"/>
      <c r="O51" s="182"/>
      <c r="P51" s="181" t="s">
        <v>90</v>
      </c>
      <c r="Q51" s="183"/>
      <c r="R51" s="9"/>
    </row>
    <row r="52" spans="1:18" ht="14.25" customHeight="1" x14ac:dyDescent="0.2">
      <c r="A52" s="4"/>
      <c r="B52" s="60" t="s">
        <v>92</v>
      </c>
      <c r="C52" s="154"/>
      <c r="D52" s="51" t="s">
        <v>91</v>
      </c>
      <c r="E52" s="150" t="s">
        <v>184</v>
      </c>
      <c r="F52" s="120">
        <v>44852</v>
      </c>
      <c r="G52" s="51" t="s">
        <v>87</v>
      </c>
      <c r="H52" s="63"/>
      <c r="I52" s="63"/>
      <c r="J52" s="155"/>
      <c r="K52" s="156" t="s">
        <v>100</v>
      </c>
      <c r="L52" s="6"/>
      <c r="M52" s="6"/>
      <c r="N52" s="6"/>
      <c r="O52" s="157"/>
      <c r="P52" s="22"/>
      <c r="Q52" s="184"/>
      <c r="R52" s="9"/>
    </row>
    <row r="53" spans="1:18" ht="14.25" customHeight="1" x14ac:dyDescent="0.2">
      <c r="A53" s="4"/>
      <c r="B53" s="60" t="s">
        <v>93</v>
      </c>
      <c r="C53" s="6"/>
      <c r="D53" s="51" t="s">
        <v>91</v>
      </c>
      <c r="E53" s="150" t="s">
        <v>185</v>
      </c>
      <c r="F53" s="120">
        <v>44852</v>
      </c>
      <c r="G53" s="51" t="s">
        <v>87</v>
      </c>
      <c r="H53" s="63"/>
      <c r="I53" s="63"/>
      <c r="J53" s="155"/>
      <c r="K53" s="155"/>
      <c r="L53" s="6"/>
      <c r="M53" s="6"/>
      <c r="N53" s="6"/>
      <c r="O53" s="157"/>
      <c r="P53" s="22"/>
      <c r="Q53" s="184"/>
      <c r="R53" s="53"/>
    </row>
    <row r="54" spans="1:18" s="7" customFormat="1" ht="13.5" customHeight="1" x14ac:dyDescent="0.2">
      <c r="A54" s="1"/>
      <c r="B54" s="185" t="s">
        <v>190</v>
      </c>
      <c r="C54" s="112"/>
      <c r="D54" s="112"/>
      <c r="E54" s="112"/>
      <c r="F54" s="112"/>
      <c r="G54" s="111"/>
      <c r="H54" s="158"/>
      <c r="I54" s="158"/>
      <c r="J54" s="158" t="s">
        <v>98</v>
      </c>
      <c r="K54" s="159"/>
      <c r="L54" s="159"/>
      <c r="M54" s="160"/>
      <c r="N54" s="160"/>
      <c r="O54" s="161"/>
      <c r="P54" s="162"/>
      <c r="Q54" s="186"/>
      <c r="R54" s="1"/>
    </row>
    <row r="55" spans="1:18" ht="12.75" x14ac:dyDescent="0.2">
      <c r="A55" s="21"/>
      <c r="B55" s="52"/>
      <c r="C55" s="19"/>
      <c r="D55" s="139"/>
      <c r="E55" s="140"/>
      <c r="F55" s="141"/>
      <c r="G55" s="141"/>
      <c r="H55" s="142"/>
      <c r="I55" s="142"/>
      <c r="J55" s="21"/>
      <c r="K55" s="20"/>
      <c r="L55" s="13"/>
      <c r="M55" s="138"/>
      <c r="R55" s="15"/>
    </row>
    <row r="56" spans="1:18" ht="12.75" x14ac:dyDescent="0.2">
      <c r="A56" s="21"/>
      <c r="B56" s="52"/>
      <c r="C56" s="19"/>
      <c r="D56" s="19"/>
      <c r="E56" s="58"/>
      <c r="F56" s="13"/>
      <c r="G56" s="13"/>
      <c r="H56" s="59"/>
      <c r="I56" s="59"/>
      <c r="J56" s="20"/>
      <c r="K56" s="20"/>
      <c r="L56" s="13"/>
      <c r="M56" s="138"/>
      <c r="R56" s="15"/>
    </row>
    <row r="57" spans="1:18" ht="14.25" x14ac:dyDescent="0.2">
      <c r="A57" s="21"/>
      <c r="B57" s="143"/>
      <c r="C57" s="19"/>
      <c r="D57" s="19"/>
      <c r="E57" s="58"/>
      <c r="F57" s="13"/>
      <c r="G57" s="13"/>
      <c r="H57" s="59"/>
      <c r="I57" s="59"/>
      <c r="J57" s="144"/>
      <c r="K57" s="144"/>
      <c r="L57" s="13"/>
      <c r="M57" s="138"/>
      <c r="R57" s="15"/>
    </row>
    <row r="58" spans="1:18" ht="14.25" x14ac:dyDescent="0.2">
      <c r="A58" s="21"/>
      <c r="B58" s="143"/>
      <c r="C58" s="19"/>
      <c r="D58" s="19"/>
      <c r="E58" s="58"/>
      <c r="F58" s="13"/>
      <c r="G58" s="13"/>
      <c r="H58" s="59"/>
      <c r="I58" s="59"/>
      <c r="J58" s="13"/>
      <c r="K58" s="13"/>
      <c r="L58" s="13"/>
      <c r="M58" s="138"/>
      <c r="R58" s="15"/>
    </row>
    <row r="59" spans="1:18" ht="14.25" x14ac:dyDescent="0.2">
      <c r="A59" s="21"/>
      <c r="B59" s="143"/>
      <c r="C59" s="19"/>
      <c r="D59" s="19"/>
      <c r="E59" s="58"/>
      <c r="F59" s="13"/>
      <c r="G59" s="13"/>
      <c r="H59" s="59"/>
      <c r="I59" s="59"/>
      <c r="J59" s="13"/>
      <c r="K59" s="13"/>
      <c r="L59" s="13"/>
      <c r="M59" s="138"/>
      <c r="R59" s="15"/>
    </row>
    <row r="60" spans="1:18" ht="14.25" x14ac:dyDescent="0.2">
      <c r="A60" s="21"/>
      <c r="B60" s="143"/>
      <c r="C60" s="19"/>
      <c r="D60" s="19"/>
      <c r="E60" s="58"/>
      <c r="F60" s="13"/>
      <c r="G60" s="13"/>
      <c r="H60" s="59"/>
      <c r="I60" s="59"/>
      <c r="J60" s="13"/>
      <c r="K60" s="13"/>
      <c r="L60" s="13"/>
      <c r="M60" s="138"/>
      <c r="R60" s="15"/>
    </row>
    <row r="61" spans="1:18" ht="14.25" x14ac:dyDescent="0.2">
      <c r="A61" s="21"/>
      <c r="B61" s="143"/>
      <c r="C61" s="19"/>
      <c r="D61" s="19"/>
      <c r="E61" s="58"/>
      <c r="F61" s="13"/>
      <c r="G61" s="13"/>
      <c r="H61" s="59"/>
      <c r="I61" s="59"/>
      <c r="J61" s="13"/>
      <c r="K61" s="13"/>
      <c r="L61" s="13"/>
      <c r="M61" s="138"/>
      <c r="R61" s="15"/>
    </row>
    <row r="62" spans="1:18" ht="14.25" x14ac:dyDescent="0.2">
      <c r="A62" s="21"/>
      <c r="B62" s="143"/>
      <c r="C62" s="19"/>
      <c r="D62" s="19"/>
      <c r="E62" s="58"/>
      <c r="F62" s="13"/>
      <c r="G62" s="13"/>
      <c r="H62" s="59"/>
      <c r="I62" s="59"/>
      <c r="J62" s="13"/>
      <c r="K62" s="13"/>
      <c r="L62" s="13"/>
      <c r="M62" s="138"/>
      <c r="R62" s="15"/>
    </row>
    <row r="63" spans="1:18" ht="14.25" x14ac:dyDescent="0.2">
      <c r="A63" s="21"/>
      <c r="B63" s="143"/>
      <c r="C63" s="19"/>
      <c r="D63" s="19"/>
      <c r="E63" s="58"/>
      <c r="F63" s="13"/>
      <c r="G63" s="13"/>
      <c r="H63" s="59"/>
      <c r="I63" s="59"/>
      <c r="J63" s="13"/>
      <c r="K63" s="13"/>
      <c r="L63" s="13"/>
      <c r="M63" s="138"/>
      <c r="R63" s="15"/>
    </row>
    <row r="64" spans="1:18" ht="14.25" x14ac:dyDescent="0.2">
      <c r="B64" s="143"/>
      <c r="C64" s="19"/>
      <c r="D64" s="19"/>
      <c r="E64" s="58"/>
      <c r="F64" s="13"/>
      <c r="G64" s="13"/>
      <c r="H64" s="59"/>
      <c r="I64" s="59"/>
      <c r="J64" s="13"/>
      <c r="K64" s="13"/>
      <c r="L64" s="13"/>
      <c r="M64" s="138"/>
      <c r="R64" s="15"/>
    </row>
    <row r="65" spans="1:18" ht="14.25" x14ac:dyDescent="0.2">
      <c r="B65" s="143"/>
      <c r="C65" s="19"/>
      <c r="D65" s="19"/>
      <c r="E65" s="58"/>
      <c r="F65" s="13"/>
      <c r="G65" s="13"/>
      <c r="H65" s="59"/>
      <c r="I65" s="59"/>
      <c r="J65" s="13"/>
      <c r="K65" s="13"/>
      <c r="L65" s="13"/>
      <c r="M65" s="138"/>
      <c r="R65" s="15"/>
    </row>
    <row r="66" spans="1:18" ht="14.25" x14ac:dyDescent="0.2">
      <c r="B66" s="143"/>
      <c r="C66" s="19"/>
      <c r="D66" s="19"/>
      <c r="E66" s="58"/>
      <c r="F66" s="13"/>
      <c r="G66" s="13"/>
      <c r="H66" s="59"/>
      <c r="I66" s="59"/>
      <c r="J66" s="13"/>
      <c r="K66" s="13"/>
      <c r="L66" s="13"/>
      <c r="M66" s="138"/>
      <c r="R66" s="15"/>
    </row>
    <row r="67" spans="1:18" ht="14.25" x14ac:dyDescent="0.2">
      <c r="B67" s="143"/>
      <c r="C67" s="19"/>
      <c r="D67" s="19"/>
      <c r="E67" s="58"/>
      <c r="F67" s="13"/>
      <c r="G67" s="13"/>
      <c r="H67" s="59"/>
      <c r="I67" s="59"/>
      <c r="J67" s="13"/>
      <c r="K67" s="13"/>
      <c r="L67" s="13"/>
      <c r="M67" s="138"/>
      <c r="R67" s="15"/>
    </row>
    <row r="68" spans="1:18" ht="14.25" x14ac:dyDescent="0.2">
      <c r="B68" s="143"/>
      <c r="C68" s="19"/>
      <c r="D68" s="19"/>
      <c r="E68" s="58"/>
      <c r="F68" s="13"/>
      <c r="G68" s="13"/>
      <c r="H68" s="59"/>
      <c r="I68" s="59"/>
      <c r="J68" s="13"/>
      <c r="K68" s="13"/>
      <c r="L68" s="13"/>
      <c r="M68" s="138"/>
      <c r="R68" s="15"/>
    </row>
    <row r="69" spans="1:18" ht="14.25" x14ac:dyDescent="0.2">
      <c r="B69" s="143"/>
      <c r="C69" s="19"/>
      <c r="D69" s="19"/>
      <c r="E69" s="58"/>
      <c r="F69" s="13"/>
      <c r="G69" s="13"/>
      <c r="H69" s="59"/>
      <c r="I69" s="59"/>
      <c r="J69" s="13"/>
      <c r="K69" s="13"/>
      <c r="L69" s="13"/>
      <c r="M69" s="138"/>
      <c r="R69" s="15"/>
    </row>
    <row r="70" spans="1:18" ht="14.25" x14ac:dyDescent="0.2">
      <c r="B70" s="143"/>
      <c r="C70" s="19"/>
      <c r="D70" s="19"/>
      <c r="E70" s="58"/>
      <c r="F70" s="13"/>
      <c r="G70" s="13"/>
      <c r="H70" s="59"/>
      <c r="I70" s="59"/>
      <c r="J70" s="13"/>
      <c r="K70" s="13"/>
      <c r="L70" s="13"/>
      <c r="M70" s="138"/>
    </row>
    <row r="71" spans="1:18" ht="14.25" x14ac:dyDescent="0.2">
      <c r="B71" s="143"/>
      <c r="C71" s="19"/>
      <c r="D71" s="19"/>
      <c r="E71" s="58"/>
      <c r="F71" s="13"/>
      <c r="G71" s="13"/>
      <c r="H71" s="59"/>
      <c r="I71" s="59"/>
      <c r="J71" s="13"/>
      <c r="K71" s="13"/>
      <c r="L71" s="13"/>
      <c r="M71" s="138"/>
    </row>
    <row r="72" spans="1:18" ht="14.25" x14ac:dyDescent="0.2">
      <c r="B72" s="143"/>
      <c r="C72" s="19"/>
      <c r="D72" s="19"/>
      <c r="E72" s="58"/>
      <c r="F72" s="13"/>
      <c r="G72" s="13"/>
      <c r="H72" s="59"/>
      <c r="I72" s="59"/>
      <c r="J72" s="13"/>
      <c r="K72" s="13"/>
      <c r="L72" s="13"/>
      <c r="M72" s="138"/>
    </row>
    <row r="73" spans="1:18" ht="14.25" x14ac:dyDescent="0.2">
      <c r="B73" s="143"/>
      <c r="C73" s="19"/>
      <c r="D73" s="19"/>
      <c r="E73" s="58"/>
      <c r="F73" s="13"/>
      <c r="G73" s="13"/>
      <c r="H73" s="59"/>
      <c r="I73" s="59"/>
      <c r="J73" s="13"/>
      <c r="K73" s="13"/>
      <c r="L73" s="13"/>
      <c r="M73" s="138"/>
    </row>
    <row r="74" spans="1:18" ht="14.25" x14ac:dyDescent="0.2">
      <c r="B74" s="143"/>
      <c r="C74" s="19"/>
      <c r="D74" s="19"/>
      <c r="E74" s="58"/>
      <c r="F74" s="13"/>
      <c r="G74" s="13"/>
      <c r="H74" s="59"/>
      <c r="I74" s="59"/>
      <c r="J74" s="13"/>
      <c r="K74" s="13"/>
      <c r="L74" s="13"/>
      <c r="M74" s="138"/>
    </row>
    <row r="75" spans="1:18" ht="14.25" x14ac:dyDescent="0.2">
      <c r="B75" s="143"/>
      <c r="C75" s="19"/>
      <c r="D75" s="19"/>
      <c r="E75" s="58"/>
      <c r="F75" s="13"/>
      <c r="G75" s="13"/>
      <c r="H75" s="59"/>
      <c r="I75" s="59"/>
      <c r="J75" s="13"/>
      <c r="K75" s="13"/>
      <c r="L75" s="13"/>
      <c r="M75" s="138"/>
    </row>
    <row r="76" spans="1:18" ht="14.25" x14ac:dyDescent="0.2">
      <c r="B76" s="143"/>
      <c r="C76" s="19"/>
      <c r="D76" s="19"/>
      <c r="E76" s="58"/>
      <c r="F76" s="13"/>
      <c r="G76" s="13"/>
      <c r="H76" s="59"/>
      <c r="I76" s="59"/>
      <c r="J76" s="13"/>
      <c r="K76" s="13"/>
      <c r="L76" s="13"/>
      <c r="M76" s="138"/>
    </row>
    <row r="77" spans="1:18" ht="14.25" x14ac:dyDescent="0.2">
      <c r="B77" s="143"/>
      <c r="C77" s="19"/>
      <c r="D77" s="19"/>
      <c r="E77" s="58"/>
      <c r="F77" s="13"/>
      <c r="G77" s="13"/>
      <c r="H77" s="59"/>
      <c r="I77" s="59"/>
      <c r="J77" s="13"/>
      <c r="K77" s="13"/>
      <c r="L77" s="13"/>
      <c r="M77" s="138"/>
    </row>
    <row r="78" spans="1:18" ht="14.25" x14ac:dyDescent="0.2">
      <c r="B78" s="143"/>
      <c r="C78" s="19"/>
      <c r="D78" s="19"/>
      <c r="E78" s="58"/>
      <c r="F78" s="13"/>
      <c r="G78" s="13"/>
      <c r="H78" s="59"/>
      <c r="I78" s="59"/>
      <c r="J78" s="13"/>
      <c r="K78" s="13"/>
      <c r="L78" s="13"/>
      <c r="M78" s="138"/>
    </row>
    <row r="79" spans="1:18" ht="14.25" x14ac:dyDescent="0.2">
      <c r="B79" s="143"/>
      <c r="C79" s="19"/>
      <c r="D79" s="19"/>
      <c r="E79" s="58"/>
      <c r="F79" s="13"/>
      <c r="G79" s="13"/>
      <c r="H79" s="59"/>
      <c r="I79" s="59"/>
      <c r="J79" s="13"/>
      <c r="K79" s="13"/>
      <c r="L79" s="13"/>
      <c r="M79" s="138"/>
    </row>
    <row r="80" spans="1:18" x14ac:dyDescent="0.2">
      <c r="A80" s="57"/>
      <c r="B80" s="21"/>
      <c r="C80" s="19"/>
      <c r="D80" s="19"/>
      <c r="E80" s="58"/>
      <c r="F80" s="13"/>
      <c r="G80" s="13"/>
      <c r="H80" s="59"/>
      <c r="I80" s="59"/>
      <c r="J80" s="13"/>
      <c r="K80" s="13"/>
      <c r="L80" s="13"/>
      <c r="M80" s="138"/>
    </row>
    <row r="81" spans="1:13" x14ac:dyDescent="0.2">
      <c r="A81" s="57"/>
      <c r="B81" s="21"/>
      <c r="C81" s="26"/>
      <c r="D81" s="26"/>
      <c r="E81" s="26"/>
      <c r="F81" s="26"/>
      <c r="G81" s="26"/>
      <c r="H81" s="65"/>
      <c r="I81" s="65"/>
      <c r="J81" s="13"/>
      <c r="K81" s="13"/>
      <c r="L81" s="13"/>
      <c r="M81" s="138"/>
    </row>
    <row r="82" spans="1:13" x14ac:dyDescent="0.2">
      <c r="A82" s="57"/>
      <c r="B82" s="21"/>
      <c r="C82" s="26"/>
      <c r="D82" s="26"/>
      <c r="E82" s="26"/>
      <c r="F82" s="26"/>
      <c r="G82" s="26"/>
      <c r="H82" s="65"/>
      <c r="I82" s="65"/>
      <c r="J82" s="13"/>
      <c r="K82" s="13"/>
      <c r="L82" s="13"/>
      <c r="M82" s="138"/>
    </row>
    <row r="83" spans="1:13" ht="12.75" x14ac:dyDescent="0.2">
      <c r="B83" s="52"/>
      <c r="C83" s="19"/>
      <c r="D83" s="19"/>
      <c r="E83" s="20"/>
      <c r="F83" s="13"/>
      <c r="G83" s="13"/>
      <c r="H83" s="59"/>
      <c r="I83" s="59"/>
      <c r="J83" s="26"/>
      <c r="K83" s="26"/>
      <c r="L83" s="13"/>
      <c r="M83" s="138"/>
    </row>
    <row r="84" spans="1:13" x14ac:dyDescent="0.2">
      <c r="B84" s="15"/>
      <c r="C84" s="13"/>
      <c r="D84" s="13"/>
      <c r="E84" s="145"/>
      <c r="F84" s="13"/>
      <c r="G84" s="13"/>
      <c r="H84" s="59"/>
      <c r="I84" s="59"/>
      <c r="J84" s="26"/>
      <c r="K84" s="26"/>
      <c r="L84" s="13"/>
      <c r="M84" s="138"/>
    </row>
    <row r="85" spans="1:13" x14ac:dyDescent="0.2">
      <c r="B85" s="15"/>
      <c r="C85" s="13"/>
      <c r="D85" s="13"/>
      <c r="E85" s="145"/>
      <c r="F85" s="13"/>
      <c r="G85" s="13"/>
      <c r="H85" s="59"/>
      <c r="I85" s="59"/>
      <c r="J85" s="13"/>
      <c r="K85" s="13"/>
      <c r="L85" s="13"/>
      <c r="M85" s="138"/>
    </row>
  </sheetData>
  <phoneticPr fontId="0" type="noConversion"/>
  <printOptions horizontalCentered="1" verticalCentered="1"/>
  <pageMargins left="0.2" right="0" top="0.17" bottom="0.17" header="0.17" footer="0"/>
  <pageSetup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B8" sqref="B8"/>
    </sheetView>
  </sheetViews>
  <sheetFormatPr defaultRowHeight="12.75" x14ac:dyDescent="0.2"/>
  <cols>
    <col min="1" max="1" width="15.7109375" bestFit="1" customWidth="1"/>
    <col min="2" max="2" width="17" bestFit="1" customWidth="1"/>
  </cols>
  <sheetData>
    <row r="1" spans="1:5" x14ac:dyDescent="0.2">
      <c r="A1" s="6"/>
      <c r="B1" s="34"/>
      <c r="C1" s="6"/>
      <c r="D1" s="9"/>
      <c r="E1" s="6"/>
    </row>
    <row r="2" spans="1:5" x14ac:dyDescent="0.2">
      <c r="A2" s="23" t="s">
        <v>66</v>
      </c>
      <c r="B2" s="42" t="s">
        <v>68</v>
      </c>
      <c r="C2" s="43"/>
      <c r="D2" s="44"/>
      <c r="E2" s="6"/>
    </row>
    <row r="3" spans="1:5" x14ac:dyDescent="0.2">
      <c r="A3" s="27"/>
      <c r="B3" s="36"/>
      <c r="C3" s="37"/>
      <c r="D3" s="38"/>
      <c r="E3" s="6"/>
    </row>
    <row r="4" spans="1:5" x14ac:dyDescent="0.2">
      <c r="A4" s="29" t="s">
        <v>58</v>
      </c>
      <c r="B4" s="32" t="s">
        <v>60</v>
      </c>
      <c r="C4" s="37" t="s">
        <v>69</v>
      </c>
      <c r="D4" s="38"/>
      <c r="E4" s="6"/>
    </row>
    <row r="5" spans="1:5" x14ac:dyDescent="0.2">
      <c r="A5" s="29" t="s">
        <v>57</v>
      </c>
      <c r="B5" s="49" t="s">
        <v>83</v>
      </c>
      <c r="C5" s="37"/>
      <c r="D5" s="38"/>
      <c r="E5" s="6"/>
    </row>
    <row r="6" spans="1:5" x14ac:dyDescent="0.2">
      <c r="A6" s="29" t="s">
        <v>79</v>
      </c>
      <c r="B6" s="49" t="s">
        <v>85</v>
      </c>
      <c r="C6" s="37"/>
      <c r="D6" s="38"/>
      <c r="E6" s="6"/>
    </row>
    <row r="7" spans="1:5" x14ac:dyDescent="0.2">
      <c r="A7" s="29" t="s">
        <v>72</v>
      </c>
      <c r="B7" s="37"/>
      <c r="C7" s="37"/>
      <c r="D7" s="38"/>
      <c r="E7" s="6"/>
    </row>
    <row r="8" spans="1:5" x14ac:dyDescent="0.2">
      <c r="A8" s="29" t="s">
        <v>61</v>
      </c>
      <c r="B8" s="39"/>
      <c r="C8" s="37"/>
      <c r="D8" s="38"/>
      <c r="E8" s="6"/>
    </row>
    <row r="9" spans="1:5" x14ac:dyDescent="0.2">
      <c r="A9" s="29" t="s">
        <v>71</v>
      </c>
      <c r="B9" s="39"/>
      <c r="C9" s="37"/>
      <c r="D9" s="38"/>
      <c r="E9" s="6"/>
    </row>
    <row r="10" spans="1:5" x14ac:dyDescent="0.2">
      <c r="A10" s="29" t="s">
        <v>56</v>
      </c>
      <c r="B10" s="39"/>
      <c r="C10" s="37"/>
      <c r="D10" s="38"/>
      <c r="E10" s="6"/>
    </row>
    <row r="11" spans="1:5" x14ac:dyDescent="0.2">
      <c r="A11" s="29" t="s">
        <v>74</v>
      </c>
      <c r="B11" s="39"/>
      <c r="C11" s="37"/>
      <c r="D11" s="38"/>
      <c r="E11" s="6"/>
    </row>
    <row r="12" spans="1:5" x14ac:dyDescent="0.2">
      <c r="A12" s="29" t="s">
        <v>73</v>
      </c>
      <c r="B12" s="39"/>
      <c r="C12" s="37"/>
      <c r="D12" s="38"/>
      <c r="E12" s="6"/>
    </row>
    <row r="13" spans="1:5" x14ac:dyDescent="0.2">
      <c r="A13" s="29" t="s">
        <v>78</v>
      </c>
      <c r="B13" s="39"/>
      <c r="C13" s="37"/>
      <c r="D13" s="38"/>
      <c r="E13" s="6"/>
    </row>
    <row r="14" spans="1:5" x14ac:dyDescent="0.2">
      <c r="A14" s="29" t="s">
        <v>59</v>
      </c>
      <c r="B14" s="30" t="s">
        <v>75</v>
      </c>
      <c r="C14" s="40"/>
      <c r="D14" s="41"/>
      <c r="E14" s="6"/>
    </row>
    <row r="15" spans="1:5" x14ac:dyDescent="0.2">
      <c r="A15" s="29" t="s">
        <v>55</v>
      </c>
      <c r="B15" s="35"/>
      <c r="C15" s="35"/>
      <c r="D15" s="38"/>
      <c r="E15" s="6"/>
    </row>
    <row r="16" spans="1:5" x14ac:dyDescent="0.2">
      <c r="A16" s="29" t="s">
        <v>67</v>
      </c>
      <c r="B16" s="35">
        <v>83528</v>
      </c>
      <c r="C16" s="36" t="s">
        <v>70</v>
      </c>
      <c r="D16" s="38"/>
      <c r="E16" s="6"/>
    </row>
    <row r="17" spans="1:5" x14ac:dyDescent="0.2">
      <c r="A17" s="46" t="s">
        <v>62</v>
      </c>
      <c r="B17" s="45">
        <v>87499</v>
      </c>
      <c r="C17" s="36" t="s">
        <v>70</v>
      </c>
      <c r="D17" s="38"/>
      <c r="E17" s="6"/>
    </row>
    <row r="18" spans="1:5" x14ac:dyDescent="0.2">
      <c r="A18" s="29" t="s">
        <v>64</v>
      </c>
      <c r="B18" s="36">
        <v>80486</v>
      </c>
      <c r="C18" s="36" t="s">
        <v>70</v>
      </c>
      <c r="D18" s="38"/>
      <c r="E18" s="6"/>
    </row>
    <row r="19" spans="1:5" x14ac:dyDescent="0.2">
      <c r="A19" s="46" t="s">
        <v>77</v>
      </c>
      <c r="B19" s="45">
        <v>87497</v>
      </c>
      <c r="C19" s="36" t="s">
        <v>70</v>
      </c>
      <c r="D19" s="38"/>
      <c r="E19" s="6"/>
    </row>
    <row r="20" spans="1:5" x14ac:dyDescent="0.2">
      <c r="A20" s="46" t="s">
        <v>63</v>
      </c>
      <c r="B20" s="45">
        <v>87495</v>
      </c>
      <c r="C20" s="36" t="s">
        <v>70</v>
      </c>
      <c r="D20" s="38"/>
      <c r="E20" s="6"/>
    </row>
    <row r="21" spans="1:5" x14ac:dyDescent="0.2">
      <c r="A21" s="45" t="s">
        <v>76</v>
      </c>
      <c r="B21" s="45">
        <v>87502</v>
      </c>
      <c r="C21" s="36" t="s">
        <v>70</v>
      </c>
      <c r="D21" s="38"/>
      <c r="E21" s="6"/>
    </row>
    <row r="22" spans="1:5" x14ac:dyDescent="0.2">
      <c r="A22" s="47"/>
      <c r="B22" s="47">
        <v>83531</v>
      </c>
      <c r="C22" s="48" t="s">
        <v>70</v>
      </c>
      <c r="D22" s="41"/>
      <c r="E22" s="6"/>
    </row>
    <row r="23" spans="1:5" x14ac:dyDescent="0.2">
      <c r="A23" s="6"/>
      <c r="B23" s="34"/>
      <c r="C23" s="5"/>
      <c r="D23" s="5"/>
      <c r="E23" s="6"/>
    </row>
    <row r="24" spans="1:5" x14ac:dyDescent="0.2">
      <c r="A24" s="6"/>
      <c r="B24" s="33"/>
      <c r="C24" s="5"/>
      <c r="D24" s="5"/>
      <c r="E24" s="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Well Installations</vt:lpstr>
      <vt:lpstr>Troll Exchange List</vt:lpstr>
      <vt:lpstr>Sheet3</vt:lpstr>
      <vt:lpstr>'Well Installations'!Print_Area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lausmit</dc:creator>
  <cp:lastModifiedBy>Eric Krantz</cp:lastModifiedBy>
  <cp:lastPrinted>2021-11-29T21:02:10Z</cp:lastPrinted>
  <dcterms:created xsi:type="dcterms:W3CDTF">2006-05-24T21:17:36Z</dcterms:created>
  <dcterms:modified xsi:type="dcterms:W3CDTF">2021-11-30T04:06:13Z</dcterms:modified>
</cp:coreProperties>
</file>