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ink\Documents\Eric\Teaching\_Exams&amp;Grades\CivPro\Grades\"/>
    </mc:Choice>
  </mc:AlternateContent>
  <bookViews>
    <workbookView xWindow="0" yWindow="0" windowWidth="16380" windowHeight="8190" tabRatio="500" activeTab="2"/>
  </bookViews>
  <sheets>
    <sheet name="Midterm" sheetId="2" r:id="rId1"/>
    <sheet name="Final" sheetId="4" r:id="rId2"/>
    <sheet name="Grades" sheetId="6" r:id="rId3"/>
  </sheets>
  <externalReferences>
    <externalReference r:id="rId4"/>
  </externalReferences>
  <definedNames>
    <definedName name="_xlnm.Print_Area" localSheetId="1">Final!$A$1:$D$85</definedName>
    <definedName name="Print_Area_0" localSheetId="1">Final!$A$1:$D$87</definedName>
    <definedName name="Print_Area_0_0" localSheetId="1">Final!$A$1:$D$85</definedName>
    <definedName name="Print_Area_0_0_0" localSheetId="1">Final!$A$1:$D$87</definedName>
    <definedName name="Print_Area_0_0_0_0" localSheetId="1">Final!$A$1:$D$85</definedName>
    <definedName name="Print_Area_0_0_0_0_0" localSheetId="1">Final!$A$1:$D$77</definedName>
    <definedName name="_xlnm.Print_Titles" localSheetId="1">Final!$1:$1</definedName>
    <definedName name="Print_Titles_0" localSheetId="1">Final!$1:$1</definedName>
    <definedName name="Print_Titles_0_0" localSheetId="1">Final!$1:$1</definedName>
    <definedName name="Print_Titles_0_0_0" localSheetId="1">Final!$1:$1</definedName>
    <definedName name="Print_Titles_0_0_0_0" localSheetId="1">Final!$1:$1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0" i="6" l="1"/>
  <c r="P21" i="6"/>
  <c r="P22" i="6"/>
  <c r="P23" i="6"/>
  <c r="P24" i="6"/>
  <c r="P25" i="6"/>
  <c r="P26" i="6"/>
  <c r="P27" i="6"/>
  <c r="P28" i="6"/>
  <c r="P29" i="6"/>
  <c r="P19" i="6"/>
  <c r="O30" i="6"/>
  <c r="F76" i="6"/>
  <c r="F75" i="6"/>
  <c r="F74" i="6"/>
  <c r="F73" i="6"/>
  <c r="F72" i="6"/>
  <c r="N4" i="6"/>
  <c r="N14" i="6"/>
  <c r="N13" i="6"/>
  <c r="N12" i="6"/>
  <c r="N11" i="6"/>
  <c r="N10" i="6"/>
  <c r="N9" i="6"/>
  <c r="N8" i="6"/>
  <c r="N6" i="6"/>
  <c r="N5" i="6"/>
  <c r="N3" i="6"/>
  <c r="N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5" i="6"/>
  <c r="G36" i="6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34" i="6"/>
  <c r="G52" i="6"/>
  <c r="G53" i="6"/>
  <c r="G40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2" i="6"/>
  <c r="D3" i="6"/>
  <c r="D4" i="6"/>
  <c r="H4" i="6" s="1"/>
  <c r="D5" i="6"/>
  <c r="D6" i="6"/>
  <c r="D7" i="6"/>
  <c r="D8" i="6"/>
  <c r="H8" i="6" s="1"/>
  <c r="D9" i="6"/>
  <c r="D10" i="6"/>
  <c r="D11" i="6"/>
  <c r="D12" i="6"/>
  <c r="H12" i="6" s="1"/>
  <c r="D13" i="6"/>
  <c r="D14" i="6"/>
  <c r="D15" i="6"/>
  <c r="D16" i="6"/>
  <c r="H16" i="6" s="1"/>
  <c r="D17" i="6"/>
  <c r="D18" i="6"/>
  <c r="D19" i="6"/>
  <c r="D20" i="6"/>
  <c r="H20" i="6" s="1"/>
  <c r="D21" i="6"/>
  <c r="D22" i="6"/>
  <c r="D23" i="6"/>
  <c r="D24" i="6"/>
  <c r="H24" i="6" s="1"/>
  <c r="D25" i="6"/>
  <c r="D26" i="6"/>
  <c r="D27" i="6"/>
  <c r="D28" i="6"/>
  <c r="H28" i="6" s="1"/>
  <c r="D29" i="6"/>
  <c r="D30" i="6"/>
  <c r="D31" i="6"/>
  <c r="D32" i="6"/>
  <c r="H32" i="6" s="1"/>
  <c r="D33" i="6"/>
  <c r="D35" i="6"/>
  <c r="D36" i="6"/>
  <c r="D37" i="6"/>
  <c r="H37" i="6" s="1"/>
  <c r="D38" i="6"/>
  <c r="D39" i="6"/>
  <c r="D41" i="6"/>
  <c r="D42" i="6"/>
  <c r="H42" i="6" s="1"/>
  <c r="D43" i="6"/>
  <c r="D44" i="6"/>
  <c r="D45" i="6"/>
  <c r="D46" i="6"/>
  <c r="H46" i="6" s="1"/>
  <c r="D47" i="6"/>
  <c r="D48" i="6"/>
  <c r="D49" i="6"/>
  <c r="D50" i="6"/>
  <c r="H50" i="6" s="1"/>
  <c r="D51" i="6"/>
  <c r="D34" i="6"/>
  <c r="D52" i="6"/>
  <c r="D53" i="6"/>
  <c r="H53" i="6" s="1"/>
  <c r="D40" i="6"/>
  <c r="D54" i="6"/>
  <c r="H54" i="6" s="1"/>
  <c r="D55" i="6"/>
  <c r="D56" i="6"/>
  <c r="H56" i="6" s="1"/>
  <c r="D57" i="6"/>
  <c r="D58" i="6"/>
  <c r="H58" i="6" s="1"/>
  <c r="D59" i="6"/>
  <c r="D60" i="6"/>
  <c r="H60" i="6" s="1"/>
  <c r="D61" i="6"/>
  <c r="D62" i="6"/>
  <c r="H62" i="6" s="1"/>
  <c r="D63" i="6"/>
  <c r="D64" i="6"/>
  <c r="H64" i="6" s="1"/>
  <c r="D65" i="6"/>
  <c r="D66" i="6"/>
  <c r="H66" i="6" s="1"/>
  <c r="D67" i="6"/>
  <c r="D68" i="6"/>
  <c r="H68" i="6" s="1"/>
  <c r="D69" i="6"/>
  <c r="D70" i="6"/>
  <c r="H70" i="6" s="1"/>
  <c r="D2" i="6"/>
  <c r="G10" i="4"/>
  <c r="C76" i="6"/>
  <c r="C75" i="6"/>
  <c r="C74" i="6"/>
  <c r="C73" i="6"/>
  <c r="C72" i="6"/>
  <c r="J76" i="6"/>
  <c r="J75" i="6"/>
  <c r="J74" i="6"/>
  <c r="J73" i="6"/>
  <c r="J72" i="6"/>
  <c r="D80" i="2"/>
  <c r="B80" i="2"/>
  <c r="J19" i="2" s="1"/>
  <c r="D79" i="2"/>
  <c r="B79" i="2"/>
  <c r="D78" i="2"/>
  <c r="B78" i="2"/>
  <c r="D77" i="2"/>
  <c r="B77" i="2"/>
  <c r="D76" i="2"/>
  <c r="B76" i="2"/>
  <c r="K21" i="2"/>
  <c r="L20" i="2"/>
  <c r="J20" i="2"/>
  <c r="L19" i="2"/>
  <c r="L18" i="2"/>
  <c r="J18" i="2"/>
  <c r="L17" i="2"/>
  <c r="L16" i="2"/>
  <c r="J16" i="2"/>
  <c r="L15" i="2"/>
  <c r="L14" i="2"/>
  <c r="J14" i="2"/>
  <c r="L13" i="2"/>
  <c r="L12" i="2"/>
  <c r="J12" i="2"/>
  <c r="L11" i="2"/>
  <c r="L10" i="2"/>
  <c r="J10" i="2"/>
  <c r="L9" i="2"/>
  <c r="L21" i="2" s="1"/>
  <c r="L6" i="2"/>
  <c r="Q4" i="2"/>
  <c r="L4" i="2"/>
  <c r="C76" i="4"/>
  <c r="C75" i="4"/>
  <c r="C74" i="4"/>
  <c r="C73" i="4"/>
  <c r="C72" i="4"/>
  <c r="D70" i="4"/>
  <c r="D69" i="4"/>
  <c r="D68" i="4"/>
  <c r="D67" i="4"/>
  <c r="D65" i="4"/>
  <c r="D63" i="4"/>
  <c r="D66" i="4"/>
  <c r="D64" i="4"/>
  <c r="D62" i="4"/>
  <c r="D61" i="4"/>
  <c r="D58" i="4"/>
  <c r="D55" i="4"/>
  <c r="D60" i="4"/>
  <c r="D54" i="4"/>
  <c r="D57" i="4"/>
  <c r="D53" i="4"/>
  <c r="D59" i="4"/>
  <c r="D56" i="4"/>
  <c r="D48" i="4"/>
  <c r="D51" i="4"/>
  <c r="D49" i="4"/>
  <c r="D50" i="4"/>
  <c r="D45" i="4"/>
  <c r="D37" i="4"/>
  <c r="D52" i="4"/>
  <c r="D46" i="4"/>
  <c r="D44" i="4"/>
  <c r="D47" i="4"/>
  <c r="D42" i="4"/>
  <c r="D36" i="4"/>
  <c r="D40" i="4"/>
  <c r="D38" i="4"/>
  <c r="D41" i="4"/>
  <c r="D43" i="4"/>
  <c r="D34" i="4"/>
  <c r="D39" i="4"/>
  <c r="D24" i="4"/>
  <c r="D32" i="4"/>
  <c r="D31" i="4"/>
  <c r="D28" i="4"/>
  <c r="D30" i="4"/>
  <c r="D29" i="4"/>
  <c r="D27" i="4"/>
  <c r="D15" i="4"/>
  <c r="D33" i="4"/>
  <c r="D20" i="4"/>
  <c r="D25" i="4"/>
  <c r="D22" i="4"/>
  <c r="D17" i="4"/>
  <c r="D16" i="4"/>
  <c r="D26" i="4"/>
  <c r="D21" i="4"/>
  <c r="D35" i="4"/>
  <c r="D11" i="4"/>
  <c r="D13" i="4"/>
  <c r="D10" i="4"/>
  <c r="D12" i="4"/>
  <c r="D14" i="4"/>
  <c r="D18" i="4"/>
  <c r="D19" i="4"/>
  <c r="D23" i="4"/>
  <c r="D6" i="4"/>
  <c r="D8" i="4"/>
  <c r="D7" i="4"/>
  <c r="D5" i="4"/>
  <c r="D9" i="4"/>
  <c r="D2" i="4"/>
  <c r="D3" i="4"/>
  <c r="D4" i="4"/>
  <c r="H69" i="6" l="1"/>
  <c r="H65" i="6"/>
  <c r="H61" i="6"/>
  <c r="H57" i="6"/>
  <c r="H40" i="6"/>
  <c r="H51" i="6"/>
  <c r="H47" i="6"/>
  <c r="H43" i="6"/>
  <c r="H38" i="6"/>
  <c r="H33" i="6"/>
  <c r="H29" i="6"/>
  <c r="H25" i="6"/>
  <c r="H21" i="6"/>
  <c r="H17" i="6"/>
  <c r="H13" i="6"/>
  <c r="H9" i="6"/>
  <c r="H5" i="6"/>
  <c r="H2" i="6"/>
  <c r="H67" i="6"/>
  <c r="H63" i="6"/>
  <c r="H59" i="6"/>
  <c r="H55" i="6"/>
  <c r="H52" i="6"/>
  <c r="H49" i="6"/>
  <c r="H45" i="6"/>
  <c r="H41" i="6"/>
  <c r="H36" i="6"/>
  <c r="H31" i="6"/>
  <c r="H27" i="6"/>
  <c r="H23" i="6"/>
  <c r="H19" i="6"/>
  <c r="H15" i="6"/>
  <c r="H11" i="6"/>
  <c r="H7" i="6"/>
  <c r="H3" i="6"/>
  <c r="H48" i="6"/>
  <c r="H44" i="6"/>
  <c r="H39" i="6"/>
  <c r="H35" i="6"/>
  <c r="H30" i="6"/>
  <c r="H26" i="6"/>
  <c r="H22" i="6"/>
  <c r="H18" i="6"/>
  <c r="H14" i="6"/>
  <c r="H10" i="6"/>
  <c r="H6" i="6"/>
  <c r="H34" i="6"/>
  <c r="D75" i="6"/>
  <c r="G74" i="6"/>
  <c r="D72" i="6"/>
  <c r="D76" i="6"/>
  <c r="G75" i="6"/>
  <c r="D73" i="6"/>
  <c r="G72" i="6"/>
  <c r="G76" i="6"/>
  <c r="D74" i="6"/>
  <c r="G73" i="6"/>
  <c r="J9" i="2"/>
  <c r="J11" i="2"/>
  <c r="J13" i="2"/>
  <c r="J15" i="2"/>
  <c r="J17" i="2"/>
  <c r="H74" i="6" l="1"/>
  <c r="H73" i="6"/>
  <c r="H76" i="6"/>
  <c r="H72" i="6"/>
  <c r="H75" i="6"/>
</calcChain>
</file>

<file path=xl/sharedStrings.xml><?xml version="1.0" encoding="utf-8"?>
<sst xmlns="http://schemas.openxmlformats.org/spreadsheetml/2006/main" count="305" uniqueCount="135">
  <si>
    <t>Score</t>
  </si>
  <si>
    <t>Max</t>
  </si>
  <si>
    <t>Min</t>
  </si>
  <si>
    <t>Mean</t>
  </si>
  <si>
    <t>Median</t>
  </si>
  <si>
    <t>Std Dev</t>
  </si>
  <si>
    <t>Midterm ID</t>
  </si>
  <si>
    <t>Final ID (Registrar)</t>
  </si>
  <si>
    <t>Final ID (On Exam)</t>
  </si>
  <si>
    <t>Total</t>
  </si>
  <si>
    <t>Grade</t>
  </si>
  <si>
    <t>A</t>
  </si>
  <si>
    <t>A+</t>
  </si>
  <si>
    <t>+2 StdDev</t>
  </si>
  <si>
    <t xml:space="preserve">A </t>
  </si>
  <si>
    <t>+1.5 StdDev</t>
  </si>
  <si>
    <t>A-</t>
  </si>
  <si>
    <t>B+</t>
  </si>
  <si>
    <t xml:space="preserve">B </t>
  </si>
  <si>
    <t>B-</t>
  </si>
  <si>
    <t>C+</t>
  </si>
  <si>
    <t xml:space="preserve">C </t>
  </si>
  <si>
    <t>-1 StdDev</t>
  </si>
  <si>
    <t>C-</t>
  </si>
  <si>
    <t>-1.5 StdDev</t>
  </si>
  <si>
    <t>D+</t>
  </si>
  <si>
    <t>-2 StdDev</t>
  </si>
  <si>
    <t xml:space="preserve">D </t>
  </si>
  <si>
    <t>-2.5 StdDev</t>
  </si>
  <si>
    <t>D-</t>
  </si>
  <si>
    <t>55-59</t>
  </si>
  <si>
    <t>50-54</t>
  </si>
  <si>
    <t>45-49</t>
  </si>
  <si>
    <t>35-44</t>
  </si>
  <si>
    <t>30-34</t>
  </si>
  <si>
    <t>20-29</t>
  </si>
  <si>
    <t>&lt;20</t>
  </si>
  <si>
    <t>Anderson</t>
  </si>
  <si>
    <t>Ballard</t>
  </si>
  <si>
    <t>Benson</t>
  </si>
  <si>
    <t>Berube, D</t>
  </si>
  <si>
    <t>Brewer</t>
  </si>
  <si>
    <t>Brey, K</t>
  </si>
  <si>
    <t>Causey</t>
  </si>
  <si>
    <t>D'Abrosca</t>
  </si>
  <si>
    <t>Darr</t>
  </si>
  <si>
    <t>Dickey, J</t>
  </si>
  <si>
    <t>Eaker</t>
  </si>
  <si>
    <t>Eisner</t>
  </si>
  <si>
    <t>Eliseo</t>
  </si>
  <si>
    <t>Elliott</t>
  </si>
  <si>
    <t>Esterline</t>
  </si>
  <si>
    <t>Eudy</t>
  </si>
  <si>
    <t>Eury</t>
  </si>
  <si>
    <t>Fanous</t>
  </si>
  <si>
    <t>Fox</t>
  </si>
  <si>
    <t>Grahl</t>
  </si>
  <si>
    <t>Green</t>
  </si>
  <si>
    <t>Hak, T</t>
  </si>
  <si>
    <t>Haney</t>
  </si>
  <si>
    <t>Harris, J</t>
  </si>
  <si>
    <t>Hipp</t>
  </si>
  <si>
    <t>Hopkins</t>
  </si>
  <si>
    <t>Johannesen</t>
  </si>
  <si>
    <t>Joly</t>
  </si>
  <si>
    <t>Jordan</t>
  </si>
  <si>
    <t>Kahn, S</t>
  </si>
  <si>
    <t>Kegel</t>
  </si>
  <si>
    <t>Keller, S</t>
  </si>
  <si>
    <t>Landreth</t>
  </si>
  <si>
    <t>Lenghyl</t>
  </si>
  <si>
    <t>Levins</t>
  </si>
  <si>
    <t>Lindsley</t>
  </si>
  <si>
    <t xml:space="preserve">Lohr, </t>
  </si>
  <si>
    <t>Magoon</t>
  </si>
  <si>
    <t>Martinez</t>
  </si>
  <si>
    <t>Mazejka</t>
  </si>
  <si>
    <t>McKeon</t>
  </si>
  <si>
    <t>McKoy, M</t>
  </si>
  <si>
    <t>McPherson</t>
  </si>
  <si>
    <t>Means</t>
  </si>
  <si>
    <t>Mergner</t>
  </si>
  <si>
    <t>Mohamed</t>
  </si>
  <si>
    <t>Moore, C</t>
  </si>
  <si>
    <t>Nappi</t>
  </si>
  <si>
    <t>Neil</t>
  </si>
  <si>
    <t>Puher, C</t>
  </si>
  <si>
    <t>Rao</t>
  </si>
  <si>
    <t>Rawlinson</t>
  </si>
  <si>
    <t>Renda</t>
  </si>
  <si>
    <t>Schaal</t>
  </si>
  <si>
    <t>Schloss</t>
  </si>
  <si>
    <t>Scott, M</t>
  </si>
  <si>
    <t>See</t>
  </si>
  <si>
    <t>Silva</t>
  </si>
  <si>
    <t>Smith, S</t>
  </si>
  <si>
    <t>Suggs</t>
  </si>
  <si>
    <t>Tarpley, C</t>
  </si>
  <si>
    <t>Tombaugh</t>
  </si>
  <si>
    <t>Wardle</t>
  </si>
  <si>
    <t>Werts</t>
  </si>
  <si>
    <t>Williams, A</t>
  </si>
  <si>
    <t>Yantz</t>
  </si>
  <si>
    <t>Young-Spence</t>
  </si>
  <si>
    <t>Zickert</t>
  </si>
  <si>
    <t>Zyka</t>
  </si>
  <si>
    <t>Civil Procedure (Fink) Fall 2017</t>
  </si>
  <si>
    <t>Curve</t>
  </si>
  <si>
    <t>B+ or higher</t>
  </si>
  <si>
    <t>C- or lower</t>
  </si>
  <si>
    <t>D+ or lower</t>
  </si>
  <si>
    <t>2.67-3.00</t>
  </si>
  <si>
    <t>N</t>
  </si>
  <si>
    <t>%</t>
  </si>
  <si>
    <t>+2.5 StdDev</t>
  </si>
  <si>
    <t>+1.25 StdDev</t>
  </si>
  <si>
    <t>Mean +0.1</t>
  </si>
  <si>
    <t>-.33 StdDev</t>
  </si>
  <si>
    <t>-.67 StdDev</t>
  </si>
  <si>
    <t>D</t>
  </si>
  <si>
    <t>Name</t>
  </si>
  <si>
    <t>Exam No.</t>
  </si>
  <si>
    <t>Midterm No.</t>
  </si>
  <si>
    <t>Median +2 StdDev</t>
  </si>
  <si>
    <t>Median +1.5 StdDev</t>
  </si>
  <si>
    <t>Median +.75 StdDev</t>
  </si>
  <si>
    <t>Median +1 StdDev</t>
  </si>
  <si>
    <t>Median -.5 StdDev</t>
  </si>
  <si>
    <t>Median -1 StdDev</t>
  </si>
  <si>
    <t>Median -1.5 StdDev</t>
  </si>
  <si>
    <t>Median -2 StdDev</t>
  </si>
  <si>
    <t>Median -2.5 StdDev</t>
  </si>
  <si>
    <t>Median -3 StdDev</t>
  </si>
  <si>
    <t>Median -3.5 StdDev</t>
  </si>
  <si>
    <t>Median +.5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</si>
</sst>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0.0%"/>
    <numFmt numFmtId="166" formatCode="#,##0.0"/>
    <numFmt numFmtId="167" formatCode="0.0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sz val="12"/>
      <color rgb="FF000000"/>
      <name val="Inconsolata"/>
      <family val="3"/>
      <charset val="1"/>
    </font>
    <font>
      <sz val="12"/>
      <color rgb="FF000000"/>
      <name val="Inconsolata"/>
      <family val="3"/>
    </font>
    <font>
      <b/>
      <sz val="12"/>
      <color rgb="FF000000"/>
      <name val="Inconsolata"/>
      <family val="3"/>
    </font>
    <font>
      <i/>
      <sz val="12"/>
      <color rgb="FF000000"/>
      <name val="Inconsolata"/>
      <family val="3"/>
      <charset val="1"/>
    </font>
    <font>
      <sz val="11"/>
      <name val="Inconsolata"/>
      <family val="3"/>
    </font>
    <font>
      <sz val="11"/>
      <color rgb="FF000000"/>
      <name val="Inconsolata"/>
      <family val="3"/>
    </font>
    <font>
      <b/>
      <sz val="11"/>
      <color rgb="FF000000"/>
      <name val="Inconsolata"/>
      <family val="3"/>
    </font>
  </fonts>
  <fills count="19">
    <fill>
      <patternFill patternType="none"/>
    </fill>
    <fill>
      <patternFill patternType="gray125"/>
    </fill>
    <fill>
      <patternFill patternType="solid">
        <fgColor rgb="FF89C765"/>
        <bgColor rgb="FFB3B3B3"/>
      </patternFill>
    </fill>
    <fill>
      <patternFill patternType="solid">
        <fgColor rgb="FFC2E0AE"/>
        <bgColor rgb="FFCCCCFF"/>
      </patternFill>
    </fill>
    <fill>
      <patternFill patternType="solid">
        <fgColor rgb="FFFCD4D1"/>
        <bgColor rgb="FFCCCCFF"/>
      </patternFill>
    </fill>
    <fill>
      <patternFill patternType="solid">
        <fgColor rgb="FFF04E4D"/>
        <bgColor rgb="FFFF8080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3" fontId="1" fillId="0" borderId="0" xfId="0" applyNumberFormat="1" applyFont="1"/>
    <xf numFmtId="166" fontId="1" fillId="0" borderId="0" xfId="0" applyNumberFormat="1" applyFont="1"/>
    <xf numFmtId="4" fontId="1" fillId="0" borderId="0" xfId="0" applyNumberFormat="1" applyFont="1"/>
    <xf numFmtId="0" fontId="2" fillId="0" borderId="3" xfId="0" applyFont="1" applyBorder="1" applyAlignment="1">
      <alignment horizontal="center" wrapText="1"/>
    </xf>
    <xf numFmtId="4" fontId="2" fillId="0" borderId="3" xfId="0" applyNumberFormat="1" applyFont="1" applyBorder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4" fontId="1" fillId="2" borderId="0" xfId="0" applyNumberFormat="1" applyFont="1" applyFill="1"/>
    <xf numFmtId="0" fontId="1" fillId="3" borderId="0" xfId="0" applyFont="1" applyFill="1"/>
    <xf numFmtId="4" fontId="1" fillId="3" borderId="0" xfId="0" applyNumberFormat="1" applyFont="1" applyFill="1"/>
    <xf numFmtId="0" fontId="1" fillId="4" borderId="0" xfId="0" applyFont="1" applyFill="1"/>
    <xf numFmtId="4" fontId="1" fillId="4" borderId="0" xfId="0" applyNumberFormat="1" applyFont="1" applyFill="1"/>
    <xf numFmtId="0" fontId="1" fillId="5" borderId="0" xfId="0" applyFont="1" applyFill="1"/>
    <xf numFmtId="4" fontId="1" fillId="5" borderId="0" xfId="0" applyNumberFormat="1" applyFont="1" applyFill="1"/>
    <xf numFmtId="0" fontId="1" fillId="0" borderId="4" xfId="0" applyFont="1" applyBorder="1"/>
    <xf numFmtId="4" fontId="1" fillId="0" borderId="4" xfId="0" applyNumberFormat="1" applyFont="1" applyBorder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 wrapText="1"/>
    </xf>
    <xf numFmtId="166" fontId="1" fillId="0" borderId="0" xfId="0" applyNumberFormat="1" applyFont="1"/>
    <xf numFmtId="167" fontId="3" fillId="0" borderId="2" xfId="0" applyNumberFormat="1" applyFont="1" applyBorder="1" applyAlignment="1">
      <alignment horizontal="left"/>
    </xf>
    <xf numFmtId="167" fontId="4" fillId="0" borderId="9" xfId="0" applyNumberFormat="1" applyFont="1" applyBorder="1" applyAlignment="1">
      <alignment horizontal="left"/>
    </xf>
    <xf numFmtId="167" fontId="4" fillId="0" borderId="2" xfId="0" applyNumberFormat="1" applyFont="1" applyBorder="1" applyAlignment="1">
      <alignment horizontal="left"/>
    </xf>
    <xf numFmtId="2" fontId="4" fillId="0" borderId="9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5" xfId="0" applyFont="1" applyBorder="1" applyAlignment="1">
      <alignment horizontal="left"/>
    </xf>
    <xf numFmtId="1" fontId="4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67" fontId="4" fillId="0" borderId="7" xfId="0" applyNumberFormat="1" applyFont="1" applyBorder="1" applyAlignment="1">
      <alignment horizontal="left"/>
    </xf>
    <xf numFmtId="167" fontId="4" fillId="0" borderId="11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7" fontId="4" fillId="0" borderId="3" xfId="0" applyNumberFormat="1" applyFont="1" applyBorder="1" applyAlignment="1">
      <alignment horizontal="left"/>
    </xf>
    <xf numFmtId="167" fontId="4" fillId="0" borderId="13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167" fontId="4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7" fontId="5" fillId="0" borderId="9" xfId="0" applyNumberFormat="1" applyFont="1" applyBorder="1" applyAlignment="1">
      <alignment horizontal="left"/>
    </xf>
    <xf numFmtId="167" fontId="5" fillId="0" borderId="2" xfId="0" applyNumberFormat="1" applyFont="1" applyBorder="1" applyAlignment="1">
      <alignment horizontal="left"/>
    </xf>
    <xf numFmtId="2" fontId="5" fillId="0" borderId="9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7" fontId="5" fillId="0" borderId="0" xfId="0" applyNumberFormat="1" applyFont="1" applyBorder="1" applyAlignment="1">
      <alignment horizontal="left"/>
    </xf>
    <xf numFmtId="17" fontId="4" fillId="0" borderId="0" xfId="0" applyNumberFormat="1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167" fontId="9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1" fontId="9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" fontId="7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/>
    <xf numFmtId="0" fontId="8" fillId="0" borderId="0" xfId="0" applyFont="1" applyFill="1"/>
    <xf numFmtId="0" fontId="8" fillId="0" borderId="0" xfId="0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/>
    <xf numFmtId="0" fontId="8" fillId="6" borderId="0" xfId="0" applyFont="1" applyFill="1" applyBorder="1"/>
    <xf numFmtId="1" fontId="8" fillId="6" borderId="0" xfId="0" applyNumberFormat="1" applyFont="1" applyFill="1" applyBorder="1"/>
    <xf numFmtId="167" fontId="8" fillId="6" borderId="0" xfId="0" applyNumberFormat="1" applyFont="1" applyFill="1" applyBorder="1"/>
    <xf numFmtId="166" fontId="8" fillId="6" borderId="0" xfId="0" applyNumberFormat="1" applyFont="1" applyFill="1" applyBorder="1"/>
    <xf numFmtId="4" fontId="8" fillId="6" borderId="0" xfId="0" applyNumberFormat="1" applyFont="1" applyFill="1" applyBorder="1"/>
    <xf numFmtId="0" fontId="7" fillId="6" borderId="0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167" fontId="8" fillId="7" borderId="0" xfId="0" applyNumberFormat="1" applyFont="1" applyFill="1" applyBorder="1"/>
    <xf numFmtId="166" fontId="8" fillId="7" borderId="0" xfId="0" applyNumberFormat="1" applyFont="1" applyFill="1" applyBorder="1"/>
    <xf numFmtId="4" fontId="8" fillId="7" borderId="0" xfId="0" applyNumberFormat="1" applyFont="1" applyFill="1" applyBorder="1"/>
    <xf numFmtId="0" fontId="8" fillId="8" borderId="0" xfId="0" applyFont="1" applyFill="1" applyBorder="1"/>
    <xf numFmtId="1" fontId="8" fillId="8" borderId="0" xfId="0" applyNumberFormat="1" applyFont="1" applyFill="1" applyBorder="1"/>
    <xf numFmtId="167" fontId="8" fillId="8" borderId="0" xfId="0" applyNumberFormat="1" applyFont="1" applyFill="1" applyBorder="1"/>
    <xf numFmtId="166" fontId="8" fillId="8" borderId="0" xfId="0" applyNumberFormat="1" applyFont="1" applyFill="1" applyBorder="1"/>
    <xf numFmtId="4" fontId="8" fillId="8" borderId="0" xfId="0" applyNumberFormat="1" applyFont="1" applyFill="1" applyBorder="1"/>
    <xf numFmtId="0" fontId="8" fillId="9" borderId="0" xfId="0" applyFont="1" applyFill="1" applyBorder="1"/>
    <xf numFmtId="1" fontId="8" fillId="9" borderId="0" xfId="0" applyNumberFormat="1" applyFont="1" applyFill="1" applyBorder="1"/>
    <xf numFmtId="167" fontId="8" fillId="9" borderId="0" xfId="0" applyNumberFormat="1" applyFont="1" applyFill="1" applyBorder="1"/>
    <xf numFmtId="166" fontId="8" fillId="9" borderId="0" xfId="0" applyNumberFormat="1" applyFont="1" applyFill="1" applyBorder="1"/>
    <xf numFmtId="4" fontId="8" fillId="9" borderId="0" xfId="0" applyNumberFormat="1" applyFont="1" applyFill="1" applyBorder="1"/>
    <xf numFmtId="0" fontId="8" fillId="10" borderId="0" xfId="0" applyFont="1" applyFill="1" applyBorder="1"/>
    <xf numFmtId="1" fontId="8" fillId="10" borderId="0" xfId="0" applyNumberFormat="1" applyFont="1" applyFill="1" applyBorder="1"/>
    <xf numFmtId="167" fontId="8" fillId="10" borderId="0" xfId="0" applyNumberFormat="1" applyFont="1" applyFill="1" applyBorder="1"/>
    <xf numFmtId="166" fontId="8" fillId="10" borderId="0" xfId="0" applyNumberFormat="1" applyFont="1" applyFill="1" applyBorder="1"/>
    <xf numFmtId="4" fontId="8" fillId="10" borderId="0" xfId="0" applyNumberFormat="1" applyFont="1" applyFill="1" applyBorder="1"/>
    <xf numFmtId="0" fontId="8" fillId="11" borderId="0" xfId="0" applyFont="1" applyFill="1" applyBorder="1"/>
    <xf numFmtId="1" fontId="8" fillId="11" borderId="0" xfId="0" applyNumberFormat="1" applyFont="1" applyFill="1" applyBorder="1"/>
    <xf numFmtId="167" fontId="8" fillId="11" borderId="0" xfId="0" applyNumberFormat="1" applyFont="1" applyFill="1" applyBorder="1"/>
    <xf numFmtId="166" fontId="8" fillId="11" borderId="0" xfId="0" applyNumberFormat="1" applyFont="1" applyFill="1" applyBorder="1"/>
    <xf numFmtId="4" fontId="8" fillId="11" borderId="0" xfId="0" applyNumberFormat="1" applyFont="1" applyFill="1" applyBorder="1"/>
    <xf numFmtId="0" fontId="8" fillId="12" borderId="0" xfId="0" applyFont="1" applyFill="1" applyBorder="1"/>
    <xf numFmtId="1" fontId="8" fillId="12" borderId="0" xfId="0" applyNumberFormat="1" applyFont="1" applyFill="1" applyBorder="1"/>
    <xf numFmtId="167" fontId="8" fillId="12" borderId="0" xfId="0" applyNumberFormat="1" applyFont="1" applyFill="1" applyBorder="1"/>
    <xf numFmtId="166" fontId="8" fillId="12" borderId="0" xfId="0" applyNumberFormat="1" applyFont="1" applyFill="1" applyBorder="1"/>
    <xf numFmtId="4" fontId="8" fillId="12" borderId="0" xfId="0" applyNumberFormat="1" applyFont="1" applyFill="1" applyBorder="1"/>
    <xf numFmtId="0" fontId="7" fillId="12" borderId="0" xfId="0" applyFont="1" applyFill="1" applyBorder="1"/>
    <xf numFmtId="0" fontId="8" fillId="13" borderId="0" xfId="0" applyFont="1" applyFill="1" applyBorder="1"/>
    <xf numFmtId="1" fontId="8" fillId="13" borderId="0" xfId="0" applyNumberFormat="1" applyFont="1" applyFill="1" applyBorder="1"/>
    <xf numFmtId="167" fontId="8" fillId="13" borderId="0" xfId="0" applyNumberFormat="1" applyFont="1" applyFill="1" applyBorder="1"/>
    <xf numFmtId="166" fontId="8" fillId="13" borderId="0" xfId="0" applyNumberFormat="1" applyFont="1" applyFill="1" applyBorder="1"/>
    <xf numFmtId="4" fontId="8" fillId="13" borderId="0" xfId="0" applyNumberFormat="1" applyFont="1" applyFill="1" applyBorder="1"/>
    <xf numFmtId="0" fontId="8" fillId="14" borderId="0" xfId="0" applyFont="1" applyFill="1" applyBorder="1"/>
    <xf numFmtId="1" fontId="8" fillId="14" borderId="0" xfId="0" applyNumberFormat="1" applyFont="1" applyFill="1" applyBorder="1"/>
    <xf numFmtId="167" fontId="8" fillId="14" borderId="0" xfId="0" applyNumberFormat="1" applyFont="1" applyFill="1" applyBorder="1"/>
    <xf numFmtId="166" fontId="8" fillId="14" borderId="0" xfId="0" applyNumberFormat="1" applyFont="1" applyFill="1" applyBorder="1"/>
    <xf numFmtId="4" fontId="8" fillId="14" borderId="0" xfId="0" applyNumberFormat="1" applyFont="1" applyFill="1" applyBorder="1"/>
    <xf numFmtId="0" fontId="8" fillId="15" borderId="0" xfId="0" applyFont="1" applyFill="1" applyBorder="1"/>
    <xf numFmtId="1" fontId="8" fillId="15" borderId="0" xfId="0" applyNumberFormat="1" applyFont="1" applyFill="1" applyBorder="1"/>
    <xf numFmtId="167" fontId="8" fillId="15" borderId="0" xfId="0" applyNumberFormat="1" applyFont="1" applyFill="1" applyBorder="1"/>
    <xf numFmtId="166" fontId="8" fillId="15" borderId="0" xfId="0" applyNumberFormat="1" applyFont="1" applyFill="1" applyBorder="1"/>
    <xf numFmtId="4" fontId="8" fillId="15" borderId="0" xfId="0" applyNumberFormat="1" applyFont="1" applyFill="1" applyBorder="1"/>
    <xf numFmtId="0" fontId="8" fillId="16" borderId="0" xfId="0" applyFont="1" applyFill="1" applyBorder="1"/>
    <xf numFmtId="1" fontId="8" fillId="16" borderId="0" xfId="0" applyNumberFormat="1" applyFont="1" applyFill="1" applyBorder="1"/>
    <xf numFmtId="167" fontId="8" fillId="16" borderId="0" xfId="0" applyNumberFormat="1" applyFont="1" applyFill="1" applyBorder="1"/>
    <xf numFmtId="166" fontId="8" fillId="16" borderId="0" xfId="0" applyNumberFormat="1" applyFont="1" applyFill="1" applyBorder="1"/>
    <xf numFmtId="4" fontId="8" fillId="16" borderId="0" xfId="0" applyNumberFormat="1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8" fillId="17" borderId="0" xfId="0" applyFont="1" applyFill="1" applyBorder="1"/>
    <xf numFmtId="1" fontId="8" fillId="17" borderId="0" xfId="0" applyNumberFormat="1" applyFont="1" applyFill="1" applyBorder="1"/>
    <xf numFmtId="167" fontId="8" fillId="17" borderId="0" xfId="0" applyNumberFormat="1" applyFont="1" applyFill="1" applyBorder="1"/>
    <xf numFmtId="166" fontId="8" fillId="17" borderId="0" xfId="0" applyNumberFormat="1" applyFont="1" applyFill="1" applyBorder="1"/>
    <xf numFmtId="4" fontId="8" fillId="17" borderId="0" xfId="0" applyNumberFormat="1" applyFont="1" applyFill="1" applyBorder="1"/>
    <xf numFmtId="4" fontId="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/>
    <xf numFmtId="0" fontId="8" fillId="18" borderId="0" xfId="0" applyFont="1" applyFill="1" applyBorder="1"/>
    <xf numFmtId="1" fontId="8" fillId="18" borderId="0" xfId="0" applyNumberFormat="1" applyFont="1" applyFill="1" applyBorder="1"/>
    <xf numFmtId="167" fontId="8" fillId="18" borderId="0" xfId="0" applyNumberFormat="1" applyFont="1" applyFill="1" applyBorder="1"/>
    <xf numFmtId="166" fontId="8" fillId="18" borderId="0" xfId="0" applyNumberFormat="1" applyFont="1" applyFill="1" applyBorder="1"/>
    <xf numFmtId="4" fontId="8" fillId="18" borderId="0" xfId="0" applyNumberFormat="1" applyFont="1" applyFill="1" applyBorder="1"/>
    <xf numFmtId="0" fontId="7" fillId="18" borderId="0" xfId="0" applyFont="1" applyFill="1" applyBorder="1"/>
    <xf numFmtId="1" fontId="7" fillId="18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CD4D1"/>
      <rgbColor rgb="FF3366FF"/>
      <rgbColor rgb="FF33CCCC"/>
      <rgbColor rgb="FF89C765"/>
      <rgbColor rgb="FFFFCC00"/>
      <rgbColor rgb="FFFF9900"/>
      <rgbColor rgb="FFF04E4D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+mn-lt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+mn-lt"/>
              </a:rPr>
              <a:t>Distribution
(Mean-Based)</a:t>
            </a:r>
          </a:p>
        </c:rich>
      </c:tx>
      <c:layout>
        <c:manualLayout>
          <c:xMode val="edge"/>
          <c:yMode val="edge"/>
          <c:x val="0.73640037301834005"/>
          <c:y val="8.21337849280271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816599316133002E-2"/>
          <c:y val="5.9695173581710399E-2"/>
          <c:w val="0.89294373640037294"/>
          <c:h val="0.869072819644369"/>
        </c:manualLayout>
      </c:layout>
      <c:barChart>
        <c:barDir val="col"/>
        <c:grouping val="clustered"/>
        <c:varyColors val="0"/>
        <c:ser>
          <c:idx val="0"/>
          <c:order val="0"/>
          <c:tx>
            <c:v>Distribution</c:v>
          </c:tx>
          <c:spPr>
            <a:solidFill>
              <a:srgbClr val="B01513"/>
            </a:solidFill>
            <a:ln>
              <a:noFill/>
            </a:ln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[1]Sheet1!$G$10:$G$20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 </c:v>
                </c:pt>
                <c:pt idx="4">
                  <c:v>B-</c:v>
                </c:pt>
                <c:pt idx="5">
                  <c:v>C+</c:v>
                </c:pt>
                <c:pt idx="6">
                  <c:v>C 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D-</c:v>
                </c:pt>
              </c:strCache>
            </c:strRef>
          </c:cat>
          <c:val>
            <c:numRef>
              <c:f>[1]Sheet1!$L$10:$L$20</c:f>
              <c:numCache>
                <c:formatCode>General</c:formatCode>
                <c:ptCount val="11"/>
                <c:pt idx="0">
                  <c:v>2.8571428571428571E-2</c:v>
                </c:pt>
                <c:pt idx="1">
                  <c:v>1.4285714285714285E-2</c:v>
                </c:pt>
                <c:pt idx="2">
                  <c:v>0.12857142857142856</c:v>
                </c:pt>
                <c:pt idx="3">
                  <c:v>0.3</c:v>
                </c:pt>
                <c:pt idx="4">
                  <c:v>0.15714285714285714</c:v>
                </c:pt>
                <c:pt idx="5">
                  <c:v>0.1</c:v>
                </c:pt>
                <c:pt idx="6">
                  <c:v>0.11428571428571428</c:v>
                </c:pt>
                <c:pt idx="7">
                  <c:v>0.1</c:v>
                </c:pt>
                <c:pt idx="8">
                  <c:v>2.8571428571428571E-2</c:v>
                </c:pt>
                <c:pt idx="9">
                  <c:v>1.4285714285714285E-2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D08-B9A4-012B7CA3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191145"/>
        <c:axId val="41471305"/>
      </c:barChart>
      <c:catAx>
        <c:axId val="98191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71305"/>
        <c:crosses val="autoZero"/>
        <c:auto val="1"/>
        <c:lblAlgn val="ctr"/>
        <c:lblOffset val="100"/>
        <c:noMultiLvlLbl val="1"/>
      </c:catAx>
      <c:valAx>
        <c:axId val="4147130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1911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Lato"/>
              </a:defRPr>
            </a:pPr>
            <a:r>
              <a:rPr lang="en-US" sz="1000" b="0" strike="noStrike" spc="-1">
                <a:latin typeface="Lato"/>
              </a:rPr>
              <a:t>Civil Procedure</a:t>
            </a:r>
          </a:p>
          <a:p>
            <a:pPr>
              <a:defRPr sz="1300" b="0" strike="noStrike" spc="-1">
                <a:latin typeface="Lato"/>
              </a:defRPr>
            </a:pPr>
            <a:r>
              <a:rPr lang="en-US" sz="1000" b="0" strike="noStrike" spc="-1">
                <a:latin typeface="Lato"/>
              </a:rPr>
              <a:t>Final Exam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Lato" panose="020F050202020403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Final!$F$3:$F$9</c:f>
              <c:strCache>
                <c:ptCount val="7"/>
                <c:pt idx="0">
                  <c:v>55-59</c:v>
                </c:pt>
                <c:pt idx="1">
                  <c:v>50-54</c:v>
                </c:pt>
                <c:pt idx="2">
                  <c:v>45-49</c:v>
                </c:pt>
                <c:pt idx="3">
                  <c:v>35-44</c:v>
                </c:pt>
                <c:pt idx="4">
                  <c:v>30-34</c:v>
                </c:pt>
                <c:pt idx="5">
                  <c:v>20-29</c:v>
                </c:pt>
                <c:pt idx="6">
                  <c:v>&lt;20</c:v>
                </c:pt>
              </c:strCache>
            </c:strRef>
          </c:cat>
          <c:val>
            <c:numRef>
              <c:f>Final!$G$3:$G$9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21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6DE-84D5-C5389211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56493"/>
        <c:axId val="76737604"/>
      </c:barChart>
      <c:catAx>
        <c:axId val="19856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Lato"/>
                  </a:defRPr>
                </a:pPr>
                <a:r>
                  <a:rPr lang="en-US" sz="900" b="0" strike="noStrike" spc="-1">
                    <a:latin typeface="Lato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900" b="0" strike="noStrike" spc="-1">
                <a:latin typeface="Lato"/>
              </a:defRPr>
            </a:pPr>
            <a:endParaRPr lang="en-US"/>
          </a:p>
        </c:txPr>
        <c:crossAx val="76737604"/>
        <c:crossesAt val="0"/>
        <c:auto val="1"/>
        <c:lblAlgn val="ctr"/>
        <c:lblOffset val="100"/>
        <c:noMultiLvlLbl val="1"/>
      </c:catAx>
      <c:valAx>
        <c:axId val="76737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Lato"/>
                  </a:defRPr>
                </a:pPr>
                <a:r>
                  <a:rPr lang="en-US" sz="900" b="0" strike="noStrike" spc="-1">
                    <a:latin typeface="Lato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900" b="0" strike="noStrike" spc="-1">
                <a:latin typeface="Lato"/>
              </a:defRPr>
            </a:pPr>
            <a:endParaRPr lang="en-US"/>
          </a:p>
        </c:txPr>
        <c:crossAx val="1985649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r>
              <a:rPr lang="en-US" sz="1000"/>
              <a:t>Civil Procedure</a:t>
            </a:r>
          </a:p>
          <a:p>
            <a:pPr>
              <a:defRPr sz="1000"/>
            </a:pPr>
            <a:r>
              <a:rPr lang="en-US" sz="1000"/>
              <a:t>Final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Grades!$N$19:$N$29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 </c:v>
                </c:pt>
                <c:pt idx="4">
                  <c:v>B-</c:v>
                </c:pt>
                <c:pt idx="5">
                  <c:v>C+</c:v>
                </c:pt>
                <c:pt idx="6">
                  <c:v>C </c:v>
                </c:pt>
                <c:pt idx="7">
                  <c:v>C-</c:v>
                </c:pt>
                <c:pt idx="8">
                  <c:v>D+</c:v>
                </c:pt>
                <c:pt idx="9">
                  <c:v>D </c:v>
                </c:pt>
                <c:pt idx="10">
                  <c:v>D-</c:v>
                </c:pt>
              </c:strCache>
            </c:strRef>
          </c:cat>
          <c:val>
            <c:numRef>
              <c:f>Grades!$P$19:$P$29</c:f>
              <c:numCache>
                <c:formatCode>0.0%</c:formatCode>
                <c:ptCount val="11"/>
                <c:pt idx="0">
                  <c:v>4.3478260869565216E-2</c:v>
                </c:pt>
                <c:pt idx="1">
                  <c:v>5.7971014492753624E-2</c:v>
                </c:pt>
                <c:pt idx="2">
                  <c:v>5.7971014492753624E-2</c:v>
                </c:pt>
                <c:pt idx="3">
                  <c:v>0.13043478260869565</c:v>
                </c:pt>
                <c:pt idx="4">
                  <c:v>0.36231884057971014</c:v>
                </c:pt>
                <c:pt idx="5">
                  <c:v>7.2463768115942032E-2</c:v>
                </c:pt>
                <c:pt idx="6">
                  <c:v>8.6956521739130432E-2</c:v>
                </c:pt>
                <c:pt idx="7">
                  <c:v>0.13043478260869565</c:v>
                </c:pt>
                <c:pt idx="8">
                  <c:v>2.8985507246376812E-2</c:v>
                </c:pt>
                <c:pt idx="9">
                  <c:v>1.4492753623188406E-2</c:v>
                </c:pt>
                <c:pt idx="10">
                  <c:v>1.4492753623188406E-2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4-40E8-8297-1F7D3AAA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23872"/>
        <c:axId val="307236992"/>
      </c:barChart>
      <c:catAx>
        <c:axId val="307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307236992"/>
        <c:crosses val="autoZero"/>
        <c:auto val="1"/>
        <c:lblAlgn val="ctr"/>
        <c:lblOffset val="100"/>
        <c:noMultiLvlLbl val="0"/>
      </c:catAx>
      <c:valAx>
        <c:axId val="307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3072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14940</xdr:colOff>
      <xdr:row>21</xdr:row>
      <xdr:rowOff>147167</xdr:rowOff>
    </xdr:from>
    <xdr:to>
      <xdr:col>13</xdr:col>
      <xdr:colOff>604876</xdr:colOff>
      <xdr:row>38</xdr:row>
      <xdr:rowOff>147887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A6B89-D851-4C32-8874-7871D7E3B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13</xdr:col>
      <xdr:colOff>598790</xdr:colOff>
      <xdr:row>30</xdr:row>
      <xdr:rowOff>14721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AB96-DA57-4FAA-AE38-9D52846AE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31</xdr:row>
      <xdr:rowOff>0</xdr:rowOff>
    </xdr:from>
    <xdr:to>
      <xdr:col>17</xdr:col>
      <xdr:colOff>133350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73B24-0E60-436F-A7E0-F408CE27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vilProcedure_Fink_Fall2017_Mid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G10" t="str">
            <v>A</v>
          </cell>
          <cell r="L10">
            <v>2.8571428571428571E-2</v>
          </cell>
        </row>
        <row r="11">
          <cell r="G11" t="str">
            <v>A-</v>
          </cell>
          <cell r="L11">
            <v>1.4285714285714285E-2</v>
          </cell>
        </row>
        <row r="12">
          <cell r="G12" t="str">
            <v>B+</v>
          </cell>
          <cell r="L12">
            <v>0.12857142857142856</v>
          </cell>
        </row>
        <row r="13">
          <cell r="G13" t="str">
            <v xml:space="preserve">B </v>
          </cell>
          <cell r="L13">
            <v>0.3</v>
          </cell>
        </row>
        <row r="14">
          <cell r="G14" t="str">
            <v>B-</v>
          </cell>
          <cell r="L14">
            <v>0.15714285714285714</v>
          </cell>
        </row>
        <row r="15">
          <cell r="G15" t="str">
            <v>C+</v>
          </cell>
          <cell r="L15">
            <v>0.1</v>
          </cell>
        </row>
        <row r="16">
          <cell r="G16" t="str">
            <v xml:space="preserve">C </v>
          </cell>
          <cell r="L16">
            <v>0.11428571428571428</v>
          </cell>
        </row>
        <row r="17">
          <cell r="G17" t="str">
            <v>C-</v>
          </cell>
          <cell r="L17">
            <v>0.1</v>
          </cell>
        </row>
        <row r="18">
          <cell r="G18" t="str">
            <v>D+</v>
          </cell>
          <cell r="L18">
            <v>2.8571428571428571E-2</v>
          </cell>
        </row>
        <row r="19">
          <cell r="G19" t="str">
            <v>D</v>
          </cell>
          <cell r="L19">
            <v>1.4285714285714285E-2</v>
          </cell>
        </row>
        <row r="20">
          <cell r="G20" t="str">
            <v>D-</v>
          </cell>
          <cell r="L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zoomScale="110" zoomScaleNormal="110" workbookViewId="0">
      <selection activeCell="H13" sqref="H13"/>
    </sheetView>
  </sheetViews>
  <sheetFormatPr defaultRowHeight="15.75" x14ac:dyDescent="0.25"/>
  <cols>
    <col min="1" max="1" width="12.42578125" style="28" customWidth="1"/>
    <col min="2" max="2" width="9.140625" style="41" customWidth="1"/>
    <col min="3" max="3" width="9.140625" style="27" customWidth="1"/>
    <col min="4" max="4" width="9.140625" style="41" customWidth="1"/>
    <col min="5" max="5" width="9.140625" style="27" customWidth="1"/>
    <col min="6" max="9" width="9.140625" style="28" customWidth="1"/>
    <col min="10" max="10" width="9.140625" style="41" customWidth="1"/>
    <col min="11" max="1023" width="9.140625" style="28" customWidth="1"/>
    <col min="1024" max="1025" width="9.140625" style="29" customWidth="1"/>
    <col min="1026" max="16384" width="9.140625" style="20"/>
  </cols>
  <sheetData>
    <row r="1" spans="1:17" x14ac:dyDescent="0.25">
      <c r="A1" s="42" t="s">
        <v>106</v>
      </c>
      <c r="B1" s="33"/>
      <c r="C1" s="35"/>
      <c r="D1" s="33"/>
    </row>
    <row r="2" spans="1:17" x14ac:dyDescent="0.25">
      <c r="A2" s="43"/>
    </row>
    <row r="3" spans="1:17" x14ac:dyDescent="0.25">
      <c r="A3" s="44" t="s">
        <v>6</v>
      </c>
      <c r="B3" s="45" t="s">
        <v>0</v>
      </c>
      <c r="C3" s="46" t="s">
        <v>10</v>
      </c>
      <c r="D3" s="47"/>
      <c r="F3" s="48"/>
      <c r="G3" s="28" t="s">
        <v>107</v>
      </c>
      <c r="H3" s="48"/>
      <c r="I3" s="48"/>
      <c r="J3" s="49"/>
      <c r="K3" s="48"/>
      <c r="L3" s="48"/>
      <c r="M3" s="48"/>
      <c r="N3" s="48"/>
      <c r="O3" s="48"/>
    </row>
    <row r="4" spans="1:17" x14ac:dyDescent="0.25">
      <c r="A4" s="30">
        <v>4918</v>
      </c>
      <c r="B4" s="31">
        <v>50</v>
      </c>
      <c r="C4" s="23" t="s">
        <v>12</v>
      </c>
      <c r="D4" s="26">
        <v>4.33</v>
      </c>
      <c r="F4" s="50"/>
      <c r="G4" s="51">
        <v>0.15</v>
      </c>
      <c r="H4" s="28" t="s">
        <v>108</v>
      </c>
      <c r="K4" s="51">
        <v>0.15</v>
      </c>
      <c r="L4" s="28">
        <f>70*0.15</f>
        <v>10.5</v>
      </c>
      <c r="Q4" s="28">
        <f>13.6+2.1+0.1</f>
        <v>15.799999999999999</v>
      </c>
    </row>
    <row r="5" spans="1:17" x14ac:dyDescent="0.25">
      <c r="A5" s="30">
        <v>5398</v>
      </c>
      <c r="B5" s="31">
        <v>46</v>
      </c>
      <c r="C5" s="25" t="s">
        <v>14</v>
      </c>
      <c r="D5" s="26">
        <v>4</v>
      </c>
      <c r="G5" s="51">
        <v>0.15</v>
      </c>
      <c r="H5" s="28" t="s">
        <v>109</v>
      </c>
    </row>
    <row r="6" spans="1:17" x14ac:dyDescent="0.25">
      <c r="A6" s="30">
        <v>3584</v>
      </c>
      <c r="B6" s="31">
        <v>43</v>
      </c>
      <c r="C6" s="25" t="s">
        <v>14</v>
      </c>
      <c r="D6" s="26">
        <v>4</v>
      </c>
      <c r="G6" s="51">
        <v>0.05</v>
      </c>
      <c r="H6" s="28" t="s">
        <v>110</v>
      </c>
      <c r="K6" s="51">
        <v>0.05</v>
      </c>
      <c r="L6" s="28">
        <f>70*0.05</f>
        <v>3.5</v>
      </c>
    </row>
    <row r="7" spans="1:17" x14ac:dyDescent="0.25">
      <c r="A7" s="30">
        <v>6673</v>
      </c>
      <c r="B7" s="31">
        <v>42</v>
      </c>
      <c r="C7" s="25" t="s">
        <v>16</v>
      </c>
      <c r="D7" s="26">
        <v>3.67</v>
      </c>
      <c r="G7" s="28" t="s">
        <v>4</v>
      </c>
      <c r="H7" s="28" t="s">
        <v>111</v>
      </c>
    </row>
    <row r="8" spans="1:17" ht="16.5" thickBot="1" x14ac:dyDescent="0.3">
      <c r="A8" s="30">
        <v>3194</v>
      </c>
      <c r="B8" s="31">
        <v>40</v>
      </c>
      <c r="C8" s="25" t="s">
        <v>17</v>
      </c>
      <c r="D8" s="26">
        <v>3.33</v>
      </c>
      <c r="J8" s="52"/>
      <c r="K8" s="52" t="s">
        <v>112</v>
      </c>
      <c r="L8" s="52" t="s">
        <v>113</v>
      </c>
      <c r="M8" s="53"/>
      <c r="N8" s="54"/>
      <c r="O8" s="55"/>
    </row>
    <row r="9" spans="1:17" x14ac:dyDescent="0.25">
      <c r="A9" s="30">
        <v>5360</v>
      </c>
      <c r="B9" s="31">
        <v>40</v>
      </c>
      <c r="C9" s="25" t="s">
        <v>17</v>
      </c>
      <c r="D9" s="26">
        <v>3.33</v>
      </c>
      <c r="G9" s="56" t="s">
        <v>12</v>
      </c>
      <c r="H9" s="56" t="s">
        <v>114</v>
      </c>
      <c r="J9" s="57">
        <f>$B$79+($B$80*2.5)</f>
        <v>46.924532754036292</v>
      </c>
      <c r="K9" s="28">
        <v>1</v>
      </c>
      <c r="L9" s="58">
        <f t="shared" ref="L9:L20" si="0">K9/70</f>
        <v>1.4285714285714285E-2</v>
      </c>
    </row>
    <row r="10" spans="1:17" x14ac:dyDescent="0.25">
      <c r="A10" s="30">
        <v>3997</v>
      </c>
      <c r="B10" s="31">
        <v>39</v>
      </c>
      <c r="C10" s="25" t="s">
        <v>17</v>
      </c>
      <c r="D10" s="26">
        <v>3.33</v>
      </c>
      <c r="G10" s="27" t="s">
        <v>11</v>
      </c>
      <c r="H10" s="59" t="s">
        <v>13</v>
      </c>
      <c r="I10" s="27"/>
      <c r="J10" s="57">
        <f>$B$79+($B$80*2)</f>
        <v>43.139626203229028</v>
      </c>
      <c r="K10" s="28">
        <v>2</v>
      </c>
      <c r="L10" s="58">
        <f t="shared" si="0"/>
        <v>2.8571428571428571E-2</v>
      </c>
      <c r="M10" s="41"/>
      <c r="O10" s="58"/>
    </row>
    <row r="11" spans="1:17" x14ac:dyDescent="0.25">
      <c r="A11" s="30">
        <v>7480</v>
      </c>
      <c r="B11" s="31">
        <v>39</v>
      </c>
      <c r="C11" s="25" t="s">
        <v>17</v>
      </c>
      <c r="D11" s="26">
        <v>3.33</v>
      </c>
      <c r="G11" s="27" t="s">
        <v>16</v>
      </c>
      <c r="H11" s="59" t="s">
        <v>15</v>
      </c>
      <c r="I11" s="27"/>
      <c r="J11" s="57">
        <f>$B$79+($B$80*1.67)</f>
        <v>40.641587879696239</v>
      </c>
      <c r="K11" s="28">
        <v>1</v>
      </c>
      <c r="L11" s="58">
        <f t="shared" si="0"/>
        <v>1.4285714285714285E-2</v>
      </c>
      <c r="M11" s="41"/>
      <c r="O11" s="58"/>
    </row>
    <row r="12" spans="1:17" x14ac:dyDescent="0.25">
      <c r="A12" s="30">
        <v>1660</v>
      </c>
      <c r="B12" s="31">
        <v>37</v>
      </c>
      <c r="C12" s="25" t="s">
        <v>17</v>
      </c>
      <c r="D12" s="26">
        <v>3.33</v>
      </c>
      <c r="G12" s="27" t="s">
        <v>17</v>
      </c>
      <c r="H12" s="59" t="s">
        <v>115</v>
      </c>
      <c r="I12" s="27"/>
      <c r="J12" s="57">
        <f>$B$79+($B$80*1.25)</f>
        <v>37.462266377018146</v>
      </c>
      <c r="K12" s="28">
        <v>9</v>
      </c>
      <c r="L12" s="58">
        <f t="shared" si="0"/>
        <v>0.12857142857142856</v>
      </c>
      <c r="M12" s="41"/>
      <c r="O12" s="58"/>
    </row>
    <row r="13" spans="1:17" x14ac:dyDescent="0.25">
      <c r="A13" s="30">
        <v>4834</v>
      </c>
      <c r="B13" s="31">
        <v>37</v>
      </c>
      <c r="C13" s="25" t="s">
        <v>17</v>
      </c>
      <c r="D13" s="26">
        <v>3.33</v>
      </c>
      <c r="G13" s="27" t="s">
        <v>18</v>
      </c>
      <c r="H13" s="59" t="s">
        <v>116</v>
      </c>
      <c r="I13" s="27"/>
      <c r="J13" s="57">
        <f>$B$79+($B$80*0)+0.1</f>
        <v>28.1</v>
      </c>
      <c r="K13" s="28">
        <v>21</v>
      </c>
      <c r="L13" s="58">
        <f t="shared" si="0"/>
        <v>0.3</v>
      </c>
      <c r="M13" s="41"/>
      <c r="O13" s="58"/>
    </row>
    <row r="14" spans="1:17" x14ac:dyDescent="0.25">
      <c r="A14" s="30">
        <v>8114</v>
      </c>
      <c r="B14" s="31">
        <v>37</v>
      </c>
      <c r="C14" s="25" t="s">
        <v>17</v>
      </c>
      <c r="D14" s="26">
        <v>3.33</v>
      </c>
      <c r="G14" s="27" t="s">
        <v>19</v>
      </c>
      <c r="H14" s="59" t="s">
        <v>3</v>
      </c>
      <c r="I14" s="27"/>
      <c r="J14" s="57">
        <f>$B$79-($B$80*0)</f>
        <v>28</v>
      </c>
      <c r="K14" s="28">
        <v>11</v>
      </c>
      <c r="L14" s="58">
        <f t="shared" si="0"/>
        <v>0.15714285714285714</v>
      </c>
      <c r="M14" s="41"/>
      <c r="O14" s="58"/>
    </row>
    <row r="15" spans="1:17" x14ac:dyDescent="0.25">
      <c r="A15" s="30">
        <v>9370</v>
      </c>
      <c r="B15" s="31">
        <v>37</v>
      </c>
      <c r="C15" s="25" t="s">
        <v>17</v>
      </c>
      <c r="D15" s="26">
        <v>3.33</v>
      </c>
      <c r="G15" s="27" t="s">
        <v>20</v>
      </c>
      <c r="H15" s="59" t="s">
        <v>117</v>
      </c>
      <c r="I15" s="27"/>
      <c r="J15" s="57">
        <f>$B$79-($B$80*0.33)</f>
        <v>25.501961676467211</v>
      </c>
      <c r="K15" s="28">
        <v>7</v>
      </c>
      <c r="L15" s="58">
        <f t="shared" si="0"/>
        <v>0.1</v>
      </c>
      <c r="M15" s="41"/>
      <c r="O15" s="58"/>
    </row>
    <row r="16" spans="1:17" x14ac:dyDescent="0.25">
      <c r="A16" s="30">
        <v>7574</v>
      </c>
      <c r="B16" s="31">
        <v>37</v>
      </c>
      <c r="C16" s="25" t="s">
        <v>17</v>
      </c>
      <c r="D16" s="26">
        <v>3.33</v>
      </c>
      <c r="G16" s="28" t="s">
        <v>21</v>
      </c>
      <c r="H16" s="59" t="s">
        <v>118</v>
      </c>
      <c r="I16" s="27"/>
      <c r="J16" s="57">
        <f>$B$79-($B$80*0.67)</f>
        <v>22.928225221918275</v>
      </c>
      <c r="K16" s="28">
        <v>8</v>
      </c>
      <c r="L16" s="58">
        <f t="shared" si="0"/>
        <v>0.11428571428571428</v>
      </c>
      <c r="M16" s="41"/>
      <c r="O16" s="58"/>
    </row>
    <row r="17" spans="1:15" x14ac:dyDescent="0.25">
      <c r="A17" s="30">
        <v>1119</v>
      </c>
      <c r="B17" s="31">
        <v>35</v>
      </c>
      <c r="C17" s="25" t="s">
        <v>18</v>
      </c>
      <c r="D17" s="26">
        <v>3</v>
      </c>
      <c r="G17" s="27" t="s">
        <v>23</v>
      </c>
      <c r="H17" s="28" t="s">
        <v>22</v>
      </c>
      <c r="J17" s="57">
        <f>$B$79-($B$80*1)</f>
        <v>20.430186898385486</v>
      </c>
      <c r="K17" s="28">
        <v>7</v>
      </c>
      <c r="L17" s="58">
        <f t="shared" si="0"/>
        <v>0.1</v>
      </c>
      <c r="M17" s="41"/>
      <c r="O17" s="58"/>
    </row>
    <row r="18" spans="1:15" x14ac:dyDescent="0.25">
      <c r="A18" s="30">
        <v>8256</v>
      </c>
      <c r="B18" s="31">
        <v>35</v>
      </c>
      <c r="C18" s="25" t="s">
        <v>18</v>
      </c>
      <c r="D18" s="26">
        <v>3</v>
      </c>
      <c r="G18" s="28" t="s">
        <v>25</v>
      </c>
      <c r="H18" s="28" t="s">
        <v>24</v>
      </c>
      <c r="J18" s="57">
        <f>$B$79-($B$80*1.5)</f>
        <v>16.645280347578225</v>
      </c>
      <c r="K18" s="28">
        <v>2</v>
      </c>
      <c r="L18" s="58">
        <f t="shared" si="0"/>
        <v>2.8571428571428571E-2</v>
      </c>
      <c r="M18" s="41"/>
      <c r="O18" s="58"/>
    </row>
    <row r="19" spans="1:15" x14ac:dyDescent="0.25">
      <c r="A19" s="30">
        <v>4444</v>
      </c>
      <c r="B19" s="31">
        <v>34</v>
      </c>
      <c r="C19" s="25" t="s">
        <v>18</v>
      </c>
      <c r="D19" s="26">
        <v>3</v>
      </c>
      <c r="G19" s="28" t="s">
        <v>119</v>
      </c>
      <c r="H19" s="27" t="s">
        <v>26</v>
      </c>
      <c r="I19" s="27"/>
      <c r="J19" s="57">
        <f>$B$79-($B$80*2)</f>
        <v>12.860373796770968</v>
      </c>
      <c r="K19" s="28">
        <v>1</v>
      </c>
      <c r="L19" s="58">
        <f t="shared" si="0"/>
        <v>1.4285714285714285E-2</v>
      </c>
      <c r="M19" s="41"/>
      <c r="O19" s="58"/>
    </row>
    <row r="20" spans="1:15" x14ac:dyDescent="0.25">
      <c r="A20" s="30">
        <v>2890</v>
      </c>
      <c r="B20" s="31">
        <v>33</v>
      </c>
      <c r="C20" s="25" t="s">
        <v>18</v>
      </c>
      <c r="D20" s="26">
        <v>3</v>
      </c>
      <c r="G20" s="28" t="s">
        <v>29</v>
      </c>
      <c r="H20" s="28" t="s">
        <v>28</v>
      </c>
      <c r="J20" s="57">
        <f>$B$79-($B$80*2.5)</f>
        <v>9.0754672459637113</v>
      </c>
      <c r="K20" s="28">
        <v>0</v>
      </c>
      <c r="L20" s="58">
        <f t="shared" si="0"/>
        <v>0</v>
      </c>
      <c r="M20" s="41"/>
      <c r="O20" s="58"/>
    </row>
    <row r="21" spans="1:15" x14ac:dyDescent="0.25">
      <c r="A21" s="30">
        <v>6206</v>
      </c>
      <c r="B21" s="31">
        <v>33</v>
      </c>
      <c r="C21" s="25" t="s">
        <v>18</v>
      </c>
      <c r="D21" s="26">
        <v>3</v>
      </c>
      <c r="K21" s="57">
        <f>SUM(K9:K20)</f>
        <v>70</v>
      </c>
      <c r="L21" s="58">
        <f>SUM(L9:L20)</f>
        <v>0.99999999999999989</v>
      </c>
      <c r="N21" s="57"/>
      <c r="O21" s="58"/>
    </row>
    <row r="22" spans="1:15" x14ac:dyDescent="0.25">
      <c r="A22" s="30">
        <v>4498</v>
      </c>
      <c r="B22" s="31">
        <v>32</v>
      </c>
      <c r="C22" s="25" t="s">
        <v>18</v>
      </c>
      <c r="D22" s="26">
        <v>3</v>
      </c>
    </row>
    <row r="23" spans="1:15" x14ac:dyDescent="0.25">
      <c r="A23" s="30">
        <v>4888</v>
      </c>
      <c r="B23" s="31">
        <v>32</v>
      </c>
      <c r="C23" s="25" t="s">
        <v>18</v>
      </c>
      <c r="D23" s="26">
        <v>3</v>
      </c>
    </row>
    <row r="24" spans="1:15" x14ac:dyDescent="0.25">
      <c r="A24" s="30">
        <v>5027</v>
      </c>
      <c r="B24" s="31">
        <v>32</v>
      </c>
      <c r="C24" s="25" t="s">
        <v>18</v>
      </c>
      <c r="D24" s="26">
        <v>3</v>
      </c>
    </row>
    <row r="25" spans="1:15" x14ac:dyDescent="0.25">
      <c r="A25" s="30">
        <v>5555</v>
      </c>
      <c r="B25" s="31">
        <v>32</v>
      </c>
      <c r="C25" s="25" t="s">
        <v>18</v>
      </c>
      <c r="D25" s="26">
        <v>3</v>
      </c>
    </row>
    <row r="26" spans="1:15" x14ac:dyDescent="0.25">
      <c r="A26" s="30">
        <v>8714</v>
      </c>
      <c r="B26" s="31">
        <v>32</v>
      </c>
      <c r="C26" s="25" t="s">
        <v>18</v>
      </c>
      <c r="D26" s="26">
        <v>3</v>
      </c>
    </row>
    <row r="27" spans="1:15" x14ac:dyDescent="0.25">
      <c r="A27" s="30">
        <v>1366</v>
      </c>
      <c r="B27" s="31">
        <v>32</v>
      </c>
      <c r="C27" s="25" t="s">
        <v>18</v>
      </c>
      <c r="D27" s="26">
        <v>3</v>
      </c>
    </row>
    <row r="28" spans="1:15" x14ac:dyDescent="0.25">
      <c r="A28" s="30">
        <v>2435</v>
      </c>
      <c r="B28" s="31">
        <v>32</v>
      </c>
      <c r="C28" s="25" t="s">
        <v>18</v>
      </c>
      <c r="D28" s="26">
        <v>3</v>
      </c>
    </row>
    <row r="29" spans="1:15" x14ac:dyDescent="0.25">
      <c r="A29" s="30">
        <v>3844</v>
      </c>
      <c r="B29" s="31">
        <v>31</v>
      </c>
      <c r="C29" s="25" t="s">
        <v>18</v>
      </c>
      <c r="D29" s="26">
        <v>3</v>
      </c>
    </row>
    <row r="30" spans="1:15" x14ac:dyDescent="0.25">
      <c r="A30" s="30">
        <v>7219</v>
      </c>
      <c r="B30" s="31">
        <v>31</v>
      </c>
      <c r="C30" s="25" t="s">
        <v>18</v>
      </c>
      <c r="D30" s="26">
        <v>3</v>
      </c>
    </row>
    <row r="31" spans="1:15" x14ac:dyDescent="0.25">
      <c r="A31" s="30">
        <v>9570</v>
      </c>
      <c r="B31" s="31">
        <v>31</v>
      </c>
      <c r="C31" s="25" t="s">
        <v>18</v>
      </c>
      <c r="D31" s="26">
        <v>3</v>
      </c>
    </row>
    <row r="32" spans="1:15" x14ac:dyDescent="0.25">
      <c r="A32" s="30">
        <v>4519</v>
      </c>
      <c r="B32" s="31">
        <v>31</v>
      </c>
      <c r="C32" s="25" t="s">
        <v>18</v>
      </c>
      <c r="D32" s="26">
        <v>3</v>
      </c>
    </row>
    <row r="33" spans="1:16" x14ac:dyDescent="0.25">
      <c r="A33" s="30">
        <v>1111</v>
      </c>
      <c r="B33" s="31">
        <v>30</v>
      </c>
      <c r="C33" s="25" t="s">
        <v>18</v>
      </c>
      <c r="D33" s="26">
        <v>3</v>
      </c>
    </row>
    <row r="34" spans="1:16" x14ac:dyDescent="0.25">
      <c r="A34" s="30">
        <v>3131</v>
      </c>
      <c r="B34" s="31">
        <v>30</v>
      </c>
      <c r="C34" s="25" t="s">
        <v>18</v>
      </c>
      <c r="D34" s="26">
        <v>3</v>
      </c>
    </row>
    <row r="35" spans="1:16" x14ac:dyDescent="0.25">
      <c r="A35" s="30">
        <v>4059</v>
      </c>
      <c r="B35" s="31">
        <v>30</v>
      </c>
      <c r="C35" s="25" t="s">
        <v>18</v>
      </c>
      <c r="D35" s="26">
        <v>3</v>
      </c>
    </row>
    <row r="36" spans="1:16" x14ac:dyDescent="0.25">
      <c r="A36" s="30">
        <v>4592</v>
      </c>
      <c r="B36" s="31">
        <v>30</v>
      </c>
      <c r="C36" s="25" t="s">
        <v>18</v>
      </c>
      <c r="D36" s="26">
        <v>3</v>
      </c>
      <c r="H36" s="60"/>
      <c r="I36" s="60"/>
      <c r="K36" s="60"/>
      <c r="L36" s="60"/>
      <c r="M36" s="60"/>
      <c r="N36" s="60"/>
      <c r="O36" s="60"/>
      <c r="P36" s="60"/>
    </row>
    <row r="37" spans="1:16" x14ac:dyDescent="0.25">
      <c r="A37" s="30">
        <v>8301</v>
      </c>
      <c r="B37" s="31">
        <v>30</v>
      </c>
      <c r="C37" s="25" t="s">
        <v>18</v>
      </c>
      <c r="D37" s="26">
        <v>3</v>
      </c>
      <c r="G37" s="58"/>
      <c r="H37" s="58"/>
      <c r="I37" s="58"/>
      <c r="K37" s="58"/>
      <c r="L37" s="58"/>
      <c r="M37" s="58"/>
      <c r="N37" s="58"/>
      <c r="O37" s="58"/>
      <c r="P37" s="58"/>
    </row>
    <row r="38" spans="1:16" x14ac:dyDescent="0.25">
      <c r="A38" s="30">
        <v>1001</v>
      </c>
      <c r="B38" s="31">
        <v>28</v>
      </c>
      <c r="C38" s="23" t="s">
        <v>19</v>
      </c>
      <c r="D38" s="26">
        <v>2.67</v>
      </c>
    </row>
    <row r="39" spans="1:16" x14ac:dyDescent="0.25">
      <c r="A39" s="30">
        <v>3567</v>
      </c>
      <c r="B39" s="31">
        <v>28</v>
      </c>
      <c r="C39" s="23" t="s">
        <v>19</v>
      </c>
      <c r="D39" s="26">
        <v>2.67</v>
      </c>
    </row>
    <row r="40" spans="1:16" x14ac:dyDescent="0.25">
      <c r="A40" s="30">
        <v>6700</v>
      </c>
      <c r="B40" s="31">
        <v>28</v>
      </c>
      <c r="C40" s="23" t="s">
        <v>19</v>
      </c>
      <c r="D40" s="26">
        <v>2.67</v>
      </c>
    </row>
    <row r="41" spans="1:16" x14ac:dyDescent="0.25">
      <c r="A41" s="30">
        <v>8341</v>
      </c>
      <c r="B41" s="31">
        <v>28</v>
      </c>
      <c r="C41" s="23" t="s">
        <v>19</v>
      </c>
      <c r="D41" s="26">
        <v>2.67</v>
      </c>
    </row>
    <row r="42" spans="1:16" x14ac:dyDescent="0.25">
      <c r="A42" s="30">
        <v>2902</v>
      </c>
      <c r="B42" s="31">
        <v>27</v>
      </c>
      <c r="C42" s="23" t="s">
        <v>19</v>
      </c>
      <c r="D42" s="26">
        <v>2.67</v>
      </c>
    </row>
    <row r="43" spans="1:16" x14ac:dyDescent="0.25">
      <c r="A43" s="30">
        <v>3856</v>
      </c>
      <c r="B43" s="31">
        <v>27</v>
      </c>
      <c r="C43" s="23" t="s">
        <v>19</v>
      </c>
      <c r="D43" s="26">
        <v>2.67</v>
      </c>
    </row>
    <row r="44" spans="1:16" x14ac:dyDescent="0.25">
      <c r="A44" s="30">
        <v>4637</v>
      </c>
      <c r="B44" s="31">
        <v>27</v>
      </c>
      <c r="C44" s="23" t="s">
        <v>19</v>
      </c>
      <c r="D44" s="26">
        <v>2.67</v>
      </c>
    </row>
    <row r="45" spans="1:16" x14ac:dyDescent="0.25">
      <c r="A45" s="30">
        <v>4894</v>
      </c>
      <c r="B45" s="31">
        <v>27</v>
      </c>
      <c r="C45" s="23" t="s">
        <v>19</v>
      </c>
      <c r="D45" s="26">
        <v>2.67</v>
      </c>
    </row>
    <row r="46" spans="1:16" x14ac:dyDescent="0.25">
      <c r="A46" s="30">
        <v>7150</v>
      </c>
      <c r="B46" s="31">
        <v>27</v>
      </c>
      <c r="C46" s="23" t="s">
        <v>19</v>
      </c>
      <c r="D46" s="26">
        <v>2.67</v>
      </c>
    </row>
    <row r="47" spans="1:16" x14ac:dyDescent="0.25">
      <c r="A47" s="30">
        <v>7314</v>
      </c>
      <c r="B47" s="31">
        <v>27</v>
      </c>
      <c r="C47" s="23" t="s">
        <v>19</v>
      </c>
      <c r="D47" s="26">
        <v>2.67</v>
      </c>
    </row>
    <row r="48" spans="1:16" x14ac:dyDescent="0.25">
      <c r="A48" s="30">
        <v>7883</v>
      </c>
      <c r="B48" s="31">
        <v>27</v>
      </c>
      <c r="C48" s="23" t="s">
        <v>19</v>
      </c>
      <c r="D48" s="26">
        <v>2.67</v>
      </c>
    </row>
    <row r="49" spans="1:4" x14ac:dyDescent="0.25">
      <c r="A49" s="30">
        <v>1353</v>
      </c>
      <c r="B49" s="31">
        <v>26</v>
      </c>
      <c r="C49" s="25" t="s">
        <v>20</v>
      </c>
      <c r="D49" s="26">
        <v>2.33</v>
      </c>
    </row>
    <row r="50" spans="1:4" x14ac:dyDescent="0.25">
      <c r="A50" s="30">
        <v>8826</v>
      </c>
      <c r="B50" s="31">
        <v>26</v>
      </c>
      <c r="C50" s="25" t="s">
        <v>20</v>
      </c>
      <c r="D50" s="26">
        <v>2.33</v>
      </c>
    </row>
    <row r="51" spans="1:4" x14ac:dyDescent="0.25">
      <c r="A51" s="30">
        <v>5081</v>
      </c>
      <c r="B51" s="31">
        <v>26</v>
      </c>
      <c r="C51" s="25" t="s">
        <v>20</v>
      </c>
      <c r="D51" s="26">
        <v>2.33</v>
      </c>
    </row>
    <row r="52" spans="1:4" x14ac:dyDescent="0.25">
      <c r="A52" s="30">
        <v>1897</v>
      </c>
      <c r="B52" s="31">
        <v>25</v>
      </c>
      <c r="C52" s="25" t="s">
        <v>20</v>
      </c>
      <c r="D52" s="26">
        <v>2.33</v>
      </c>
    </row>
    <row r="53" spans="1:4" x14ac:dyDescent="0.25">
      <c r="A53" s="30">
        <v>6415</v>
      </c>
      <c r="B53" s="31">
        <v>25</v>
      </c>
      <c r="C53" s="25" t="s">
        <v>20</v>
      </c>
      <c r="D53" s="26">
        <v>2.33</v>
      </c>
    </row>
    <row r="54" spans="1:4" x14ac:dyDescent="0.25">
      <c r="A54" s="30">
        <v>1611</v>
      </c>
      <c r="B54" s="31">
        <v>24</v>
      </c>
      <c r="C54" s="25" t="s">
        <v>20</v>
      </c>
      <c r="D54" s="26">
        <v>2.33</v>
      </c>
    </row>
    <row r="55" spans="1:4" x14ac:dyDescent="0.25">
      <c r="A55" s="30">
        <v>9828</v>
      </c>
      <c r="B55" s="31">
        <v>24</v>
      </c>
      <c r="C55" s="25" t="s">
        <v>20</v>
      </c>
      <c r="D55" s="26">
        <v>2.33</v>
      </c>
    </row>
    <row r="56" spans="1:4" x14ac:dyDescent="0.25">
      <c r="A56" s="30">
        <v>5344</v>
      </c>
      <c r="B56" s="31">
        <v>23</v>
      </c>
      <c r="C56" s="25" t="s">
        <v>21</v>
      </c>
      <c r="D56" s="26">
        <v>2</v>
      </c>
    </row>
    <row r="57" spans="1:4" x14ac:dyDescent="0.25">
      <c r="A57" s="30">
        <v>7737</v>
      </c>
      <c r="B57" s="31">
        <v>23</v>
      </c>
      <c r="C57" s="25" t="s">
        <v>21</v>
      </c>
      <c r="D57" s="26">
        <v>2</v>
      </c>
    </row>
    <row r="58" spans="1:4" x14ac:dyDescent="0.25">
      <c r="A58" s="30">
        <v>2743</v>
      </c>
      <c r="B58" s="31">
        <v>22</v>
      </c>
      <c r="C58" s="25" t="s">
        <v>21</v>
      </c>
      <c r="D58" s="26">
        <v>2</v>
      </c>
    </row>
    <row r="59" spans="1:4" x14ac:dyDescent="0.25">
      <c r="A59" s="30">
        <v>6961</v>
      </c>
      <c r="B59" s="31">
        <v>22</v>
      </c>
      <c r="C59" s="25" t="s">
        <v>21</v>
      </c>
      <c r="D59" s="26">
        <v>2</v>
      </c>
    </row>
    <row r="60" spans="1:4" x14ac:dyDescent="0.25">
      <c r="A60" s="30">
        <v>9367</v>
      </c>
      <c r="B60" s="31">
        <v>22</v>
      </c>
      <c r="C60" s="25" t="s">
        <v>21</v>
      </c>
      <c r="D60" s="26">
        <v>2</v>
      </c>
    </row>
    <row r="61" spans="1:4" x14ac:dyDescent="0.25">
      <c r="A61" s="30">
        <v>2917</v>
      </c>
      <c r="B61" s="31">
        <v>21</v>
      </c>
      <c r="C61" s="25" t="s">
        <v>21</v>
      </c>
      <c r="D61" s="26">
        <v>2</v>
      </c>
    </row>
    <row r="62" spans="1:4" x14ac:dyDescent="0.25">
      <c r="A62" s="30">
        <v>7201</v>
      </c>
      <c r="B62" s="31">
        <v>21</v>
      </c>
      <c r="C62" s="25" t="s">
        <v>21</v>
      </c>
      <c r="D62" s="26">
        <v>2</v>
      </c>
    </row>
    <row r="63" spans="1:4" x14ac:dyDescent="0.25">
      <c r="A63" s="30">
        <v>9134</v>
      </c>
      <c r="B63" s="31">
        <v>21</v>
      </c>
      <c r="C63" s="25" t="s">
        <v>21</v>
      </c>
      <c r="D63" s="26">
        <v>2</v>
      </c>
    </row>
    <row r="64" spans="1:4" x14ac:dyDescent="0.25">
      <c r="A64" s="30">
        <v>6672</v>
      </c>
      <c r="B64" s="31">
        <v>20</v>
      </c>
      <c r="C64" s="25" t="s">
        <v>23</v>
      </c>
      <c r="D64" s="26">
        <v>1.67</v>
      </c>
    </row>
    <row r="65" spans="1:1024" x14ac:dyDescent="0.25">
      <c r="A65" s="30">
        <v>9757</v>
      </c>
      <c r="B65" s="31">
        <v>20</v>
      </c>
      <c r="C65" s="25" t="s">
        <v>23</v>
      </c>
      <c r="D65" s="26">
        <v>1.67</v>
      </c>
    </row>
    <row r="66" spans="1:1024" x14ac:dyDescent="0.25">
      <c r="A66" s="30">
        <v>1099</v>
      </c>
      <c r="B66" s="31">
        <v>19</v>
      </c>
      <c r="C66" s="25" t="s">
        <v>23</v>
      </c>
      <c r="D66" s="26">
        <v>1.67</v>
      </c>
    </row>
    <row r="67" spans="1:1024" x14ac:dyDescent="0.25">
      <c r="A67" s="30">
        <v>4954</v>
      </c>
      <c r="B67" s="31">
        <v>19</v>
      </c>
      <c r="C67" s="25" t="s">
        <v>23</v>
      </c>
      <c r="D67" s="26">
        <v>1.67</v>
      </c>
    </row>
    <row r="68" spans="1:1024" x14ac:dyDescent="0.25">
      <c r="A68" s="30">
        <v>2025</v>
      </c>
      <c r="B68" s="31">
        <v>19</v>
      </c>
      <c r="C68" s="25" t="s">
        <v>23</v>
      </c>
      <c r="D68" s="26">
        <v>1.67</v>
      </c>
    </row>
    <row r="69" spans="1:1024" x14ac:dyDescent="0.25">
      <c r="A69" s="30">
        <v>7777</v>
      </c>
      <c r="B69" s="31">
        <v>19</v>
      </c>
      <c r="C69" s="25" t="s">
        <v>23</v>
      </c>
      <c r="D69" s="26">
        <v>1.67</v>
      </c>
    </row>
    <row r="70" spans="1:1024" x14ac:dyDescent="0.25">
      <c r="A70" s="30">
        <v>8918</v>
      </c>
      <c r="B70" s="31">
        <v>18</v>
      </c>
      <c r="C70" s="25" t="s">
        <v>23</v>
      </c>
      <c r="D70" s="26">
        <v>1.67</v>
      </c>
    </row>
    <row r="71" spans="1:1024" x14ac:dyDescent="0.25">
      <c r="A71" s="30">
        <v>5737</v>
      </c>
      <c r="B71" s="31">
        <v>16</v>
      </c>
      <c r="C71" s="25" t="s">
        <v>25</v>
      </c>
      <c r="D71" s="26">
        <v>1.33</v>
      </c>
    </row>
    <row r="72" spans="1:1024" x14ac:dyDescent="0.25">
      <c r="A72" s="30">
        <v>9941</v>
      </c>
      <c r="B72" s="31">
        <v>14</v>
      </c>
      <c r="C72" s="25" t="s">
        <v>25</v>
      </c>
      <c r="D72" s="26">
        <v>1.33</v>
      </c>
    </row>
    <row r="73" spans="1:1024" x14ac:dyDescent="0.25">
      <c r="A73" s="30">
        <v>7114</v>
      </c>
      <c r="B73" s="31">
        <v>13</v>
      </c>
      <c r="C73" s="25" t="s">
        <v>27</v>
      </c>
      <c r="D73" s="26">
        <v>1</v>
      </c>
    </row>
    <row r="74" spans="1:1024" x14ac:dyDescent="0.25">
      <c r="A74" s="32"/>
      <c r="B74" s="33"/>
      <c r="C74" s="34"/>
      <c r="D74" s="35"/>
    </row>
    <row r="75" spans="1:1024" x14ac:dyDescent="0.25">
      <c r="A75" s="36"/>
      <c r="B75" s="37"/>
      <c r="C75" s="38"/>
      <c r="D75" s="39"/>
    </row>
    <row r="76" spans="1:1024" s="27" customFormat="1" ht="15" x14ac:dyDescent="0.2">
      <c r="A76" s="40" t="s">
        <v>1</v>
      </c>
      <c r="B76" s="24">
        <f>MAX(B$4:B$73)</f>
        <v>50</v>
      </c>
      <c r="C76" s="25"/>
      <c r="D76" s="26">
        <f>MAX(D$4:D$73)</f>
        <v>4.33</v>
      </c>
      <c r="J76" s="41"/>
      <c r="AMJ76" s="29"/>
    </row>
    <row r="77" spans="1:1024" s="27" customFormat="1" ht="15" x14ac:dyDescent="0.2">
      <c r="A77" s="40" t="s">
        <v>2</v>
      </c>
      <c r="B77" s="24">
        <f>MIN(B$4:B$73)</f>
        <v>13</v>
      </c>
      <c r="C77" s="25"/>
      <c r="D77" s="26">
        <f>MIN(D$4:D$73)</f>
        <v>1</v>
      </c>
      <c r="J77" s="41"/>
      <c r="AMJ77" s="29"/>
    </row>
    <row r="78" spans="1:1024" s="27" customFormat="1" ht="15" x14ac:dyDescent="0.2">
      <c r="A78" s="40" t="s">
        <v>3</v>
      </c>
      <c r="B78" s="24">
        <f>AVERAGE(B$4:B$73)</f>
        <v>28.87142857142857</v>
      </c>
      <c r="C78" s="25"/>
      <c r="D78" s="26">
        <f>AVERAGE(D$4:D$73)</f>
        <v>2.6571428571428566</v>
      </c>
      <c r="J78" s="41"/>
      <c r="AMJ78" s="29"/>
    </row>
    <row r="79" spans="1:1024" s="27" customFormat="1" ht="15" x14ac:dyDescent="0.2">
      <c r="A79" s="40" t="s">
        <v>4</v>
      </c>
      <c r="B79" s="24">
        <f>MEDIAN(B$4:B$73)</f>
        <v>28</v>
      </c>
      <c r="C79" s="25"/>
      <c r="D79" s="26">
        <f>MEDIAN(D$4:D$73)</f>
        <v>2.67</v>
      </c>
      <c r="J79" s="41"/>
      <c r="AMJ79" s="29"/>
    </row>
    <row r="80" spans="1:1024" s="27" customFormat="1" ht="15" x14ac:dyDescent="0.2">
      <c r="A80" s="40" t="s">
        <v>5</v>
      </c>
      <c r="B80" s="24">
        <f>STDEV(B$4:B$73)</f>
        <v>7.5698131016145158</v>
      </c>
      <c r="C80" s="25"/>
      <c r="D80" s="26">
        <f>STDEV(D$4:D$73)</f>
        <v>0.67318869774701851</v>
      </c>
      <c r="J80" s="41"/>
      <c r="AMJ80" s="2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78"/>
  <sheetViews>
    <sheetView zoomScale="110" zoomScaleNormal="110" workbookViewId="0">
      <selection activeCell="D70" sqref="A1:D70"/>
    </sheetView>
  </sheetViews>
  <sheetFormatPr defaultRowHeight="15.75" x14ac:dyDescent="0.25"/>
  <cols>
    <col min="1" max="2" width="16.140625" style="1" customWidth="1"/>
    <col min="3" max="3" width="9.7109375" style="1" customWidth="1"/>
    <col min="4" max="4" width="9.7109375" style="4" customWidth="1"/>
    <col min="5" max="5" width="9.140625" style="4" customWidth="1"/>
    <col min="6" max="7" width="9.140625" style="19" customWidth="1"/>
    <col min="8" max="1016" width="9.140625" style="1" customWidth="1"/>
  </cols>
  <sheetData>
    <row r="1" spans="1:7" s="8" customFormat="1" ht="36" customHeight="1" x14ac:dyDescent="0.3">
      <c r="A1" s="5" t="s">
        <v>7</v>
      </c>
      <c r="B1" s="5" t="s">
        <v>8</v>
      </c>
      <c r="C1" s="5" t="s">
        <v>0</v>
      </c>
      <c r="D1" s="6"/>
      <c r="E1" s="7"/>
      <c r="F1" s="21"/>
      <c r="G1" s="21"/>
    </row>
    <row r="2" spans="1:7" x14ac:dyDescent="0.25">
      <c r="A2" s="9">
        <v>4130</v>
      </c>
      <c r="B2" s="9">
        <v>4130</v>
      </c>
      <c r="C2" s="9">
        <v>59</v>
      </c>
      <c r="D2" s="10">
        <f t="shared" ref="D2:D33" si="0">C2/60</f>
        <v>0.98333333333333328</v>
      </c>
      <c r="F2" s="19" t="s">
        <v>0</v>
      </c>
    </row>
    <row r="3" spans="1:7" x14ac:dyDescent="0.25">
      <c r="A3" s="9">
        <v>2948</v>
      </c>
      <c r="B3" s="9">
        <v>2948</v>
      </c>
      <c r="C3" s="9">
        <v>59</v>
      </c>
      <c r="D3" s="10">
        <f t="shared" si="0"/>
        <v>0.98333333333333328</v>
      </c>
      <c r="F3" s="19" t="s">
        <v>30</v>
      </c>
      <c r="G3" s="19">
        <v>5</v>
      </c>
    </row>
    <row r="4" spans="1:7" x14ac:dyDescent="0.25">
      <c r="A4" s="9">
        <v>4478</v>
      </c>
      <c r="B4" s="9">
        <v>4478</v>
      </c>
      <c r="C4" s="9">
        <v>58</v>
      </c>
      <c r="D4" s="10">
        <f t="shared" si="0"/>
        <v>0.96666666666666667</v>
      </c>
      <c r="F4" s="19" t="s">
        <v>31</v>
      </c>
      <c r="G4" s="19">
        <v>7</v>
      </c>
    </row>
    <row r="5" spans="1:7" x14ac:dyDescent="0.25">
      <c r="A5" s="11">
        <v>7195</v>
      </c>
      <c r="B5" s="11">
        <v>7195</v>
      </c>
      <c r="C5" s="11">
        <v>56</v>
      </c>
      <c r="D5" s="12">
        <f t="shared" si="0"/>
        <v>0.93333333333333335</v>
      </c>
      <c r="F5" s="19" t="s">
        <v>32</v>
      </c>
      <c r="G5" s="19">
        <v>16</v>
      </c>
    </row>
    <row r="6" spans="1:7" x14ac:dyDescent="0.25">
      <c r="A6" s="11">
        <v>3166</v>
      </c>
      <c r="B6" s="11">
        <v>3166</v>
      </c>
      <c r="C6" s="11">
        <v>55</v>
      </c>
      <c r="D6" s="12">
        <f t="shared" si="0"/>
        <v>0.91666666666666663</v>
      </c>
      <c r="F6" s="19" t="s">
        <v>33</v>
      </c>
      <c r="G6" s="19">
        <v>21</v>
      </c>
    </row>
    <row r="7" spans="1:7" x14ac:dyDescent="0.25">
      <c r="A7" s="11">
        <v>6769</v>
      </c>
      <c r="B7" s="11">
        <v>5700</v>
      </c>
      <c r="C7" s="11">
        <v>52</v>
      </c>
      <c r="D7" s="12">
        <f t="shared" si="0"/>
        <v>0.8666666666666667</v>
      </c>
      <c r="F7" s="19" t="s">
        <v>34</v>
      </c>
      <c r="G7" s="19">
        <v>8</v>
      </c>
    </row>
    <row r="8" spans="1:7" x14ac:dyDescent="0.25">
      <c r="A8" s="11">
        <v>8592</v>
      </c>
      <c r="B8" s="11">
        <v>8592</v>
      </c>
      <c r="C8" s="11">
        <v>52</v>
      </c>
      <c r="D8" s="12">
        <f t="shared" si="0"/>
        <v>0.8666666666666667</v>
      </c>
      <c r="F8" s="19" t="s">
        <v>35</v>
      </c>
      <c r="G8" s="19">
        <v>8</v>
      </c>
    </row>
    <row r="9" spans="1:7" x14ac:dyDescent="0.25">
      <c r="A9" s="11">
        <v>1048</v>
      </c>
      <c r="B9" s="11">
        <v>1048</v>
      </c>
      <c r="C9" s="11">
        <v>50</v>
      </c>
      <c r="D9" s="12">
        <f t="shared" si="0"/>
        <v>0.83333333333333337</v>
      </c>
      <c r="F9" s="19" t="s">
        <v>36</v>
      </c>
      <c r="G9" s="19">
        <v>4</v>
      </c>
    </row>
    <row r="10" spans="1:7" x14ac:dyDescent="0.25">
      <c r="A10" s="19">
        <v>5290</v>
      </c>
      <c r="B10" s="19">
        <v>5290</v>
      </c>
      <c r="C10" s="19">
        <v>50</v>
      </c>
      <c r="D10" s="4">
        <f t="shared" si="0"/>
        <v>0.83333333333333337</v>
      </c>
      <c r="F10" s="61" t="s">
        <v>9</v>
      </c>
      <c r="G10" s="19">
        <f>SUM(G3:G9)</f>
        <v>69</v>
      </c>
    </row>
    <row r="11" spans="1:7" x14ac:dyDescent="0.25">
      <c r="A11" s="19">
        <v>3836</v>
      </c>
      <c r="B11" s="19">
        <v>3836</v>
      </c>
      <c r="C11" s="19">
        <v>50</v>
      </c>
      <c r="D11" s="4">
        <f t="shared" si="0"/>
        <v>0.83333333333333337</v>
      </c>
    </row>
    <row r="12" spans="1:7" x14ac:dyDescent="0.25">
      <c r="A12" s="19">
        <v>7878</v>
      </c>
      <c r="B12" s="19">
        <v>7878</v>
      </c>
      <c r="C12" s="19">
        <v>50</v>
      </c>
      <c r="D12" s="4">
        <f t="shared" si="0"/>
        <v>0.83333333333333337</v>
      </c>
      <c r="G12" s="20"/>
    </row>
    <row r="13" spans="1:7" x14ac:dyDescent="0.25">
      <c r="A13" s="19">
        <v>2795</v>
      </c>
      <c r="B13" s="19">
        <v>1271</v>
      </c>
      <c r="C13" s="19">
        <v>50</v>
      </c>
      <c r="D13" s="4">
        <f t="shared" si="0"/>
        <v>0.83333333333333337</v>
      </c>
      <c r="G13" s="20"/>
    </row>
    <row r="14" spans="1:7" x14ac:dyDescent="0.25">
      <c r="A14" s="1">
        <v>5765</v>
      </c>
      <c r="B14" s="1">
        <v>5765</v>
      </c>
      <c r="C14" s="1">
        <v>49</v>
      </c>
      <c r="D14" s="4">
        <f t="shared" si="0"/>
        <v>0.81666666666666665</v>
      </c>
    </row>
    <row r="15" spans="1:7" x14ac:dyDescent="0.25">
      <c r="A15" s="19">
        <v>2395</v>
      </c>
      <c r="B15" s="19">
        <v>9950</v>
      </c>
      <c r="C15" s="19">
        <v>49</v>
      </c>
      <c r="D15" s="4">
        <f t="shared" si="0"/>
        <v>0.81666666666666665</v>
      </c>
    </row>
    <row r="16" spans="1:7" x14ac:dyDescent="0.25">
      <c r="A16" s="19">
        <v>3622</v>
      </c>
      <c r="B16" s="19">
        <v>3622</v>
      </c>
      <c r="C16" s="19">
        <v>48</v>
      </c>
      <c r="D16" s="4">
        <f t="shared" si="0"/>
        <v>0.8</v>
      </c>
    </row>
    <row r="17" spans="1:4" x14ac:dyDescent="0.25">
      <c r="A17" s="1">
        <v>6424</v>
      </c>
      <c r="B17" s="1">
        <v>6424</v>
      </c>
      <c r="C17" s="1">
        <v>48</v>
      </c>
      <c r="D17" s="4">
        <f t="shared" si="0"/>
        <v>0.8</v>
      </c>
    </row>
    <row r="18" spans="1:4" x14ac:dyDescent="0.25">
      <c r="A18" s="11">
        <v>8993</v>
      </c>
      <c r="B18" s="11">
        <v>8993</v>
      </c>
      <c r="C18" s="11">
        <v>48</v>
      </c>
      <c r="D18" s="12">
        <f t="shared" si="0"/>
        <v>0.8</v>
      </c>
    </row>
    <row r="19" spans="1:4" x14ac:dyDescent="0.25">
      <c r="A19" s="11">
        <v>4022</v>
      </c>
      <c r="B19" s="11">
        <v>4022</v>
      </c>
      <c r="C19" s="11">
        <v>48</v>
      </c>
      <c r="D19" s="12">
        <f t="shared" si="0"/>
        <v>0.8</v>
      </c>
    </row>
    <row r="20" spans="1:4" x14ac:dyDescent="0.25">
      <c r="A20" s="19">
        <v>6514</v>
      </c>
      <c r="B20" s="19">
        <v>6514</v>
      </c>
      <c r="C20" s="19">
        <v>47</v>
      </c>
      <c r="D20" s="4">
        <f t="shared" si="0"/>
        <v>0.78333333333333333</v>
      </c>
    </row>
    <row r="21" spans="1:4" x14ac:dyDescent="0.25">
      <c r="A21" s="1">
        <v>4610</v>
      </c>
      <c r="B21" s="1">
        <v>4610</v>
      </c>
      <c r="C21" s="1">
        <v>47</v>
      </c>
      <c r="D21" s="4">
        <f t="shared" si="0"/>
        <v>0.78333333333333333</v>
      </c>
    </row>
    <row r="22" spans="1:4" x14ac:dyDescent="0.25">
      <c r="A22" s="19">
        <v>5623</v>
      </c>
      <c r="B22" s="19">
        <v>5623</v>
      </c>
      <c r="C22" s="19">
        <v>47</v>
      </c>
      <c r="D22" s="4">
        <f t="shared" si="0"/>
        <v>0.78333333333333333</v>
      </c>
    </row>
    <row r="23" spans="1:4" x14ac:dyDescent="0.25">
      <c r="A23" s="11">
        <v>9655</v>
      </c>
      <c r="B23" s="11">
        <v>9655</v>
      </c>
      <c r="C23" s="11">
        <v>47</v>
      </c>
      <c r="D23" s="12">
        <f t="shared" si="0"/>
        <v>0.78333333333333333</v>
      </c>
    </row>
    <row r="24" spans="1:4" x14ac:dyDescent="0.25">
      <c r="A24" s="1">
        <v>6067</v>
      </c>
      <c r="B24" s="1">
        <v>6067</v>
      </c>
      <c r="C24" s="1">
        <v>47</v>
      </c>
      <c r="D24" s="4">
        <f t="shared" si="0"/>
        <v>0.78333333333333333</v>
      </c>
    </row>
    <row r="25" spans="1:4" x14ac:dyDescent="0.25">
      <c r="A25" s="1">
        <v>6767</v>
      </c>
      <c r="B25" s="1">
        <v>6767</v>
      </c>
      <c r="C25" s="1">
        <v>46</v>
      </c>
      <c r="D25" s="4">
        <f t="shared" si="0"/>
        <v>0.76666666666666672</v>
      </c>
    </row>
    <row r="26" spans="1:4" x14ac:dyDescent="0.25">
      <c r="A26" s="1">
        <v>5871</v>
      </c>
      <c r="B26" s="1">
        <v>5871</v>
      </c>
      <c r="C26" s="1">
        <v>45</v>
      </c>
      <c r="D26" s="4">
        <f t="shared" si="0"/>
        <v>0.75</v>
      </c>
    </row>
    <row r="27" spans="1:4" x14ac:dyDescent="0.25">
      <c r="A27" s="1">
        <v>6285</v>
      </c>
      <c r="B27" s="1">
        <v>6285</v>
      </c>
      <c r="C27" s="1">
        <v>45</v>
      </c>
      <c r="D27" s="4">
        <f t="shared" si="0"/>
        <v>0.75</v>
      </c>
    </row>
    <row r="28" spans="1:4" x14ac:dyDescent="0.25">
      <c r="A28" s="1">
        <v>3628</v>
      </c>
      <c r="B28" s="1">
        <v>7002</v>
      </c>
      <c r="C28" s="1">
        <v>45</v>
      </c>
      <c r="D28" s="4">
        <f t="shared" si="0"/>
        <v>0.75</v>
      </c>
    </row>
    <row r="29" spans="1:4" x14ac:dyDescent="0.25">
      <c r="A29" s="1">
        <v>2364</v>
      </c>
      <c r="B29" s="1">
        <v>2364</v>
      </c>
      <c r="C29" s="1">
        <v>45</v>
      </c>
      <c r="D29" s="4">
        <f t="shared" si="0"/>
        <v>0.75</v>
      </c>
    </row>
    <row r="30" spans="1:4" x14ac:dyDescent="0.25">
      <c r="A30" s="19">
        <v>5095</v>
      </c>
      <c r="B30" s="19">
        <v>5095</v>
      </c>
      <c r="C30" s="19">
        <v>44</v>
      </c>
      <c r="D30" s="4">
        <f t="shared" si="0"/>
        <v>0.73333333333333328</v>
      </c>
    </row>
    <row r="31" spans="1:4" x14ac:dyDescent="0.25">
      <c r="A31" s="1">
        <v>2596</v>
      </c>
      <c r="B31" s="1">
        <v>2596</v>
      </c>
      <c r="C31" s="1">
        <v>43</v>
      </c>
      <c r="D31" s="4">
        <f t="shared" si="0"/>
        <v>0.71666666666666667</v>
      </c>
    </row>
    <row r="32" spans="1:4" x14ac:dyDescent="0.25">
      <c r="A32" s="19">
        <v>9839</v>
      </c>
      <c r="B32" s="19">
        <v>9839</v>
      </c>
      <c r="C32" s="19">
        <v>43</v>
      </c>
      <c r="D32" s="4">
        <f t="shared" si="0"/>
        <v>0.71666666666666667</v>
      </c>
    </row>
    <row r="33" spans="1:4" x14ac:dyDescent="0.25">
      <c r="A33" s="1">
        <v>1567</v>
      </c>
      <c r="B33" s="1">
        <v>1567</v>
      </c>
      <c r="C33" s="1">
        <v>43</v>
      </c>
      <c r="D33" s="4">
        <f t="shared" si="0"/>
        <v>0.71666666666666667</v>
      </c>
    </row>
    <row r="34" spans="1:4" x14ac:dyDescent="0.25">
      <c r="A34" s="19">
        <v>2722</v>
      </c>
      <c r="B34" s="19">
        <v>2772</v>
      </c>
      <c r="C34" s="19">
        <v>42</v>
      </c>
      <c r="D34" s="4">
        <f t="shared" ref="D34:D65" si="1">C34/60</f>
        <v>0.7</v>
      </c>
    </row>
    <row r="35" spans="1:4" x14ac:dyDescent="0.25">
      <c r="A35" s="1">
        <v>2221</v>
      </c>
      <c r="B35" s="1">
        <v>2221</v>
      </c>
      <c r="C35" s="1">
        <v>42</v>
      </c>
      <c r="D35" s="4">
        <f t="shared" si="1"/>
        <v>0.7</v>
      </c>
    </row>
    <row r="36" spans="1:4" x14ac:dyDescent="0.25">
      <c r="A36" s="1">
        <v>2345</v>
      </c>
      <c r="B36" s="1">
        <v>4551</v>
      </c>
      <c r="C36" s="1">
        <v>42</v>
      </c>
      <c r="D36" s="4">
        <f t="shared" si="1"/>
        <v>0.7</v>
      </c>
    </row>
    <row r="37" spans="1:4" x14ac:dyDescent="0.25">
      <c r="A37" s="19">
        <v>4411</v>
      </c>
      <c r="B37" s="19">
        <v>4497</v>
      </c>
      <c r="C37" s="19">
        <v>42</v>
      </c>
      <c r="D37" s="4">
        <f t="shared" si="1"/>
        <v>0.7</v>
      </c>
    </row>
    <row r="38" spans="1:4" x14ac:dyDescent="0.25">
      <c r="A38" s="19">
        <v>4733</v>
      </c>
      <c r="B38" s="19">
        <v>4733</v>
      </c>
      <c r="C38" s="19">
        <v>41</v>
      </c>
      <c r="D38" s="4">
        <f t="shared" si="1"/>
        <v>0.68333333333333335</v>
      </c>
    </row>
    <row r="39" spans="1:4" x14ac:dyDescent="0.25">
      <c r="A39" s="19">
        <v>7271</v>
      </c>
      <c r="B39" s="19">
        <v>7271</v>
      </c>
      <c r="C39" s="19">
        <v>41</v>
      </c>
      <c r="D39" s="4">
        <f t="shared" si="1"/>
        <v>0.68333333333333335</v>
      </c>
    </row>
    <row r="40" spans="1:4" x14ac:dyDescent="0.25">
      <c r="B40" s="1">
        <v>9941</v>
      </c>
      <c r="C40" s="1">
        <v>41</v>
      </c>
      <c r="D40" s="4">
        <f t="shared" si="1"/>
        <v>0.68333333333333335</v>
      </c>
    </row>
    <row r="41" spans="1:4" x14ac:dyDescent="0.25">
      <c r="A41" s="19">
        <v>2540</v>
      </c>
      <c r="B41" s="19">
        <v>2540</v>
      </c>
      <c r="C41" s="19">
        <v>41</v>
      </c>
      <c r="D41" s="4">
        <f t="shared" si="1"/>
        <v>0.68333333333333335</v>
      </c>
    </row>
    <row r="42" spans="1:4" x14ac:dyDescent="0.25">
      <c r="A42" s="1">
        <v>8717</v>
      </c>
      <c r="B42" s="1">
        <v>8717</v>
      </c>
      <c r="C42" s="1">
        <v>40</v>
      </c>
      <c r="D42" s="4">
        <f t="shared" si="1"/>
        <v>0.66666666666666663</v>
      </c>
    </row>
    <row r="43" spans="1:4" x14ac:dyDescent="0.25">
      <c r="A43" s="1">
        <v>7759</v>
      </c>
      <c r="B43" s="1">
        <v>7759</v>
      </c>
      <c r="C43" s="1">
        <v>39</v>
      </c>
      <c r="D43" s="4">
        <f t="shared" si="1"/>
        <v>0.65</v>
      </c>
    </row>
    <row r="44" spans="1:4" x14ac:dyDescent="0.25">
      <c r="A44" s="19">
        <v>6764</v>
      </c>
      <c r="B44" s="19">
        <v>6764</v>
      </c>
      <c r="C44" s="19">
        <v>39</v>
      </c>
      <c r="D44" s="4">
        <f t="shared" si="1"/>
        <v>0.65</v>
      </c>
    </row>
    <row r="45" spans="1:4" x14ac:dyDescent="0.25">
      <c r="A45" s="1">
        <v>9890</v>
      </c>
      <c r="B45" s="1">
        <v>9890</v>
      </c>
      <c r="C45" s="1">
        <v>39</v>
      </c>
      <c r="D45" s="4">
        <f t="shared" si="1"/>
        <v>0.65</v>
      </c>
    </row>
    <row r="46" spans="1:4" x14ac:dyDescent="0.25">
      <c r="A46" s="1">
        <v>4303</v>
      </c>
      <c r="B46" s="1">
        <v>4303</v>
      </c>
      <c r="C46" s="1">
        <v>38</v>
      </c>
      <c r="D46" s="4">
        <f t="shared" si="1"/>
        <v>0.6333333333333333</v>
      </c>
    </row>
    <row r="47" spans="1:4" x14ac:dyDescent="0.25">
      <c r="A47" s="1">
        <v>9581</v>
      </c>
      <c r="B47" s="1">
        <v>9581</v>
      </c>
      <c r="C47" s="1">
        <v>37</v>
      </c>
      <c r="D47" s="4">
        <f t="shared" si="1"/>
        <v>0.6166666666666667</v>
      </c>
    </row>
    <row r="48" spans="1:4" x14ac:dyDescent="0.25">
      <c r="A48" s="1">
        <v>7831</v>
      </c>
      <c r="B48" s="1">
        <v>7831</v>
      </c>
      <c r="C48" s="1">
        <v>37</v>
      </c>
      <c r="D48" s="4">
        <f t="shared" si="1"/>
        <v>0.6166666666666667</v>
      </c>
    </row>
    <row r="49" spans="1:4" x14ac:dyDescent="0.25">
      <c r="A49" s="1">
        <v>9191</v>
      </c>
      <c r="B49" s="1">
        <v>9191</v>
      </c>
      <c r="C49" s="1">
        <v>36</v>
      </c>
      <c r="D49" s="4">
        <f t="shared" si="1"/>
        <v>0.6</v>
      </c>
    </row>
    <row r="50" spans="1:4" x14ac:dyDescent="0.25">
      <c r="A50" s="19">
        <v>8569</v>
      </c>
      <c r="B50" s="19">
        <v>8569</v>
      </c>
      <c r="C50" s="19">
        <v>35</v>
      </c>
      <c r="D50" s="4">
        <f t="shared" si="1"/>
        <v>0.58333333333333337</v>
      </c>
    </row>
    <row r="51" spans="1:4" x14ac:dyDescent="0.25">
      <c r="A51" s="1">
        <v>2657</v>
      </c>
      <c r="B51" s="1">
        <v>5626</v>
      </c>
      <c r="C51" s="1">
        <v>34</v>
      </c>
      <c r="D51" s="4">
        <f t="shared" si="1"/>
        <v>0.56666666666666665</v>
      </c>
    </row>
    <row r="52" spans="1:4" x14ac:dyDescent="0.25">
      <c r="A52" s="1">
        <v>2638</v>
      </c>
      <c r="B52" s="1">
        <v>2638</v>
      </c>
      <c r="C52" s="1">
        <v>34</v>
      </c>
      <c r="D52" s="4">
        <f t="shared" si="1"/>
        <v>0.56666666666666665</v>
      </c>
    </row>
    <row r="53" spans="1:4" x14ac:dyDescent="0.25">
      <c r="A53" s="19">
        <v>3593</v>
      </c>
      <c r="B53" s="19">
        <v>3593</v>
      </c>
      <c r="C53" s="19">
        <v>32</v>
      </c>
      <c r="D53" s="4">
        <f t="shared" si="1"/>
        <v>0.53333333333333333</v>
      </c>
    </row>
    <row r="54" spans="1:4" x14ac:dyDescent="0.25">
      <c r="A54" s="1">
        <v>6185</v>
      </c>
      <c r="B54" s="1">
        <v>6185</v>
      </c>
      <c r="C54" s="1">
        <v>32</v>
      </c>
      <c r="D54" s="4">
        <f t="shared" si="1"/>
        <v>0.53333333333333333</v>
      </c>
    </row>
    <row r="55" spans="1:4" x14ac:dyDescent="0.25">
      <c r="A55" s="13">
        <v>9126</v>
      </c>
      <c r="B55" s="13">
        <v>2917</v>
      </c>
      <c r="C55" s="13">
        <v>31</v>
      </c>
      <c r="D55" s="14">
        <f t="shared" si="1"/>
        <v>0.51666666666666672</v>
      </c>
    </row>
    <row r="56" spans="1:4" x14ac:dyDescent="0.25">
      <c r="A56" s="19">
        <v>4916</v>
      </c>
      <c r="B56" s="19">
        <v>8860</v>
      </c>
      <c r="C56" s="19">
        <v>31</v>
      </c>
      <c r="D56" s="4">
        <f t="shared" si="1"/>
        <v>0.51666666666666672</v>
      </c>
    </row>
    <row r="57" spans="1:4" x14ac:dyDescent="0.25">
      <c r="A57" s="19">
        <v>1315</v>
      </c>
      <c r="B57" s="19">
        <v>9426</v>
      </c>
      <c r="C57" s="19">
        <v>31</v>
      </c>
      <c r="D57" s="4">
        <f t="shared" si="1"/>
        <v>0.51666666666666672</v>
      </c>
    </row>
    <row r="58" spans="1:4" x14ac:dyDescent="0.25">
      <c r="A58" s="13">
        <v>8619</v>
      </c>
      <c r="B58" s="13">
        <v>5195</v>
      </c>
      <c r="C58" s="13">
        <v>30</v>
      </c>
      <c r="D58" s="14">
        <f t="shared" si="1"/>
        <v>0.5</v>
      </c>
    </row>
    <row r="59" spans="1:4" x14ac:dyDescent="0.25">
      <c r="A59" s="19">
        <v>1111</v>
      </c>
      <c r="B59" s="19">
        <v>1111</v>
      </c>
      <c r="C59" s="19">
        <v>29</v>
      </c>
      <c r="D59" s="4">
        <f t="shared" si="1"/>
        <v>0.48333333333333334</v>
      </c>
    </row>
    <row r="60" spans="1:4" x14ac:dyDescent="0.25">
      <c r="A60" s="13">
        <v>2898</v>
      </c>
      <c r="B60" s="13">
        <v>2898</v>
      </c>
      <c r="C60" s="13">
        <v>29</v>
      </c>
      <c r="D60" s="14">
        <f t="shared" si="1"/>
        <v>0.48333333333333334</v>
      </c>
    </row>
    <row r="61" spans="1:4" x14ac:dyDescent="0.25">
      <c r="A61" s="13">
        <v>7922</v>
      </c>
      <c r="B61" s="13">
        <v>7922</v>
      </c>
      <c r="C61" s="13">
        <v>29</v>
      </c>
      <c r="D61" s="14">
        <f t="shared" si="1"/>
        <v>0.48333333333333334</v>
      </c>
    </row>
    <row r="62" spans="1:4" x14ac:dyDescent="0.25">
      <c r="A62" s="13"/>
      <c r="B62" s="13">
        <v>9605</v>
      </c>
      <c r="C62" s="13">
        <v>26</v>
      </c>
      <c r="D62" s="14">
        <f t="shared" si="1"/>
        <v>0.43333333333333335</v>
      </c>
    </row>
    <row r="63" spans="1:4" x14ac:dyDescent="0.25">
      <c r="A63" s="13">
        <v>6646</v>
      </c>
      <c r="B63" s="13">
        <v>8626</v>
      </c>
      <c r="C63" s="13">
        <v>26</v>
      </c>
      <c r="D63" s="14">
        <f t="shared" si="1"/>
        <v>0.43333333333333335</v>
      </c>
    </row>
    <row r="64" spans="1:4" x14ac:dyDescent="0.25">
      <c r="A64" s="13">
        <v>3500</v>
      </c>
      <c r="B64" s="13">
        <v>3500</v>
      </c>
      <c r="C64" s="13">
        <v>26</v>
      </c>
      <c r="D64" s="14">
        <f t="shared" si="1"/>
        <v>0.43333333333333335</v>
      </c>
    </row>
    <row r="65" spans="1:7" x14ac:dyDescent="0.25">
      <c r="A65" s="13"/>
      <c r="B65" s="13">
        <v>2968</v>
      </c>
      <c r="C65" s="13">
        <v>25</v>
      </c>
      <c r="D65" s="14">
        <f t="shared" si="1"/>
        <v>0.41666666666666669</v>
      </c>
    </row>
    <row r="66" spans="1:7" x14ac:dyDescent="0.25">
      <c r="A66" s="13">
        <v>5606</v>
      </c>
      <c r="B66" s="13">
        <v>5606</v>
      </c>
      <c r="C66" s="13">
        <v>23</v>
      </c>
      <c r="D66" s="14">
        <f t="shared" ref="D66:D70" si="2">C66/60</f>
        <v>0.38333333333333336</v>
      </c>
    </row>
    <row r="67" spans="1:7" x14ac:dyDescent="0.25">
      <c r="A67" s="15">
        <v>2037</v>
      </c>
      <c r="B67" s="15">
        <v>6852</v>
      </c>
      <c r="C67" s="15">
        <v>17</v>
      </c>
      <c r="D67" s="16">
        <f t="shared" si="2"/>
        <v>0.28333333333333333</v>
      </c>
    </row>
    <row r="68" spans="1:7" x14ac:dyDescent="0.25">
      <c r="A68" s="15">
        <v>2394</v>
      </c>
      <c r="B68" s="15">
        <v>2394</v>
      </c>
      <c r="C68" s="15">
        <v>17</v>
      </c>
      <c r="D68" s="16">
        <f t="shared" si="2"/>
        <v>0.28333333333333333</v>
      </c>
    </row>
    <row r="69" spans="1:7" x14ac:dyDescent="0.25">
      <c r="A69" s="15">
        <v>3100</v>
      </c>
      <c r="B69" s="15">
        <v>3364</v>
      </c>
      <c r="C69" s="15">
        <v>12</v>
      </c>
      <c r="D69" s="16">
        <f t="shared" si="2"/>
        <v>0.2</v>
      </c>
    </row>
    <row r="70" spans="1:7" x14ac:dyDescent="0.25">
      <c r="A70" s="15">
        <v>5165</v>
      </c>
      <c r="B70" s="15">
        <v>5165</v>
      </c>
      <c r="C70" s="15">
        <v>6</v>
      </c>
      <c r="D70" s="16">
        <f t="shared" si="2"/>
        <v>0.1</v>
      </c>
    </row>
    <row r="71" spans="1:7" x14ac:dyDescent="0.25">
      <c r="A71" s="17"/>
      <c r="B71" s="17"/>
      <c r="C71" s="17"/>
      <c r="D71" s="18"/>
    </row>
    <row r="72" spans="1:7" x14ac:dyDescent="0.25">
      <c r="A72" s="19" t="s">
        <v>1</v>
      </c>
      <c r="B72" s="19"/>
      <c r="C72" s="2">
        <f>MAX(C$2:C$70)</f>
        <v>59</v>
      </c>
    </row>
    <row r="73" spans="1:7" x14ac:dyDescent="0.25">
      <c r="A73" s="19" t="s">
        <v>2</v>
      </c>
      <c r="B73" s="19"/>
      <c r="C73" s="2">
        <f>MIN(C$2:C$70)</f>
        <v>6</v>
      </c>
    </row>
    <row r="74" spans="1:7" s="3" customFormat="1" x14ac:dyDescent="0.25">
      <c r="A74" s="22" t="s">
        <v>3</v>
      </c>
      <c r="B74" s="22"/>
      <c r="C74" s="3">
        <f>AVERAGE(C$2:C$70)</f>
        <v>39.956521739130437</v>
      </c>
      <c r="D74" s="4"/>
      <c r="E74" s="4"/>
      <c r="F74" s="22"/>
      <c r="G74" s="22"/>
    </row>
    <row r="75" spans="1:7" s="3" customFormat="1" x14ac:dyDescent="0.25">
      <c r="A75" s="22" t="s">
        <v>4</v>
      </c>
      <c r="B75" s="22"/>
      <c r="C75" s="3">
        <f>MEDIAN(C$2:C$70)</f>
        <v>42</v>
      </c>
      <c r="D75" s="4"/>
      <c r="E75" s="4"/>
      <c r="F75" s="22"/>
      <c r="G75" s="22"/>
    </row>
    <row r="76" spans="1:7" s="3" customFormat="1" x14ac:dyDescent="0.25">
      <c r="A76" s="22" t="s">
        <v>5</v>
      </c>
      <c r="B76" s="22"/>
      <c r="C76" s="3">
        <f>STDEV(C$2:C$65)</f>
        <v>8.6643197371713203</v>
      </c>
      <c r="D76" s="4"/>
      <c r="E76" s="4"/>
      <c r="F76" s="22"/>
      <c r="G76" s="22"/>
    </row>
    <row r="78" spans="1:7" x14ac:dyDescent="0.25">
      <c r="A78" s="17"/>
      <c r="B78" s="17"/>
      <c r="C78" s="17"/>
      <c r="D78" s="18"/>
    </row>
  </sheetData>
  <sortState ref="A2:D70">
    <sortCondition descending="1" ref="C2:C70"/>
  </sortState>
  <printOptions gridLines="1"/>
  <pageMargins left="0.5" right="0.5" top="0.93333333333333302" bottom="0.76666666666666705" header="0.5" footer="0.5"/>
  <pageSetup firstPageNumber="0" orientation="portrait" horizontalDpi="300" verticalDpi="300"/>
  <headerFooter>
    <oddHeader>&amp;C&amp;"Times New Roman,Regular"&amp;12Civil Procedure (Fink)
Final Grades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topLeftCell="A13" workbookViewId="0">
      <selection activeCell="M58" sqref="M58"/>
    </sheetView>
  </sheetViews>
  <sheetFormatPr defaultRowHeight="14.25" x14ac:dyDescent="0.2"/>
  <cols>
    <col min="1" max="1" width="13.140625" style="72" bestFit="1" customWidth="1"/>
    <col min="2" max="2" width="15.7109375" style="72" bestFit="1" customWidth="1"/>
    <col min="3" max="3" width="8.42578125" style="67" bestFit="1" customWidth="1"/>
    <col min="4" max="4" width="8" style="64" bestFit="1" customWidth="1"/>
    <col min="5" max="5" width="10.140625" style="72" bestFit="1" customWidth="1"/>
    <col min="6" max="6" width="8.42578125" style="67" bestFit="1" customWidth="1"/>
    <col min="7" max="7" width="7" style="74" bestFit="1" customWidth="1"/>
    <col min="8" max="8" width="8.42578125" style="64" bestFit="1" customWidth="1"/>
    <col min="9" max="9" width="8.42578125" style="72" bestFit="1" customWidth="1"/>
    <col min="10" max="10" width="7" style="143" bestFit="1" customWidth="1"/>
    <col min="11" max="12" width="9.140625" style="72"/>
    <col min="13" max="13" width="20.28515625" style="72" bestFit="1" customWidth="1"/>
    <col min="14" max="14" width="9.85546875" style="67" bestFit="1" customWidth="1"/>
    <col min="15" max="16384" width="9.140625" style="72"/>
  </cols>
  <sheetData>
    <row r="1" spans="1:14" s="68" customFormat="1" x14ac:dyDescent="0.2">
      <c r="A1" s="68" t="s">
        <v>120</v>
      </c>
      <c r="B1" s="69" t="s">
        <v>122</v>
      </c>
      <c r="C1" s="65" t="s">
        <v>0</v>
      </c>
      <c r="D1" s="62" t="s">
        <v>113</v>
      </c>
      <c r="E1" s="69" t="s">
        <v>121</v>
      </c>
      <c r="F1" s="65" t="s">
        <v>0</v>
      </c>
      <c r="G1" s="70" t="s">
        <v>113</v>
      </c>
      <c r="H1" s="62" t="s">
        <v>9</v>
      </c>
      <c r="I1" s="69" t="s">
        <v>10</v>
      </c>
      <c r="J1" s="71"/>
      <c r="N1" s="66"/>
    </row>
    <row r="2" spans="1:14" x14ac:dyDescent="0.2">
      <c r="A2" s="100" t="s">
        <v>74</v>
      </c>
      <c r="B2" s="100">
        <v>8114</v>
      </c>
      <c r="C2" s="101">
        <v>37</v>
      </c>
      <c r="D2" s="102">
        <f t="shared" ref="D2:D33" si="0">(C2/50)*100</f>
        <v>74</v>
      </c>
      <c r="E2" s="100">
        <v>4478</v>
      </c>
      <c r="F2" s="101">
        <v>58</v>
      </c>
      <c r="G2" s="103">
        <f t="shared" ref="G2:G33" si="1">(F2/60)*100</f>
        <v>96.666666666666671</v>
      </c>
      <c r="H2" s="102">
        <f t="shared" ref="H2:H33" si="2">(D2*2)+(G2*6)</f>
        <v>728</v>
      </c>
      <c r="I2" s="100" t="s">
        <v>11</v>
      </c>
      <c r="J2" s="104">
        <v>4</v>
      </c>
      <c r="L2" s="75"/>
      <c r="M2" s="76" t="s">
        <v>123</v>
      </c>
      <c r="N2" s="78">
        <f>548+(103*2)</f>
        <v>754</v>
      </c>
    </row>
    <row r="3" spans="1:14" x14ac:dyDescent="0.2">
      <c r="A3" s="100" t="s">
        <v>57</v>
      </c>
      <c r="B3" s="100">
        <v>9570</v>
      </c>
      <c r="C3" s="101">
        <v>31</v>
      </c>
      <c r="D3" s="102">
        <f t="shared" si="0"/>
        <v>62</v>
      </c>
      <c r="E3" s="100">
        <v>2948</v>
      </c>
      <c r="F3" s="101">
        <v>59</v>
      </c>
      <c r="G3" s="103">
        <f t="shared" si="1"/>
        <v>98.333333333333329</v>
      </c>
      <c r="H3" s="102">
        <f t="shared" si="2"/>
        <v>714</v>
      </c>
      <c r="I3" s="100" t="s">
        <v>11</v>
      </c>
      <c r="J3" s="104">
        <v>4</v>
      </c>
      <c r="L3" s="75"/>
      <c r="M3" s="77" t="s">
        <v>124</v>
      </c>
      <c r="N3" s="78">
        <f>548+(103*1.5)</f>
        <v>702.5</v>
      </c>
    </row>
    <row r="4" spans="1:14" x14ac:dyDescent="0.2">
      <c r="A4" s="100" t="s">
        <v>73</v>
      </c>
      <c r="B4" s="100">
        <v>7219</v>
      </c>
      <c r="C4" s="101">
        <v>31</v>
      </c>
      <c r="D4" s="102">
        <f t="shared" si="0"/>
        <v>62</v>
      </c>
      <c r="E4" s="100">
        <v>4130</v>
      </c>
      <c r="F4" s="101">
        <v>59</v>
      </c>
      <c r="G4" s="103">
        <f t="shared" si="1"/>
        <v>98.333333333333329</v>
      </c>
      <c r="H4" s="102">
        <f t="shared" si="2"/>
        <v>714</v>
      </c>
      <c r="I4" s="100" t="s">
        <v>11</v>
      </c>
      <c r="J4" s="104">
        <v>4</v>
      </c>
      <c r="L4" s="75"/>
      <c r="M4" s="77" t="s">
        <v>126</v>
      </c>
      <c r="N4" s="78">
        <f>548+(103*1)</f>
        <v>651</v>
      </c>
    </row>
    <row r="5" spans="1:14" x14ac:dyDescent="0.2">
      <c r="A5" s="85" t="s">
        <v>46</v>
      </c>
      <c r="B5" s="85">
        <v>3584</v>
      </c>
      <c r="C5" s="86">
        <v>43</v>
      </c>
      <c r="D5" s="87">
        <f t="shared" si="0"/>
        <v>86</v>
      </c>
      <c r="E5" s="85">
        <v>1048</v>
      </c>
      <c r="F5" s="86">
        <v>50</v>
      </c>
      <c r="G5" s="88">
        <f t="shared" si="1"/>
        <v>83.333333333333343</v>
      </c>
      <c r="H5" s="87">
        <f t="shared" si="2"/>
        <v>672</v>
      </c>
      <c r="I5" s="85" t="s">
        <v>16</v>
      </c>
      <c r="J5" s="89">
        <v>3.67</v>
      </c>
      <c r="L5" s="75"/>
      <c r="M5" s="77" t="s">
        <v>125</v>
      </c>
      <c r="N5" s="78">
        <f>548+(103*0.75)</f>
        <v>625.25</v>
      </c>
    </row>
    <row r="6" spans="1:14" x14ac:dyDescent="0.2">
      <c r="A6" s="85" t="s">
        <v>38</v>
      </c>
      <c r="B6" s="85">
        <v>7574</v>
      </c>
      <c r="C6" s="86">
        <v>37</v>
      </c>
      <c r="D6" s="87">
        <f t="shared" si="0"/>
        <v>74</v>
      </c>
      <c r="E6" s="85">
        <v>8592</v>
      </c>
      <c r="F6" s="86">
        <v>52</v>
      </c>
      <c r="G6" s="88">
        <f t="shared" si="1"/>
        <v>86.666666666666671</v>
      </c>
      <c r="H6" s="87">
        <f t="shared" si="2"/>
        <v>668</v>
      </c>
      <c r="I6" s="85" t="s">
        <v>16</v>
      </c>
      <c r="J6" s="89">
        <v>3.67</v>
      </c>
      <c r="L6" s="75"/>
      <c r="M6" s="77" t="s">
        <v>134</v>
      </c>
      <c r="N6" s="78">
        <f>548+(103*0.5)</f>
        <v>599.5</v>
      </c>
    </row>
    <row r="7" spans="1:14" x14ac:dyDescent="0.2">
      <c r="A7" s="85" t="s">
        <v>49</v>
      </c>
      <c r="B7" s="85">
        <v>4834</v>
      </c>
      <c r="C7" s="86">
        <v>37</v>
      </c>
      <c r="D7" s="87">
        <f t="shared" si="0"/>
        <v>74</v>
      </c>
      <c r="E7" s="85">
        <v>5700</v>
      </c>
      <c r="F7" s="86">
        <v>52</v>
      </c>
      <c r="G7" s="88">
        <f t="shared" si="1"/>
        <v>86.666666666666671</v>
      </c>
      <c r="H7" s="87">
        <f t="shared" si="2"/>
        <v>668</v>
      </c>
      <c r="I7" s="85" t="s">
        <v>16</v>
      </c>
      <c r="J7" s="89">
        <v>3.67</v>
      </c>
      <c r="L7" s="75"/>
      <c r="M7" s="77" t="s">
        <v>4</v>
      </c>
      <c r="N7" s="78">
        <v>548</v>
      </c>
    </row>
    <row r="8" spans="1:14" x14ac:dyDescent="0.2">
      <c r="A8" s="85" t="s">
        <v>50</v>
      </c>
      <c r="B8" s="85">
        <v>7883</v>
      </c>
      <c r="C8" s="86">
        <v>27</v>
      </c>
      <c r="D8" s="87">
        <f t="shared" si="0"/>
        <v>54</v>
      </c>
      <c r="E8" s="85">
        <v>7195</v>
      </c>
      <c r="F8" s="86">
        <v>56</v>
      </c>
      <c r="G8" s="88">
        <f t="shared" si="1"/>
        <v>93.333333333333329</v>
      </c>
      <c r="H8" s="87">
        <f t="shared" si="2"/>
        <v>668</v>
      </c>
      <c r="I8" s="85" t="s">
        <v>16</v>
      </c>
      <c r="J8" s="89">
        <v>3.67</v>
      </c>
      <c r="L8" s="75"/>
      <c r="M8" s="77" t="s">
        <v>127</v>
      </c>
      <c r="N8" s="78">
        <f>548-(103*0.5)</f>
        <v>496.5</v>
      </c>
    </row>
    <row r="9" spans="1:14" x14ac:dyDescent="0.2">
      <c r="A9" s="85" t="s">
        <v>40</v>
      </c>
      <c r="B9" s="85">
        <v>3856</v>
      </c>
      <c r="C9" s="86">
        <v>27</v>
      </c>
      <c r="D9" s="87">
        <f t="shared" si="0"/>
        <v>54</v>
      </c>
      <c r="E9" s="85">
        <v>3166</v>
      </c>
      <c r="F9" s="86">
        <v>55</v>
      </c>
      <c r="G9" s="88">
        <f t="shared" si="1"/>
        <v>91.666666666666657</v>
      </c>
      <c r="H9" s="87">
        <f t="shared" si="2"/>
        <v>658</v>
      </c>
      <c r="I9" s="85" t="s">
        <v>17</v>
      </c>
      <c r="J9" s="89">
        <v>3.33</v>
      </c>
      <c r="L9" s="75"/>
      <c r="M9" s="77" t="s">
        <v>128</v>
      </c>
      <c r="N9" s="78">
        <f>548-(103*1)</f>
        <v>445</v>
      </c>
    </row>
    <row r="10" spans="1:14" x14ac:dyDescent="0.2">
      <c r="A10" s="85" t="s">
        <v>71</v>
      </c>
      <c r="B10" s="85">
        <v>5398</v>
      </c>
      <c r="C10" s="86">
        <v>46</v>
      </c>
      <c r="D10" s="87">
        <f t="shared" si="0"/>
        <v>92</v>
      </c>
      <c r="E10" s="85">
        <v>9655</v>
      </c>
      <c r="F10" s="86">
        <v>47</v>
      </c>
      <c r="G10" s="88">
        <f t="shared" si="1"/>
        <v>78.333333333333329</v>
      </c>
      <c r="H10" s="87">
        <f t="shared" si="2"/>
        <v>654</v>
      </c>
      <c r="I10" s="85" t="s">
        <v>17</v>
      </c>
      <c r="J10" s="89">
        <v>3.33</v>
      </c>
      <c r="L10" s="75"/>
      <c r="M10" s="76" t="s">
        <v>129</v>
      </c>
      <c r="N10" s="78">
        <f>548-(103*1.5)</f>
        <v>393.5</v>
      </c>
    </row>
    <row r="11" spans="1:14" x14ac:dyDescent="0.2">
      <c r="A11" s="90" t="s">
        <v>77</v>
      </c>
      <c r="B11" s="90">
        <v>6673</v>
      </c>
      <c r="C11" s="91">
        <v>42</v>
      </c>
      <c r="D11" s="92">
        <f t="shared" si="0"/>
        <v>84</v>
      </c>
      <c r="E11" s="90">
        <v>4022</v>
      </c>
      <c r="F11" s="91">
        <v>48</v>
      </c>
      <c r="G11" s="93">
        <f t="shared" si="1"/>
        <v>80</v>
      </c>
      <c r="H11" s="92">
        <f t="shared" si="2"/>
        <v>648</v>
      </c>
      <c r="I11" s="90" t="s">
        <v>17</v>
      </c>
      <c r="J11" s="94">
        <v>3.33</v>
      </c>
      <c r="L11" s="75"/>
      <c r="M11" s="76" t="s">
        <v>130</v>
      </c>
      <c r="N11" s="78">
        <f>548-(103*2)</f>
        <v>342</v>
      </c>
    </row>
    <row r="12" spans="1:14" x14ac:dyDescent="0.2">
      <c r="A12" s="90" t="s">
        <v>44</v>
      </c>
      <c r="B12" s="90">
        <v>5360</v>
      </c>
      <c r="C12" s="91">
        <v>40</v>
      </c>
      <c r="D12" s="92">
        <f t="shared" si="0"/>
        <v>80</v>
      </c>
      <c r="E12" s="90">
        <v>8993</v>
      </c>
      <c r="F12" s="91">
        <v>48</v>
      </c>
      <c r="G12" s="93">
        <f t="shared" si="1"/>
        <v>80</v>
      </c>
      <c r="H12" s="92">
        <f t="shared" si="2"/>
        <v>640</v>
      </c>
      <c r="I12" s="90" t="s">
        <v>17</v>
      </c>
      <c r="J12" s="94">
        <v>3.33</v>
      </c>
      <c r="L12" s="75"/>
      <c r="M12" s="77" t="s">
        <v>131</v>
      </c>
      <c r="N12" s="78">
        <f>548-(103*2.5)</f>
        <v>290.5</v>
      </c>
    </row>
    <row r="13" spans="1:14" x14ac:dyDescent="0.2">
      <c r="A13" s="90" t="s">
        <v>39</v>
      </c>
      <c r="B13" s="90">
        <v>8256</v>
      </c>
      <c r="C13" s="91">
        <v>35</v>
      </c>
      <c r="D13" s="92">
        <f t="shared" si="0"/>
        <v>70</v>
      </c>
      <c r="E13" s="90">
        <v>5765</v>
      </c>
      <c r="F13" s="91">
        <v>49</v>
      </c>
      <c r="G13" s="93">
        <f t="shared" si="1"/>
        <v>81.666666666666671</v>
      </c>
      <c r="H13" s="92">
        <f t="shared" si="2"/>
        <v>630</v>
      </c>
      <c r="I13" s="90" t="s">
        <v>18</v>
      </c>
      <c r="J13" s="94">
        <v>3</v>
      </c>
      <c r="L13" s="75"/>
      <c r="M13" s="76" t="s">
        <v>132</v>
      </c>
      <c r="N13" s="78">
        <f>548-(103*3)</f>
        <v>239</v>
      </c>
    </row>
    <row r="14" spans="1:14" x14ac:dyDescent="0.2">
      <c r="A14" s="90" t="s">
        <v>104</v>
      </c>
      <c r="B14" s="90">
        <v>5555</v>
      </c>
      <c r="C14" s="91">
        <v>32</v>
      </c>
      <c r="D14" s="92">
        <f t="shared" si="0"/>
        <v>64</v>
      </c>
      <c r="E14" s="90">
        <v>7878</v>
      </c>
      <c r="F14" s="91">
        <v>50</v>
      </c>
      <c r="G14" s="93">
        <f t="shared" si="1"/>
        <v>83.333333333333343</v>
      </c>
      <c r="H14" s="92">
        <f t="shared" si="2"/>
        <v>628</v>
      </c>
      <c r="I14" s="90" t="s">
        <v>18</v>
      </c>
      <c r="J14" s="94">
        <v>3</v>
      </c>
      <c r="L14" s="75"/>
      <c r="M14" s="76" t="s">
        <v>133</v>
      </c>
      <c r="N14" s="78">
        <f>548-(103*3.5)</f>
        <v>187.5</v>
      </c>
    </row>
    <row r="15" spans="1:14" x14ac:dyDescent="0.2">
      <c r="A15" s="90" t="s">
        <v>82</v>
      </c>
      <c r="B15" s="90">
        <v>3844</v>
      </c>
      <c r="C15" s="91">
        <v>31</v>
      </c>
      <c r="D15" s="92">
        <f t="shared" si="0"/>
        <v>62</v>
      </c>
      <c r="E15" s="90">
        <v>5290</v>
      </c>
      <c r="F15" s="91">
        <v>50</v>
      </c>
      <c r="G15" s="93">
        <f t="shared" si="1"/>
        <v>83.333333333333343</v>
      </c>
      <c r="H15" s="92">
        <f t="shared" si="2"/>
        <v>624</v>
      </c>
      <c r="I15" s="90" t="s">
        <v>18</v>
      </c>
      <c r="J15" s="94">
        <v>3</v>
      </c>
    </row>
    <row r="16" spans="1:14" x14ac:dyDescent="0.2">
      <c r="A16" s="95" t="s">
        <v>43</v>
      </c>
      <c r="B16" s="95">
        <v>8301</v>
      </c>
      <c r="C16" s="96">
        <v>30</v>
      </c>
      <c r="D16" s="97">
        <f t="shared" si="0"/>
        <v>60</v>
      </c>
      <c r="E16" s="95">
        <v>1271</v>
      </c>
      <c r="F16" s="96">
        <v>50</v>
      </c>
      <c r="G16" s="98">
        <f t="shared" si="1"/>
        <v>83.333333333333343</v>
      </c>
      <c r="H16" s="97">
        <f t="shared" si="2"/>
        <v>620</v>
      </c>
      <c r="I16" s="95" t="s">
        <v>18</v>
      </c>
      <c r="J16" s="99">
        <v>3</v>
      </c>
    </row>
    <row r="17" spans="1:16" x14ac:dyDescent="0.2">
      <c r="A17" s="95" t="s">
        <v>51</v>
      </c>
      <c r="B17" s="95">
        <v>4918</v>
      </c>
      <c r="C17" s="96">
        <v>50</v>
      </c>
      <c r="D17" s="97">
        <f t="shared" si="0"/>
        <v>100</v>
      </c>
      <c r="E17" s="95">
        <v>2221</v>
      </c>
      <c r="F17" s="96">
        <v>42</v>
      </c>
      <c r="G17" s="98">
        <f t="shared" si="1"/>
        <v>70</v>
      </c>
      <c r="H17" s="97">
        <f t="shared" si="2"/>
        <v>620</v>
      </c>
      <c r="I17" s="95" t="s">
        <v>18</v>
      </c>
      <c r="J17" s="99">
        <v>3</v>
      </c>
    </row>
    <row r="18" spans="1:16" x14ac:dyDescent="0.2">
      <c r="A18" s="95" t="s">
        <v>66</v>
      </c>
      <c r="B18" s="95">
        <v>4059</v>
      </c>
      <c r="C18" s="96">
        <v>30</v>
      </c>
      <c r="D18" s="97">
        <f t="shared" si="0"/>
        <v>60</v>
      </c>
      <c r="E18" s="95">
        <v>3836</v>
      </c>
      <c r="F18" s="96">
        <v>50</v>
      </c>
      <c r="G18" s="98">
        <f t="shared" si="1"/>
        <v>83.333333333333343</v>
      </c>
      <c r="H18" s="97">
        <f t="shared" si="2"/>
        <v>620</v>
      </c>
      <c r="I18" s="95" t="s">
        <v>18</v>
      </c>
      <c r="J18" s="99">
        <v>3</v>
      </c>
    </row>
    <row r="19" spans="1:16" x14ac:dyDescent="0.2">
      <c r="A19" s="95" t="s">
        <v>63</v>
      </c>
      <c r="B19" s="95">
        <v>1660</v>
      </c>
      <c r="C19" s="96">
        <v>37</v>
      </c>
      <c r="D19" s="97">
        <f t="shared" si="0"/>
        <v>74</v>
      </c>
      <c r="E19" s="95">
        <v>4610</v>
      </c>
      <c r="F19" s="96">
        <v>47</v>
      </c>
      <c r="G19" s="98">
        <f t="shared" si="1"/>
        <v>78.333333333333329</v>
      </c>
      <c r="H19" s="97">
        <f t="shared" si="2"/>
        <v>618</v>
      </c>
      <c r="I19" s="95" t="s">
        <v>18</v>
      </c>
      <c r="J19" s="99">
        <v>3</v>
      </c>
      <c r="N19" s="67" t="s">
        <v>11</v>
      </c>
      <c r="O19" s="72">
        <v>3</v>
      </c>
      <c r="P19" s="145">
        <f>O19/69</f>
        <v>4.3478260869565216E-2</v>
      </c>
    </row>
    <row r="20" spans="1:16" x14ac:dyDescent="0.2">
      <c r="A20" s="95" t="s">
        <v>99</v>
      </c>
      <c r="B20" s="95">
        <v>3194</v>
      </c>
      <c r="C20" s="96">
        <v>40</v>
      </c>
      <c r="D20" s="97">
        <f t="shared" si="0"/>
        <v>80</v>
      </c>
      <c r="E20" s="95">
        <v>5871</v>
      </c>
      <c r="F20" s="96">
        <v>45</v>
      </c>
      <c r="G20" s="98">
        <f t="shared" si="1"/>
        <v>75</v>
      </c>
      <c r="H20" s="97">
        <f t="shared" si="2"/>
        <v>610</v>
      </c>
      <c r="I20" s="95" t="s">
        <v>18</v>
      </c>
      <c r="J20" s="99">
        <v>3</v>
      </c>
      <c r="N20" s="67" t="s">
        <v>16</v>
      </c>
      <c r="O20" s="72">
        <v>4</v>
      </c>
      <c r="P20" s="145">
        <f t="shared" ref="P20:P29" si="3">O20/69</f>
        <v>5.7971014492753624E-2</v>
      </c>
    </row>
    <row r="21" spans="1:16" x14ac:dyDescent="0.2">
      <c r="A21" s="95" t="s">
        <v>90</v>
      </c>
      <c r="B21" s="95">
        <v>1366</v>
      </c>
      <c r="C21" s="96">
        <v>32</v>
      </c>
      <c r="D21" s="97">
        <f t="shared" si="0"/>
        <v>64</v>
      </c>
      <c r="E21" s="95">
        <v>3622</v>
      </c>
      <c r="F21" s="96">
        <v>48</v>
      </c>
      <c r="G21" s="98">
        <f t="shared" si="1"/>
        <v>80</v>
      </c>
      <c r="H21" s="97">
        <f t="shared" si="2"/>
        <v>608</v>
      </c>
      <c r="I21" s="95" t="s">
        <v>18</v>
      </c>
      <c r="J21" s="99">
        <v>3</v>
      </c>
      <c r="N21" s="67" t="s">
        <v>17</v>
      </c>
      <c r="O21" s="72">
        <v>4</v>
      </c>
      <c r="P21" s="145">
        <f t="shared" si="3"/>
        <v>5.7971014492753624E-2</v>
      </c>
    </row>
    <row r="22" spans="1:16" x14ac:dyDescent="0.2">
      <c r="A22" s="79" t="s">
        <v>96</v>
      </c>
      <c r="B22" s="79">
        <v>3131</v>
      </c>
      <c r="C22" s="80">
        <v>30</v>
      </c>
      <c r="D22" s="81">
        <f t="shared" si="0"/>
        <v>60</v>
      </c>
      <c r="E22" s="79">
        <v>6424</v>
      </c>
      <c r="F22" s="80">
        <v>48</v>
      </c>
      <c r="G22" s="82">
        <f t="shared" si="1"/>
        <v>80</v>
      </c>
      <c r="H22" s="81">
        <f t="shared" si="2"/>
        <v>600</v>
      </c>
      <c r="I22" s="79" t="s">
        <v>19</v>
      </c>
      <c r="J22" s="83">
        <v>2.67</v>
      </c>
      <c r="N22" s="67" t="s">
        <v>18</v>
      </c>
      <c r="O22" s="72">
        <v>9</v>
      </c>
      <c r="P22" s="145">
        <f t="shared" si="3"/>
        <v>0.13043478260869565</v>
      </c>
    </row>
    <row r="23" spans="1:16" x14ac:dyDescent="0.2">
      <c r="A23" s="79" t="s">
        <v>89</v>
      </c>
      <c r="B23" s="79">
        <v>2435</v>
      </c>
      <c r="C23" s="80">
        <v>32</v>
      </c>
      <c r="D23" s="81">
        <f t="shared" si="0"/>
        <v>64</v>
      </c>
      <c r="E23" s="79">
        <v>5623</v>
      </c>
      <c r="F23" s="80">
        <v>47</v>
      </c>
      <c r="G23" s="82">
        <f t="shared" si="1"/>
        <v>78.333333333333329</v>
      </c>
      <c r="H23" s="81">
        <f t="shared" si="2"/>
        <v>598</v>
      </c>
      <c r="I23" s="79" t="s">
        <v>19</v>
      </c>
      <c r="J23" s="83">
        <v>2.67</v>
      </c>
      <c r="N23" s="67" t="s">
        <v>19</v>
      </c>
      <c r="O23" s="72">
        <v>25</v>
      </c>
      <c r="P23" s="145">
        <f t="shared" si="3"/>
        <v>0.36231884057971014</v>
      </c>
    </row>
    <row r="24" spans="1:16" x14ac:dyDescent="0.2">
      <c r="A24" s="79" t="s">
        <v>103</v>
      </c>
      <c r="B24" s="79">
        <v>4444</v>
      </c>
      <c r="C24" s="80">
        <v>34</v>
      </c>
      <c r="D24" s="81">
        <f t="shared" si="0"/>
        <v>68</v>
      </c>
      <c r="E24" s="79">
        <v>6767</v>
      </c>
      <c r="F24" s="80">
        <v>46</v>
      </c>
      <c r="G24" s="82">
        <f t="shared" si="1"/>
        <v>76.666666666666671</v>
      </c>
      <c r="H24" s="81">
        <f t="shared" si="2"/>
        <v>596</v>
      </c>
      <c r="I24" s="79" t="s">
        <v>19</v>
      </c>
      <c r="J24" s="83">
        <v>2.67</v>
      </c>
      <c r="N24" s="67" t="s">
        <v>20</v>
      </c>
      <c r="O24" s="72">
        <v>5</v>
      </c>
      <c r="P24" s="145">
        <f t="shared" si="3"/>
        <v>7.2463768115942032E-2</v>
      </c>
    </row>
    <row r="25" spans="1:16" x14ac:dyDescent="0.2">
      <c r="A25" s="79" t="s">
        <v>102</v>
      </c>
      <c r="B25" s="79">
        <v>1111</v>
      </c>
      <c r="C25" s="80">
        <v>30</v>
      </c>
      <c r="D25" s="81">
        <f t="shared" si="0"/>
        <v>60</v>
      </c>
      <c r="E25" s="79">
        <v>6514</v>
      </c>
      <c r="F25" s="80">
        <v>47</v>
      </c>
      <c r="G25" s="82">
        <f t="shared" si="1"/>
        <v>78.333333333333329</v>
      </c>
      <c r="H25" s="81">
        <f t="shared" si="2"/>
        <v>590</v>
      </c>
      <c r="I25" s="79" t="s">
        <v>19</v>
      </c>
      <c r="J25" s="83">
        <v>2.67</v>
      </c>
      <c r="N25" s="67" t="s">
        <v>21</v>
      </c>
      <c r="O25" s="72">
        <v>6</v>
      </c>
      <c r="P25" s="145">
        <f t="shared" si="3"/>
        <v>8.6956521739130432E-2</v>
      </c>
    </row>
    <row r="26" spans="1:16" x14ac:dyDescent="0.2">
      <c r="A26" s="79" t="s">
        <v>86</v>
      </c>
      <c r="B26" s="79">
        <v>7480</v>
      </c>
      <c r="C26" s="80">
        <v>39</v>
      </c>
      <c r="D26" s="81">
        <f t="shared" si="0"/>
        <v>78</v>
      </c>
      <c r="E26" s="79">
        <v>1567</v>
      </c>
      <c r="F26" s="80">
        <v>43</v>
      </c>
      <c r="G26" s="82">
        <f t="shared" si="1"/>
        <v>71.666666666666671</v>
      </c>
      <c r="H26" s="81">
        <f t="shared" si="2"/>
        <v>586</v>
      </c>
      <c r="I26" s="79" t="s">
        <v>19</v>
      </c>
      <c r="J26" s="83">
        <v>2.67</v>
      </c>
      <c r="N26" s="67" t="s">
        <v>23</v>
      </c>
      <c r="O26" s="72">
        <v>9</v>
      </c>
      <c r="P26" s="145">
        <f t="shared" si="3"/>
        <v>0.13043478260869565</v>
      </c>
    </row>
    <row r="27" spans="1:16" x14ac:dyDescent="0.2">
      <c r="A27" s="79" t="s">
        <v>45</v>
      </c>
      <c r="B27" s="79">
        <v>9367</v>
      </c>
      <c r="C27" s="80">
        <v>22</v>
      </c>
      <c r="D27" s="81">
        <f t="shared" si="0"/>
        <v>44</v>
      </c>
      <c r="E27" s="79">
        <v>9950</v>
      </c>
      <c r="F27" s="80">
        <v>49</v>
      </c>
      <c r="G27" s="82">
        <f t="shared" si="1"/>
        <v>81.666666666666671</v>
      </c>
      <c r="H27" s="81">
        <f t="shared" si="2"/>
        <v>578</v>
      </c>
      <c r="I27" s="79" t="s">
        <v>19</v>
      </c>
      <c r="J27" s="83">
        <v>2.67</v>
      </c>
      <c r="N27" s="67" t="s">
        <v>25</v>
      </c>
      <c r="O27" s="72">
        <v>2</v>
      </c>
      <c r="P27" s="145">
        <f t="shared" si="3"/>
        <v>2.8985507246376812E-2</v>
      </c>
    </row>
    <row r="28" spans="1:16" x14ac:dyDescent="0.2">
      <c r="A28" s="79" t="s">
        <v>53</v>
      </c>
      <c r="B28" s="79">
        <v>4519</v>
      </c>
      <c r="C28" s="80">
        <v>31</v>
      </c>
      <c r="D28" s="81">
        <f t="shared" si="0"/>
        <v>62</v>
      </c>
      <c r="E28" s="79">
        <v>6285</v>
      </c>
      <c r="F28" s="80">
        <v>45</v>
      </c>
      <c r="G28" s="82">
        <f t="shared" si="1"/>
        <v>75</v>
      </c>
      <c r="H28" s="81">
        <f t="shared" si="2"/>
        <v>574</v>
      </c>
      <c r="I28" s="79" t="s">
        <v>19</v>
      </c>
      <c r="J28" s="83">
        <v>2.67</v>
      </c>
      <c r="N28" s="67" t="s">
        <v>27</v>
      </c>
      <c r="O28" s="72">
        <v>1</v>
      </c>
      <c r="P28" s="145">
        <f t="shared" si="3"/>
        <v>1.4492753623188406E-2</v>
      </c>
    </row>
    <row r="29" spans="1:16" x14ac:dyDescent="0.2">
      <c r="A29" s="79" t="s">
        <v>55</v>
      </c>
      <c r="B29" s="79">
        <v>8341</v>
      </c>
      <c r="C29" s="80">
        <v>28</v>
      </c>
      <c r="D29" s="81">
        <f t="shared" si="0"/>
        <v>56.000000000000007</v>
      </c>
      <c r="E29" s="79">
        <v>2364</v>
      </c>
      <c r="F29" s="80">
        <v>45</v>
      </c>
      <c r="G29" s="82">
        <f t="shared" si="1"/>
        <v>75</v>
      </c>
      <c r="H29" s="81">
        <f t="shared" si="2"/>
        <v>562</v>
      </c>
      <c r="I29" s="79" t="s">
        <v>19</v>
      </c>
      <c r="J29" s="83">
        <v>2.67</v>
      </c>
      <c r="N29" s="67" t="s">
        <v>29</v>
      </c>
      <c r="O29" s="72">
        <v>1</v>
      </c>
      <c r="P29" s="145">
        <f t="shared" si="3"/>
        <v>1.4492753623188406E-2</v>
      </c>
    </row>
    <row r="30" spans="1:16" x14ac:dyDescent="0.2">
      <c r="A30" s="79" t="s">
        <v>83</v>
      </c>
      <c r="B30" s="79">
        <v>4592</v>
      </c>
      <c r="C30" s="80">
        <v>30</v>
      </c>
      <c r="D30" s="81">
        <f t="shared" si="0"/>
        <v>60</v>
      </c>
      <c r="E30" s="79">
        <v>5095</v>
      </c>
      <c r="F30" s="80">
        <v>44</v>
      </c>
      <c r="G30" s="82">
        <f t="shared" si="1"/>
        <v>73.333333333333329</v>
      </c>
      <c r="H30" s="81">
        <f t="shared" si="2"/>
        <v>560</v>
      </c>
      <c r="I30" s="79" t="s">
        <v>19</v>
      </c>
      <c r="J30" s="83">
        <v>2.67</v>
      </c>
      <c r="N30" s="144" t="s">
        <v>9</v>
      </c>
      <c r="O30" s="72">
        <f>SUM(O19:O29)</f>
        <v>69</v>
      </c>
    </row>
    <row r="31" spans="1:16" x14ac:dyDescent="0.2">
      <c r="A31" s="79" t="s">
        <v>81</v>
      </c>
      <c r="B31" s="79">
        <v>5027</v>
      </c>
      <c r="C31" s="80">
        <v>32</v>
      </c>
      <c r="D31" s="81">
        <f t="shared" si="0"/>
        <v>64</v>
      </c>
      <c r="E31" s="79">
        <v>9839</v>
      </c>
      <c r="F31" s="80">
        <v>43</v>
      </c>
      <c r="G31" s="82">
        <f t="shared" si="1"/>
        <v>71.666666666666671</v>
      </c>
      <c r="H31" s="81">
        <f t="shared" si="2"/>
        <v>558</v>
      </c>
      <c r="I31" s="79" t="s">
        <v>19</v>
      </c>
      <c r="J31" s="83">
        <v>2.67</v>
      </c>
    </row>
    <row r="32" spans="1:16" x14ac:dyDescent="0.2">
      <c r="A32" s="79" t="s">
        <v>87</v>
      </c>
      <c r="B32" s="79">
        <v>7150</v>
      </c>
      <c r="C32" s="80">
        <v>27</v>
      </c>
      <c r="D32" s="81">
        <f t="shared" si="0"/>
        <v>54</v>
      </c>
      <c r="E32" s="79">
        <v>7002</v>
      </c>
      <c r="F32" s="80">
        <v>45</v>
      </c>
      <c r="G32" s="82">
        <f t="shared" si="1"/>
        <v>75</v>
      </c>
      <c r="H32" s="81">
        <f t="shared" si="2"/>
        <v>558</v>
      </c>
      <c r="I32" s="79" t="s">
        <v>19</v>
      </c>
      <c r="J32" s="83">
        <v>2.67</v>
      </c>
    </row>
    <row r="33" spans="1:14" x14ac:dyDescent="0.2">
      <c r="A33" s="79" t="s">
        <v>97</v>
      </c>
      <c r="B33" s="79">
        <v>4888</v>
      </c>
      <c r="C33" s="80">
        <v>32</v>
      </c>
      <c r="D33" s="81">
        <f t="shared" si="0"/>
        <v>64</v>
      </c>
      <c r="E33" s="79">
        <v>2596</v>
      </c>
      <c r="F33" s="80">
        <v>43</v>
      </c>
      <c r="G33" s="82">
        <f t="shared" si="1"/>
        <v>71.666666666666671</v>
      </c>
      <c r="H33" s="81">
        <f t="shared" si="2"/>
        <v>558</v>
      </c>
      <c r="I33" s="79" t="s">
        <v>19</v>
      </c>
      <c r="J33" s="83">
        <v>2.67</v>
      </c>
    </row>
    <row r="34" spans="1:14" s="151" customFormat="1" x14ac:dyDescent="0.2">
      <c r="A34" s="146" t="s">
        <v>105</v>
      </c>
      <c r="B34" s="146">
        <v>7777</v>
      </c>
      <c r="C34" s="147">
        <v>19</v>
      </c>
      <c r="D34" s="148">
        <f t="shared" ref="D34:D65" si="4">(C34/50)*100</f>
        <v>38</v>
      </c>
      <c r="E34" s="146">
        <v>9191</v>
      </c>
      <c r="F34" s="147">
        <v>48</v>
      </c>
      <c r="G34" s="149">
        <f t="shared" ref="G34:G65" si="5">(F34/60)*100</f>
        <v>80</v>
      </c>
      <c r="H34" s="148">
        <f t="shared" ref="H34:H65" si="6">(D34*2)+(G34*6)</f>
        <v>556</v>
      </c>
      <c r="I34" s="146" t="s">
        <v>19</v>
      </c>
      <c r="J34" s="150">
        <v>2.67</v>
      </c>
      <c r="N34" s="152"/>
    </row>
    <row r="35" spans="1:14" x14ac:dyDescent="0.2">
      <c r="A35" s="79" t="s">
        <v>52</v>
      </c>
      <c r="B35" s="79">
        <v>7201</v>
      </c>
      <c r="C35" s="80">
        <v>21</v>
      </c>
      <c r="D35" s="81">
        <f t="shared" si="4"/>
        <v>42</v>
      </c>
      <c r="E35" s="79">
        <v>6067</v>
      </c>
      <c r="F35" s="80">
        <v>47</v>
      </c>
      <c r="G35" s="82">
        <f t="shared" si="5"/>
        <v>78.333333333333329</v>
      </c>
      <c r="H35" s="81">
        <f t="shared" si="6"/>
        <v>554</v>
      </c>
      <c r="I35" s="79" t="s">
        <v>19</v>
      </c>
      <c r="J35" s="83">
        <v>2.67</v>
      </c>
    </row>
    <row r="36" spans="1:14" x14ac:dyDescent="0.2">
      <c r="A36" s="79" t="s">
        <v>41</v>
      </c>
      <c r="B36" s="79">
        <v>1119</v>
      </c>
      <c r="C36" s="80">
        <v>35</v>
      </c>
      <c r="D36" s="81">
        <f t="shared" si="4"/>
        <v>70</v>
      </c>
      <c r="E36" s="79">
        <v>7271</v>
      </c>
      <c r="F36" s="80">
        <v>41</v>
      </c>
      <c r="G36" s="82">
        <f t="shared" si="5"/>
        <v>68.333333333333329</v>
      </c>
      <c r="H36" s="81">
        <f t="shared" si="6"/>
        <v>550</v>
      </c>
      <c r="I36" s="79" t="s">
        <v>19</v>
      </c>
      <c r="J36" s="83">
        <v>2.67</v>
      </c>
    </row>
    <row r="37" spans="1:14" x14ac:dyDescent="0.2">
      <c r="A37" s="79" t="s">
        <v>62</v>
      </c>
      <c r="B37" s="79">
        <v>4498</v>
      </c>
      <c r="C37" s="80">
        <v>32</v>
      </c>
      <c r="D37" s="81">
        <f t="shared" si="4"/>
        <v>64</v>
      </c>
      <c r="E37" s="79">
        <v>2772</v>
      </c>
      <c r="F37" s="80">
        <v>42</v>
      </c>
      <c r="G37" s="82">
        <f t="shared" si="5"/>
        <v>70</v>
      </c>
      <c r="H37" s="81">
        <f t="shared" si="6"/>
        <v>548</v>
      </c>
      <c r="I37" s="79" t="s">
        <v>19</v>
      </c>
      <c r="J37" s="83">
        <v>2.67</v>
      </c>
    </row>
    <row r="38" spans="1:14" x14ac:dyDescent="0.2">
      <c r="A38" s="79" t="s">
        <v>42</v>
      </c>
      <c r="B38" s="79">
        <v>3997</v>
      </c>
      <c r="C38" s="80">
        <v>39</v>
      </c>
      <c r="D38" s="81">
        <f t="shared" si="4"/>
        <v>78</v>
      </c>
      <c r="E38" s="79">
        <v>7759</v>
      </c>
      <c r="F38" s="80">
        <v>39</v>
      </c>
      <c r="G38" s="82">
        <f t="shared" si="5"/>
        <v>65</v>
      </c>
      <c r="H38" s="81">
        <f t="shared" si="6"/>
        <v>546</v>
      </c>
      <c r="I38" s="79" t="s">
        <v>19</v>
      </c>
      <c r="J38" s="83">
        <v>2.67</v>
      </c>
    </row>
    <row r="39" spans="1:14" x14ac:dyDescent="0.2">
      <c r="A39" s="79" t="s">
        <v>92</v>
      </c>
      <c r="B39" s="79">
        <v>8714</v>
      </c>
      <c r="C39" s="80">
        <v>32</v>
      </c>
      <c r="D39" s="81">
        <f t="shared" si="4"/>
        <v>64</v>
      </c>
      <c r="E39" s="79">
        <v>2540</v>
      </c>
      <c r="F39" s="80">
        <v>41</v>
      </c>
      <c r="G39" s="82">
        <f t="shared" si="5"/>
        <v>68.333333333333329</v>
      </c>
      <c r="H39" s="81">
        <f t="shared" si="6"/>
        <v>538</v>
      </c>
      <c r="I39" s="79" t="s">
        <v>19</v>
      </c>
      <c r="J39" s="83">
        <v>2.67</v>
      </c>
    </row>
    <row r="40" spans="1:14" s="151" customFormat="1" x14ac:dyDescent="0.2">
      <c r="A40" s="146" t="s">
        <v>75</v>
      </c>
      <c r="B40" s="146">
        <v>6700</v>
      </c>
      <c r="C40" s="147">
        <v>28</v>
      </c>
      <c r="D40" s="148">
        <f>(C40/50)*100</f>
        <v>56.000000000000007</v>
      </c>
      <c r="E40" s="146">
        <v>8860</v>
      </c>
      <c r="F40" s="147">
        <v>41</v>
      </c>
      <c r="G40" s="149">
        <f>(F40/60)*100</f>
        <v>68.333333333333329</v>
      </c>
      <c r="H40" s="148">
        <f>(D40*2)+(G40*6)</f>
        <v>522</v>
      </c>
      <c r="I40" s="146" t="s">
        <v>19</v>
      </c>
      <c r="J40" s="150">
        <v>2.67</v>
      </c>
      <c r="N40" s="152"/>
    </row>
    <row r="41" spans="1:14" x14ac:dyDescent="0.2">
      <c r="A41" s="79" t="s">
        <v>59</v>
      </c>
      <c r="B41" s="79">
        <v>1001</v>
      </c>
      <c r="C41" s="80">
        <v>28</v>
      </c>
      <c r="D41" s="81">
        <f t="shared" si="4"/>
        <v>56.000000000000007</v>
      </c>
      <c r="E41" s="79">
        <v>4733</v>
      </c>
      <c r="F41" s="80">
        <v>41</v>
      </c>
      <c r="G41" s="82">
        <f t="shared" si="5"/>
        <v>68.333333333333329</v>
      </c>
      <c r="H41" s="81">
        <f t="shared" si="6"/>
        <v>522</v>
      </c>
      <c r="I41" s="79" t="s">
        <v>19</v>
      </c>
      <c r="J41" s="83">
        <v>2.67</v>
      </c>
    </row>
    <row r="42" spans="1:14" x14ac:dyDescent="0.2">
      <c r="A42" s="84" t="s">
        <v>72</v>
      </c>
      <c r="B42" s="79">
        <v>1353</v>
      </c>
      <c r="C42" s="80">
        <v>26</v>
      </c>
      <c r="D42" s="81">
        <f t="shared" si="4"/>
        <v>52</v>
      </c>
      <c r="E42" s="79">
        <v>9941</v>
      </c>
      <c r="F42" s="80">
        <v>41</v>
      </c>
      <c r="G42" s="82">
        <f t="shared" si="5"/>
        <v>68.333333333333329</v>
      </c>
      <c r="H42" s="81">
        <f t="shared" si="6"/>
        <v>514</v>
      </c>
      <c r="I42" s="79" t="s">
        <v>19</v>
      </c>
      <c r="J42" s="83">
        <v>2.67</v>
      </c>
    </row>
    <row r="43" spans="1:14" x14ac:dyDescent="0.2">
      <c r="A43" s="79" t="s">
        <v>91</v>
      </c>
      <c r="B43" s="79">
        <v>6961</v>
      </c>
      <c r="C43" s="80">
        <v>22</v>
      </c>
      <c r="D43" s="81">
        <f t="shared" si="4"/>
        <v>44</v>
      </c>
      <c r="E43" s="79">
        <v>4551</v>
      </c>
      <c r="F43" s="80">
        <v>42</v>
      </c>
      <c r="G43" s="82">
        <f t="shared" si="5"/>
        <v>70</v>
      </c>
      <c r="H43" s="81">
        <f t="shared" si="6"/>
        <v>508</v>
      </c>
      <c r="I43" s="79" t="s">
        <v>19</v>
      </c>
      <c r="J43" s="83">
        <v>2.67</v>
      </c>
    </row>
    <row r="44" spans="1:14" x14ac:dyDescent="0.2">
      <c r="A44" s="79" t="s">
        <v>76</v>
      </c>
      <c r="B44" s="79">
        <v>5081</v>
      </c>
      <c r="C44" s="80">
        <v>26</v>
      </c>
      <c r="D44" s="81">
        <f t="shared" si="4"/>
        <v>52</v>
      </c>
      <c r="E44" s="79">
        <v>8717</v>
      </c>
      <c r="F44" s="80">
        <v>40</v>
      </c>
      <c r="G44" s="82">
        <f t="shared" si="5"/>
        <v>66.666666666666657</v>
      </c>
      <c r="H44" s="81">
        <f t="shared" si="6"/>
        <v>503.99999999999994</v>
      </c>
      <c r="I44" s="79" t="s">
        <v>19</v>
      </c>
      <c r="J44" s="83">
        <v>2.67</v>
      </c>
    </row>
    <row r="45" spans="1:14" x14ac:dyDescent="0.2">
      <c r="A45" s="79" t="s">
        <v>88</v>
      </c>
      <c r="B45" s="79">
        <v>6206</v>
      </c>
      <c r="C45" s="80">
        <v>33</v>
      </c>
      <c r="D45" s="81">
        <f t="shared" si="4"/>
        <v>66</v>
      </c>
      <c r="E45" s="79">
        <v>9581</v>
      </c>
      <c r="F45" s="80">
        <v>37</v>
      </c>
      <c r="G45" s="82">
        <f t="shared" si="5"/>
        <v>61.666666666666671</v>
      </c>
      <c r="H45" s="81">
        <f t="shared" si="6"/>
        <v>502</v>
      </c>
      <c r="I45" s="79" t="s">
        <v>19</v>
      </c>
      <c r="J45" s="83">
        <v>2.67</v>
      </c>
    </row>
    <row r="46" spans="1:14" x14ac:dyDescent="0.2">
      <c r="A46" s="105" t="s">
        <v>95</v>
      </c>
      <c r="B46" s="105">
        <v>8826</v>
      </c>
      <c r="C46" s="106">
        <v>26</v>
      </c>
      <c r="D46" s="107">
        <f t="shared" si="4"/>
        <v>52</v>
      </c>
      <c r="E46" s="105">
        <v>6764</v>
      </c>
      <c r="F46" s="106">
        <v>39</v>
      </c>
      <c r="G46" s="108">
        <f t="shared" si="5"/>
        <v>65</v>
      </c>
      <c r="H46" s="107">
        <f t="shared" si="6"/>
        <v>494</v>
      </c>
      <c r="I46" s="105" t="s">
        <v>19</v>
      </c>
      <c r="J46" s="109">
        <v>2.67</v>
      </c>
    </row>
    <row r="47" spans="1:14" x14ac:dyDescent="0.2">
      <c r="A47" s="105" t="s">
        <v>85</v>
      </c>
      <c r="B47" s="105">
        <v>4637</v>
      </c>
      <c r="C47" s="106">
        <v>27</v>
      </c>
      <c r="D47" s="107">
        <f t="shared" si="4"/>
        <v>54</v>
      </c>
      <c r="E47" s="105">
        <v>4303</v>
      </c>
      <c r="F47" s="106">
        <v>38</v>
      </c>
      <c r="G47" s="108">
        <f t="shared" si="5"/>
        <v>63.333333333333329</v>
      </c>
      <c r="H47" s="107">
        <f t="shared" si="6"/>
        <v>488</v>
      </c>
      <c r="I47" s="105" t="s">
        <v>19</v>
      </c>
      <c r="J47" s="109">
        <v>2.67</v>
      </c>
    </row>
    <row r="48" spans="1:14" x14ac:dyDescent="0.2">
      <c r="A48" s="105" t="s">
        <v>98</v>
      </c>
      <c r="B48" s="105">
        <v>9370</v>
      </c>
      <c r="C48" s="106">
        <v>37</v>
      </c>
      <c r="D48" s="107">
        <f t="shared" si="4"/>
        <v>74</v>
      </c>
      <c r="E48" s="105">
        <v>2638</v>
      </c>
      <c r="F48" s="106">
        <v>34</v>
      </c>
      <c r="G48" s="108">
        <f t="shared" si="5"/>
        <v>56.666666666666664</v>
      </c>
      <c r="H48" s="107">
        <f t="shared" si="6"/>
        <v>488</v>
      </c>
      <c r="I48" s="105" t="s">
        <v>19</v>
      </c>
      <c r="J48" s="109">
        <v>2.67</v>
      </c>
    </row>
    <row r="49" spans="1:10" x14ac:dyDescent="0.2">
      <c r="A49" s="105" t="s">
        <v>69</v>
      </c>
      <c r="B49" s="105">
        <v>9941</v>
      </c>
      <c r="C49" s="106">
        <v>14</v>
      </c>
      <c r="D49" s="107">
        <f t="shared" si="4"/>
        <v>28.000000000000004</v>
      </c>
      <c r="E49" s="105">
        <v>4497</v>
      </c>
      <c r="F49" s="106">
        <v>42</v>
      </c>
      <c r="G49" s="108">
        <f t="shared" si="5"/>
        <v>70</v>
      </c>
      <c r="H49" s="107">
        <f t="shared" si="6"/>
        <v>476</v>
      </c>
      <c r="I49" s="105" t="s">
        <v>20</v>
      </c>
      <c r="J49" s="109">
        <v>2.33</v>
      </c>
    </row>
    <row r="50" spans="1:10" x14ac:dyDescent="0.2">
      <c r="A50" s="105" t="s">
        <v>101</v>
      </c>
      <c r="B50" s="105">
        <v>9757</v>
      </c>
      <c r="C50" s="106">
        <v>20</v>
      </c>
      <c r="D50" s="107">
        <f t="shared" si="4"/>
        <v>40</v>
      </c>
      <c r="E50" s="105">
        <v>9890</v>
      </c>
      <c r="F50" s="106">
        <v>39</v>
      </c>
      <c r="G50" s="108">
        <f t="shared" si="5"/>
        <v>65</v>
      </c>
      <c r="H50" s="107">
        <f t="shared" si="6"/>
        <v>470</v>
      </c>
      <c r="I50" s="105" t="s">
        <v>20</v>
      </c>
      <c r="J50" s="109">
        <v>2.33</v>
      </c>
    </row>
    <row r="51" spans="1:10" x14ac:dyDescent="0.2">
      <c r="A51" s="105" t="s">
        <v>67</v>
      </c>
      <c r="B51" s="105">
        <v>1897</v>
      </c>
      <c r="C51" s="106">
        <v>25</v>
      </c>
      <c r="D51" s="107">
        <f t="shared" si="4"/>
        <v>50</v>
      </c>
      <c r="E51" s="105">
        <v>8569</v>
      </c>
      <c r="F51" s="106">
        <v>35</v>
      </c>
      <c r="G51" s="108">
        <f t="shared" si="5"/>
        <v>58.333333333333336</v>
      </c>
      <c r="H51" s="107">
        <f t="shared" si="6"/>
        <v>450</v>
      </c>
      <c r="I51" s="105" t="s">
        <v>20</v>
      </c>
      <c r="J51" s="109">
        <v>2.33</v>
      </c>
    </row>
    <row r="52" spans="1:10" x14ac:dyDescent="0.2">
      <c r="A52" s="116" t="s">
        <v>54</v>
      </c>
      <c r="B52" s="116">
        <v>7737</v>
      </c>
      <c r="C52" s="117">
        <v>23</v>
      </c>
      <c r="D52" s="118">
        <f t="shared" si="4"/>
        <v>46</v>
      </c>
      <c r="E52" s="116">
        <v>5626</v>
      </c>
      <c r="F52" s="117">
        <v>34</v>
      </c>
      <c r="G52" s="119">
        <f t="shared" si="5"/>
        <v>56.666666666666664</v>
      </c>
      <c r="H52" s="118">
        <f t="shared" si="6"/>
        <v>432</v>
      </c>
      <c r="I52" s="116" t="s">
        <v>20</v>
      </c>
      <c r="J52" s="120">
        <v>2.33</v>
      </c>
    </row>
    <row r="53" spans="1:10" x14ac:dyDescent="0.2">
      <c r="A53" s="116" t="s">
        <v>48</v>
      </c>
      <c r="B53" s="116">
        <v>7114</v>
      </c>
      <c r="C53" s="117">
        <v>13</v>
      </c>
      <c r="D53" s="118">
        <f t="shared" si="4"/>
        <v>26</v>
      </c>
      <c r="E53" s="116">
        <v>7831</v>
      </c>
      <c r="F53" s="117">
        <v>37</v>
      </c>
      <c r="G53" s="119">
        <f t="shared" si="5"/>
        <v>61.666666666666671</v>
      </c>
      <c r="H53" s="118">
        <f t="shared" si="6"/>
        <v>422</v>
      </c>
      <c r="I53" s="116" t="s">
        <v>21</v>
      </c>
      <c r="J53" s="120">
        <v>2</v>
      </c>
    </row>
    <row r="54" spans="1:10" x14ac:dyDescent="0.2">
      <c r="A54" s="116" t="s">
        <v>78</v>
      </c>
      <c r="B54" s="116">
        <v>2890</v>
      </c>
      <c r="C54" s="117">
        <v>33</v>
      </c>
      <c r="D54" s="118">
        <f t="shared" si="4"/>
        <v>66</v>
      </c>
      <c r="E54" s="116">
        <v>1111</v>
      </c>
      <c r="F54" s="117">
        <v>29</v>
      </c>
      <c r="G54" s="119">
        <f t="shared" si="5"/>
        <v>48.333333333333336</v>
      </c>
      <c r="H54" s="118">
        <f t="shared" si="6"/>
        <v>422</v>
      </c>
      <c r="I54" s="116" t="s">
        <v>21</v>
      </c>
      <c r="J54" s="120">
        <v>2</v>
      </c>
    </row>
    <row r="55" spans="1:10" x14ac:dyDescent="0.2">
      <c r="A55" s="116" t="s">
        <v>80</v>
      </c>
      <c r="B55" s="116">
        <v>6415</v>
      </c>
      <c r="C55" s="117">
        <v>25</v>
      </c>
      <c r="D55" s="118">
        <f t="shared" si="4"/>
        <v>50</v>
      </c>
      <c r="E55" s="116">
        <v>3593</v>
      </c>
      <c r="F55" s="117">
        <v>32</v>
      </c>
      <c r="G55" s="119">
        <f t="shared" si="5"/>
        <v>53.333333333333336</v>
      </c>
      <c r="H55" s="118">
        <f t="shared" si="6"/>
        <v>420</v>
      </c>
      <c r="I55" s="116" t="s">
        <v>21</v>
      </c>
      <c r="J55" s="120">
        <v>2</v>
      </c>
    </row>
    <row r="56" spans="1:10" x14ac:dyDescent="0.2">
      <c r="A56" s="136" t="s">
        <v>60</v>
      </c>
      <c r="B56" s="116">
        <v>7314</v>
      </c>
      <c r="C56" s="117">
        <v>27</v>
      </c>
      <c r="D56" s="118">
        <f t="shared" si="4"/>
        <v>54</v>
      </c>
      <c r="E56" s="116">
        <v>9426</v>
      </c>
      <c r="F56" s="117">
        <v>31</v>
      </c>
      <c r="G56" s="119">
        <f t="shared" si="5"/>
        <v>51.666666666666671</v>
      </c>
      <c r="H56" s="118">
        <f t="shared" si="6"/>
        <v>418</v>
      </c>
      <c r="I56" s="116" t="s">
        <v>21</v>
      </c>
      <c r="J56" s="120">
        <v>2</v>
      </c>
    </row>
    <row r="57" spans="1:10" x14ac:dyDescent="0.2">
      <c r="A57" s="116" t="s">
        <v>94</v>
      </c>
      <c r="B57" s="116">
        <v>9828</v>
      </c>
      <c r="C57" s="117">
        <v>24</v>
      </c>
      <c r="D57" s="118">
        <f t="shared" si="4"/>
        <v>48</v>
      </c>
      <c r="E57" s="116">
        <v>6185</v>
      </c>
      <c r="F57" s="117">
        <v>32</v>
      </c>
      <c r="G57" s="119">
        <f t="shared" si="5"/>
        <v>53.333333333333336</v>
      </c>
      <c r="H57" s="118">
        <f t="shared" si="6"/>
        <v>416</v>
      </c>
      <c r="I57" s="116" t="s">
        <v>21</v>
      </c>
      <c r="J57" s="120">
        <v>2</v>
      </c>
    </row>
    <row r="58" spans="1:10" x14ac:dyDescent="0.2">
      <c r="A58" s="116" t="s">
        <v>84</v>
      </c>
      <c r="B58" s="116">
        <v>3567</v>
      </c>
      <c r="C58" s="117">
        <v>28</v>
      </c>
      <c r="D58" s="118">
        <f t="shared" si="4"/>
        <v>56.000000000000007</v>
      </c>
      <c r="E58" s="116">
        <v>2898</v>
      </c>
      <c r="F58" s="117">
        <v>29</v>
      </c>
      <c r="G58" s="119">
        <f t="shared" si="5"/>
        <v>48.333333333333336</v>
      </c>
      <c r="H58" s="118">
        <f t="shared" si="6"/>
        <v>402</v>
      </c>
      <c r="I58" s="116" t="s">
        <v>23</v>
      </c>
      <c r="J58" s="120">
        <v>1.67</v>
      </c>
    </row>
    <row r="59" spans="1:10" x14ac:dyDescent="0.2">
      <c r="A59" s="116" t="s">
        <v>79</v>
      </c>
      <c r="B59" s="116">
        <v>2917</v>
      </c>
      <c r="C59" s="117">
        <v>21</v>
      </c>
      <c r="D59" s="118">
        <f t="shared" si="4"/>
        <v>42</v>
      </c>
      <c r="E59" s="116">
        <v>2917</v>
      </c>
      <c r="F59" s="117">
        <v>31</v>
      </c>
      <c r="G59" s="119">
        <f t="shared" si="5"/>
        <v>51.666666666666671</v>
      </c>
      <c r="H59" s="118">
        <f t="shared" si="6"/>
        <v>394</v>
      </c>
      <c r="I59" s="116" t="s">
        <v>23</v>
      </c>
      <c r="J59" s="120">
        <v>1.67</v>
      </c>
    </row>
    <row r="60" spans="1:10" x14ac:dyDescent="0.2">
      <c r="A60" s="110" t="s">
        <v>93</v>
      </c>
      <c r="B60" s="110">
        <v>2743</v>
      </c>
      <c r="C60" s="111">
        <v>22</v>
      </c>
      <c r="D60" s="112">
        <f t="shared" si="4"/>
        <v>44</v>
      </c>
      <c r="E60" s="110">
        <v>5195</v>
      </c>
      <c r="F60" s="111">
        <v>30</v>
      </c>
      <c r="G60" s="113">
        <f t="shared" si="5"/>
        <v>50</v>
      </c>
      <c r="H60" s="112">
        <f t="shared" si="6"/>
        <v>388</v>
      </c>
      <c r="I60" s="110" t="s">
        <v>23</v>
      </c>
      <c r="J60" s="114">
        <v>1.67</v>
      </c>
    </row>
    <row r="61" spans="1:10" x14ac:dyDescent="0.2">
      <c r="A61" s="110" t="s">
        <v>47</v>
      </c>
      <c r="B61" s="110">
        <v>5344</v>
      </c>
      <c r="C61" s="111">
        <v>23</v>
      </c>
      <c r="D61" s="112">
        <f t="shared" si="4"/>
        <v>46</v>
      </c>
      <c r="E61" s="110">
        <v>7922</v>
      </c>
      <c r="F61" s="111">
        <v>29</v>
      </c>
      <c r="G61" s="113">
        <f t="shared" si="5"/>
        <v>48.333333333333336</v>
      </c>
      <c r="H61" s="112">
        <f t="shared" si="6"/>
        <v>382</v>
      </c>
      <c r="I61" s="110" t="s">
        <v>23</v>
      </c>
      <c r="J61" s="114">
        <v>1.67</v>
      </c>
    </row>
    <row r="62" spans="1:10" x14ac:dyDescent="0.2">
      <c r="A62" s="115" t="s">
        <v>65</v>
      </c>
      <c r="B62" s="110">
        <v>1611</v>
      </c>
      <c r="C62" s="111">
        <v>24</v>
      </c>
      <c r="D62" s="112">
        <f t="shared" si="4"/>
        <v>48</v>
      </c>
      <c r="E62" s="110">
        <v>9605</v>
      </c>
      <c r="F62" s="111">
        <v>26</v>
      </c>
      <c r="G62" s="113">
        <f t="shared" si="5"/>
        <v>43.333333333333336</v>
      </c>
      <c r="H62" s="112">
        <f t="shared" si="6"/>
        <v>356</v>
      </c>
      <c r="I62" s="110" t="s">
        <v>23</v>
      </c>
      <c r="J62" s="114">
        <v>1.67</v>
      </c>
    </row>
    <row r="63" spans="1:10" x14ac:dyDescent="0.2">
      <c r="A63" s="110" t="s">
        <v>68</v>
      </c>
      <c r="B63" s="110">
        <v>9134</v>
      </c>
      <c r="C63" s="111">
        <v>21</v>
      </c>
      <c r="D63" s="112">
        <f t="shared" si="4"/>
        <v>42</v>
      </c>
      <c r="E63" s="110">
        <v>3500</v>
      </c>
      <c r="F63" s="111">
        <v>26</v>
      </c>
      <c r="G63" s="113">
        <f t="shared" si="5"/>
        <v>43.333333333333336</v>
      </c>
      <c r="H63" s="112">
        <f t="shared" si="6"/>
        <v>344</v>
      </c>
      <c r="I63" s="110" t="s">
        <v>23</v>
      </c>
      <c r="J63" s="114">
        <v>1.67</v>
      </c>
    </row>
    <row r="64" spans="1:10" x14ac:dyDescent="0.2">
      <c r="A64" s="121" t="s">
        <v>70</v>
      </c>
      <c r="B64" s="121">
        <v>4894</v>
      </c>
      <c r="C64" s="122">
        <v>27</v>
      </c>
      <c r="D64" s="123">
        <f t="shared" si="4"/>
        <v>54</v>
      </c>
      <c r="E64" s="121">
        <v>5606</v>
      </c>
      <c r="F64" s="122">
        <v>23</v>
      </c>
      <c r="G64" s="124">
        <f t="shared" si="5"/>
        <v>38.333333333333336</v>
      </c>
      <c r="H64" s="123">
        <f t="shared" si="6"/>
        <v>338</v>
      </c>
      <c r="I64" s="121" t="s">
        <v>23</v>
      </c>
      <c r="J64" s="125">
        <v>1.67</v>
      </c>
    </row>
    <row r="65" spans="1:10" x14ac:dyDescent="0.2">
      <c r="A65" s="121" t="s">
        <v>64</v>
      </c>
      <c r="B65" s="121">
        <v>8918</v>
      </c>
      <c r="C65" s="122">
        <v>18</v>
      </c>
      <c r="D65" s="123">
        <f t="shared" si="4"/>
        <v>36</v>
      </c>
      <c r="E65" s="121">
        <v>8626</v>
      </c>
      <c r="F65" s="122">
        <v>26</v>
      </c>
      <c r="G65" s="124">
        <f t="shared" si="5"/>
        <v>43.333333333333336</v>
      </c>
      <c r="H65" s="123">
        <f t="shared" si="6"/>
        <v>332</v>
      </c>
      <c r="I65" s="121" t="s">
        <v>23</v>
      </c>
      <c r="J65" s="125">
        <v>1.67</v>
      </c>
    </row>
    <row r="66" spans="1:10" x14ac:dyDescent="0.2">
      <c r="A66" s="137" t="s">
        <v>100</v>
      </c>
      <c r="B66" s="121">
        <v>5737</v>
      </c>
      <c r="C66" s="122">
        <v>16</v>
      </c>
      <c r="D66" s="123">
        <f t="shared" ref="D66:D97" si="7">(C66/50)*100</f>
        <v>32</v>
      </c>
      <c r="E66" s="121">
        <v>2968</v>
      </c>
      <c r="F66" s="122">
        <v>25</v>
      </c>
      <c r="G66" s="124">
        <f t="shared" ref="G66:G97" si="8">(F66/60)*100</f>
        <v>41.666666666666671</v>
      </c>
      <c r="H66" s="123">
        <f t="shared" ref="H66:H97" si="9">(D66*2)+(G66*6)</f>
        <v>314</v>
      </c>
      <c r="I66" s="121" t="s">
        <v>23</v>
      </c>
      <c r="J66" s="125">
        <v>1.67</v>
      </c>
    </row>
    <row r="67" spans="1:10" x14ac:dyDescent="0.2">
      <c r="A67" s="126" t="s">
        <v>56</v>
      </c>
      <c r="B67" s="126">
        <v>1099</v>
      </c>
      <c r="C67" s="127">
        <v>19</v>
      </c>
      <c r="D67" s="128">
        <f t="shared" si="7"/>
        <v>38</v>
      </c>
      <c r="E67" s="126">
        <v>6852</v>
      </c>
      <c r="F67" s="127">
        <v>17</v>
      </c>
      <c r="G67" s="129">
        <f t="shared" si="8"/>
        <v>28.333333333333332</v>
      </c>
      <c r="H67" s="128">
        <f t="shared" si="9"/>
        <v>246</v>
      </c>
      <c r="I67" s="126" t="s">
        <v>25</v>
      </c>
      <c r="J67" s="130">
        <v>1</v>
      </c>
    </row>
    <row r="68" spans="1:10" x14ac:dyDescent="0.2">
      <c r="A68" s="126" t="s">
        <v>58</v>
      </c>
      <c r="B68" s="126">
        <v>2025</v>
      </c>
      <c r="C68" s="127">
        <v>19</v>
      </c>
      <c r="D68" s="128">
        <f t="shared" si="7"/>
        <v>38</v>
      </c>
      <c r="E68" s="126">
        <v>2394</v>
      </c>
      <c r="F68" s="127">
        <v>17</v>
      </c>
      <c r="G68" s="129">
        <f t="shared" si="8"/>
        <v>28.333333333333332</v>
      </c>
      <c r="H68" s="128">
        <f t="shared" si="9"/>
        <v>246</v>
      </c>
      <c r="I68" s="126" t="s">
        <v>25</v>
      </c>
      <c r="J68" s="130">
        <v>1</v>
      </c>
    </row>
    <row r="69" spans="1:10" x14ac:dyDescent="0.2">
      <c r="A69" s="131" t="s">
        <v>61</v>
      </c>
      <c r="B69" s="131">
        <v>2902</v>
      </c>
      <c r="C69" s="132">
        <v>27</v>
      </c>
      <c r="D69" s="133">
        <f t="shared" si="7"/>
        <v>54</v>
      </c>
      <c r="E69" s="131">
        <v>3364</v>
      </c>
      <c r="F69" s="132">
        <v>12</v>
      </c>
      <c r="G69" s="134">
        <f t="shared" si="8"/>
        <v>20</v>
      </c>
      <c r="H69" s="133">
        <f t="shared" si="9"/>
        <v>228</v>
      </c>
      <c r="I69" s="131" t="s">
        <v>27</v>
      </c>
      <c r="J69" s="135">
        <v>1</v>
      </c>
    </row>
    <row r="70" spans="1:10" x14ac:dyDescent="0.2">
      <c r="A70" s="138" t="s">
        <v>37</v>
      </c>
      <c r="B70" s="138">
        <v>4954</v>
      </c>
      <c r="C70" s="139">
        <v>19</v>
      </c>
      <c r="D70" s="140">
        <f t="shared" si="7"/>
        <v>38</v>
      </c>
      <c r="E70" s="138">
        <v>5165</v>
      </c>
      <c r="F70" s="139">
        <v>6</v>
      </c>
      <c r="G70" s="141">
        <f t="shared" si="8"/>
        <v>10</v>
      </c>
      <c r="H70" s="140">
        <f t="shared" si="9"/>
        <v>136</v>
      </c>
      <c r="I70" s="138" t="s">
        <v>29</v>
      </c>
      <c r="J70" s="142">
        <v>0.67</v>
      </c>
    </row>
    <row r="72" spans="1:10" s="64" customFormat="1" x14ac:dyDescent="0.2">
      <c r="A72" s="64" t="s">
        <v>1</v>
      </c>
      <c r="C72" s="63">
        <f>MAX(C$2:C$70)</f>
        <v>50</v>
      </c>
      <c r="D72" s="63">
        <f>MAX(D$2:D$70)</f>
        <v>100</v>
      </c>
      <c r="F72" s="63">
        <f>MAX(F$2:F$70)</f>
        <v>59</v>
      </c>
      <c r="G72" s="63">
        <f>MAX(G$2:G$70)</f>
        <v>98.333333333333329</v>
      </c>
      <c r="H72" s="63">
        <f>MAX(H$2:H$70)</f>
        <v>728</v>
      </c>
      <c r="J72" s="73">
        <f>MAX(J$2:J$70)</f>
        <v>4</v>
      </c>
    </row>
    <row r="73" spans="1:10" s="64" customFormat="1" x14ac:dyDescent="0.2">
      <c r="A73" s="64" t="s">
        <v>2</v>
      </c>
      <c r="C73" s="63">
        <f>MIN(C$2:C$70)</f>
        <v>13</v>
      </c>
      <c r="D73" s="63">
        <f>MIN(D$2:D$70)</f>
        <v>26</v>
      </c>
      <c r="F73" s="63">
        <f>MIN(F$2:F$70)</f>
        <v>6</v>
      </c>
      <c r="G73" s="63">
        <f>MIN(G$2:G$70)</f>
        <v>10</v>
      </c>
      <c r="H73" s="63">
        <f>MIN(H$2:H$70)</f>
        <v>136</v>
      </c>
      <c r="J73" s="73">
        <f>MIN(J$2:J$70)</f>
        <v>0.67</v>
      </c>
    </row>
    <row r="74" spans="1:10" s="64" customFormat="1" x14ac:dyDescent="0.2">
      <c r="A74" s="64" t="s">
        <v>3</v>
      </c>
      <c r="C74" s="63">
        <f>AVERAGE(C$2:C$70)</f>
        <v>29</v>
      </c>
      <c r="D74" s="63">
        <f>AVERAGE(D$2:D$70)</f>
        <v>58</v>
      </c>
      <c r="F74" s="63">
        <f>AVERAGE(F$2:F$70)</f>
        <v>40.275362318840578</v>
      </c>
      <c r="G74" s="63">
        <f>AVERAGE(G$2:G$70)</f>
        <v>67.125603864734259</v>
      </c>
      <c r="H74" s="63">
        <f>AVERAGE(H$2:H$70)</f>
        <v>518.75362318840575</v>
      </c>
      <c r="J74" s="73">
        <f>AVERAGE(J$2:J$70)</f>
        <v>2.5668115942028971</v>
      </c>
    </row>
    <row r="75" spans="1:10" s="64" customFormat="1" x14ac:dyDescent="0.2">
      <c r="A75" s="64" t="s">
        <v>4</v>
      </c>
      <c r="C75" s="63">
        <f>MEDIAN(C$2:C$70)</f>
        <v>28</v>
      </c>
      <c r="D75" s="63">
        <f>MEDIAN(D$2:D$70)</f>
        <v>56.000000000000007</v>
      </c>
      <c r="F75" s="63">
        <f>MEDIAN(F$2:F$70)</f>
        <v>42</v>
      </c>
      <c r="G75" s="63">
        <f>MEDIAN(G$2:G$70)</f>
        <v>70</v>
      </c>
      <c r="H75" s="63">
        <f>MEDIAN(H$2:H$70)</f>
        <v>550</v>
      </c>
      <c r="J75" s="73">
        <f>MEDIAN(J$2:J$70)</f>
        <v>2.67</v>
      </c>
    </row>
    <row r="76" spans="1:10" s="64" customFormat="1" x14ac:dyDescent="0.2">
      <c r="A76" s="64" t="s">
        <v>5</v>
      </c>
      <c r="C76" s="63">
        <f>STDEV(C$2:C$65)</f>
        <v>7.3131316712657268</v>
      </c>
      <c r="D76" s="63">
        <f>STDEV(D$2:D$65)</f>
        <v>14.626263342531454</v>
      </c>
      <c r="F76" s="63">
        <f>STDEV(F$2:F$65)</f>
        <v>8.6179376422871155</v>
      </c>
      <c r="G76" s="63">
        <f>STDEV(G$2:G$65)</f>
        <v>14.363229403811994</v>
      </c>
      <c r="H76" s="63">
        <f>STDEV(H$2:H$65)</f>
        <v>101.35400791599176</v>
      </c>
      <c r="J76" s="73">
        <f>STDEV(J$2:J$65)</f>
        <v>0.60057807387338302</v>
      </c>
    </row>
  </sheetData>
  <sortState ref="A2:J70">
    <sortCondition descending="1" ref="H2:H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Midterm</vt:lpstr>
      <vt:lpstr>Final</vt:lpstr>
      <vt:lpstr>Grades</vt:lpstr>
      <vt:lpstr>Final!Print_Area</vt:lpstr>
      <vt:lpstr>Final!Print_Area_0</vt:lpstr>
      <vt:lpstr>Final!Print_Area_0_0</vt:lpstr>
      <vt:lpstr>Final!Print_Area_0_0_0</vt:lpstr>
      <vt:lpstr>Final!Print_Area_0_0_0_0</vt:lpstr>
      <vt:lpstr>Final!Print_Area_0_0_0_0_0</vt:lpstr>
      <vt:lpstr>Final!Print_Titles</vt:lpstr>
      <vt:lpstr>Final!Print_Titles_0</vt:lpstr>
      <vt:lpstr>Final!Print_Titles_0_0</vt:lpstr>
      <vt:lpstr>Final!Print_Titles_0_0_0</vt:lpstr>
      <vt:lpstr>Final!Print_Titles_0_0_0_0</vt:lpstr>
    </vt:vector>
  </TitlesOfParts>
  <Company>Elon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ELON User</dc:creator>
  <dc:description/>
  <cp:lastModifiedBy>efink@elon.edu</cp:lastModifiedBy>
  <cp:revision>320</cp:revision>
  <cp:lastPrinted>2017-12-21T12:35:54Z</cp:lastPrinted>
  <dcterms:created xsi:type="dcterms:W3CDTF">2017-10-31T17:21:58Z</dcterms:created>
  <dcterms:modified xsi:type="dcterms:W3CDTF">2018-02-14T17:14:33Z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Elon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