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es\Desktop\USU\Machine_Learning\Spring_2024\Dynamics of Atmospheric Flight\Aero_Project\"/>
    </mc:Choice>
  </mc:AlternateContent>
  <xr:revisionPtr revIDLastSave="0" documentId="13_ncr:1_{76D3206C-75C1-4AB0-B216-25542D11E166}" xr6:coauthVersionLast="47" xr6:coauthVersionMax="47" xr10:uidLastSave="{00000000-0000-0000-0000-000000000000}"/>
  <bookViews>
    <workbookView xWindow="-110" yWindow="-110" windowWidth="25820" windowHeight="15500" xr2:uid="{A63E6AFB-F69A-4C02-A7B8-ACF62953D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1" l="1"/>
  <c r="R71" i="1"/>
  <c r="R72" i="1"/>
  <c r="R73" i="1"/>
  <c r="R74" i="1"/>
  <c r="R75" i="1"/>
  <c r="R76" i="1"/>
  <c r="R77" i="1"/>
  <c r="R78" i="1"/>
  <c r="Q71" i="1"/>
  <c r="Q72" i="1"/>
  <c r="Q73" i="1"/>
  <c r="Q74" i="1"/>
  <c r="Q75" i="1"/>
  <c r="Q76" i="1"/>
  <c r="Q77" i="1"/>
  <c r="Q78" i="1"/>
  <c r="Q70" i="1"/>
  <c r="C70" i="1"/>
  <c r="C71" i="1"/>
  <c r="C72" i="1"/>
  <c r="C73" i="1"/>
  <c r="C74" i="1"/>
  <c r="F74" i="1" s="1"/>
  <c r="I73" i="1" s="1"/>
  <c r="C75" i="1"/>
  <c r="C76" i="1"/>
  <c r="F76" i="1" s="1"/>
  <c r="C77" i="1"/>
  <c r="E77" i="1" s="1"/>
  <c r="H76" i="1" s="1"/>
  <c r="C78" i="1"/>
  <c r="E78" i="1" s="1"/>
  <c r="C79" i="1"/>
  <c r="E79" i="1" s="1"/>
  <c r="C69" i="1"/>
  <c r="F69" i="1" s="1"/>
  <c r="F2" i="1"/>
  <c r="M70" i="1"/>
  <c r="M71" i="1"/>
  <c r="M72" i="1"/>
  <c r="M73" i="1"/>
  <c r="M74" i="1"/>
  <c r="M75" i="1"/>
  <c r="M76" i="1"/>
  <c r="M77" i="1"/>
  <c r="M78" i="1"/>
  <c r="J70" i="1"/>
  <c r="J71" i="1"/>
  <c r="J72" i="1"/>
  <c r="J73" i="1"/>
  <c r="J74" i="1"/>
  <c r="J75" i="1"/>
  <c r="J76" i="1"/>
  <c r="J77" i="1"/>
  <c r="J78" i="1"/>
  <c r="H71" i="1"/>
  <c r="F70" i="1"/>
  <c r="F71" i="1"/>
  <c r="F72" i="1"/>
  <c r="I71" i="1" s="1"/>
  <c r="F73" i="1"/>
  <c r="I72" i="1" s="1"/>
  <c r="F75" i="1"/>
  <c r="F77" i="1"/>
  <c r="F78" i="1"/>
  <c r="F79" i="1"/>
  <c r="I78" i="1" s="1"/>
  <c r="E70" i="1"/>
  <c r="E71" i="1"/>
  <c r="E72" i="1"/>
  <c r="E73" i="1"/>
  <c r="H72" i="1" s="1"/>
  <c r="E74" i="1"/>
  <c r="H73" i="1" s="1"/>
  <c r="E75" i="1"/>
  <c r="C58" i="1"/>
  <c r="G58" i="1" s="1"/>
  <c r="F34" i="1"/>
  <c r="J34" i="1" s="1"/>
  <c r="F33" i="1"/>
  <c r="J33" i="1" s="1"/>
  <c r="F32" i="1"/>
  <c r="J32" i="1" s="1"/>
  <c r="F31" i="1"/>
  <c r="J31" i="1" s="1"/>
  <c r="F30" i="1"/>
  <c r="J30" i="1" s="1"/>
  <c r="F29" i="1"/>
  <c r="J29" i="1" s="1"/>
  <c r="F28" i="1"/>
  <c r="J28" i="1" s="1"/>
  <c r="B27" i="1"/>
  <c r="G27" i="1" s="1"/>
  <c r="H27" i="1" s="1"/>
  <c r="K27" i="1" s="1"/>
  <c r="F27" i="1"/>
  <c r="J27" i="1" s="1"/>
  <c r="F26" i="1"/>
  <c r="J26" i="1" s="1"/>
  <c r="F25" i="1"/>
  <c r="J25" i="1" s="1"/>
  <c r="F24" i="1"/>
  <c r="J24" i="1" s="1"/>
  <c r="J7" i="1"/>
  <c r="J8" i="1"/>
  <c r="J9" i="1"/>
  <c r="J10" i="1"/>
  <c r="J11" i="1"/>
  <c r="J12" i="1"/>
  <c r="J2" i="1"/>
  <c r="E21" i="1"/>
  <c r="F15" i="1"/>
  <c r="B34" i="1" s="1"/>
  <c r="G34" i="1" s="1"/>
  <c r="H34" i="1" s="1"/>
  <c r="K34" i="1" s="1"/>
  <c r="E3" i="1"/>
  <c r="J3" i="1" s="1"/>
  <c r="E4" i="1"/>
  <c r="J4" i="1" s="1"/>
  <c r="E5" i="1"/>
  <c r="J5" i="1" s="1"/>
  <c r="E6" i="1"/>
  <c r="J6" i="1" s="1"/>
  <c r="E7" i="1"/>
  <c r="E8" i="1"/>
  <c r="E9" i="1"/>
  <c r="E10" i="1"/>
  <c r="E11" i="1"/>
  <c r="E12" i="1"/>
  <c r="E2" i="1"/>
  <c r="H78" i="1" l="1"/>
  <c r="K73" i="1"/>
  <c r="K72" i="1"/>
  <c r="I74" i="1"/>
  <c r="E76" i="1"/>
  <c r="H75" i="1" s="1"/>
  <c r="P75" i="1" s="1"/>
  <c r="K71" i="1"/>
  <c r="H74" i="1"/>
  <c r="E69" i="1"/>
  <c r="B28" i="1"/>
  <c r="G28" i="1" s="1"/>
  <c r="H28" i="1" s="1"/>
  <c r="K28" i="1" s="1"/>
  <c r="K75" i="1"/>
  <c r="G3" i="1"/>
  <c r="H3" i="1" s="1"/>
  <c r="K3" i="1" s="1"/>
  <c r="K74" i="1"/>
  <c r="P74" i="1" s="1"/>
  <c r="G2" i="1"/>
  <c r="H2" i="1" s="1"/>
  <c r="K2" i="1" s="1"/>
  <c r="F7" i="1"/>
  <c r="G7" i="1" s="1"/>
  <c r="H7" i="1" s="1"/>
  <c r="K7" i="1" s="1"/>
  <c r="F6" i="1"/>
  <c r="G6" i="1" s="1"/>
  <c r="H6" i="1" s="1"/>
  <c r="K6" i="1" s="1"/>
  <c r="B24" i="1"/>
  <c r="G24" i="1" s="1"/>
  <c r="H24" i="1" s="1"/>
  <c r="K24" i="1" s="1"/>
  <c r="B32" i="1"/>
  <c r="G32" i="1" s="1"/>
  <c r="H32" i="1" s="1"/>
  <c r="K32" i="1" s="1"/>
  <c r="F5" i="1"/>
  <c r="G5" i="1" s="1"/>
  <c r="H5" i="1" s="1"/>
  <c r="K5" i="1" s="1"/>
  <c r="F4" i="1"/>
  <c r="G4" i="1" s="1"/>
  <c r="H4" i="1" s="1"/>
  <c r="K4" i="1" s="1"/>
  <c r="B25" i="1"/>
  <c r="G25" i="1" s="1"/>
  <c r="H25" i="1" s="1"/>
  <c r="K25" i="1" s="1"/>
  <c r="B33" i="1"/>
  <c r="G33" i="1" s="1"/>
  <c r="H33" i="1" s="1"/>
  <c r="K33" i="1" s="1"/>
  <c r="I77" i="1"/>
  <c r="F3" i="1"/>
  <c r="I76" i="1"/>
  <c r="H70" i="1"/>
  <c r="G8" i="1"/>
  <c r="H8" i="1" s="1"/>
  <c r="K8" i="1" s="1"/>
  <c r="L72" i="1"/>
  <c r="O72" i="1" s="1"/>
  <c r="F12" i="1"/>
  <c r="G12" i="1" s="1"/>
  <c r="H12" i="1" s="1"/>
  <c r="K12" i="1" s="1"/>
  <c r="B29" i="1"/>
  <c r="G29" i="1" s="1"/>
  <c r="H29" i="1" s="1"/>
  <c r="K29" i="1" s="1"/>
  <c r="L71" i="1"/>
  <c r="O71" i="1" s="1"/>
  <c r="F11" i="1"/>
  <c r="G11" i="1" s="1"/>
  <c r="H11" i="1" s="1"/>
  <c r="K11" i="1" s="1"/>
  <c r="F10" i="1"/>
  <c r="G10" i="1" s="1"/>
  <c r="H10" i="1" s="1"/>
  <c r="K10" i="1" s="1"/>
  <c r="B30" i="1"/>
  <c r="G30" i="1" s="1"/>
  <c r="H30" i="1" s="1"/>
  <c r="K30" i="1" s="1"/>
  <c r="F9" i="1"/>
  <c r="G9" i="1" s="1"/>
  <c r="H9" i="1" s="1"/>
  <c r="K9" i="1" s="1"/>
  <c r="F8" i="1"/>
  <c r="B31" i="1"/>
  <c r="G31" i="1" s="1"/>
  <c r="H31" i="1" s="1"/>
  <c r="K31" i="1" s="1"/>
  <c r="B26" i="1"/>
  <c r="G26" i="1" s="1"/>
  <c r="H26" i="1" s="1"/>
  <c r="K26" i="1" s="1"/>
  <c r="I75" i="1"/>
  <c r="P73" i="1"/>
  <c r="O76" i="1"/>
  <c r="O73" i="1"/>
  <c r="P72" i="1"/>
  <c r="O75" i="1"/>
  <c r="L78" i="1"/>
  <c r="O78" i="1" s="1"/>
  <c r="L77" i="1"/>
  <c r="L76" i="1"/>
  <c r="L75" i="1"/>
  <c r="L74" i="1"/>
  <c r="L73" i="1"/>
  <c r="K78" i="1"/>
  <c r="K76" i="1"/>
  <c r="P76" i="1" s="1"/>
  <c r="L70" i="1"/>
  <c r="K70" i="1"/>
  <c r="I70" i="1"/>
  <c r="P71" i="1" l="1"/>
  <c r="H77" i="1"/>
  <c r="K77" i="1"/>
  <c r="O77" i="1"/>
  <c r="O70" i="1"/>
  <c r="O74" i="1"/>
  <c r="P77" i="1"/>
  <c r="P78" i="1"/>
  <c r="P70" i="1"/>
</calcChain>
</file>

<file path=xl/sharedStrings.xml><?xml version="1.0" encoding="utf-8"?>
<sst xmlns="http://schemas.openxmlformats.org/spreadsheetml/2006/main" count="67" uniqueCount="43">
  <si>
    <t>Alpha</t>
  </si>
  <si>
    <t>CL</t>
  </si>
  <si>
    <t>CD</t>
  </si>
  <si>
    <t>Cm</t>
  </si>
  <si>
    <t>L/D</t>
  </si>
  <si>
    <t>Velocity for lift</t>
  </si>
  <si>
    <t>Drag</t>
  </si>
  <si>
    <t>Required Power</t>
  </si>
  <si>
    <t>Static Margin</t>
  </si>
  <si>
    <t>No-Wind Glide</t>
  </si>
  <si>
    <t>Sink Rate</t>
  </si>
  <si>
    <t>Roll Deriv</t>
  </si>
  <si>
    <t>Yaw Deriv</t>
  </si>
  <si>
    <t>AirDensity</t>
  </si>
  <si>
    <t>Planform Area</t>
  </si>
  <si>
    <t>RA</t>
  </si>
  <si>
    <t>Aircraft Weight</t>
  </si>
  <si>
    <t>Pitch Deriv</t>
  </si>
  <si>
    <t>Versus plot</t>
  </si>
  <si>
    <t>Clmax</t>
  </si>
  <si>
    <t>W</t>
  </si>
  <si>
    <t>e</t>
  </si>
  <si>
    <t>Cd0</t>
  </si>
  <si>
    <t>Cd1</t>
  </si>
  <si>
    <t>Cd2</t>
  </si>
  <si>
    <t>V Min Drag</t>
  </si>
  <si>
    <t>V Min Stall</t>
  </si>
  <si>
    <t>V Min power</t>
  </si>
  <si>
    <t>Problem A_21</t>
  </si>
  <si>
    <t>CA</t>
  </si>
  <si>
    <t>CN</t>
  </si>
  <si>
    <t>CN_alpha</t>
  </si>
  <si>
    <t>CA_alpha</t>
  </si>
  <si>
    <t>CN_alpha_alpha</t>
  </si>
  <si>
    <t>CA_alpha_alpha</t>
  </si>
  <si>
    <t>Cm0_alpha</t>
  </si>
  <si>
    <t>Cm0_alpha_alpha</t>
  </si>
  <si>
    <t>X_ac</t>
  </si>
  <si>
    <t>Y_ac</t>
  </si>
  <si>
    <t>Ballist Drag</t>
  </si>
  <si>
    <t>X</t>
  </si>
  <si>
    <t>Y</t>
  </si>
  <si>
    <t>Cref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</si>
</sst>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2"/>
          <c:order val="0"/>
          <c:tx>
            <c:v>CL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Sheet1!$C$24:$C$34</c:f>
              <c:numCache>
                <c:formatCode>0.0000</c:formatCode>
                <c:ptCount val="11"/>
                <c:pt idx="0">
                  <c:v>7.0099999999999996E-2</c:v>
                </c:pt>
                <c:pt idx="1">
                  <c:v>0.25540000000000002</c:v>
                </c:pt>
                <c:pt idx="2">
                  <c:v>0.44230000000000003</c:v>
                </c:pt>
                <c:pt idx="3">
                  <c:v>0.6321</c:v>
                </c:pt>
                <c:pt idx="4">
                  <c:v>0.8216</c:v>
                </c:pt>
                <c:pt idx="5">
                  <c:v>1.0143</c:v>
                </c:pt>
                <c:pt idx="6">
                  <c:v>1.2092000000000001</c:v>
                </c:pt>
                <c:pt idx="7">
                  <c:v>1.4065000000000001</c:v>
                </c:pt>
                <c:pt idx="8">
                  <c:v>1.6062000000000001</c:v>
                </c:pt>
                <c:pt idx="9">
                  <c:v>1.8084</c:v>
                </c:pt>
                <c:pt idx="10">
                  <c:v>2.0133000000000001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561-4AA8-A6D1-FB7C5A50CB83}"/>
            </c:ext>
          </c:extLst>
        </c:ser>
        <c:ser>
          <c:idx val="13"/>
          <c:order val="1"/>
          <c:tx>
            <c:v>CD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Sheet1!$D$24:$D$34</c:f>
              <c:numCache>
                <c:formatCode>0.0000</c:formatCode>
                <c:ptCount val="11"/>
                <c:pt idx="0">
                  <c:v>0.01</c:v>
                </c:pt>
                <c:pt idx="1">
                  <c:v>1.11E-2</c:v>
                </c:pt>
                <c:pt idx="2">
                  <c:v>1.4800000000000001E-2</c:v>
                </c:pt>
                <c:pt idx="3">
                  <c:v>2.1299999999999999E-2</c:v>
                </c:pt>
                <c:pt idx="4">
                  <c:v>3.0700000000000002E-2</c:v>
                </c:pt>
                <c:pt idx="5">
                  <c:v>4.2999999999999997E-2</c:v>
                </c:pt>
                <c:pt idx="6">
                  <c:v>5.8400000000000001E-2</c:v>
                </c:pt>
                <c:pt idx="7">
                  <c:v>7.6899999999999996E-2</c:v>
                </c:pt>
                <c:pt idx="8">
                  <c:v>9.8799999999999999E-2</c:v>
                </c:pt>
                <c:pt idx="9">
                  <c:v>0.124</c:v>
                </c:pt>
                <c:pt idx="10">
                  <c:v>0.15290000000000001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561-4AA8-A6D1-FB7C5A50CB83}"/>
            </c:ext>
          </c:extLst>
        </c:ser>
        <c:ser>
          <c:idx val="14"/>
          <c:order val="2"/>
          <c:tx>
            <c:v>Cm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Sheet1!$E$24:$E$34</c:f>
              <c:numCache>
                <c:formatCode>0.0000</c:formatCode>
                <c:ptCount val="11"/>
                <c:pt idx="0">
                  <c:v>0.113</c:v>
                </c:pt>
                <c:pt idx="1">
                  <c:v>7.6499999999999999E-2</c:v>
                </c:pt>
                <c:pt idx="2">
                  <c:v>3.9100000000000003E-2</c:v>
                </c:pt>
                <c:pt idx="3">
                  <c:v>-3.8999999999999998E-3</c:v>
                </c:pt>
                <c:pt idx="4">
                  <c:v>-4.48E-2</c:v>
                </c:pt>
                <c:pt idx="5">
                  <c:v>-9.1700000000000004E-2</c:v>
                </c:pt>
                <c:pt idx="6">
                  <c:v>-0.14199999999999999</c:v>
                </c:pt>
                <c:pt idx="7">
                  <c:v>-0.1958</c:v>
                </c:pt>
                <c:pt idx="8">
                  <c:v>-0.25319999999999998</c:v>
                </c:pt>
                <c:pt idx="9">
                  <c:v>-0.31430000000000002</c:v>
                </c:pt>
                <c:pt idx="10">
                  <c:v>-0.37919999999999998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561-4AA8-A6D1-FB7C5A50CB83}"/>
            </c:ext>
          </c:extLst>
        </c:ser>
        <c:ser>
          <c:idx val="15"/>
          <c:order val="3"/>
          <c:tx>
            <c:v>L/D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Sheet1!$F$24:$F$34</c:f>
              <c:numCache>
                <c:formatCode>0.0000</c:formatCode>
                <c:ptCount val="11"/>
                <c:pt idx="0">
                  <c:v>7.01</c:v>
                </c:pt>
                <c:pt idx="1">
                  <c:v>23.009009009009009</c:v>
                </c:pt>
                <c:pt idx="2">
                  <c:v>29.885135135135137</c:v>
                </c:pt>
                <c:pt idx="3">
                  <c:v>29.676056338028168</c:v>
                </c:pt>
                <c:pt idx="4">
                  <c:v>26.762214983713353</c:v>
                </c:pt>
                <c:pt idx="5">
                  <c:v>23.588372093023256</c:v>
                </c:pt>
                <c:pt idx="6">
                  <c:v>20.705479452054796</c:v>
                </c:pt>
                <c:pt idx="7">
                  <c:v>18.289986996098833</c:v>
                </c:pt>
                <c:pt idx="8">
                  <c:v>16.257085020242915</c:v>
                </c:pt>
                <c:pt idx="9">
                  <c:v>14.583870967741936</c:v>
                </c:pt>
                <c:pt idx="10">
                  <c:v>13.167429692609549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561-4AA8-A6D1-FB7C5A50CB83}"/>
            </c:ext>
          </c:extLst>
        </c:ser>
        <c:ser>
          <c:idx val="16"/>
          <c:order val="4"/>
          <c:tx>
            <c:v>Drag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Sheet1!$G$24:$G$34</c:f>
              <c:numCache>
                <c:formatCode>0.0000</c:formatCode>
                <c:ptCount val="11"/>
                <c:pt idx="0">
                  <c:v>0.15608318881987354</c:v>
                </c:pt>
                <c:pt idx="1">
                  <c:v>4.7698275086277581E-2</c:v>
                </c:pt>
                <c:pt idx="2">
                  <c:v>3.6790859441988837E-2</c:v>
                </c:pt>
                <c:pt idx="3">
                  <c:v>3.7072648315140025E-2</c:v>
                </c:pt>
                <c:pt idx="4">
                  <c:v>4.1084036087099651E-2</c:v>
                </c:pt>
                <c:pt idx="5">
                  <c:v>4.652673939711828E-2</c:v>
                </c:pt>
                <c:pt idx="6">
                  <c:v>5.2843169179486539E-2</c:v>
                </c:pt>
                <c:pt idx="7">
                  <c:v>5.9566101464139411E-2</c:v>
                </c:pt>
                <c:pt idx="8">
                  <c:v>6.664515466840143E-2</c:v>
                </c:pt>
                <c:pt idx="9">
                  <c:v>7.3788958245694869E-2</c:v>
                </c:pt>
                <c:pt idx="10">
                  <c:v>8.1070510653739131E-2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561-4AA8-A6D1-FB7C5A50CB83}"/>
            </c:ext>
          </c:extLst>
        </c:ser>
        <c:ser>
          <c:idx val="17"/>
          <c:order val="5"/>
          <c:tx>
            <c:v>PowerRequired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Sheet1!$H$24:$H$34</c:f>
              <c:numCache>
                <c:formatCode>0.0000</c:formatCode>
                <c:ptCount val="11"/>
                <c:pt idx="0">
                  <c:v>7.4170691688872834</c:v>
                </c:pt>
                <c:pt idx="1">
                  <c:v>1.189297912945201</c:v>
                </c:pt>
                <c:pt idx="2">
                  <c:v>0.69771358211894607</c:v>
                </c:pt>
                <c:pt idx="3">
                  <c:v>0.58828632148860061</c:v>
                </c:pt>
                <c:pt idx="4">
                  <c:v>0.57166104722627042</c:v>
                </c:pt>
                <c:pt idx="5">
                  <c:v>0.58212712287944546</c:v>
                </c:pt>
                <c:pt idx="6">
                  <c:v>0.60460953982509713</c:v>
                </c:pt>
                <c:pt idx="7">
                  <c:v>0.63057061831627692</c:v>
                </c:pt>
                <c:pt idx="8">
                  <c:v>0.65837379011200536</c:v>
                </c:pt>
                <c:pt idx="9">
                  <c:v>0.68465906268842802</c:v>
                </c:pt>
                <c:pt idx="10">
                  <c:v>0.71004971174587461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561-4AA8-A6D1-FB7C5A50CB83}"/>
            </c:ext>
          </c:extLst>
        </c:ser>
        <c:ser>
          <c:idx val="18"/>
          <c:order val="6"/>
          <c:tx>
            <c:v>Static Margin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Sheet1!$I$24:$I$34</c:f>
              <c:numCache>
                <c:formatCode>0.0000</c:formatCode>
                <c:ptCount val="11"/>
                <c:pt idx="0">
                  <c:v>0.1812</c:v>
                </c:pt>
                <c:pt idx="1">
                  <c:v>0.1915</c:v>
                </c:pt>
                <c:pt idx="2">
                  <c:v>0.21060000000000001</c:v>
                </c:pt>
                <c:pt idx="3">
                  <c:v>0.23649999999999999</c:v>
                </c:pt>
                <c:pt idx="4">
                  <c:v>0.2361</c:v>
                </c:pt>
                <c:pt idx="5">
                  <c:v>0.2505</c:v>
                </c:pt>
                <c:pt idx="6">
                  <c:v>0.26550000000000001</c:v>
                </c:pt>
                <c:pt idx="7">
                  <c:v>0.28029999999999999</c:v>
                </c:pt>
                <c:pt idx="8">
                  <c:v>0.29509999999999997</c:v>
                </c:pt>
                <c:pt idx="9">
                  <c:v>0.30940000000000001</c:v>
                </c:pt>
                <c:pt idx="10">
                  <c:v>0.32440000000000002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561-4AA8-A6D1-FB7C5A50CB83}"/>
            </c:ext>
          </c:extLst>
        </c:ser>
        <c:ser>
          <c:idx val="19"/>
          <c:order val="7"/>
          <c:tx>
            <c:v>NoWGlide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Sheet1!$J$24:$J$34</c:f>
              <c:numCache>
                <c:formatCode>0.0000</c:formatCode>
                <c:ptCount val="11"/>
                <c:pt idx="0">
                  <c:v>7.01</c:v>
                </c:pt>
                <c:pt idx="1">
                  <c:v>23.009009009009009</c:v>
                </c:pt>
                <c:pt idx="2">
                  <c:v>29.885135135135137</c:v>
                </c:pt>
                <c:pt idx="3">
                  <c:v>29.676056338028168</c:v>
                </c:pt>
                <c:pt idx="4">
                  <c:v>26.762214983713353</c:v>
                </c:pt>
                <c:pt idx="5">
                  <c:v>23.588372093023256</c:v>
                </c:pt>
                <c:pt idx="6">
                  <c:v>20.705479452054796</c:v>
                </c:pt>
                <c:pt idx="7">
                  <c:v>18.289986996098833</c:v>
                </c:pt>
                <c:pt idx="8">
                  <c:v>16.257085020242915</c:v>
                </c:pt>
                <c:pt idx="9">
                  <c:v>14.583870967741936</c:v>
                </c:pt>
                <c:pt idx="10">
                  <c:v>13.167429692609549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561-4AA8-A6D1-FB7C5A50CB83}"/>
            </c:ext>
          </c:extLst>
        </c:ser>
        <c:ser>
          <c:idx val="20"/>
          <c:order val="8"/>
          <c:tx>
            <c:v>SinkRate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Sheet1!$K$24:$K$34</c:f>
              <c:numCache>
                <c:formatCode>0.0000</c:formatCode>
                <c:ptCount val="11"/>
                <c:pt idx="0">
                  <c:v>6.7417482469866314</c:v>
                </c:pt>
                <c:pt idx="1">
                  <c:v>1.0810128552361917</c:v>
                </c:pt>
                <c:pt idx="2">
                  <c:v>0.63418706392552604</c:v>
                </c:pt>
                <c:pt idx="3">
                  <c:v>0.53472310778207055</c:v>
                </c:pt>
                <c:pt idx="4">
                  <c:v>0.51961155751044874</c:v>
                </c:pt>
                <c:pt idx="5">
                  <c:v>0.52912470152744162</c:v>
                </c:pt>
                <c:pt idx="6">
                  <c:v>0.54956010418853185</c:v>
                </c:pt>
                <c:pt idx="7">
                  <c:v>0.57315743777441386</c:v>
                </c:pt>
                <c:pt idx="8">
                  <c:v>0.59842914287065208</c:v>
                </c:pt>
                <c:pt idx="9">
                  <c:v>0.62232115281131817</c:v>
                </c:pt>
                <c:pt idx="10">
                  <c:v>0.64539999431530992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561-4AA8-A6D1-FB7C5A50CB83}"/>
            </c:ext>
          </c:extLst>
        </c:ser>
        <c:ser>
          <c:idx val="21"/>
          <c:order val="9"/>
          <c:tx>
            <c:v>PitchDeriv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Sheet1!$L$24:$L$34</c:f>
              <c:numCache>
                <c:formatCode>0.0000</c:formatCode>
                <c:ptCount val="11"/>
                <c:pt idx="0">
                  <c:v>-0.95840000000000003</c:v>
                </c:pt>
                <c:pt idx="1">
                  <c:v>-1.0196000000000001</c:v>
                </c:pt>
                <c:pt idx="2">
                  <c:v>-1.1348</c:v>
                </c:pt>
                <c:pt idx="3">
                  <c:v>-1.2942</c:v>
                </c:pt>
                <c:pt idx="4">
                  <c:v>-1.2961</c:v>
                </c:pt>
                <c:pt idx="5">
                  <c:v>-1.3908</c:v>
                </c:pt>
                <c:pt idx="6">
                  <c:v>-1.4914000000000001</c:v>
                </c:pt>
                <c:pt idx="7">
                  <c:v>-1.5939000000000001</c:v>
                </c:pt>
                <c:pt idx="8">
                  <c:v>-1.6988000000000001</c:v>
                </c:pt>
                <c:pt idx="9">
                  <c:v>-1.8045</c:v>
                </c:pt>
                <c:pt idx="10">
                  <c:v>-1.9172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561-4AA8-A6D1-FB7C5A50CB83}"/>
            </c:ext>
          </c:extLst>
        </c:ser>
        <c:ser>
          <c:idx val="22"/>
          <c:order val="10"/>
          <c:tx>
            <c:v>RollDeriv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Sheet1!$M$24:$M$34</c:f>
              <c:numCache>
                <c:formatCode>0.0000</c:formatCode>
                <c:ptCount val="11"/>
                <c:pt idx="0">
                  <c:v>-0.1759</c:v>
                </c:pt>
                <c:pt idx="1">
                  <c:v>-0.1653</c:v>
                </c:pt>
                <c:pt idx="2">
                  <c:v>-0.15390000000000001</c:v>
                </c:pt>
                <c:pt idx="3">
                  <c:v>-0.14299999999999999</c:v>
                </c:pt>
                <c:pt idx="4">
                  <c:v>-0.1331</c:v>
                </c:pt>
                <c:pt idx="5">
                  <c:v>-0.12239999999999999</c:v>
                </c:pt>
                <c:pt idx="6">
                  <c:v>-0.1176</c:v>
                </c:pt>
                <c:pt idx="7">
                  <c:v>-0.1153</c:v>
                </c:pt>
                <c:pt idx="8">
                  <c:v>-0.1169</c:v>
                </c:pt>
                <c:pt idx="9">
                  <c:v>-6.4199999999999993E-2</c:v>
                </c:pt>
                <c:pt idx="10">
                  <c:v>-5.1700000000000003E-2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561-4AA8-A6D1-FB7C5A50CB83}"/>
            </c:ext>
          </c:extLst>
        </c:ser>
        <c:ser>
          <c:idx val="23"/>
          <c:order val="11"/>
          <c:tx>
            <c:v>YawDeriv</c:v>
          </c:tx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Sheet1!$N$24:$N$34</c:f>
              <c:numCache>
                <c:formatCode>0.0000</c:formatCode>
                <c:ptCount val="11"/>
                <c:pt idx="0">
                  <c:v>9.9699999999999997E-2</c:v>
                </c:pt>
                <c:pt idx="1">
                  <c:v>9.2200000000000004E-2</c:v>
                </c:pt>
                <c:pt idx="2">
                  <c:v>8.5400000000000004E-2</c:v>
                </c:pt>
                <c:pt idx="3">
                  <c:v>8.5199999999999998E-2</c:v>
                </c:pt>
                <c:pt idx="4">
                  <c:v>8.8800000000000004E-2</c:v>
                </c:pt>
                <c:pt idx="5">
                  <c:v>7.9200000000000007E-2</c:v>
                </c:pt>
                <c:pt idx="6">
                  <c:v>0.14680000000000001</c:v>
                </c:pt>
                <c:pt idx="7">
                  <c:v>0.2056</c:v>
                </c:pt>
                <c:pt idx="8">
                  <c:v>0.2717</c:v>
                </c:pt>
                <c:pt idx="9">
                  <c:v>-0.03</c:v>
                </c:pt>
                <c:pt idx="10">
                  <c:v>-2.8899999999999999E-2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561-4AA8-A6D1-FB7C5A50CB83}"/>
            </c:ext>
          </c:extLst>
        </c:ser>
        <c:ser>
          <c:idx val="0"/>
          <c:order val="12"/>
          <c:tx>
            <c:v>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Sheet1!$C$24:$C$34</c:f>
              <c:numCache>
                <c:formatCode>0.0000</c:formatCode>
                <c:ptCount val="11"/>
                <c:pt idx="0">
                  <c:v>7.0099999999999996E-2</c:v>
                </c:pt>
                <c:pt idx="1">
                  <c:v>0.25540000000000002</c:v>
                </c:pt>
                <c:pt idx="2">
                  <c:v>0.44230000000000003</c:v>
                </c:pt>
                <c:pt idx="3">
                  <c:v>0.6321</c:v>
                </c:pt>
                <c:pt idx="4">
                  <c:v>0.8216</c:v>
                </c:pt>
                <c:pt idx="5">
                  <c:v>1.0143</c:v>
                </c:pt>
                <c:pt idx="6">
                  <c:v>1.2092000000000001</c:v>
                </c:pt>
                <c:pt idx="7">
                  <c:v>1.4065000000000001</c:v>
                </c:pt>
                <c:pt idx="8">
                  <c:v>1.6062000000000001</c:v>
                </c:pt>
                <c:pt idx="9">
                  <c:v>1.8084</c:v>
                </c:pt>
                <c:pt idx="10">
                  <c:v>2.0133000000000001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1-4AA8-A6D1-FB7C5A50CB83}"/>
            </c:ext>
          </c:extLst>
        </c:ser>
        <c:ser>
          <c:idx val="1"/>
          <c:order val="13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Sheet1!$D$24:$D$34</c:f>
              <c:numCache>
                <c:formatCode>0.0000</c:formatCode>
                <c:ptCount val="11"/>
                <c:pt idx="0">
                  <c:v>0.01</c:v>
                </c:pt>
                <c:pt idx="1">
                  <c:v>1.11E-2</c:v>
                </c:pt>
                <c:pt idx="2">
                  <c:v>1.4800000000000001E-2</c:v>
                </c:pt>
                <c:pt idx="3">
                  <c:v>2.1299999999999999E-2</c:v>
                </c:pt>
                <c:pt idx="4">
                  <c:v>3.0700000000000002E-2</c:v>
                </c:pt>
                <c:pt idx="5">
                  <c:v>4.2999999999999997E-2</c:v>
                </c:pt>
                <c:pt idx="6">
                  <c:v>5.8400000000000001E-2</c:v>
                </c:pt>
                <c:pt idx="7">
                  <c:v>7.6899999999999996E-2</c:v>
                </c:pt>
                <c:pt idx="8">
                  <c:v>9.8799999999999999E-2</c:v>
                </c:pt>
                <c:pt idx="9">
                  <c:v>0.124</c:v>
                </c:pt>
                <c:pt idx="10">
                  <c:v>0.15290000000000001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1-4AA8-A6D1-FB7C5A50CB83}"/>
            </c:ext>
          </c:extLst>
        </c:ser>
        <c:ser>
          <c:idx val="2"/>
          <c:order val="14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Sheet1!$E$24:$E$34</c:f>
              <c:numCache>
                <c:formatCode>0.0000</c:formatCode>
                <c:ptCount val="11"/>
                <c:pt idx="0">
                  <c:v>0.113</c:v>
                </c:pt>
                <c:pt idx="1">
                  <c:v>7.6499999999999999E-2</c:v>
                </c:pt>
                <c:pt idx="2">
                  <c:v>3.9100000000000003E-2</c:v>
                </c:pt>
                <c:pt idx="3">
                  <c:v>-3.8999999999999998E-3</c:v>
                </c:pt>
                <c:pt idx="4">
                  <c:v>-4.48E-2</c:v>
                </c:pt>
                <c:pt idx="5">
                  <c:v>-9.1700000000000004E-2</c:v>
                </c:pt>
                <c:pt idx="6">
                  <c:v>-0.14199999999999999</c:v>
                </c:pt>
                <c:pt idx="7">
                  <c:v>-0.1958</c:v>
                </c:pt>
                <c:pt idx="8">
                  <c:v>-0.25319999999999998</c:v>
                </c:pt>
                <c:pt idx="9">
                  <c:v>-0.31430000000000002</c:v>
                </c:pt>
                <c:pt idx="10">
                  <c:v>-0.37919999999999998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61-4AA8-A6D1-FB7C5A50CB83}"/>
            </c:ext>
          </c:extLst>
        </c:ser>
        <c:ser>
          <c:idx val="3"/>
          <c:order val="15"/>
          <c:tx>
            <c:v>L/D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Sheet1!$F$24:$F$34</c:f>
              <c:numCache>
                <c:formatCode>0.0000</c:formatCode>
                <c:ptCount val="11"/>
                <c:pt idx="0">
                  <c:v>7.01</c:v>
                </c:pt>
                <c:pt idx="1">
                  <c:v>23.009009009009009</c:v>
                </c:pt>
                <c:pt idx="2">
                  <c:v>29.885135135135137</c:v>
                </c:pt>
                <c:pt idx="3">
                  <c:v>29.676056338028168</c:v>
                </c:pt>
                <c:pt idx="4">
                  <c:v>26.762214983713353</c:v>
                </c:pt>
                <c:pt idx="5">
                  <c:v>23.588372093023256</c:v>
                </c:pt>
                <c:pt idx="6">
                  <c:v>20.705479452054796</c:v>
                </c:pt>
                <c:pt idx="7">
                  <c:v>18.289986996098833</c:v>
                </c:pt>
                <c:pt idx="8">
                  <c:v>16.257085020242915</c:v>
                </c:pt>
                <c:pt idx="9">
                  <c:v>14.583870967741936</c:v>
                </c:pt>
                <c:pt idx="10">
                  <c:v>13.167429692609549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61-4AA8-A6D1-FB7C5A50CB83}"/>
            </c:ext>
          </c:extLst>
        </c:ser>
        <c:ser>
          <c:idx val="4"/>
          <c:order val="16"/>
          <c:tx>
            <c:v>Drag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Sheet1!$G$24:$G$34</c:f>
              <c:numCache>
                <c:formatCode>0.0000</c:formatCode>
                <c:ptCount val="11"/>
                <c:pt idx="0">
                  <c:v>0.15608318881987354</c:v>
                </c:pt>
                <c:pt idx="1">
                  <c:v>4.7698275086277581E-2</c:v>
                </c:pt>
                <c:pt idx="2">
                  <c:v>3.6790859441988837E-2</c:v>
                </c:pt>
                <c:pt idx="3">
                  <c:v>3.7072648315140025E-2</c:v>
                </c:pt>
                <c:pt idx="4">
                  <c:v>4.1084036087099651E-2</c:v>
                </c:pt>
                <c:pt idx="5">
                  <c:v>4.652673939711828E-2</c:v>
                </c:pt>
                <c:pt idx="6">
                  <c:v>5.2843169179486539E-2</c:v>
                </c:pt>
                <c:pt idx="7">
                  <c:v>5.9566101464139411E-2</c:v>
                </c:pt>
                <c:pt idx="8">
                  <c:v>6.664515466840143E-2</c:v>
                </c:pt>
                <c:pt idx="9">
                  <c:v>7.3788958245694869E-2</c:v>
                </c:pt>
                <c:pt idx="10">
                  <c:v>8.1070510653739131E-2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61-4AA8-A6D1-FB7C5A50CB83}"/>
            </c:ext>
          </c:extLst>
        </c:ser>
        <c:ser>
          <c:idx val="5"/>
          <c:order val="17"/>
          <c:tx>
            <c:v>PowerRequired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Sheet1!$H$24:$H$34</c:f>
              <c:numCache>
                <c:formatCode>0.0000</c:formatCode>
                <c:ptCount val="11"/>
                <c:pt idx="0">
                  <c:v>7.4170691688872834</c:v>
                </c:pt>
                <c:pt idx="1">
                  <c:v>1.189297912945201</c:v>
                </c:pt>
                <c:pt idx="2">
                  <c:v>0.69771358211894607</c:v>
                </c:pt>
                <c:pt idx="3">
                  <c:v>0.58828632148860061</c:v>
                </c:pt>
                <c:pt idx="4">
                  <c:v>0.57166104722627042</c:v>
                </c:pt>
                <c:pt idx="5">
                  <c:v>0.58212712287944546</c:v>
                </c:pt>
                <c:pt idx="6">
                  <c:v>0.60460953982509713</c:v>
                </c:pt>
                <c:pt idx="7">
                  <c:v>0.63057061831627692</c:v>
                </c:pt>
                <c:pt idx="8">
                  <c:v>0.65837379011200536</c:v>
                </c:pt>
                <c:pt idx="9">
                  <c:v>0.68465906268842802</c:v>
                </c:pt>
                <c:pt idx="10">
                  <c:v>0.71004971174587461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561-4AA8-A6D1-FB7C5A50CB83}"/>
            </c:ext>
          </c:extLst>
        </c:ser>
        <c:ser>
          <c:idx val="6"/>
          <c:order val="18"/>
          <c:tx>
            <c:v>Static Margin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Sheet1!$I$24:$I$34</c:f>
              <c:numCache>
                <c:formatCode>0.0000</c:formatCode>
                <c:ptCount val="11"/>
                <c:pt idx="0">
                  <c:v>0.1812</c:v>
                </c:pt>
                <c:pt idx="1">
                  <c:v>0.1915</c:v>
                </c:pt>
                <c:pt idx="2">
                  <c:v>0.21060000000000001</c:v>
                </c:pt>
                <c:pt idx="3">
                  <c:v>0.23649999999999999</c:v>
                </c:pt>
                <c:pt idx="4">
                  <c:v>0.2361</c:v>
                </c:pt>
                <c:pt idx="5">
                  <c:v>0.2505</c:v>
                </c:pt>
                <c:pt idx="6">
                  <c:v>0.26550000000000001</c:v>
                </c:pt>
                <c:pt idx="7">
                  <c:v>0.28029999999999999</c:v>
                </c:pt>
                <c:pt idx="8">
                  <c:v>0.29509999999999997</c:v>
                </c:pt>
                <c:pt idx="9">
                  <c:v>0.30940000000000001</c:v>
                </c:pt>
                <c:pt idx="10">
                  <c:v>0.32440000000000002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561-4AA8-A6D1-FB7C5A50CB83}"/>
            </c:ext>
          </c:extLst>
        </c:ser>
        <c:ser>
          <c:idx val="7"/>
          <c:order val="19"/>
          <c:tx>
            <c:v>NoWGlide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Sheet1!$J$24:$J$34</c:f>
              <c:numCache>
                <c:formatCode>0.0000</c:formatCode>
                <c:ptCount val="11"/>
                <c:pt idx="0">
                  <c:v>7.01</c:v>
                </c:pt>
                <c:pt idx="1">
                  <c:v>23.009009009009009</c:v>
                </c:pt>
                <c:pt idx="2">
                  <c:v>29.885135135135137</c:v>
                </c:pt>
                <c:pt idx="3">
                  <c:v>29.676056338028168</c:v>
                </c:pt>
                <c:pt idx="4">
                  <c:v>26.762214983713353</c:v>
                </c:pt>
                <c:pt idx="5">
                  <c:v>23.588372093023256</c:v>
                </c:pt>
                <c:pt idx="6">
                  <c:v>20.705479452054796</c:v>
                </c:pt>
                <c:pt idx="7">
                  <c:v>18.289986996098833</c:v>
                </c:pt>
                <c:pt idx="8">
                  <c:v>16.257085020242915</c:v>
                </c:pt>
                <c:pt idx="9">
                  <c:v>14.583870967741936</c:v>
                </c:pt>
                <c:pt idx="10">
                  <c:v>13.167429692609549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561-4AA8-A6D1-FB7C5A50CB83}"/>
            </c:ext>
          </c:extLst>
        </c:ser>
        <c:ser>
          <c:idx val="8"/>
          <c:order val="20"/>
          <c:tx>
            <c:v>SinkRate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Sheet1!$K$24:$K$34</c:f>
              <c:numCache>
                <c:formatCode>0.0000</c:formatCode>
                <c:ptCount val="11"/>
                <c:pt idx="0">
                  <c:v>6.7417482469866314</c:v>
                </c:pt>
                <c:pt idx="1">
                  <c:v>1.0810128552361917</c:v>
                </c:pt>
                <c:pt idx="2">
                  <c:v>0.63418706392552604</c:v>
                </c:pt>
                <c:pt idx="3">
                  <c:v>0.53472310778207055</c:v>
                </c:pt>
                <c:pt idx="4">
                  <c:v>0.51961155751044874</c:v>
                </c:pt>
                <c:pt idx="5">
                  <c:v>0.52912470152744162</c:v>
                </c:pt>
                <c:pt idx="6">
                  <c:v>0.54956010418853185</c:v>
                </c:pt>
                <c:pt idx="7">
                  <c:v>0.57315743777441386</c:v>
                </c:pt>
                <c:pt idx="8">
                  <c:v>0.59842914287065208</c:v>
                </c:pt>
                <c:pt idx="9">
                  <c:v>0.62232115281131817</c:v>
                </c:pt>
                <c:pt idx="10">
                  <c:v>0.64539999431530992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561-4AA8-A6D1-FB7C5A50CB83}"/>
            </c:ext>
          </c:extLst>
        </c:ser>
        <c:ser>
          <c:idx val="9"/>
          <c:order val="21"/>
          <c:tx>
            <c:v>PitchDeriv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Sheet1!$L$24:$L$34</c:f>
              <c:numCache>
                <c:formatCode>0.0000</c:formatCode>
                <c:ptCount val="11"/>
                <c:pt idx="0">
                  <c:v>-0.95840000000000003</c:v>
                </c:pt>
                <c:pt idx="1">
                  <c:v>-1.0196000000000001</c:v>
                </c:pt>
                <c:pt idx="2">
                  <c:v>-1.1348</c:v>
                </c:pt>
                <c:pt idx="3">
                  <c:v>-1.2942</c:v>
                </c:pt>
                <c:pt idx="4">
                  <c:v>-1.2961</c:v>
                </c:pt>
                <c:pt idx="5">
                  <c:v>-1.3908</c:v>
                </c:pt>
                <c:pt idx="6">
                  <c:v>-1.4914000000000001</c:v>
                </c:pt>
                <c:pt idx="7">
                  <c:v>-1.5939000000000001</c:v>
                </c:pt>
                <c:pt idx="8">
                  <c:v>-1.6988000000000001</c:v>
                </c:pt>
                <c:pt idx="9">
                  <c:v>-1.8045</c:v>
                </c:pt>
                <c:pt idx="10">
                  <c:v>-1.9172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561-4AA8-A6D1-FB7C5A50CB83}"/>
            </c:ext>
          </c:extLst>
        </c:ser>
        <c:ser>
          <c:idx val="10"/>
          <c:order val="22"/>
          <c:tx>
            <c:v>RollDeriv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Sheet1!$M$24:$M$34</c:f>
              <c:numCache>
                <c:formatCode>0.0000</c:formatCode>
                <c:ptCount val="11"/>
                <c:pt idx="0">
                  <c:v>-0.1759</c:v>
                </c:pt>
                <c:pt idx="1">
                  <c:v>-0.1653</c:v>
                </c:pt>
                <c:pt idx="2">
                  <c:v>-0.15390000000000001</c:v>
                </c:pt>
                <c:pt idx="3">
                  <c:v>-0.14299999999999999</c:v>
                </c:pt>
                <c:pt idx="4">
                  <c:v>-0.1331</c:v>
                </c:pt>
                <c:pt idx="5">
                  <c:v>-0.12239999999999999</c:v>
                </c:pt>
                <c:pt idx="6">
                  <c:v>-0.1176</c:v>
                </c:pt>
                <c:pt idx="7">
                  <c:v>-0.1153</c:v>
                </c:pt>
                <c:pt idx="8">
                  <c:v>-0.1169</c:v>
                </c:pt>
                <c:pt idx="9">
                  <c:v>-6.4199999999999993E-2</c:v>
                </c:pt>
                <c:pt idx="10">
                  <c:v>-5.1700000000000003E-2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561-4AA8-A6D1-FB7C5A50CB83}"/>
            </c:ext>
          </c:extLst>
        </c:ser>
        <c:ser>
          <c:idx val="11"/>
          <c:order val="23"/>
          <c:tx>
            <c:v>YawDeriv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Sheet1!$N$24:$N$34</c:f>
              <c:numCache>
                <c:formatCode>0.0000</c:formatCode>
                <c:ptCount val="11"/>
                <c:pt idx="0">
                  <c:v>9.9699999999999997E-2</c:v>
                </c:pt>
                <c:pt idx="1">
                  <c:v>9.2200000000000004E-2</c:v>
                </c:pt>
                <c:pt idx="2">
                  <c:v>8.5400000000000004E-2</c:v>
                </c:pt>
                <c:pt idx="3">
                  <c:v>8.5199999999999998E-2</c:v>
                </c:pt>
                <c:pt idx="4">
                  <c:v>8.8800000000000004E-2</c:v>
                </c:pt>
                <c:pt idx="5">
                  <c:v>7.9200000000000007E-2</c:v>
                </c:pt>
                <c:pt idx="6">
                  <c:v>0.14680000000000001</c:v>
                </c:pt>
                <c:pt idx="7">
                  <c:v>0.2056</c:v>
                </c:pt>
                <c:pt idx="8">
                  <c:v>0.2717</c:v>
                </c:pt>
                <c:pt idx="9">
                  <c:v>-0.03</c:v>
                </c:pt>
                <c:pt idx="10">
                  <c:v>-2.8899999999999999E-2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561-4AA8-A6D1-FB7C5A50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41520"/>
        <c:axId val="1653468160"/>
      </c:scatterChart>
      <c:valAx>
        <c:axId val="15969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468160"/>
        <c:crosses val="autoZero"/>
        <c:crossBetween val="midCat"/>
      </c:valAx>
      <c:valAx>
        <c:axId val="16534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41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Sheet1!$G$24:$G$34</c:f>
              <c:numCache>
                <c:formatCode>0.0000</c:formatCode>
                <c:ptCount val="11"/>
                <c:pt idx="0">
                  <c:v>0.15608318881987354</c:v>
                </c:pt>
                <c:pt idx="1">
                  <c:v>4.7698275086277581E-2</c:v>
                </c:pt>
                <c:pt idx="2">
                  <c:v>3.6790859441988837E-2</c:v>
                </c:pt>
                <c:pt idx="3">
                  <c:v>3.7072648315140025E-2</c:v>
                </c:pt>
                <c:pt idx="4">
                  <c:v>4.1084036087099651E-2</c:v>
                </c:pt>
                <c:pt idx="5">
                  <c:v>4.652673939711828E-2</c:v>
                </c:pt>
                <c:pt idx="6">
                  <c:v>5.2843169179486539E-2</c:v>
                </c:pt>
                <c:pt idx="7">
                  <c:v>5.9566101464139411E-2</c:v>
                </c:pt>
                <c:pt idx="8">
                  <c:v>6.664515466840143E-2</c:v>
                </c:pt>
                <c:pt idx="9">
                  <c:v>7.3788958245694869E-2</c:v>
                </c:pt>
                <c:pt idx="10">
                  <c:v>8.1070510653739131E-2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E-4337-8FF4-6867495F0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21728"/>
        <c:axId val="754871744"/>
      </c:scatterChart>
      <c:valAx>
        <c:axId val="7522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71744"/>
        <c:crosses val="autoZero"/>
        <c:crossBetween val="midCat"/>
      </c:valAx>
      <c:valAx>
        <c:axId val="7548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Power Required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983136482939634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Sheet1!$H$24:$H$34</c:f>
              <c:numCache>
                <c:formatCode>0.0000</c:formatCode>
                <c:ptCount val="11"/>
                <c:pt idx="0">
                  <c:v>7.4170691688872834</c:v>
                </c:pt>
                <c:pt idx="1">
                  <c:v>1.189297912945201</c:v>
                </c:pt>
                <c:pt idx="2">
                  <c:v>0.69771358211894607</c:v>
                </c:pt>
                <c:pt idx="3">
                  <c:v>0.58828632148860061</c:v>
                </c:pt>
                <c:pt idx="4">
                  <c:v>0.57166104722627042</c:v>
                </c:pt>
                <c:pt idx="5">
                  <c:v>0.58212712287944546</c:v>
                </c:pt>
                <c:pt idx="6">
                  <c:v>0.60460953982509713</c:v>
                </c:pt>
                <c:pt idx="7">
                  <c:v>0.63057061831627692</c:v>
                </c:pt>
                <c:pt idx="8">
                  <c:v>0.65837379011200536</c:v>
                </c:pt>
                <c:pt idx="9">
                  <c:v>0.68465906268842802</c:v>
                </c:pt>
                <c:pt idx="10">
                  <c:v>0.71004971174587461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6D-4183-8AE0-31DBD7DF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21728"/>
        <c:axId val="754871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Drag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Sheet1!$B$24:$B$34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47.519974604355937</c:v>
                      </c:pt>
                      <c:pt idx="1">
                        <c:v>24.933771940263572</c:v>
                      </c:pt>
                      <c:pt idx="2">
                        <c:v>18.964318656895969</c:v>
                      </c:pt>
                      <c:pt idx="3">
                        <c:v>15.86847307178623</c:v>
                      </c:pt>
                      <c:pt idx="4">
                        <c:v>13.914432506444308</c:v>
                      </c:pt>
                      <c:pt idx="5">
                        <c:v>12.511668137989068</c:v>
                      </c:pt>
                      <c:pt idx="6">
                        <c:v>11.441583637262308</c:v>
                      </c:pt>
                      <c:pt idx="7">
                        <c:v>10.586064939903771</c:v>
                      </c:pt>
                      <c:pt idx="8">
                        <c:v>9.87879454084546</c:v>
                      </c:pt>
                      <c:pt idx="9">
                        <c:v>9.278611312125058</c:v>
                      </c:pt>
                      <c:pt idx="10">
                        <c:v>8.7584216013955221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Sheet1!$G$24:$G$34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0.15608318881987354</c:v>
                      </c:pt>
                      <c:pt idx="1">
                        <c:v>4.7698275086277581E-2</c:v>
                      </c:pt>
                      <c:pt idx="2">
                        <c:v>3.6790859441988837E-2</c:v>
                      </c:pt>
                      <c:pt idx="3">
                        <c:v>3.7072648315140025E-2</c:v>
                      </c:pt>
                      <c:pt idx="4">
                        <c:v>4.1084036087099651E-2</c:v>
                      </c:pt>
                      <c:pt idx="5">
                        <c:v>4.652673939711828E-2</c:v>
                      </c:pt>
                      <c:pt idx="6">
                        <c:v>5.2843169179486539E-2</c:v>
                      </c:pt>
                      <c:pt idx="7">
                        <c:v>5.9566101464139411E-2</c:v>
                      </c:pt>
                      <c:pt idx="8">
                        <c:v>6.664515466840143E-2</c:v>
                      </c:pt>
                      <c:pt idx="9">
                        <c:v>7.3788958245694869E-2</c:v>
                      </c:pt>
                      <c:pt idx="10">
                        <c:v>8.1070510653739131E-2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76D-4183-8AE0-31DBD7DF1909}"/>
                  </c:ext>
                </c:extLst>
              </c15:ser>
            </c15:filteredScatterSeries>
          </c:ext>
        </c:extLst>
      </c:scatterChart>
      <c:valAx>
        <c:axId val="7522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71744"/>
        <c:crosses val="autoZero"/>
        <c:crossBetween val="midCat"/>
      </c:valAx>
      <c:valAx>
        <c:axId val="7548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Sheet1!$F$24:$F$34</c:f>
              <c:numCache>
                <c:formatCode>0.0000</c:formatCode>
                <c:ptCount val="11"/>
                <c:pt idx="0">
                  <c:v>7.01</c:v>
                </c:pt>
                <c:pt idx="1">
                  <c:v>23.009009009009009</c:v>
                </c:pt>
                <c:pt idx="2">
                  <c:v>29.885135135135137</c:v>
                </c:pt>
                <c:pt idx="3">
                  <c:v>29.676056338028168</c:v>
                </c:pt>
                <c:pt idx="4">
                  <c:v>26.762214983713353</c:v>
                </c:pt>
                <c:pt idx="5">
                  <c:v>23.588372093023256</c:v>
                </c:pt>
                <c:pt idx="6">
                  <c:v>20.705479452054796</c:v>
                </c:pt>
                <c:pt idx="7">
                  <c:v>18.289986996098833</c:v>
                </c:pt>
                <c:pt idx="8">
                  <c:v>16.257085020242915</c:v>
                </c:pt>
                <c:pt idx="9">
                  <c:v>14.583870967741936</c:v>
                </c:pt>
                <c:pt idx="10">
                  <c:v>13.167429692609549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8-4B5A-9898-C6E2F7A4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21728"/>
        <c:axId val="754871744"/>
      </c:scatterChart>
      <c:valAx>
        <c:axId val="7522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71744"/>
        <c:crosses val="autoZero"/>
        <c:crossBetween val="midCat"/>
      </c:valAx>
      <c:valAx>
        <c:axId val="7548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X_loc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Sheet1!$A$70:$A$78</c:f>
              <c:numCache>
                <c:formatCode>0.0000</c:formatCode>
                <c:ptCount val="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</c:numCache>
            </c:numRef>
          </c:xVal>
          <c:yVal>
            <c:numRef>
              <c:f>Sheet1!$O$70:$O$78</c:f>
              <c:numCache>
                <c:formatCode>General</c:formatCode>
                <c:ptCount val="9"/>
                <c:pt idx="0">
                  <c:v>0.19965238924475809</c:v>
                </c:pt>
                <c:pt idx="1">
                  <c:v>0.2028005712976147</c:v>
                </c:pt>
                <c:pt idx="2">
                  <c:v>0.23441112852300358</c:v>
                </c:pt>
                <c:pt idx="3">
                  <c:v>0.1615153400046998</c:v>
                </c:pt>
                <c:pt idx="4">
                  <c:v>0.19699457060753919</c:v>
                </c:pt>
                <c:pt idx="5">
                  <c:v>0.1955749597811213</c:v>
                </c:pt>
                <c:pt idx="6">
                  <c:v>0.19062882761951838</c:v>
                </c:pt>
                <c:pt idx="7">
                  <c:v>0.18890931822852602</c:v>
                </c:pt>
                <c:pt idx="8">
                  <c:v>0.18290209649014702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0-4AAF-AB98-0CBFC5ACCC46}"/>
            </c:ext>
          </c:extLst>
        </c:ser>
        <c:ser>
          <c:idx val="1"/>
          <c:order val="1"/>
          <c:tx>
            <c:v>Y Loc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Sheet1!$A$70:$A$78</c:f>
              <c:numCache>
                <c:formatCode>0.0000</c:formatCode>
                <c:ptCount val="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</c:numCache>
            </c:numRef>
          </c:xVal>
          <c:yVal>
            <c:numRef>
              <c:f>Sheet1!$P$70:$P$78</c:f>
              <c:numCache>
                <c:formatCode>General</c:formatCode>
                <c:ptCount val="9"/>
                <c:pt idx="0">
                  <c:v>4.5241470490812549E-2</c:v>
                </c:pt>
                <c:pt idx="1">
                  <c:v>0.48456823956889855</c:v>
                </c:pt>
                <c:pt idx="2">
                  <c:v>-0.19087827829989437</c:v>
                </c:pt>
                <c:pt idx="3">
                  <c:v>0.52768457845727668</c:v>
                </c:pt>
                <c:pt idx="4">
                  <c:v>0.29872776513743843</c:v>
                </c:pt>
                <c:pt idx="5">
                  <c:v>0.30553233025470139</c:v>
                </c:pt>
                <c:pt idx="6">
                  <c:v>0.32433101516769458</c:v>
                </c:pt>
                <c:pt idx="7">
                  <c:v>0.3297513119684331</c:v>
                </c:pt>
                <c:pt idx="8">
                  <c:v>0.34584276222699217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0-4AAF-AB98-0CBFC5ACC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8464"/>
        <c:axId val="762609296"/>
      </c:scatterChart>
      <c:valAx>
        <c:axId val="520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09296"/>
        <c:crosses val="autoZero"/>
        <c:crossBetween val="midCat"/>
      </c:valAx>
      <c:valAx>
        <c:axId val="7626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Aero Center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Sheet1!$O$70:$O$78</c:f>
              <c:numCache>
                <c:formatCode>General</c:formatCode>
                <c:ptCount val="9"/>
                <c:pt idx="0">
                  <c:v>0.19965238924475809</c:v>
                </c:pt>
                <c:pt idx="1">
                  <c:v>0.2028005712976147</c:v>
                </c:pt>
                <c:pt idx="2">
                  <c:v>0.23441112852300358</c:v>
                </c:pt>
                <c:pt idx="3">
                  <c:v>0.1615153400046998</c:v>
                </c:pt>
                <c:pt idx="4">
                  <c:v>0.19699457060753919</c:v>
                </c:pt>
                <c:pt idx="5">
                  <c:v>0.1955749597811213</c:v>
                </c:pt>
                <c:pt idx="6">
                  <c:v>0.19062882761951838</c:v>
                </c:pt>
                <c:pt idx="7">
                  <c:v>0.18890931822852602</c:v>
                </c:pt>
                <c:pt idx="8">
                  <c:v>0.18290209649014702</c:v>
                </c:pt>
              </c:numCache>
            </c:numRef>
          </c:xVal>
          <c:yVal>
            <c:numRef>
              <c:f>Sheet1!$P$70:$P$78</c:f>
              <c:numCache>
                <c:formatCode>General</c:formatCode>
                <c:ptCount val="9"/>
                <c:pt idx="0">
                  <c:v>4.5241470490812549E-2</c:v>
                </c:pt>
                <c:pt idx="1">
                  <c:v>0.48456823956889855</c:v>
                </c:pt>
                <c:pt idx="2">
                  <c:v>-0.19087827829989437</c:v>
                </c:pt>
                <c:pt idx="3">
                  <c:v>0.52768457845727668</c:v>
                </c:pt>
                <c:pt idx="4">
                  <c:v>0.29872776513743843</c:v>
                </c:pt>
                <c:pt idx="5">
                  <c:v>0.30553233025470139</c:v>
                </c:pt>
                <c:pt idx="6">
                  <c:v>0.32433101516769458</c:v>
                </c:pt>
                <c:pt idx="7">
                  <c:v>0.3297513119684331</c:v>
                </c:pt>
                <c:pt idx="8">
                  <c:v>0.34584276222699217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8-4141-A94A-5A2203A5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326735"/>
        <c:axId val="1503175519"/>
      </c:scatterChart>
      <c:valAx>
        <c:axId val="154532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75519"/>
        <c:crosses val="autoZero"/>
        <c:crossBetween val="midCat"/>
      </c:valAx>
      <c:valAx>
        <c:axId val="15031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2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3</xdr:row>
      <xdr:rowOff>50800</xdr:rowOff>
    </xdr:from>
    <xdr:to>
      <xdr:col>22</xdr:col>
      <xdr:colOff>28575</xdr:colOff>
      <xdr:row>18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61FDB5-ACDA-ED59-CAEC-DF1D66874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206375</xdr:colOff>
      <xdr:row>37</xdr:row>
      <xdr:rowOff>6350</xdr:rowOff>
    </xdr:from>
    <xdr:to>
      <xdr:col>13</xdr:col>
      <xdr:colOff>193675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F8BE6-7A2E-DE4A-20F2-AC99BD6B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120650</xdr:colOff>
      <xdr:row>37</xdr:row>
      <xdr:rowOff>6350</xdr:rowOff>
    </xdr:from>
    <xdr:to>
      <xdr:col>20</xdr:col>
      <xdr:colOff>400050</xdr:colOff>
      <xdr:row>51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C2F65A-83C6-4169-8686-4E8D774BD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381000</xdr:colOff>
      <xdr:row>51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93015E-F5D7-4C8D-8369-282F917FE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400050</xdr:colOff>
      <xdr:row>52</xdr:row>
      <xdr:rowOff>12700</xdr:rowOff>
    </xdr:from>
    <xdr:to>
      <xdr:col>25</xdr:col>
      <xdr:colOff>95250</xdr:colOff>
      <xdr:row>66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8FC747-1101-E5B6-8E79-1694047DB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530225</xdr:colOff>
      <xdr:row>71</xdr:row>
      <xdr:rowOff>88900</xdr:rowOff>
    </xdr:from>
    <xdr:to>
      <xdr:col>26</xdr:col>
      <xdr:colOff>225425</xdr:colOff>
      <xdr:row>86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A774B2-DD9C-1CCD-32E4-9B74018D1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2115-156F-4427-9CDC-7D2EBE7CF748}">
  <dimension ref="A1:R95"/>
  <sheetViews>
    <sheetView tabSelected="1" topLeftCell="C63" workbookViewId="0">
      <selection activeCell="I82" sqref="I82"/>
    </sheetView>
  </sheetViews>
  <sheetFormatPr defaultRowHeight="14.5" x14ac:dyDescent="0.35"/>
  <cols>
    <col min="1" max="1" width="7.36328125" style="1" bestFit="1" customWidth="1"/>
    <col min="2" max="2" width="12.90625" style="1" bestFit="1" customWidth="1"/>
    <col min="3" max="3" width="7.36328125" style="1" bestFit="1" customWidth="1"/>
    <col min="4" max="4" width="7" style="1" bestFit="1" customWidth="1"/>
    <col min="5" max="5" width="13.453125" style="1" bestFit="1" customWidth="1"/>
    <col min="6" max="6" width="12.90625" style="1" bestFit="1" customWidth="1"/>
    <col min="7" max="7" width="7.36328125" style="1" bestFit="1" customWidth="1"/>
    <col min="8" max="8" width="14.1796875" style="1" bestFit="1" customWidth="1"/>
    <col min="9" max="9" width="11.6328125" style="1" bestFit="1" customWidth="1"/>
    <col min="10" max="10" width="13.08984375" style="1" bestFit="1" customWidth="1"/>
    <col min="11" max="11" width="8.36328125" style="1" bestFit="1" customWidth="1"/>
    <col min="12" max="12" width="9.6328125" style="1" bestFit="1" customWidth="1"/>
    <col min="13" max="13" width="8.7265625" style="1" bestFit="1" customWidth="1"/>
    <col min="14" max="14" width="9.08984375" style="1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11</v>
      </c>
      <c r="N1" s="1" t="s">
        <v>12</v>
      </c>
    </row>
    <row r="2" spans="1:14" x14ac:dyDescent="0.35">
      <c r="A2" s="1">
        <v>-6</v>
      </c>
      <c r="B2" s="1">
        <v>7.0099999999999996E-2</v>
      </c>
      <c r="C2" s="1">
        <v>0.01</v>
      </c>
      <c r="D2" s="1">
        <v>0.113</v>
      </c>
      <c r="E2" s="1">
        <f>B2/C2</f>
        <v>7.01</v>
      </c>
      <c r="F2" s="1">
        <f>SQRT($F$18*COS(A2*PI()/180)/(0.5*$F$15*B2*$F$16))</f>
        <v>47.519974604355937</v>
      </c>
      <c r="G2" s="1">
        <f>C2*0.5*$F$15*$F$16*F2*F2</f>
        <v>0.15608318881987354</v>
      </c>
      <c r="H2" s="1">
        <f>G2*F2</f>
        <v>7.4170691688872834</v>
      </c>
      <c r="I2" s="1">
        <v>0.1812</v>
      </c>
      <c r="J2" s="1">
        <f>E2</f>
        <v>7.01</v>
      </c>
      <c r="K2" s="1">
        <f>H2/$F$18</f>
        <v>6.7417482469866314</v>
      </c>
      <c r="L2" s="1">
        <v>-0.95840000000000003</v>
      </c>
      <c r="M2" s="1">
        <v>-0.1759</v>
      </c>
      <c r="N2" s="1">
        <v>9.9699999999999997E-2</v>
      </c>
    </row>
    <row r="3" spans="1:14" x14ac:dyDescent="0.35">
      <c r="A3" s="1">
        <v>-4</v>
      </c>
      <c r="B3" s="1">
        <v>0.25540000000000002</v>
      </c>
      <c r="C3" s="1">
        <v>1.11E-2</v>
      </c>
      <c r="D3" s="1">
        <v>7.6499999999999999E-2</v>
      </c>
      <c r="E3" s="1">
        <f t="shared" ref="E3:E12" si="0">B3/C3</f>
        <v>23.009009009009009</v>
      </c>
      <c r="F3" s="1">
        <f t="shared" ref="F3:F12" si="1">SQRT($F$18*COS(A3*PI()/180)/(0.5*$F$15*B3*$F$16))</f>
        <v>24.933771940263572</v>
      </c>
      <c r="G3" s="1">
        <f t="shared" ref="G3:G12" si="2">C3*0.5*$F$15*$F$16*F3*F3</f>
        <v>4.7698275086277581E-2</v>
      </c>
      <c r="H3" s="1">
        <f t="shared" ref="H3:H12" si="3">G3*F3</f>
        <v>1.189297912945201</v>
      </c>
      <c r="I3" s="1">
        <v>0.1915</v>
      </c>
      <c r="J3" s="1">
        <f t="shared" ref="J3:J12" si="4">E3</f>
        <v>23.009009009009009</v>
      </c>
      <c r="K3" s="1">
        <f t="shared" ref="K3:K12" si="5">H3/$F$18</f>
        <v>1.0810128552361917</v>
      </c>
      <c r="L3" s="1">
        <v>-1.0196000000000001</v>
      </c>
      <c r="M3" s="1">
        <v>-0.1653</v>
      </c>
      <c r="N3" s="1">
        <v>9.2200000000000004E-2</v>
      </c>
    </row>
    <row r="4" spans="1:14" x14ac:dyDescent="0.35">
      <c r="A4" s="1">
        <v>-2</v>
      </c>
      <c r="B4" s="1">
        <v>0.44230000000000003</v>
      </c>
      <c r="C4" s="1">
        <v>1.4800000000000001E-2</v>
      </c>
      <c r="D4" s="1">
        <v>3.9100000000000003E-2</v>
      </c>
      <c r="E4" s="1">
        <f t="shared" si="0"/>
        <v>29.885135135135137</v>
      </c>
      <c r="F4" s="1">
        <f t="shared" si="1"/>
        <v>18.964318656895969</v>
      </c>
      <c r="G4" s="1">
        <f t="shared" si="2"/>
        <v>3.6790859441988837E-2</v>
      </c>
      <c r="H4" s="1">
        <f t="shared" si="3"/>
        <v>0.69771358211894607</v>
      </c>
      <c r="I4" s="1">
        <v>0.21060000000000001</v>
      </c>
      <c r="J4" s="1">
        <f t="shared" si="4"/>
        <v>29.885135135135137</v>
      </c>
      <c r="K4" s="1">
        <f t="shared" si="5"/>
        <v>0.63418706392552604</v>
      </c>
      <c r="L4" s="1">
        <v>-1.1348</v>
      </c>
      <c r="M4" s="1">
        <v>-0.15390000000000001</v>
      </c>
      <c r="N4" s="1">
        <v>8.5400000000000004E-2</v>
      </c>
    </row>
    <row r="5" spans="1:14" x14ac:dyDescent="0.35">
      <c r="A5" s="1">
        <v>0</v>
      </c>
      <c r="B5" s="1">
        <v>0.6321</v>
      </c>
      <c r="C5" s="1">
        <v>2.1299999999999999E-2</v>
      </c>
      <c r="D5" s="1">
        <v>-3.8999999999999998E-3</v>
      </c>
      <c r="E5" s="1">
        <f t="shared" si="0"/>
        <v>29.676056338028168</v>
      </c>
      <c r="F5" s="1">
        <f t="shared" si="1"/>
        <v>15.86847307178623</v>
      </c>
      <c r="G5" s="1">
        <f t="shared" si="2"/>
        <v>3.7072648315140025E-2</v>
      </c>
      <c r="H5" s="1">
        <f t="shared" si="3"/>
        <v>0.58828632148860061</v>
      </c>
      <c r="I5" s="1">
        <v>0.23649999999999999</v>
      </c>
      <c r="J5" s="1">
        <f t="shared" si="4"/>
        <v>29.676056338028168</v>
      </c>
      <c r="K5" s="1">
        <f t="shared" si="5"/>
        <v>0.53472310778207055</v>
      </c>
      <c r="L5" s="1">
        <v>-1.2942</v>
      </c>
      <c r="M5" s="1">
        <v>-0.14299999999999999</v>
      </c>
      <c r="N5" s="1">
        <v>8.5199999999999998E-2</v>
      </c>
    </row>
    <row r="6" spans="1:14" x14ac:dyDescent="0.35">
      <c r="A6" s="1">
        <v>2</v>
      </c>
      <c r="B6" s="1">
        <v>0.8216</v>
      </c>
      <c r="C6" s="1">
        <v>3.0700000000000002E-2</v>
      </c>
      <c r="D6" s="1">
        <v>-4.48E-2</v>
      </c>
      <c r="E6" s="1">
        <f t="shared" si="0"/>
        <v>26.762214983713353</v>
      </c>
      <c r="F6" s="1">
        <f t="shared" si="1"/>
        <v>13.914432506444308</v>
      </c>
      <c r="G6" s="1">
        <f t="shared" si="2"/>
        <v>4.1084036087099651E-2</v>
      </c>
      <c r="H6" s="1">
        <f t="shared" si="3"/>
        <v>0.57166104722627042</v>
      </c>
      <c r="I6" s="1">
        <v>0.2361</v>
      </c>
      <c r="J6" s="1">
        <f t="shared" si="4"/>
        <v>26.762214983713353</v>
      </c>
      <c r="K6" s="1">
        <f t="shared" si="5"/>
        <v>0.51961155751044874</v>
      </c>
      <c r="L6" s="1">
        <v>-1.2961</v>
      </c>
      <c r="M6" s="1">
        <v>-0.1331</v>
      </c>
      <c r="N6" s="1">
        <v>8.8800000000000004E-2</v>
      </c>
    </row>
    <row r="7" spans="1:14" x14ac:dyDescent="0.35">
      <c r="A7" s="1">
        <v>4</v>
      </c>
      <c r="B7" s="1">
        <v>1.0143</v>
      </c>
      <c r="C7" s="1">
        <v>4.2999999999999997E-2</v>
      </c>
      <c r="D7" s="1">
        <v>-9.1700000000000004E-2</v>
      </c>
      <c r="E7" s="1">
        <f t="shared" si="0"/>
        <v>23.588372093023256</v>
      </c>
      <c r="F7" s="1">
        <f t="shared" si="1"/>
        <v>12.511668137989068</v>
      </c>
      <c r="G7" s="1">
        <f t="shared" si="2"/>
        <v>4.652673939711828E-2</v>
      </c>
      <c r="H7" s="1">
        <f t="shared" si="3"/>
        <v>0.58212712287944546</v>
      </c>
      <c r="I7" s="1">
        <v>0.2505</v>
      </c>
      <c r="J7" s="1">
        <f t="shared" si="4"/>
        <v>23.588372093023256</v>
      </c>
      <c r="K7" s="1">
        <f t="shared" si="5"/>
        <v>0.52912470152744162</v>
      </c>
      <c r="L7" s="1">
        <v>-1.3908</v>
      </c>
      <c r="M7" s="1">
        <v>-0.12239999999999999</v>
      </c>
      <c r="N7" s="1">
        <v>7.9200000000000007E-2</v>
      </c>
    </row>
    <row r="8" spans="1:14" x14ac:dyDescent="0.35">
      <c r="A8" s="1">
        <v>6</v>
      </c>
      <c r="B8" s="1">
        <v>1.2092000000000001</v>
      </c>
      <c r="C8" s="1">
        <v>5.8400000000000001E-2</v>
      </c>
      <c r="D8" s="1">
        <v>-0.14199999999999999</v>
      </c>
      <c r="E8" s="1">
        <f t="shared" si="0"/>
        <v>20.705479452054796</v>
      </c>
      <c r="F8" s="1">
        <f t="shared" si="1"/>
        <v>11.441583637262308</v>
      </c>
      <c r="G8" s="1">
        <f t="shared" si="2"/>
        <v>5.2843169179486539E-2</v>
      </c>
      <c r="H8" s="1">
        <f t="shared" si="3"/>
        <v>0.60460953982509713</v>
      </c>
      <c r="I8" s="1">
        <v>0.26550000000000001</v>
      </c>
      <c r="J8" s="1">
        <f t="shared" si="4"/>
        <v>20.705479452054796</v>
      </c>
      <c r="K8" s="1">
        <f t="shared" si="5"/>
        <v>0.54956010418853185</v>
      </c>
      <c r="L8" s="1">
        <v>-1.4914000000000001</v>
      </c>
      <c r="M8" s="1">
        <v>-0.1176</v>
      </c>
      <c r="N8" s="1">
        <v>0.14680000000000001</v>
      </c>
    </row>
    <row r="9" spans="1:14" x14ac:dyDescent="0.35">
      <c r="A9" s="1">
        <v>8</v>
      </c>
      <c r="B9" s="1">
        <v>1.4065000000000001</v>
      </c>
      <c r="C9" s="1">
        <v>7.6899999999999996E-2</v>
      </c>
      <c r="D9" s="1">
        <v>-0.1958</v>
      </c>
      <c r="E9" s="1">
        <f t="shared" si="0"/>
        <v>18.289986996098833</v>
      </c>
      <c r="F9" s="1">
        <f t="shared" si="1"/>
        <v>10.586064939903771</v>
      </c>
      <c r="G9" s="1">
        <f t="shared" si="2"/>
        <v>5.9566101464139411E-2</v>
      </c>
      <c r="H9" s="1">
        <f t="shared" si="3"/>
        <v>0.63057061831627692</v>
      </c>
      <c r="I9" s="1">
        <v>0.28029999999999999</v>
      </c>
      <c r="J9" s="1">
        <f t="shared" si="4"/>
        <v>18.289986996098833</v>
      </c>
      <c r="K9" s="1">
        <f t="shared" si="5"/>
        <v>0.57315743777441386</v>
      </c>
      <c r="L9" s="1">
        <v>-1.5939000000000001</v>
      </c>
      <c r="M9" s="1">
        <v>-0.1153</v>
      </c>
      <c r="N9" s="1">
        <v>0.2056</v>
      </c>
    </row>
    <row r="10" spans="1:14" x14ac:dyDescent="0.35">
      <c r="A10" s="1">
        <v>10</v>
      </c>
      <c r="B10" s="1">
        <v>1.6062000000000001</v>
      </c>
      <c r="C10" s="1">
        <v>9.8799999999999999E-2</v>
      </c>
      <c r="D10" s="1">
        <v>-0.25319999999999998</v>
      </c>
      <c r="E10" s="1">
        <f t="shared" si="0"/>
        <v>16.257085020242915</v>
      </c>
      <c r="F10" s="1">
        <f t="shared" si="1"/>
        <v>9.87879454084546</v>
      </c>
      <c r="G10" s="1">
        <f t="shared" si="2"/>
        <v>6.664515466840143E-2</v>
      </c>
      <c r="H10" s="1">
        <f t="shared" si="3"/>
        <v>0.65837379011200536</v>
      </c>
      <c r="I10" s="1">
        <v>0.29509999999999997</v>
      </c>
      <c r="J10" s="1">
        <f t="shared" si="4"/>
        <v>16.257085020242915</v>
      </c>
      <c r="K10" s="1">
        <f t="shared" si="5"/>
        <v>0.59842914287065208</v>
      </c>
      <c r="L10" s="1">
        <v>-1.6988000000000001</v>
      </c>
      <c r="M10" s="1">
        <v>-0.1169</v>
      </c>
      <c r="N10" s="1">
        <v>0.2717</v>
      </c>
    </row>
    <row r="11" spans="1:14" x14ac:dyDescent="0.35">
      <c r="A11" s="1">
        <v>12</v>
      </c>
      <c r="B11" s="1">
        <v>1.8084</v>
      </c>
      <c r="C11" s="1">
        <v>0.124</v>
      </c>
      <c r="D11" s="1">
        <v>-0.31430000000000002</v>
      </c>
      <c r="E11" s="1">
        <f t="shared" si="0"/>
        <v>14.583870967741936</v>
      </c>
      <c r="F11" s="1">
        <f t="shared" si="1"/>
        <v>9.278611312125058</v>
      </c>
      <c r="G11" s="1">
        <f t="shared" si="2"/>
        <v>7.3788958245694869E-2</v>
      </c>
      <c r="H11" s="1">
        <f t="shared" si="3"/>
        <v>0.68465906268842802</v>
      </c>
      <c r="I11" s="1">
        <v>0.30940000000000001</v>
      </c>
      <c r="J11" s="1">
        <f t="shared" si="4"/>
        <v>14.583870967741936</v>
      </c>
      <c r="K11" s="1">
        <f t="shared" si="5"/>
        <v>0.62232115281131817</v>
      </c>
      <c r="L11" s="1">
        <v>-1.8045</v>
      </c>
      <c r="M11" s="1">
        <v>-6.4199999999999993E-2</v>
      </c>
      <c r="N11" s="1">
        <v>-0.03</v>
      </c>
    </row>
    <row r="12" spans="1:14" x14ac:dyDescent="0.35">
      <c r="A12" s="1">
        <v>14</v>
      </c>
      <c r="B12" s="1">
        <v>2.0133000000000001</v>
      </c>
      <c r="C12" s="1">
        <v>0.15290000000000001</v>
      </c>
      <c r="D12" s="1">
        <v>-0.37919999999999998</v>
      </c>
      <c r="E12" s="1">
        <f t="shared" si="0"/>
        <v>13.167429692609549</v>
      </c>
      <c r="F12" s="1">
        <f t="shared" si="1"/>
        <v>8.7584216013955221</v>
      </c>
      <c r="G12" s="1">
        <f t="shared" si="2"/>
        <v>8.1070510653739131E-2</v>
      </c>
      <c r="H12" s="1">
        <f t="shared" si="3"/>
        <v>0.71004971174587461</v>
      </c>
      <c r="I12" s="1">
        <v>0.32440000000000002</v>
      </c>
      <c r="J12" s="1">
        <f t="shared" si="4"/>
        <v>13.167429692609549</v>
      </c>
      <c r="K12" s="1">
        <f t="shared" si="5"/>
        <v>0.64539999431530992</v>
      </c>
      <c r="L12" s="1">
        <v>-1.9172</v>
      </c>
      <c r="M12" s="1">
        <v>-5.1700000000000003E-2</v>
      </c>
      <c r="N12" s="1">
        <v>-2.8899999999999999E-2</v>
      </c>
    </row>
    <row r="15" spans="1:14" x14ac:dyDescent="0.35">
      <c r="E15" s="1" t="s">
        <v>13</v>
      </c>
      <c r="F15" s="1">
        <f>0.002048</f>
        <v>2.0479999999999999E-3</v>
      </c>
    </row>
    <row r="16" spans="1:14" x14ac:dyDescent="0.35">
      <c r="E16" s="1" t="s">
        <v>14</v>
      </c>
      <c r="F16" s="1">
        <v>6.75</v>
      </c>
    </row>
    <row r="17" spans="1:14" x14ac:dyDescent="0.35">
      <c r="E17" s="1" t="s">
        <v>15</v>
      </c>
      <c r="F17" s="1">
        <v>12</v>
      </c>
    </row>
    <row r="18" spans="1:14" x14ac:dyDescent="0.35">
      <c r="E18" s="1" t="s">
        <v>16</v>
      </c>
      <c r="F18" s="1">
        <v>1.1001700000000001</v>
      </c>
    </row>
    <row r="21" spans="1:14" x14ac:dyDescent="0.35">
      <c r="E21" s="1">
        <f>COS(PI())</f>
        <v>-1</v>
      </c>
    </row>
    <row r="22" spans="1:14" x14ac:dyDescent="0.35">
      <c r="A22" s="1" t="s">
        <v>18</v>
      </c>
    </row>
    <row r="23" spans="1:14" x14ac:dyDescent="0.35">
      <c r="A23" s="1" t="s">
        <v>0</v>
      </c>
      <c r="B23" s="1" t="s">
        <v>5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L23" s="1" t="s">
        <v>17</v>
      </c>
      <c r="M23" s="1" t="s">
        <v>11</v>
      </c>
      <c r="N23" s="1" t="s">
        <v>12</v>
      </c>
    </row>
    <row r="24" spans="1:14" x14ac:dyDescent="0.35">
      <c r="A24" s="1">
        <v>-6</v>
      </c>
      <c r="B24" s="1">
        <f t="shared" ref="B24:B34" si="6">SQRT($F$18*COS(A24*PI()/180)/(0.5*$F$15*C24*$F$16))</f>
        <v>47.519974604355937</v>
      </c>
      <c r="C24" s="1">
        <v>7.0099999999999996E-2</v>
      </c>
      <c r="D24" s="1">
        <v>0.01</v>
      </c>
      <c r="E24" s="1">
        <v>0.113</v>
      </c>
      <c r="F24" s="1">
        <f>C24/D24</f>
        <v>7.01</v>
      </c>
      <c r="G24" s="1">
        <f t="shared" ref="G24:G34" si="7">D24*0.5*$F$15*$F$16*B24*B24</f>
        <v>0.15608318881987354</v>
      </c>
      <c r="H24" s="1">
        <f t="shared" ref="H24:H34" si="8">G24*B24</f>
        <v>7.4170691688872834</v>
      </c>
      <c r="I24" s="1">
        <v>0.1812</v>
      </c>
      <c r="J24" s="1">
        <f t="shared" ref="J24:J34" si="9">F24</f>
        <v>7.01</v>
      </c>
      <c r="K24" s="1">
        <f>H24/$F$18</f>
        <v>6.7417482469866314</v>
      </c>
      <c r="L24" s="1">
        <v>-0.95840000000000003</v>
      </c>
      <c r="M24" s="1">
        <v>-0.1759</v>
      </c>
      <c r="N24" s="1">
        <v>9.9699999999999997E-2</v>
      </c>
    </row>
    <row r="25" spans="1:14" x14ac:dyDescent="0.35">
      <c r="A25" s="1">
        <v>-4</v>
      </c>
      <c r="B25" s="1">
        <f t="shared" si="6"/>
        <v>24.933771940263572</v>
      </c>
      <c r="C25" s="1">
        <v>0.25540000000000002</v>
      </c>
      <c r="D25" s="1">
        <v>1.11E-2</v>
      </c>
      <c r="E25" s="1">
        <v>7.6499999999999999E-2</v>
      </c>
      <c r="F25" s="1">
        <f t="shared" ref="F25:F34" si="10">C25/D25</f>
        <v>23.009009009009009</v>
      </c>
      <c r="G25" s="1">
        <f t="shared" si="7"/>
        <v>4.7698275086277581E-2</v>
      </c>
      <c r="H25" s="1">
        <f t="shared" si="8"/>
        <v>1.189297912945201</v>
      </c>
      <c r="I25" s="1">
        <v>0.1915</v>
      </c>
      <c r="J25" s="1">
        <f t="shared" si="9"/>
        <v>23.009009009009009</v>
      </c>
      <c r="K25" s="1">
        <f t="shared" ref="K25:K34" si="11">H25/$F$18</f>
        <v>1.0810128552361917</v>
      </c>
      <c r="L25" s="1">
        <v>-1.0196000000000001</v>
      </c>
      <c r="M25" s="1">
        <v>-0.1653</v>
      </c>
      <c r="N25" s="1">
        <v>9.2200000000000004E-2</v>
      </c>
    </row>
    <row r="26" spans="1:14" x14ac:dyDescent="0.35">
      <c r="A26" s="1">
        <v>-2</v>
      </c>
      <c r="B26" s="1">
        <f t="shared" si="6"/>
        <v>18.964318656895969</v>
      </c>
      <c r="C26" s="1">
        <v>0.44230000000000003</v>
      </c>
      <c r="D26" s="1">
        <v>1.4800000000000001E-2</v>
      </c>
      <c r="E26" s="1">
        <v>3.9100000000000003E-2</v>
      </c>
      <c r="F26" s="1">
        <f t="shared" si="10"/>
        <v>29.885135135135137</v>
      </c>
      <c r="G26" s="1">
        <f t="shared" si="7"/>
        <v>3.6790859441988837E-2</v>
      </c>
      <c r="H26" s="1">
        <f t="shared" si="8"/>
        <v>0.69771358211894607</v>
      </c>
      <c r="I26" s="1">
        <v>0.21060000000000001</v>
      </c>
      <c r="J26" s="1">
        <f t="shared" si="9"/>
        <v>29.885135135135137</v>
      </c>
      <c r="K26" s="1">
        <f t="shared" si="11"/>
        <v>0.63418706392552604</v>
      </c>
      <c r="L26" s="1">
        <v>-1.1348</v>
      </c>
      <c r="M26" s="1">
        <v>-0.15390000000000001</v>
      </c>
      <c r="N26" s="1">
        <v>8.5400000000000004E-2</v>
      </c>
    </row>
    <row r="27" spans="1:14" x14ac:dyDescent="0.35">
      <c r="A27" s="1">
        <v>0</v>
      </c>
      <c r="B27" s="1">
        <f t="shared" si="6"/>
        <v>15.86847307178623</v>
      </c>
      <c r="C27" s="1">
        <v>0.6321</v>
      </c>
      <c r="D27" s="1">
        <v>2.1299999999999999E-2</v>
      </c>
      <c r="E27" s="1">
        <v>-3.8999999999999998E-3</v>
      </c>
      <c r="F27" s="1">
        <f t="shared" si="10"/>
        <v>29.676056338028168</v>
      </c>
      <c r="G27" s="1">
        <f t="shared" si="7"/>
        <v>3.7072648315140025E-2</v>
      </c>
      <c r="H27" s="1">
        <f t="shared" si="8"/>
        <v>0.58828632148860061</v>
      </c>
      <c r="I27" s="1">
        <v>0.23649999999999999</v>
      </c>
      <c r="J27" s="1">
        <f t="shared" si="9"/>
        <v>29.676056338028168</v>
      </c>
      <c r="K27" s="1">
        <f t="shared" si="11"/>
        <v>0.53472310778207055</v>
      </c>
      <c r="L27" s="1">
        <v>-1.2942</v>
      </c>
      <c r="M27" s="1">
        <v>-0.14299999999999999</v>
      </c>
      <c r="N27" s="1">
        <v>8.5199999999999998E-2</v>
      </c>
    </row>
    <row r="28" spans="1:14" x14ac:dyDescent="0.35">
      <c r="A28" s="1">
        <v>2</v>
      </c>
      <c r="B28" s="1">
        <f t="shared" si="6"/>
        <v>13.914432506444308</v>
      </c>
      <c r="C28" s="1">
        <v>0.8216</v>
      </c>
      <c r="D28" s="1">
        <v>3.0700000000000002E-2</v>
      </c>
      <c r="E28" s="1">
        <v>-4.48E-2</v>
      </c>
      <c r="F28" s="1">
        <f t="shared" si="10"/>
        <v>26.762214983713353</v>
      </c>
      <c r="G28" s="1">
        <f t="shared" si="7"/>
        <v>4.1084036087099651E-2</v>
      </c>
      <c r="H28" s="1">
        <f t="shared" si="8"/>
        <v>0.57166104722627042</v>
      </c>
      <c r="I28" s="1">
        <v>0.2361</v>
      </c>
      <c r="J28" s="1">
        <f t="shared" si="9"/>
        <v>26.762214983713353</v>
      </c>
      <c r="K28" s="1">
        <f t="shared" si="11"/>
        <v>0.51961155751044874</v>
      </c>
      <c r="L28" s="1">
        <v>-1.2961</v>
      </c>
      <c r="M28" s="1">
        <v>-0.1331</v>
      </c>
      <c r="N28" s="1">
        <v>8.8800000000000004E-2</v>
      </c>
    </row>
    <row r="29" spans="1:14" x14ac:dyDescent="0.35">
      <c r="A29" s="1">
        <v>4</v>
      </c>
      <c r="B29" s="1">
        <f t="shared" si="6"/>
        <v>12.511668137989068</v>
      </c>
      <c r="C29" s="1">
        <v>1.0143</v>
      </c>
      <c r="D29" s="1">
        <v>4.2999999999999997E-2</v>
      </c>
      <c r="E29" s="1">
        <v>-9.1700000000000004E-2</v>
      </c>
      <c r="F29" s="1">
        <f t="shared" si="10"/>
        <v>23.588372093023256</v>
      </c>
      <c r="G29" s="1">
        <f t="shared" si="7"/>
        <v>4.652673939711828E-2</v>
      </c>
      <c r="H29" s="1">
        <f t="shared" si="8"/>
        <v>0.58212712287944546</v>
      </c>
      <c r="I29" s="1">
        <v>0.2505</v>
      </c>
      <c r="J29" s="1">
        <f t="shared" si="9"/>
        <v>23.588372093023256</v>
      </c>
      <c r="K29" s="1">
        <f t="shared" si="11"/>
        <v>0.52912470152744162</v>
      </c>
      <c r="L29" s="1">
        <v>-1.3908</v>
      </c>
      <c r="M29" s="1">
        <v>-0.12239999999999999</v>
      </c>
      <c r="N29" s="1">
        <v>7.9200000000000007E-2</v>
      </c>
    </row>
    <row r="30" spans="1:14" x14ac:dyDescent="0.35">
      <c r="A30" s="1">
        <v>6</v>
      </c>
      <c r="B30" s="1">
        <f t="shared" si="6"/>
        <v>11.441583637262308</v>
      </c>
      <c r="C30" s="1">
        <v>1.2092000000000001</v>
      </c>
      <c r="D30" s="1">
        <v>5.8400000000000001E-2</v>
      </c>
      <c r="E30" s="1">
        <v>-0.14199999999999999</v>
      </c>
      <c r="F30" s="1">
        <f t="shared" si="10"/>
        <v>20.705479452054796</v>
      </c>
      <c r="G30" s="1">
        <f t="shared" si="7"/>
        <v>5.2843169179486539E-2</v>
      </c>
      <c r="H30" s="1">
        <f t="shared" si="8"/>
        <v>0.60460953982509713</v>
      </c>
      <c r="I30" s="1">
        <v>0.26550000000000001</v>
      </c>
      <c r="J30" s="1">
        <f t="shared" si="9"/>
        <v>20.705479452054796</v>
      </c>
      <c r="K30" s="1">
        <f t="shared" si="11"/>
        <v>0.54956010418853185</v>
      </c>
      <c r="L30" s="1">
        <v>-1.4914000000000001</v>
      </c>
      <c r="M30" s="1">
        <v>-0.1176</v>
      </c>
      <c r="N30" s="1">
        <v>0.14680000000000001</v>
      </c>
    </row>
    <row r="31" spans="1:14" x14ac:dyDescent="0.35">
      <c r="A31" s="1">
        <v>8</v>
      </c>
      <c r="B31" s="1">
        <f t="shared" si="6"/>
        <v>10.586064939903771</v>
      </c>
      <c r="C31" s="1">
        <v>1.4065000000000001</v>
      </c>
      <c r="D31" s="1">
        <v>7.6899999999999996E-2</v>
      </c>
      <c r="E31" s="1">
        <v>-0.1958</v>
      </c>
      <c r="F31" s="1">
        <f t="shared" si="10"/>
        <v>18.289986996098833</v>
      </c>
      <c r="G31" s="1">
        <f t="shared" si="7"/>
        <v>5.9566101464139411E-2</v>
      </c>
      <c r="H31" s="1">
        <f t="shared" si="8"/>
        <v>0.63057061831627692</v>
      </c>
      <c r="I31" s="1">
        <v>0.28029999999999999</v>
      </c>
      <c r="J31" s="1">
        <f t="shared" si="9"/>
        <v>18.289986996098833</v>
      </c>
      <c r="K31" s="1">
        <f t="shared" si="11"/>
        <v>0.57315743777441386</v>
      </c>
      <c r="L31" s="1">
        <v>-1.5939000000000001</v>
      </c>
      <c r="M31" s="1">
        <v>-0.1153</v>
      </c>
      <c r="N31" s="1">
        <v>0.2056</v>
      </c>
    </row>
    <row r="32" spans="1:14" x14ac:dyDescent="0.35">
      <c r="A32" s="1">
        <v>10</v>
      </c>
      <c r="B32" s="1">
        <f t="shared" si="6"/>
        <v>9.87879454084546</v>
      </c>
      <c r="C32" s="1">
        <v>1.6062000000000001</v>
      </c>
      <c r="D32" s="1">
        <v>9.8799999999999999E-2</v>
      </c>
      <c r="E32" s="1">
        <v>-0.25319999999999998</v>
      </c>
      <c r="F32" s="1">
        <f t="shared" si="10"/>
        <v>16.257085020242915</v>
      </c>
      <c r="G32" s="1">
        <f t="shared" si="7"/>
        <v>6.664515466840143E-2</v>
      </c>
      <c r="H32" s="1">
        <f t="shared" si="8"/>
        <v>0.65837379011200536</v>
      </c>
      <c r="I32" s="1">
        <v>0.29509999999999997</v>
      </c>
      <c r="J32" s="1">
        <f t="shared" si="9"/>
        <v>16.257085020242915</v>
      </c>
      <c r="K32" s="1">
        <f t="shared" si="11"/>
        <v>0.59842914287065208</v>
      </c>
      <c r="L32" s="1">
        <v>-1.6988000000000001</v>
      </c>
      <c r="M32" s="1">
        <v>-0.1169</v>
      </c>
      <c r="N32" s="1">
        <v>0.2717</v>
      </c>
    </row>
    <row r="33" spans="1:14" x14ac:dyDescent="0.35">
      <c r="A33" s="1">
        <v>12</v>
      </c>
      <c r="B33" s="1">
        <f t="shared" si="6"/>
        <v>9.278611312125058</v>
      </c>
      <c r="C33" s="1">
        <v>1.8084</v>
      </c>
      <c r="D33" s="1">
        <v>0.124</v>
      </c>
      <c r="E33" s="1">
        <v>-0.31430000000000002</v>
      </c>
      <c r="F33" s="1">
        <f t="shared" si="10"/>
        <v>14.583870967741936</v>
      </c>
      <c r="G33" s="1">
        <f t="shared" si="7"/>
        <v>7.3788958245694869E-2</v>
      </c>
      <c r="H33" s="1">
        <f t="shared" si="8"/>
        <v>0.68465906268842802</v>
      </c>
      <c r="I33" s="1">
        <v>0.30940000000000001</v>
      </c>
      <c r="J33" s="1">
        <f t="shared" si="9"/>
        <v>14.583870967741936</v>
      </c>
      <c r="K33" s="1">
        <f t="shared" si="11"/>
        <v>0.62232115281131817</v>
      </c>
      <c r="L33" s="1">
        <v>-1.8045</v>
      </c>
      <c r="M33" s="1">
        <v>-6.4199999999999993E-2</v>
      </c>
      <c r="N33" s="1">
        <v>-0.03</v>
      </c>
    </row>
    <row r="34" spans="1:14" x14ac:dyDescent="0.35">
      <c r="A34" s="1">
        <v>14</v>
      </c>
      <c r="B34" s="1">
        <f t="shared" si="6"/>
        <v>8.7584216013955221</v>
      </c>
      <c r="C34" s="1">
        <v>2.0133000000000001</v>
      </c>
      <c r="D34" s="1">
        <v>0.15290000000000001</v>
      </c>
      <c r="E34" s="1">
        <v>-0.37919999999999998</v>
      </c>
      <c r="F34" s="1">
        <f t="shared" si="10"/>
        <v>13.167429692609549</v>
      </c>
      <c r="G34" s="1">
        <f t="shared" si="7"/>
        <v>8.1070510653739131E-2</v>
      </c>
      <c r="H34" s="1">
        <f t="shared" si="8"/>
        <v>0.71004971174587461</v>
      </c>
      <c r="I34" s="1">
        <v>0.32440000000000002</v>
      </c>
      <c r="J34" s="1">
        <f t="shared" si="9"/>
        <v>13.167429692609549</v>
      </c>
      <c r="K34" s="1">
        <f t="shared" si="11"/>
        <v>0.64539999431530992</v>
      </c>
      <c r="L34" s="1">
        <v>-1.9172</v>
      </c>
      <c r="M34" s="1">
        <v>-5.1700000000000003E-2</v>
      </c>
      <c r="N34" s="1">
        <v>-2.8899999999999999E-2</v>
      </c>
    </row>
    <row r="55" spans="2:7" x14ac:dyDescent="0.35">
      <c r="B55" s="1" t="s">
        <v>15</v>
      </c>
      <c r="C55" s="1">
        <v>12</v>
      </c>
    </row>
    <row r="56" spans="2:7" x14ac:dyDescent="0.35">
      <c r="B56" s="1" t="s">
        <v>19</v>
      </c>
    </row>
    <row r="57" spans="2:7" x14ac:dyDescent="0.35">
      <c r="B57" s="1" t="s">
        <v>20</v>
      </c>
    </row>
    <row r="58" spans="2:7" x14ac:dyDescent="0.35">
      <c r="B58" s="1" t="s">
        <v>13</v>
      </c>
      <c r="C58" s="1">
        <f>0.002048</f>
        <v>2.0479999999999999E-3</v>
      </c>
      <c r="F58" s="1" t="s">
        <v>25</v>
      </c>
      <c r="G58" s="1">
        <f>(SQRT(2)/(PI()*C62*C60*C63)^(0.25))*(SQRT((C61/C59)/C58))</f>
        <v>17.522560506141584</v>
      </c>
    </row>
    <row r="59" spans="2:7" x14ac:dyDescent="0.35">
      <c r="B59" s="1" t="s">
        <v>14</v>
      </c>
      <c r="C59" s="1">
        <v>6.75</v>
      </c>
      <c r="F59" s="1" t="s">
        <v>26</v>
      </c>
    </row>
    <row r="60" spans="2:7" x14ac:dyDescent="0.35">
      <c r="B60" s="1" t="s">
        <v>15</v>
      </c>
      <c r="C60" s="1">
        <v>12</v>
      </c>
      <c r="F60" s="1" t="s">
        <v>27</v>
      </c>
      <c r="G60" s="1">
        <v>12.637</v>
      </c>
    </row>
    <row r="61" spans="2:7" x14ac:dyDescent="0.35">
      <c r="B61" s="1" t="s">
        <v>16</v>
      </c>
      <c r="C61" s="1">
        <v>1.1001700000000001</v>
      </c>
    </row>
    <row r="62" spans="2:7" ht="15" thickBot="1" x14ac:dyDescent="0.4">
      <c r="B62" s="1" t="s">
        <v>21</v>
      </c>
      <c r="C62" s="2">
        <v>0.68542099999999995</v>
      </c>
    </row>
    <row r="63" spans="2:7" ht="15" thickBot="1" x14ac:dyDescent="0.4">
      <c r="B63" s="1" t="s">
        <v>22</v>
      </c>
      <c r="C63" s="3">
        <v>1.04E-2</v>
      </c>
    </row>
    <row r="64" spans="2:7" ht="15" thickBot="1" x14ac:dyDescent="0.4">
      <c r="B64" s="1" t="s">
        <v>23</v>
      </c>
      <c r="C64" s="3">
        <v>-7.1000000000000004E-3</v>
      </c>
    </row>
    <row r="65" spans="1:18" ht="15" thickBot="1" x14ac:dyDescent="0.4">
      <c r="B65" s="1" t="s">
        <v>24</v>
      </c>
      <c r="C65" s="3">
        <v>3.8699999999999998E-2</v>
      </c>
      <c r="O65" t="s">
        <v>42</v>
      </c>
    </row>
    <row r="66" spans="1:18" x14ac:dyDescent="0.35">
      <c r="O66">
        <v>0.75</v>
      </c>
    </row>
    <row r="67" spans="1:18" x14ac:dyDescent="0.35">
      <c r="B67" s="1" t="s">
        <v>28</v>
      </c>
    </row>
    <row r="68" spans="1:18" x14ac:dyDescent="0.35">
      <c r="A68" s="1" t="s">
        <v>0</v>
      </c>
      <c r="B68" s="1" t="s">
        <v>1</v>
      </c>
      <c r="C68" s="1" t="s">
        <v>2</v>
      </c>
      <c r="D68" s="1" t="s">
        <v>3</v>
      </c>
      <c r="E68" s="1" t="s">
        <v>30</v>
      </c>
      <c r="F68" s="1" t="s">
        <v>29</v>
      </c>
      <c r="G68" s="1" t="s">
        <v>3</v>
      </c>
      <c r="H68" s="1" t="s">
        <v>31</v>
      </c>
      <c r="I68" s="1" t="s">
        <v>32</v>
      </c>
      <c r="J68" s="1" t="s">
        <v>35</v>
      </c>
      <c r="K68" s="1" t="s">
        <v>33</v>
      </c>
      <c r="L68" s="1" t="s">
        <v>34</v>
      </c>
      <c r="M68" s="1" t="s">
        <v>36</v>
      </c>
      <c r="O68" s="1" t="s">
        <v>37</v>
      </c>
      <c r="P68" s="1" t="s">
        <v>38</v>
      </c>
      <c r="Q68" s="1" t="s">
        <v>40</v>
      </c>
      <c r="R68" s="1" t="s">
        <v>41</v>
      </c>
    </row>
    <row r="69" spans="1:18" x14ac:dyDescent="0.35">
      <c r="A69" s="1">
        <v>-6</v>
      </c>
      <c r="B69" s="1">
        <v>7.0099999999999996E-2</v>
      </c>
      <c r="C69" s="1">
        <f>B82+$B$95</f>
        <v>1.3436E-2</v>
      </c>
      <c r="D69" s="1">
        <v>0.113</v>
      </c>
      <c r="E69" s="1">
        <f>B69*COS(RADIANS(A69))+C69*SIN(RADIANS(A69))</f>
        <v>6.8311540432851758E-2</v>
      </c>
      <c r="F69" s="1">
        <f>C69*COS(RADIANS(A69))-B69*SIN(RADIANS(A69))</f>
        <v>2.0689841461230627E-2</v>
      </c>
      <c r="G69" s="1">
        <v>0.113</v>
      </c>
    </row>
    <row r="70" spans="1:18" x14ac:dyDescent="0.35">
      <c r="A70" s="1">
        <v>-4</v>
      </c>
      <c r="B70" s="1">
        <v>0.25540000000000002</v>
      </c>
      <c r="C70" s="1">
        <f t="shared" ref="C70:C79" si="12">B83+$B$95</f>
        <v>1.4536E-2</v>
      </c>
      <c r="D70" s="1">
        <v>7.6499999999999999E-2</v>
      </c>
      <c r="E70" s="1">
        <f>B70*COS(RADIANS(A70))+C70*SIN(RADIANS(A70))</f>
        <v>0.25376387833401454</v>
      </c>
      <c r="F70" s="1">
        <f>C70*COS(RADIANS(A70))-B70*SIN(RADIANS(A70))</f>
        <v>3.231639442882641E-2</v>
      </c>
      <c r="G70" s="1">
        <v>7.6499999999999999E-2</v>
      </c>
      <c r="H70" s="1">
        <f>(E71-E69)/(2*2*PI()/180)</f>
        <v>5.3440145277677331</v>
      </c>
      <c r="I70" s="1">
        <f>(F71-F69)/(2*2*PI()/180)</f>
        <v>0.18579727918076411</v>
      </c>
      <c r="J70" s="1">
        <f>(G71-G69)/(2*2*PI()/180)</f>
        <v>-1.0585395265041957</v>
      </c>
      <c r="K70" s="1">
        <f>(E69-2*E70+E71)/((2*PI()/180)^2)</f>
        <v>1.7874218544584084</v>
      </c>
      <c r="L70" s="1">
        <f t="shared" ref="L70:L78" si="13">(F69-2*F70+F71)/((2*PI()/180)^2)</f>
        <v>-8.4384610133140026</v>
      </c>
      <c r="M70" s="1">
        <f t="shared" ref="M70:M78" si="14">(G69-2*G70+G71)/((2*PI()/180)^2)</f>
        <v>-0.7386314287526351</v>
      </c>
      <c r="O70">
        <f>(I70*M70-J70*L70)/(H70*L70-I70*K70)</f>
        <v>0.19965238924475809</v>
      </c>
      <c r="P70">
        <f>(H70*M70-J70*K70)/(H70*L70-I70*K70)</f>
        <v>4.5241470490812549E-2</v>
      </c>
      <c r="Q70">
        <f>O70*$O$66</f>
        <v>0.14973929193356855</v>
      </c>
      <c r="R70">
        <f>P70*$O$66</f>
        <v>3.3931102868109408E-2</v>
      </c>
    </row>
    <row r="71" spans="1:18" x14ac:dyDescent="0.35">
      <c r="A71" s="1">
        <v>-2</v>
      </c>
      <c r="B71" s="1">
        <v>0.44230000000000003</v>
      </c>
      <c r="C71" s="1">
        <f t="shared" si="12"/>
        <v>1.8236000000000002E-2</v>
      </c>
      <c r="D71" s="1">
        <v>3.9100000000000003E-2</v>
      </c>
      <c r="E71" s="1">
        <f>B71*COS(RADIANS(A71))+C71*SIN(RADIANS(A71))</f>
        <v>0.44139413556867929</v>
      </c>
      <c r="F71" s="1">
        <f>C71*COS(RADIANS(A71))-B71*SIN(RADIANS(A71))</f>
        <v>3.3660938513036413E-2</v>
      </c>
      <c r="G71" s="1">
        <v>3.9100000000000003E-2</v>
      </c>
      <c r="H71" s="1">
        <f t="shared" ref="H71:H78" si="15">(E72-E70)/(2*2*PI()/180)</f>
        <v>5.4192657522022474</v>
      </c>
      <c r="I71" s="1">
        <f>(F72-F70)/(2*2*PI()/180)</f>
        <v>-0.10858115195405889</v>
      </c>
      <c r="J71" s="1">
        <f>(G72-G70)/(2*2*PI()/180)</f>
        <v>-1.1516451682129547</v>
      </c>
      <c r="K71" s="1">
        <f t="shared" ref="K71:K78" si="16">(E70-2*E71+E72)/((2*PI()/180)^2)</f>
        <v>2.5241557088309468</v>
      </c>
      <c r="L71" s="1">
        <f t="shared" si="13"/>
        <v>-8.4281806703939086</v>
      </c>
      <c r="M71" s="1">
        <f t="shared" si="14"/>
        <v>-4.595928890016447</v>
      </c>
      <c r="O71">
        <f t="shared" ref="O71:O78" si="17">(I71*M71-J71*L71)/(H71*L71-I71*K71)</f>
        <v>0.2028005712976147</v>
      </c>
      <c r="P71">
        <f t="shared" ref="P71:P78" si="18">(H71*M71-J71*K71)/(H71*L71-I71*K71)</f>
        <v>0.48456823956889855</v>
      </c>
      <c r="Q71">
        <f t="shared" ref="Q71:R78" si="19">O71*$O$66</f>
        <v>0.15210042847321104</v>
      </c>
      <c r="R71">
        <f t="shared" si="19"/>
        <v>0.3634261796766739</v>
      </c>
    </row>
    <row r="72" spans="1:18" x14ac:dyDescent="0.35">
      <c r="A72" s="1">
        <v>0</v>
      </c>
      <c r="B72" s="1">
        <v>0.6321</v>
      </c>
      <c r="C72" s="1">
        <f t="shared" si="12"/>
        <v>2.4736000000000001E-2</v>
      </c>
      <c r="D72" s="1">
        <v>-3.8999999999999998E-3</v>
      </c>
      <c r="E72" s="1">
        <f>B72*COS(RADIANS(A72))+C72*SIN(RADIANS(A72))</f>
        <v>0.6321</v>
      </c>
      <c r="F72" s="1">
        <f>C72*COS(RADIANS(A72))-B72*SIN(RADIANS(A72))</f>
        <v>2.4736000000000001E-2</v>
      </c>
      <c r="G72" s="1">
        <v>-3.8999999999999998E-3</v>
      </c>
      <c r="H72" s="1">
        <f t="shared" si="15"/>
        <v>5.4559432940003774</v>
      </c>
      <c r="I72" s="1">
        <f t="shared" ref="I72:J78" si="20">(F73-F71)/(2*2*PI()/180)</f>
        <v>-0.40420968852212646</v>
      </c>
      <c r="J72" s="1">
        <f t="shared" si="20"/>
        <v>-1.2017789752869017</v>
      </c>
      <c r="K72" s="1">
        <f t="shared" si="16"/>
        <v>-0.4226873608835191</v>
      </c>
      <c r="L72" s="1">
        <f t="shared" si="13"/>
        <v>-8.5100867785852863</v>
      </c>
      <c r="M72" s="1">
        <f t="shared" si="14"/>
        <v>1.7234733337561694</v>
      </c>
      <c r="O72">
        <f t="shared" si="17"/>
        <v>0.23441112852300358</v>
      </c>
      <c r="P72">
        <f t="shared" si="18"/>
        <v>-0.19087827829989437</v>
      </c>
      <c r="Q72">
        <f t="shared" si="19"/>
        <v>0.17580834639225268</v>
      </c>
      <c r="R72">
        <f t="shared" si="19"/>
        <v>-0.14315870872492079</v>
      </c>
    </row>
    <row r="73" spans="1:18" x14ac:dyDescent="0.35">
      <c r="A73" s="1">
        <v>2</v>
      </c>
      <c r="B73" s="1">
        <v>0.8216</v>
      </c>
      <c r="C73" s="1">
        <f t="shared" si="12"/>
        <v>3.4136E-2</v>
      </c>
      <c r="D73" s="1">
        <v>-4.48E-2</v>
      </c>
      <c r="E73" s="1">
        <f>B73*COS(RADIANS(A73))+C73*SIN(RADIANS(A73))</f>
        <v>0.82229083269832559</v>
      </c>
      <c r="F73" s="1">
        <f>C73*COS(RADIANS(A73))-B73*SIN(RADIANS(A73))</f>
        <v>5.4417787803490575E-3</v>
      </c>
      <c r="G73" s="1">
        <v>-4.48E-2</v>
      </c>
      <c r="H73" s="1">
        <f t="shared" si="15"/>
        <v>5.4856186498294877</v>
      </c>
      <c r="I73" s="1">
        <f t="shared" si="20"/>
        <v>-0.70426693164942211</v>
      </c>
      <c r="J73" s="1">
        <f t="shared" si="20"/>
        <v>-1.2576423603121569</v>
      </c>
      <c r="K73" s="1">
        <f t="shared" si="16"/>
        <v>2.1229600054403286</v>
      </c>
      <c r="L73" s="1">
        <f t="shared" si="13"/>
        <v>-8.6819268649395784</v>
      </c>
      <c r="M73" s="1">
        <f t="shared" si="14"/>
        <v>-4.9242095250176208</v>
      </c>
      <c r="O73">
        <f t="shared" si="17"/>
        <v>0.1615153400046998</v>
      </c>
      <c r="P73">
        <f t="shared" si="18"/>
        <v>0.52768457845727668</v>
      </c>
      <c r="Q73">
        <f t="shared" si="19"/>
        <v>0.12113650500352485</v>
      </c>
      <c r="R73">
        <f t="shared" si="19"/>
        <v>0.39576343384295753</v>
      </c>
    </row>
    <row r="74" spans="1:18" x14ac:dyDescent="0.35">
      <c r="A74" s="1">
        <v>4</v>
      </c>
      <c r="B74" s="1">
        <v>1.0143</v>
      </c>
      <c r="C74" s="1">
        <f t="shared" si="12"/>
        <v>4.6435999999999998E-2</v>
      </c>
      <c r="D74" s="1">
        <v>-9.1700000000000004E-2</v>
      </c>
      <c r="E74" s="1">
        <f>B74*COS(RADIANS(A74))+C74*SIN(RADIANS(A74))</f>
        <v>1.0150684277933217</v>
      </c>
      <c r="F74" s="1">
        <f>C74*COS(RADIANS(A74))-B74*SIN(RADIANS(A74))</f>
        <v>-2.4431107080801095E-2</v>
      </c>
      <c r="G74" s="1">
        <v>-9.1700000000000004E-2</v>
      </c>
      <c r="H74" s="1">
        <f t="shared" si="15"/>
        <v>5.5397665625795867</v>
      </c>
      <c r="I74" s="1">
        <f t="shared" si="20"/>
        <v>-1.0075511620690984</v>
      </c>
      <c r="J74" s="1">
        <f t="shared" si="20"/>
        <v>-1.3922874421679001</v>
      </c>
      <c r="K74" s="1">
        <f t="shared" si="16"/>
        <v>0.97948686458288203</v>
      </c>
      <c r="L74" s="1">
        <f t="shared" si="13"/>
        <v>-8.6949795309810494</v>
      </c>
      <c r="M74" s="1">
        <f t="shared" si="14"/>
        <v>-2.7903853975099713</v>
      </c>
      <c r="O74">
        <f t="shared" si="17"/>
        <v>0.19699457060753919</v>
      </c>
      <c r="P74">
        <f t="shared" si="18"/>
        <v>0.29872776513743843</v>
      </c>
      <c r="Q74">
        <f t="shared" si="19"/>
        <v>0.14774592795565439</v>
      </c>
      <c r="R74">
        <f t="shared" si="19"/>
        <v>0.22404582385307881</v>
      </c>
    </row>
    <row r="75" spans="1:18" x14ac:dyDescent="0.35">
      <c r="A75" s="1">
        <v>6</v>
      </c>
      <c r="B75" s="1">
        <v>1.2092000000000001</v>
      </c>
      <c r="C75" s="1">
        <f t="shared" si="12"/>
        <v>6.1836000000000002E-2</v>
      </c>
      <c r="D75" s="1">
        <v>-0.14199999999999999</v>
      </c>
      <c r="E75" s="1">
        <f>B75*COS(RADIANS(A75))+C75*SIN(RADIANS(A75))</f>
        <v>1.2090394979339347</v>
      </c>
      <c r="F75" s="1">
        <f>C75*COS(RADIANS(A75))-B75*SIN(RADIANS(A75))</f>
        <v>-6.489856186125402E-2</v>
      </c>
      <c r="G75" s="1">
        <v>-0.14199999999999999</v>
      </c>
      <c r="H75" s="1">
        <f t="shared" si="15"/>
        <v>5.5709291052965249</v>
      </c>
      <c r="I75" s="1">
        <f t="shared" si="20"/>
        <v>-1.3143893013919172</v>
      </c>
      <c r="J75" s="1">
        <f t="shared" si="20"/>
        <v>-1.4911226618279674</v>
      </c>
      <c r="K75" s="1">
        <f t="shared" si="16"/>
        <v>0.80599531199379315</v>
      </c>
      <c r="L75" s="1">
        <f t="shared" si="13"/>
        <v>-8.8855508458636141</v>
      </c>
      <c r="M75" s="1">
        <f t="shared" si="14"/>
        <v>-2.8724555562603014</v>
      </c>
      <c r="O75">
        <f t="shared" si="17"/>
        <v>0.1955749597811213</v>
      </c>
      <c r="P75">
        <f t="shared" si="18"/>
        <v>0.30553233025470139</v>
      </c>
      <c r="Q75">
        <f t="shared" si="19"/>
        <v>0.14668121983584098</v>
      </c>
      <c r="R75">
        <f t="shared" si="19"/>
        <v>0.22914924769102604</v>
      </c>
    </row>
    <row r="76" spans="1:18" x14ac:dyDescent="0.35">
      <c r="A76" s="1">
        <v>8</v>
      </c>
      <c r="B76" s="1">
        <v>1.4065000000000001</v>
      </c>
      <c r="C76" s="1">
        <f t="shared" si="12"/>
        <v>8.0335999999999991E-2</v>
      </c>
      <c r="D76" s="1">
        <v>-0.1958</v>
      </c>
      <c r="E76" s="1">
        <f>B76*COS(RADIANS(A76))+C76*SIN(RADIANS(A76))</f>
        <v>1.4039926489237466</v>
      </c>
      <c r="F76" s="1">
        <f>C76*COS(RADIANS(A76))-B76*SIN(RADIANS(A76))</f>
        <v>-0.11619279092990926</v>
      </c>
      <c r="G76" s="1">
        <v>-0.1958</v>
      </c>
      <c r="H76" s="1">
        <f t="shared" si="15"/>
        <v>5.5936696414158718</v>
      </c>
      <c r="I76" s="1">
        <f t="shared" si="20"/>
        <v>-1.6233661290686601</v>
      </c>
      <c r="J76" s="1">
        <f t="shared" si="20"/>
        <v>-1.5928226704636885</v>
      </c>
      <c r="K76" s="1">
        <f t="shared" si="16"/>
        <v>0.49694143150963083</v>
      </c>
      <c r="L76" s="1">
        <f t="shared" si="13"/>
        <v>-8.8175173473546611</v>
      </c>
      <c r="M76" s="1">
        <f t="shared" si="14"/>
        <v>-2.9545257150105404</v>
      </c>
      <c r="O76">
        <f t="shared" si="17"/>
        <v>0.19062882761951838</v>
      </c>
      <c r="P76">
        <f t="shared" si="18"/>
        <v>0.32433101516769458</v>
      </c>
      <c r="Q76">
        <f t="shared" si="19"/>
        <v>0.14297162071463879</v>
      </c>
      <c r="R76">
        <f t="shared" si="19"/>
        <v>0.24324826137577094</v>
      </c>
    </row>
    <row r="77" spans="1:18" x14ac:dyDescent="0.35">
      <c r="A77" s="1">
        <v>10</v>
      </c>
      <c r="B77" s="1">
        <v>1.6062000000000001</v>
      </c>
      <c r="C77" s="1">
        <f t="shared" si="12"/>
        <v>0.10223599999999999</v>
      </c>
      <c r="D77" s="1">
        <v>-0.25319999999999998</v>
      </c>
      <c r="E77" s="1">
        <f>B77*COS(RADIANS(A77))+C77*SIN(RADIANS(A77))</f>
        <v>1.5995513079801649</v>
      </c>
      <c r="F77" s="1">
        <f>C77*COS(RADIANS(A77))-B77*SIN(RADIANS(A77))</f>
        <v>-0.1782308975316674</v>
      </c>
      <c r="G77" s="1">
        <v>-0.25319999999999998</v>
      </c>
      <c r="H77" s="1">
        <f t="shared" si="15"/>
        <v>5.6061758265252397</v>
      </c>
      <c r="I77" s="1">
        <f t="shared" si="20"/>
        <v>-1.9357879457900218</v>
      </c>
      <c r="J77" s="1">
        <f t="shared" si="20"/>
        <v>-1.697387468075064</v>
      </c>
      <c r="K77" s="1">
        <f t="shared" si="16"/>
        <v>0.21961019306649501</v>
      </c>
      <c r="L77" s="1">
        <f t="shared" si="13"/>
        <v>-9.0829341785890652</v>
      </c>
      <c r="M77" s="1">
        <f t="shared" si="14"/>
        <v>-3.0365958737608931</v>
      </c>
      <c r="O77">
        <f t="shared" si="17"/>
        <v>0.18890931822852602</v>
      </c>
      <c r="P77">
        <f t="shared" si="18"/>
        <v>0.3297513119684331</v>
      </c>
      <c r="Q77">
        <f t="shared" si="19"/>
        <v>0.14168198867139453</v>
      </c>
      <c r="R77">
        <f t="shared" si="19"/>
        <v>0.24731348397632483</v>
      </c>
    </row>
    <row r="78" spans="1:18" x14ac:dyDescent="0.35">
      <c r="A78" s="1">
        <v>12</v>
      </c>
      <c r="B78" s="1">
        <v>1.8084</v>
      </c>
      <c r="C78" s="1">
        <f t="shared" si="12"/>
        <v>0.12743599999999999</v>
      </c>
      <c r="D78" s="1">
        <v>-0.31430000000000002</v>
      </c>
      <c r="E78" s="1">
        <f>B78*COS(RADIANS(A78))+C78*SIN(RADIANS(A78))</f>
        <v>1.7953775553980662</v>
      </c>
      <c r="F78" s="1">
        <f>C78*COS(RADIANS(A78))-B78*SIN(RADIANS(A78))</f>
        <v>-0.25133628402772279</v>
      </c>
      <c r="G78" s="1">
        <v>-0.31430000000000002</v>
      </c>
      <c r="H78" s="1">
        <f t="shared" si="15"/>
        <v>5.6116371560568075</v>
      </c>
      <c r="I78" s="1">
        <f t="shared" si="20"/>
        <v>-2.2508403792078591</v>
      </c>
      <c r="J78" s="1">
        <f t="shared" si="20"/>
        <v>-1.8048170546620932</v>
      </c>
      <c r="K78" s="1">
        <f t="shared" si="16"/>
        <v>9.330093962250105E-2</v>
      </c>
      <c r="L78" s="1">
        <f t="shared" si="13"/>
        <v>-8.968240581579412</v>
      </c>
      <c r="M78" s="1">
        <f t="shared" si="14"/>
        <v>-3.1186660325110869</v>
      </c>
      <c r="O78">
        <f t="shared" si="17"/>
        <v>0.18290209649014702</v>
      </c>
      <c r="P78">
        <f t="shared" si="18"/>
        <v>0.34584276222699217</v>
      </c>
      <c r="Q78">
        <f t="shared" si="19"/>
        <v>0.13717657236761027</v>
      </c>
      <c r="R78">
        <f t="shared" si="19"/>
        <v>0.25938207167024413</v>
      </c>
    </row>
    <row r="79" spans="1:18" x14ac:dyDescent="0.35">
      <c r="A79" s="1">
        <v>14</v>
      </c>
      <c r="B79" s="1">
        <v>2.0133000000000001</v>
      </c>
      <c r="C79" s="1">
        <f t="shared" si="12"/>
        <v>0.156336</v>
      </c>
      <c r="D79" s="1">
        <v>-0.37919999999999998</v>
      </c>
      <c r="E79" s="1">
        <f>B79*COS(RADIANS(A79))+C79*SIN(RADIANS(A79))</f>
        <v>1.9913174871819335</v>
      </c>
      <c r="F79" s="1">
        <f>C79*COS(RADIANS(A79))-B79*SIN(RADIANS(A79))</f>
        <v>-0.33536919974772683</v>
      </c>
      <c r="G79" s="1">
        <v>-0.37919999999999998</v>
      </c>
    </row>
    <row r="82" spans="2:2" x14ac:dyDescent="0.35">
      <c r="B82" s="1">
        <v>0.01</v>
      </c>
    </row>
    <row r="83" spans="2:2" x14ac:dyDescent="0.35">
      <c r="B83" s="1">
        <v>1.11E-2</v>
      </c>
    </row>
    <row r="84" spans="2:2" x14ac:dyDescent="0.35">
      <c r="B84" s="1">
        <v>1.4800000000000001E-2</v>
      </c>
    </row>
    <row r="85" spans="2:2" x14ac:dyDescent="0.35">
      <c r="B85" s="1">
        <v>2.1299999999999999E-2</v>
      </c>
    </row>
    <row r="86" spans="2:2" x14ac:dyDescent="0.35">
      <c r="B86" s="1">
        <v>3.0700000000000002E-2</v>
      </c>
    </row>
    <row r="87" spans="2:2" x14ac:dyDescent="0.35">
      <c r="B87" s="1">
        <v>4.2999999999999997E-2</v>
      </c>
    </row>
    <row r="88" spans="2:2" x14ac:dyDescent="0.35">
      <c r="B88" s="1">
        <v>5.8400000000000001E-2</v>
      </c>
    </row>
    <row r="89" spans="2:2" x14ac:dyDescent="0.35">
      <c r="B89" s="1">
        <v>7.6899999999999996E-2</v>
      </c>
    </row>
    <row r="90" spans="2:2" x14ac:dyDescent="0.35">
      <c r="B90" s="1">
        <v>9.8799999999999999E-2</v>
      </c>
    </row>
    <row r="91" spans="2:2" x14ac:dyDescent="0.35">
      <c r="B91" s="1">
        <v>0.124</v>
      </c>
    </row>
    <row r="92" spans="2:2" x14ac:dyDescent="0.35">
      <c r="B92" s="1">
        <v>0.15290000000000001</v>
      </c>
    </row>
    <row r="94" spans="2:2" x14ac:dyDescent="0.35">
      <c r="B94" s="1" t="s">
        <v>39</v>
      </c>
    </row>
    <row r="95" spans="2:2" x14ac:dyDescent="0.35">
      <c r="B95" s="2">
        <v>3.4359999999999998E-3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Larsen</dc:creator>
  <cp:lastModifiedBy>Eric Larsen</cp:lastModifiedBy>
  <dcterms:created xsi:type="dcterms:W3CDTF">2024-02-16T20:08:42Z</dcterms:created>
  <dcterms:modified xsi:type="dcterms:W3CDTF">2024-02-26T20:41:25Z</dcterms:modified>
</cp:coreProperties>
</file>