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Project_PartIV\Fly_off_2_glider\"/>
    </mc:Choice>
  </mc:AlternateContent>
  <xr:revisionPtr revIDLastSave="0" documentId="13_ncr:1_{25F522D2-25FF-4994-95EA-A433CEC1E68B}" xr6:coauthVersionLast="47" xr6:coauthVersionMax="47" xr10:uidLastSave="{00000000-0000-0000-0000-000000000000}"/>
  <bookViews>
    <workbookView xWindow="12710" yWindow="0" windowWidth="12980" windowHeight="15370" xr2:uid="{A63E6AFB-F69A-4C02-A7B8-ACF62953D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K3" i="1"/>
  <c r="Z56" i="1"/>
  <c r="Z62" i="1"/>
  <c r="Z61" i="1"/>
  <c r="Z60" i="1"/>
  <c r="AC80" i="1"/>
  <c r="AB80" i="1"/>
  <c r="AJ79" i="1"/>
  <c r="AG79" i="1"/>
  <c r="AC79" i="1"/>
  <c r="AF78" i="1" s="1"/>
  <c r="AB79" i="1"/>
  <c r="AE78" i="1" s="1"/>
  <c r="AJ78" i="1"/>
  <c r="AG78" i="1"/>
  <c r="AC78" i="1"/>
  <c r="AF79" i="1" s="1"/>
  <c r="AB78" i="1"/>
  <c r="AE79" i="1" s="1"/>
  <c r="AJ77" i="1"/>
  <c r="AG77" i="1"/>
  <c r="AC77" i="1"/>
  <c r="AB77" i="1"/>
  <c r="AJ76" i="1"/>
  <c r="AG76" i="1"/>
  <c r="AC76" i="1"/>
  <c r="AB76" i="1"/>
  <c r="AJ75" i="1"/>
  <c r="AG75" i="1"/>
  <c r="AF75" i="1"/>
  <c r="AC75" i="1"/>
  <c r="AF76" i="1" s="1"/>
  <c r="AB75" i="1"/>
  <c r="AE76" i="1" s="1"/>
  <c r="AJ74" i="1"/>
  <c r="AG74" i="1"/>
  <c r="AC74" i="1"/>
  <c r="AB74" i="1"/>
  <c r="AJ73" i="1"/>
  <c r="AG73" i="1"/>
  <c r="AC73" i="1"/>
  <c r="AB73" i="1"/>
  <c r="AJ72" i="1"/>
  <c r="AG72" i="1"/>
  <c r="AE72" i="1"/>
  <c r="AC72" i="1"/>
  <c r="AB72" i="1"/>
  <c r="AJ71" i="1"/>
  <c r="AG71" i="1"/>
  <c r="AC71" i="1"/>
  <c r="AF72" i="1" s="1"/>
  <c r="AB71" i="1"/>
  <c r="AC70" i="1"/>
  <c r="AB70" i="1"/>
  <c r="Z59" i="1"/>
  <c r="AD59" i="1" s="1"/>
  <c r="AG59" i="1" s="1"/>
  <c r="AH77" i="1" l="1"/>
  <c r="AI77" i="1"/>
  <c r="AI74" i="1"/>
  <c r="AH71" i="1"/>
  <c r="AH74" i="1"/>
  <c r="AF73" i="1"/>
  <c r="AI71" i="1"/>
  <c r="AH75" i="1"/>
  <c r="AI78" i="1"/>
  <c r="AL78" i="1" s="1"/>
  <c r="AN78" i="1" s="1"/>
  <c r="AI73" i="1"/>
  <c r="AH78" i="1"/>
  <c r="AM78" i="1" s="1"/>
  <c r="AO78" i="1" s="1"/>
  <c r="AH72" i="1"/>
  <c r="AM72" i="1" s="1"/>
  <c r="AO72" i="1" s="1"/>
  <c r="AH76" i="1"/>
  <c r="AH73" i="1"/>
  <c r="AF74" i="1"/>
  <c r="AE77" i="1"/>
  <c r="AL77" i="1" s="1"/>
  <c r="AN77" i="1" s="1"/>
  <c r="AI72" i="1"/>
  <c r="AE75" i="1"/>
  <c r="AF77" i="1"/>
  <c r="AE71" i="1"/>
  <c r="AF71" i="1"/>
  <c r="AL71" i="1" s="1"/>
  <c r="AN71" i="1" s="1"/>
  <c r="AH79" i="1"/>
  <c r="AI75" i="1"/>
  <c r="AL75" i="1" s="1"/>
  <c r="AN75" i="1" s="1"/>
  <c r="AI79" i="1"/>
  <c r="AE73" i="1"/>
  <c r="AI76" i="1"/>
  <c r="AL76" i="1" s="1"/>
  <c r="AN76" i="1" s="1"/>
  <c r="AE74" i="1"/>
  <c r="AM74" i="1" s="1"/>
  <c r="AO74" i="1" s="1"/>
  <c r="AL73" i="1" l="1"/>
  <c r="AN73" i="1" s="1"/>
  <c r="AL72" i="1"/>
  <c r="AN72" i="1" s="1"/>
  <c r="AM76" i="1"/>
  <c r="AO76" i="1" s="1"/>
  <c r="AM73" i="1"/>
  <c r="AO73" i="1" s="1"/>
  <c r="AM75" i="1"/>
  <c r="AO75" i="1" s="1"/>
  <c r="AM79" i="1"/>
  <c r="AO79" i="1" s="1"/>
  <c r="AM77" i="1"/>
  <c r="AO77" i="1" s="1"/>
  <c r="AL79" i="1"/>
  <c r="AN79" i="1" s="1"/>
  <c r="AM71" i="1"/>
  <c r="AO71" i="1" s="1"/>
  <c r="AL74" i="1"/>
  <c r="AN74" i="1" s="1"/>
  <c r="D60" i="1" l="1"/>
  <c r="D61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W35" i="1"/>
  <c r="W34" i="1"/>
  <c r="W33" i="1"/>
  <c r="W32" i="1"/>
  <c r="W31" i="1"/>
  <c r="W30" i="1"/>
  <c r="W29" i="1"/>
  <c r="W28" i="1"/>
  <c r="W27" i="1"/>
  <c r="W26" i="1"/>
  <c r="W25" i="1"/>
  <c r="W6" i="1"/>
  <c r="X6" i="1" s="1"/>
  <c r="Y6" i="1" s="1"/>
  <c r="X5" i="1"/>
  <c r="W5" i="1"/>
  <c r="X7" i="1"/>
  <c r="Y7" i="1" s="1"/>
  <c r="X9" i="1"/>
  <c r="X10" i="1"/>
  <c r="X11" i="1"/>
  <c r="X12" i="1"/>
  <c r="X13" i="1"/>
  <c r="X8" i="1"/>
  <c r="W3" i="1"/>
  <c r="W4" i="1"/>
  <c r="W7" i="1"/>
  <c r="W8" i="1"/>
  <c r="W9" i="1"/>
  <c r="W10" i="1"/>
  <c r="W11" i="1"/>
  <c r="W12" i="1"/>
  <c r="W13" i="1"/>
  <c r="T6" i="1"/>
  <c r="T7" i="1"/>
  <c r="T8" i="1"/>
  <c r="T9" i="1"/>
  <c r="T10" i="1"/>
  <c r="V10" i="1" s="1"/>
  <c r="T11" i="1"/>
  <c r="T12" i="1"/>
  <c r="V12" i="1" s="1"/>
  <c r="T13" i="1"/>
  <c r="T3" i="1"/>
  <c r="T4" i="1"/>
  <c r="V4" i="1" s="1"/>
  <c r="T5" i="1"/>
  <c r="W16" i="1"/>
  <c r="Y8" i="1"/>
  <c r="V7" i="1"/>
  <c r="V5" i="1"/>
  <c r="X3" i="1" l="1"/>
  <c r="X4" i="1"/>
  <c r="Y4" i="1" s="1"/>
  <c r="Y11" i="1"/>
  <c r="Y3" i="1"/>
  <c r="Y13" i="1"/>
  <c r="Y9" i="1"/>
  <c r="Y5" i="1"/>
  <c r="Y12" i="1"/>
  <c r="V8" i="1"/>
  <c r="Y10" i="1"/>
  <c r="V3" i="1"/>
  <c r="V13" i="1"/>
  <c r="V11" i="1"/>
  <c r="V6" i="1"/>
  <c r="V9" i="1"/>
  <c r="D62" i="1" l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3" i="1"/>
  <c r="G72" i="1"/>
  <c r="G73" i="1"/>
  <c r="F74" i="1"/>
  <c r="G75" i="1"/>
  <c r="G76" i="1"/>
  <c r="G77" i="1"/>
  <c r="F78" i="1"/>
  <c r="F79" i="1"/>
  <c r="F80" i="1"/>
  <c r="G70" i="1"/>
  <c r="N71" i="1"/>
  <c r="N72" i="1"/>
  <c r="N73" i="1"/>
  <c r="N74" i="1"/>
  <c r="N75" i="1"/>
  <c r="N76" i="1"/>
  <c r="N77" i="1"/>
  <c r="N78" i="1"/>
  <c r="N79" i="1"/>
  <c r="K71" i="1"/>
  <c r="K72" i="1"/>
  <c r="K73" i="1"/>
  <c r="K74" i="1"/>
  <c r="K75" i="1"/>
  <c r="K76" i="1"/>
  <c r="K77" i="1"/>
  <c r="K78" i="1"/>
  <c r="K79" i="1"/>
  <c r="G71" i="1"/>
  <c r="F71" i="1"/>
  <c r="F72" i="1"/>
  <c r="F73" i="1"/>
  <c r="I72" i="1" s="1"/>
  <c r="F75" i="1"/>
  <c r="F76" i="1"/>
  <c r="D59" i="1"/>
  <c r="H59" i="1" s="1"/>
  <c r="K59" i="1" s="1"/>
  <c r="G35" i="1"/>
  <c r="G34" i="1"/>
  <c r="G33" i="1"/>
  <c r="G32" i="1"/>
  <c r="G31" i="1"/>
  <c r="G30" i="1"/>
  <c r="G29" i="1"/>
  <c r="G28" i="1"/>
  <c r="G27" i="1"/>
  <c r="G26" i="1"/>
  <c r="G25" i="1"/>
  <c r="G16" i="1"/>
  <c r="J72" i="1" l="1"/>
  <c r="I73" i="1"/>
  <c r="I77" i="1"/>
  <c r="G74" i="1"/>
  <c r="J73" i="1" s="1"/>
  <c r="I74" i="1"/>
  <c r="G3" i="1"/>
  <c r="H3" i="1" s="1"/>
  <c r="I3" i="1" s="1"/>
  <c r="L3" i="1" s="1"/>
  <c r="J74" i="1"/>
  <c r="G80" i="1"/>
  <c r="G79" i="1"/>
  <c r="J78" i="1" s="1"/>
  <c r="G78" i="1"/>
  <c r="J77" i="1" s="1"/>
  <c r="I79" i="1"/>
  <c r="L74" i="1"/>
  <c r="L73" i="1"/>
  <c r="J75" i="1"/>
  <c r="F77" i="1"/>
  <c r="I76" i="1" s="1"/>
  <c r="L72" i="1"/>
  <c r="I75" i="1"/>
  <c r="F70" i="1"/>
  <c r="L71" i="1" s="1"/>
  <c r="L75" i="1"/>
  <c r="G8" i="1"/>
  <c r="H8" i="1" s="1"/>
  <c r="I8" i="1" s="1"/>
  <c r="L8" i="1" s="1"/>
  <c r="G7" i="1"/>
  <c r="H7" i="1" s="1"/>
  <c r="I7" i="1" s="1"/>
  <c r="L7" i="1" s="1"/>
  <c r="G6" i="1"/>
  <c r="H6" i="1" s="1"/>
  <c r="I6" i="1" s="1"/>
  <c r="L6" i="1" s="1"/>
  <c r="G5" i="1"/>
  <c r="H5" i="1" s="1"/>
  <c r="I5" i="1" s="1"/>
  <c r="L5" i="1" s="1"/>
  <c r="G4" i="1"/>
  <c r="H4" i="1" s="1"/>
  <c r="I4" i="1" s="1"/>
  <c r="L4" i="1" s="1"/>
  <c r="M73" i="1"/>
  <c r="G13" i="1"/>
  <c r="H13" i="1" s="1"/>
  <c r="I13" i="1" s="1"/>
  <c r="L13" i="1" s="1"/>
  <c r="M72" i="1"/>
  <c r="G12" i="1"/>
  <c r="H12" i="1" s="1"/>
  <c r="I12" i="1" s="1"/>
  <c r="L12" i="1" s="1"/>
  <c r="G11" i="1"/>
  <c r="H11" i="1" s="1"/>
  <c r="I11" i="1" s="1"/>
  <c r="L11" i="1" s="1"/>
  <c r="G10" i="1"/>
  <c r="H10" i="1" s="1"/>
  <c r="I10" i="1" s="1"/>
  <c r="L10" i="1" s="1"/>
  <c r="G9" i="1"/>
  <c r="H9" i="1" s="1"/>
  <c r="I9" i="1" s="1"/>
  <c r="L9" i="1" s="1"/>
  <c r="J76" i="1"/>
  <c r="M76" i="1"/>
  <c r="L79" i="1"/>
  <c r="M71" i="1"/>
  <c r="J71" i="1"/>
  <c r="M74" i="1" l="1"/>
  <c r="P74" i="1" s="1"/>
  <c r="R74" i="1" s="1"/>
  <c r="M75" i="1"/>
  <c r="Q73" i="1"/>
  <c r="S73" i="1" s="1"/>
  <c r="M79" i="1"/>
  <c r="L77" i="1"/>
  <c r="I71" i="1"/>
  <c r="Q71" i="1" s="1"/>
  <c r="S71" i="1" s="1"/>
  <c r="M77" i="1"/>
  <c r="P77" i="1" s="1"/>
  <c r="R77" i="1" s="1"/>
  <c r="M78" i="1"/>
  <c r="J79" i="1"/>
  <c r="P79" i="1" s="1"/>
  <c r="R79" i="1" s="1"/>
  <c r="Q75" i="1"/>
  <c r="S75" i="1" s="1"/>
  <c r="P72" i="1"/>
  <c r="R72" i="1" s="1"/>
  <c r="P73" i="1"/>
  <c r="R73" i="1" s="1"/>
  <c r="L76" i="1"/>
  <c r="P76" i="1" s="1"/>
  <c r="R76" i="1" s="1"/>
  <c r="Q72" i="1"/>
  <c r="S72" i="1" s="1"/>
  <c r="I78" i="1"/>
  <c r="L78" i="1"/>
  <c r="P75" i="1"/>
  <c r="R75" i="1" s="1"/>
  <c r="Q74" i="1" l="1"/>
  <c r="S74" i="1" s="1"/>
  <c r="Q78" i="1"/>
  <c r="S78" i="1" s="1"/>
  <c r="P78" i="1"/>
  <c r="R78" i="1" s="1"/>
  <c r="Q76" i="1"/>
  <c r="S76" i="1" s="1"/>
  <c r="Q77" i="1"/>
  <c r="S77" i="1" s="1"/>
  <c r="P71" i="1"/>
  <c r="R71" i="1" s="1"/>
  <c r="Q79" i="1"/>
  <c r="S79" i="1" s="1"/>
</calcChain>
</file>

<file path=xl/sharedStrings.xml><?xml version="1.0" encoding="utf-8"?>
<sst xmlns="http://schemas.openxmlformats.org/spreadsheetml/2006/main" count="144" uniqueCount="50">
  <si>
    <t>Alpha</t>
  </si>
  <si>
    <t>CL</t>
  </si>
  <si>
    <t>CD</t>
  </si>
  <si>
    <t>Cm</t>
  </si>
  <si>
    <t>L/D</t>
  </si>
  <si>
    <t>Velocity for lift</t>
  </si>
  <si>
    <t>Drag</t>
  </si>
  <si>
    <t>Required Power</t>
  </si>
  <si>
    <t>Static Margin</t>
  </si>
  <si>
    <t>No-Wind Glide</t>
  </si>
  <si>
    <t>Sink Rate</t>
  </si>
  <si>
    <t>Roll Deriv</t>
  </si>
  <si>
    <t>Yaw Deriv</t>
  </si>
  <si>
    <t>AirDensity</t>
  </si>
  <si>
    <t>Planform Area</t>
  </si>
  <si>
    <t>RA</t>
  </si>
  <si>
    <t>Aircraft Weight</t>
  </si>
  <si>
    <t>Pitch Deriv</t>
  </si>
  <si>
    <t>Versus plot</t>
  </si>
  <si>
    <t>Clmax</t>
  </si>
  <si>
    <t>W</t>
  </si>
  <si>
    <t>e</t>
  </si>
  <si>
    <t>Cd0</t>
  </si>
  <si>
    <t>Cd1</t>
  </si>
  <si>
    <t>Cd2</t>
  </si>
  <si>
    <t>V Min Drag</t>
  </si>
  <si>
    <t>V Min Stall</t>
  </si>
  <si>
    <t>V Min power</t>
  </si>
  <si>
    <t>CA</t>
  </si>
  <si>
    <t>CN</t>
  </si>
  <si>
    <t>CN_alpha</t>
  </si>
  <si>
    <t>CA_alpha</t>
  </si>
  <si>
    <t>CN_alpha_alpha</t>
  </si>
  <si>
    <t>CA_alpha_alpha</t>
  </si>
  <si>
    <t>Cm0_alpha</t>
  </si>
  <si>
    <t>Cm0_alpha_alpha</t>
  </si>
  <si>
    <t>X_ac</t>
  </si>
  <si>
    <t>Y_ac</t>
  </si>
  <si>
    <t>X</t>
  </si>
  <si>
    <t>Y</t>
  </si>
  <si>
    <t>CD_0_Fuse</t>
  </si>
  <si>
    <t>Cd_Raw</t>
  </si>
  <si>
    <t>CD_Corrected</t>
  </si>
  <si>
    <t>C_Bar</t>
  </si>
  <si>
    <t>Thowing force</t>
  </si>
  <si>
    <t>Gravity</t>
  </si>
  <si>
    <t>Launch Velocity</t>
  </si>
  <si>
    <t>6917 Glider</t>
  </si>
  <si>
    <t>Baseline Glider</t>
  </si>
  <si>
    <t>6917 New 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</si>
</sst>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Sheet1!$D$26:$D$35</c:f>
              <c:numCache>
                <c:formatCode>0.0000</c:formatCode>
                <c:ptCount val="10"/>
                <c:pt idx="0">
                  <c:v>9.1499999999999998E-2</c:v>
                </c:pt>
                <c:pt idx="1">
                  <c:v>0.28289999999999998</c:v>
                </c:pt>
                <c:pt idx="2">
                  <c:v>0.4798</c:v>
                </c:pt>
                <c:pt idx="3">
                  <c:v>0.66890000000000005</c:v>
                </c:pt>
                <c:pt idx="4">
                  <c:v>0.87450000000000006</c:v>
                </c:pt>
                <c:pt idx="5">
                  <c:v>1.0777000000000001</c:v>
                </c:pt>
                <c:pt idx="6">
                  <c:v>1.2848999999999999</c:v>
                </c:pt>
                <c:pt idx="7">
                  <c:v>1.4959</c:v>
                </c:pt>
                <c:pt idx="8">
                  <c:v>1.7109000000000001</c:v>
                </c:pt>
                <c:pt idx="9">
                  <c:v>1.9301999999999999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D-4FB6-A7BF-385CD3258C52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Sheet1!$T$27:$T$35</c:f>
              <c:numCache>
                <c:formatCode>0.0000</c:formatCode>
                <c:ptCount val="9"/>
                <c:pt idx="0">
                  <c:v>7.0099999999999996E-2</c:v>
                </c:pt>
                <c:pt idx="1">
                  <c:v>0.25540000000000002</c:v>
                </c:pt>
                <c:pt idx="2">
                  <c:v>0.44230000000000003</c:v>
                </c:pt>
                <c:pt idx="3">
                  <c:v>0.6321</c:v>
                </c:pt>
                <c:pt idx="4">
                  <c:v>0.8216</c:v>
                </c:pt>
                <c:pt idx="5">
                  <c:v>1.0143</c:v>
                </c:pt>
                <c:pt idx="6">
                  <c:v>1.2092000000000001</c:v>
                </c:pt>
                <c:pt idx="7">
                  <c:v>1.4065000000000001</c:v>
                </c:pt>
                <c:pt idx="8">
                  <c:v>1.6062000000000001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D-4FB6-A7BF-385CD325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Sheet1!$M$26:$M$35</c:f>
              <c:numCache>
                <c:formatCode>0.0000</c:formatCode>
                <c:ptCount val="10"/>
                <c:pt idx="0">
                  <c:v>-0.31040000000000001</c:v>
                </c:pt>
                <c:pt idx="1">
                  <c:v>-0.72599999999999998</c:v>
                </c:pt>
                <c:pt idx="2">
                  <c:v>-1.0421</c:v>
                </c:pt>
                <c:pt idx="3">
                  <c:v>-1.3111999999999999</c:v>
                </c:pt>
                <c:pt idx="4">
                  <c:v>-1.7345999999999999</c:v>
                </c:pt>
                <c:pt idx="5">
                  <c:v>-2.1291000000000002</c:v>
                </c:pt>
                <c:pt idx="6">
                  <c:v>-2.5177</c:v>
                </c:pt>
                <c:pt idx="7">
                  <c:v>-2.9102999999999999</c:v>
                </c:pt>
                <c:pt idx="8">
                  <c:v>-3.3121999999999998</c:v>
                </c:pt>
                <c:pt idx="9">
                  <c:v>-3.7157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0-48FC-8319-ECE9E5E1FDE4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Sheet1!$AC$27:$AC$35</c:f>
              <c:numCache>
                <c:formatCode>0.0000</c:formatCode>
                <c:ptCount val="9"/>
                <c:pt idx="0">
                  <c:v>-0.95840000000000003</c:v>
                </c:pt>
                <c:pt idx="1">
                  <c:v>-1.0196000000000001</c:v>
                </c:pt>
                <c:pt idx="2">
                  <c:v>-1.1348</c:v>
                </c:pt>
                <c:pt idx="3">
                  <c:v>-1.2942</c:v>
                </c:pt>
                <c:pt idx="4">
                  <c:v>-1.2961</c:v>
                </c:pt>
                <c:pt idx="5">
                  <c:v>-1.3908</c:v>
                </c:pt>
                <c:pt idx="6">
                  <c:v>-1.4914000000000001</c:v>
                </c:pt>
                <c:pt idx="7">
                  <c:v>-1.5939000000000001</c:v>
                </c:pt>
                <c:pt idx="8">
                  <c:v>-1.6988000000000001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0-48FC-8319-ECE9E5E1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</a:t>
                </a:r>
                <a:r>
                  <a:rPr lang="en-US" baseline="0"/>
                  <a:t> Derivative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Sheet1!$N$26:$N$35</c:f>
              <c:numCache>
                <c:formatCode>0.0000</c:formatCode>
                <c:ptCount val="10"/>
                <c:pt idx="0">
                  <c:v>-0.30449999999999999</c:v>
                </c:pt>
                <c:pt idx="1">
                  <c:v>-0.30180000000000001</c:v>
                </c:pt>
                <c:pt idx="2">
                  <c:v>-0.29809999999999998</c:v>
                </c:pt>
                <c:pt idx="3">
                  <c:v>-0.2913</c:v>
                </c:pt>
                <c:pt idx="4">
                  <c:v>-0.28560000000000002</c:v>
                </c:pt>
                <c:pt idx="5">
                  <c:v>-0.27979999999999999</c:v>
                </c:pt>
                <c:pt idx="6">
                  <c:v>-0.27060000000000001</c:v>
                </c:pt>
                <c:pt idx="7">
                  <c:v>-0.2676</c:v>
                </c:pt>
                <c:pt idx="8">
                  <c:v>-0.2626</c:v>
                </c:pt>
                <c:pt idx="9">
                  <c:v>-0.2298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1-4C76-9FCD-E0AF6C490860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Sheet1!$AD$27:$AD$35</c:f>
              <c:numCache>
                <c:formatCode>0.0000</c:formatCode>
                <c:ptCount val="9"/>
                <c:pt idx="0">
                  <c:v>-0.1759</c:v>
                </c:pt>
                <c:pt idx="1">
                  <c:v>-0.1653</c:v>
                </c:pt>
                <c:pt idx="2">
                  <c:v>-0.15390000000000001</c:v>
                </c:pt>
                <c:pt idx="3">
                  <c:v>-0.14299999999999999</c:v>
                </c:pt>
                <c:pt idx="4">
                  <c:v>-0.1331</c:v>
                </c:pt>
                <c:pt idx="5">
                  <c:v>-0.12239999999999999</c:v>
                </c:pt>
                <c:pt idx="6">
                  <c:v>-0.1176</c:v>
                </c:pt>
                <c:pt idx="7">
                  <c:v>-0.1153</c:v>
                </c:pt>
                <c:pt idx="8">
                  <c:v>-0.1169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1-4C76-9FCD-E0AF6C49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Roll Derivative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Sheet1!$O$26:$O$35</c:f>
              <c:numCache>
                <c:formatCode>0.0000</c:formatCode>
                <c:ptCount val="10"/>
                <c:pt idx="0">
                  <c:v>9.4399999999999998E-2</c:v>
                </c:pt>
                <c:pt idx="1">
                  <c:v>7.8200000000000006E-2</c:v>
                </c:pt>
                <c:pt idx="2">
                  <c:v>6.13E-2</c:v>
                </c:pt>
                <c:pt idx="3">
                  <c:v>4.7800000000000002E-2</c:v>
                </c:pt>
                <c:pt idx="4">
                  <c:v>3.8699999999999998E-2</c:v>
                </c:pt>
                <c:pt idx="5">
                  <c:v>-1.29E-2</c:v>
                </c:pt>
                <c:pt idx="6">
                  <c:v>-6.4399999999999999E-2</c:v>
                </c:pt>
                <c:pt idx="7">
                  <c:v>5.5800000000000002E-2</c:v>
                </c:pt>
                <c:pt idx="8">
                  <c:v>8.9800000000000005E-2</c:v>
                </c:pt>
                <c:pt idx="9">
                  <c:v>-0.14810000000000001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406-9668-083D98C8B086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Sheet1!$AE$27:$AE$35</c:f>
              <c:numCache>
                <c:formatCode>0.0000</c:formatCode>
                <c:ptCount val="9"/>
                <c:pt idx="0">
                  <c:v>9.9699999999999997E-2</c:v>
                </c:pt>
                <c:pt idx="1">
                  <c:v>9.2200000000000004E-2</c:v>
                </c:pt>
                <c:pt idx="2">
                  <c:v>8.5400000000000004E-2</c:v>
                </c:pt>
                <c:pt idx="3">
                  <c:v>8.5199999999999998E-2</c:v>
                </c:pt>
                <c:pt idx="4">
                  <c:v>8.8800000000000004E-2</c:v>
                </c:pt>
                <c:pt idx="5">
                  <c:v>7.9200000000000007E-2</c:v>
                </c:pt>
                <c:pt idx="6">
                  <c:v>0.14680000000000001</c:v>
                </c:pt>
                <c:pt idx="7">
                  <c:v>0.2056</c:v>
                </c:pt>
                <c:pt idx="8">
                  <c:v>0.2717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3-4406-9668-083D98C8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Yaw Derivative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Aerodynamic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6917 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Sheet1!$R$71:$R$79</c:f>
              <c:numCache>
                <c:formatCode>General</c:formatCode>
                <c:ptCount val="9"/>
                <c:pt idx="0">
                  <c:v>0.41829680388760693</c:v>
                </c:pt>
                <c:pt idx="1">
                  <c:v>0.21385020683027309</c:v>
                </c:pt>
                <c:pt idx="2">
                  <c:v>0.22290979566490349</c:v>
                </c:pt>
                <c:pt idx="3">
                  <c:v>0.22311181783628831</c:v>
                </c:pt>
                <c:pt idx="4">
                  <c:v>0.21322886148010456</c:v>
                </c:pt>
                <c:pt idx="5">
                  <c:v>0.22961656965700566</c:v>
                </c:pt>
                <c:pt idx="6">
                  <c:v>0.22539167678995445</c:v>
                </c:pt>
                <c:pt idx="7">
                  <c:v>0.22447802106672066</c:v>
                </c:pt>
                <c:pt idx="8">
                  <c:v>0.22563193352047631</c:v>
                </c:pt>
              </c:numCache>
            </c:numRef>
          </c:xVal>
          <c:yVal>
            <c:numRef>
              <c:f>Sheet1!$S$71:$S$79</c:f>
              <c:numCache>
                <c:formatCode>General</c:formatCode>
                <c:ptCount val="9"/>
                <c:pt idx="0">
                  <c:v>2.2424153088873329</c:v>
                </c:pt>
                <c:pt idx="1">
                  <c:v>7.9180527207667276E-3</c:v>
                </c:pt>
                <c:pt idx="2">
                  <c:v>0.27786316500516256</c:v>
                </c:pt>
                <c:pt idx="3">
                  <c:v>0.27087625564806855</c:v>
                </c:pt>
                <c:pt idx="4">
                  <c:v>0.39671988575607187</c:v>
                </c:pt>
                <c:pt idx="5">
                  <c:v>0.27800116334077002</c:v>
                </c:pt>
                <c:pt idx="6">
                  <c:v>0.29972963228053812</c:v>
                </c:pt>
                <c:pt idx="7">
                  <c:v>0.30337890187236077</c:v>
                </c:pt>
                <c:pt idx="8">
                  <c:v>0.29961811587787851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8-49E6-86C0-2EF101F63BB7}"/>
            </c:ext>
          </c:extLst>
        </c:ser>
        <c:ser>
          <c:idx val="1"/>
          <c:order val="1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Sheet1!$AN$71:$AN$79</c:f>
              <c:numCache>
                <c:formatCode>General</c:formatCode>
                <c:ptCount val="9"/>
                <c:pt idx="0">
                  <c:v>0.38652393691995102</c:v>
                </c:pt>
                <c:pt idx="1">
                  <c:v>0.3111161472556106</c:v>
                </c:pt>
                <c:pt idx="2">
                  <c:v>0.31332791320668146</c:v>
                </c:pt>
                <c:pt idx="3">
                  <c:v>0.31762455487280328</c:v>
                </c:pt>
                <c:pt idx="4">
                  <c:v>0.32768973354577685</c:v>
                </c:pt>
                <c:pt idx="5">
                  <c:v>0.33954313104342876</c:v>
                </c:pt>
                <c:pt idx="6">
                  <c:v>0.33036898393701714</c:v>
                </c:pt>
                <c:pt idx="7">
                  <c:v>0.3297436429385866</c:v>
                </c:pt>
                <c:pt idx="8">
                  <c:v>0.3275123529727868</c:v>
                </c:pt>
              </c:numCache>
            </c:numRef>
          </c:xVal>
          <c:yVal>
            <c:numRef>
              <c:f>Sheet1!$AO$71:$AO$79</c:f>
              <c:numCache>
                <c:formatCode>General</c:formatCode>
                <c:ptCount val="9"/>
                <c:pt idx="0">
                  <c:v>0.76249424853998948</c:v>
                </c:pt>
                <c:pt idx="1">
                  <c:v>0.12447514507429065</c:v>
                </c:pt>
                <c:pt idx="2">
                  <c:v>0.1597544894904282</c:v>
                </c:pt>
                <c:pt idx="3">
                  <c:v>0.75934805471986477</c:v>
                </c:pt>
                <c:pt idx="4">
                  <c:v>0.54427782239485911</c:v>
                </c:pt>
                <c:pt idx="5">
                  <c:v>0.42743415637082627</c:v>
                </c:pt>
                <c:pt idx="6">
                  <c:v>0.48663734231148381</c:v>
                </c:pt>
                <c:pt idx="7">
                  <c:v>0.4896347648903554</c:v>
                </c:pt>
                <c:pt idx="8">
                  <c:v>0.49811519275724919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8-49E6-86C0-2EF101F6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6959"/>
        <c:axId val="146564559"/>
      </c:scatterChart>
      <c:valAx>
        <c:axId val="1465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location [ft]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4559"/>
        <c:crosses val="autoZero"/>
        <c:crossBetween val="midCat"/>
      </c:valAx>
      <c:valAx>
        <c:axId val="1465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location [ft]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Sheet1!$E$25:$E$35</c:f>
              <c:numCache>
                <c:formatCode>0.0000</c:formatCode>
                <c:ptCount val="11"/>
                <c:pt idx="0">
                  <c:v>1.303E-2</c:v>
                </c:pt>
                <c:pt idx="1">
                  <c:v>1.1730000000000001E-2</c:v>
                </c:pt>
                <c:pt idx="2">
                  <c:v>1.2330000000000001E-2</c:v>
                </c:pt>
                <c:pt idx="3">
                  <c:v>1.5030000000000002E-2</c:v>
                </c:pt>
                <c:pt idx="4">
                  <c:v>1.9629999999999998E-2</c:v>
                </c:pt>
                <c:pt idx="5">
                  <c:v>2.673E-2</c:v>
                </c:pt>
                <c:pt idx="6">
                  <c:v>3.6229999999999998E-2</c:v>
                </c:pt>
                <c:pt idx="7">
                  <c:v>4.8129999999999999E-2</c:v>
                </c:pt>
                <c:pt idx="8">
                  <c:v>6.2730000000000008E-2</c:v>
                </c:pt>
                <c:pt idx="9">
                  <c:v>8.0129999999999993E-2</c:v>
                </c:pt>
                <c:pt idx="10">
                  <c:v>0.10063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B-4355-839D-B0F814D8859C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Sheet1!$U$25:$U$35</c:f>
              <c:numCache>
                <c:formatCode>0.0000</c:formatCode>
                <c:ptCount val="11"/>
                <c:pt idx="0">
                  <c:v>1.9335999999999999E-2</c:v>
                </c:pt>
                <c:pt idx="1">
                  <c:v>1.5035999999999999E-2</c:v>
                </c:pt>
                <c:pt idx="2">
                  <c:v>1.3436E-2</c:v>
                </c:pt>
                <c:pt idx="3">
                  <c:v>1.4536E-2</c:v>
                </c:pt>
                <c:pt idx="4">
                  <c:v>1.8236000000000002E-2</c:v>
                </c:pt>
                <c:pt idx="5">
                  <c:v>2.4736000000000001E-2</c:v>
                </c:pt>
                <c:pt idx="6">
                  <c:v>3.4136E-2</c:v>
                </c:pt>
                <c:pt idx="7">
                  <c:v>4.6435999999999998E-2</c:v>
                </c:pt>
                <c:pt idx="8">
                  <c:v>6.1836000000000002E-2</c:v>
                </c:pt>
                <c:pt idx="9">
                  <c:v>8.0335999999999991E-2</c:v>
                </c:pt>
                <c:pt idx="10">
                  <c:v>0.10223599999999999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4355-839D-B0F814D8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Sheet1!$F$26:$F$35</c:f>
              <c:numCache>
                <c:formatCode>0.0000</c:formatCode>
                <c:ptCount val="10"/>
                <c:pt idx="0">
                  <c:v>0.14280000000000001</c:v>
                </c:pt>
                <c:pt idx="1">
                  <c:v>0.12609999999999999</c:v>
                </c:pt>
                <c:pt idx="2">
                  <c:v>8.7499999999999994E-2</c:v>
                </c:pt>
                <c:pt idx="3">
                  <c:v>7.2999999999999995E-2</c:v>
                </c:pt>
                <c:pt idx="4">
                  <c:v>0</c:v>
                </c:pt>
                <c:pt idx="5">
                  <c:v>-6.6400000000000001E-2</c:v>
                </c:pt>
                <c:pt idx="6">
                  <c:v>-0.14749999999999999</c:v>
                </c:pt>
                <c:pt idx="7">
                  <c:v>-0.24229999999999999</c:v>
                </c:pt>
                <c:pt idx="8">
                  <c:v>-0.3508</c:v>
                </c:pt>
                <c:pt idx="9">
                  <c:v>-0.47339999999999999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9-4126-A568-250B872EEF5D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Sheet1!$V$25:$V$35</c:f>
              <c:numCache>
                <c:formatCode>0.0000</c:formatCode>
                <c:ptCount val="11"/>
                <c:pt idx="0">
                  <c:v>0.17399999999999999</c:v>
                </c:pt>
                <c:pt idx="1">
                  <c:v>0.14369999999999999</c:v>
                </c:pt>
                <c:pt idx="2">
                  <c:v>0.113</c:v>
                </c:pt>
                <c:pt idx="3">
                  <c:v>7.6499999999999999E-2</c:v>
                </c:pt>
                <c:pt idx="4">
                  <c:v>3.9100000000000003E-2</c:v>
                </c:pt>
                <c:pt idx="5">
                  <c:v>-3.8999999999999998E-3</c:v>
                </c:pt>
                <c:pt idx="6">
                  <c:v>-4.48E-2</c:v>
                </c:pt>
                <c:pt idx="7">
                  <c:v>-9.1700000000000004E-2</c:v>
                </c:pt>
                <c:pt idx="8">
                  <c:v>-0.14199999999999999</c:v>
                </c:pt>
                <c:pt idx="9">
                  <c:v>-0.1958</c:v>
                </c:pt>
                <c:pt idx="10">
                  <c:v>-0.25319999999999998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9-4126-A568-250B872E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Sheet1!$G$26:$G$35</c:f>
              <c:numCache>
                <c:formatCode>0.0000</c:formatCode>
                <c:ptCount val="10"/>
                <c:pt idx="0">
                  <c:v>7.8005115089514057</c:v>
                </c:pt>
                <c:pt idx="1">
                  <c:v>22.944038929440385</c:v>
                </c:pt>
                <c:pt idx="2">
                  <c:v>31.922821024617427</c:v>
                </c:pt>
                <c:pt idx="3">
                  <c:v>34.075394803871632</c:v>
                </c:pt>
                <c:pt idx="4">
                  <c:v>32.716049382716051</c:v>
                </c:pt>
                <c:pt idx="5">
                  <c:v>29.746066795473368</c:v>
                </c:pt>
                <c:pt idx="6">
                  <c:v>26.696447122376895</c:v>
                </c:pt>
                <c:pt idx="7">
                  <c:v>23.846644348796428</c:v>
                </c:pt>
                <c:pt idx="8">
                  <c:v>21.35155372519656</c:v>
                </c:pt>
                <c:pt idx="9">
                  <c:v>19.18115870018881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8-46F9-AFB1-6F7F1110DDC4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Sheet1!$W$27:$W$35</c:f>
              <c:numCache>
                <c:formatCode>0.0000</c:formatCode>
                <c:ptCount val="9"/>
                <c:pt idx="0">
                  <c:v>5.2173265852932413</c:v>
                </c:pt>
                <c:pt idx="1">
                  <c:v>17.570170610897083</c:v>
                </c:pt>
                <c:pt idx="2">
                  <c:v>24.25422241719675</c:v>
                </c:pt>
                <c:pt idx="3">
                  <c:v>25.553848641655886</c:v>
                </c:pt>
                <c:pt idx="4">
                  <c:v>24.068432153737991</c:v>
                </c:pt>
                <c:pt idx="5">
                  <c:v>21.84296666379533</c:v>
                </c:pt>
                <c:pt idx="6">
                  <c:v>19.55495180800828</c:v>
                </c:pt>
                <c:pt idx="7">
                  <c:v>17.507717586138224</c:v>
                </c:pt>
                <c:pt idx="8">
                  <c:v>15.710708556672797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8-46F9-AFB1-6F7F1110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Sheet1!$H$26:$H$35</c:f>
              <c:numCache>
                <c:formatCode>0.0000</c:formatCode>
                <c:ptCount val="10"/>
                <c:pt idx="0">
                  <c:v>0.2561216203596331</c:v>
                </c:pt>
                <c:pt idx="1">
                  <c:v>4.5752468868678349E-2</c:v>
                </c:pt>
                <c:pt idx="2">
                  <c:v>2.7422116508256759E-2</c:v>
                </c:pt>
                <c:pt idx="3">
                  <c:v>2.3069652401594413E-2</c:v>
                </c:pt>
                <c:pt idx="4">
                  <c:v>2.2802487687687691E-2</c:v>
                </c:pt>
                <c:pt idx="5">
                  <c:v>2.4374057444017359E-2</c:v>
                </c:pt>
                <c:pt idx="6">
                  <c:v>2.6893349278463645E-2</c:v>
                </c:pt>
                <c:pt idx="7">
                  <c:v>2.9965373928633812E-2</c:v>
                </c:pt>
                <c:pt idx="8">
                  <c:v>3.3372265797543654E-2</c:v>
                </c:pt>
                <c:pt idx="9">
                  <c:v>3.7057458439020703E-2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2-4E56-AADB-41381552A111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Sheet1!$X$27:$X$35</c:f>
              <c:numCache>
                <c:formatCode>0.0000</c:formatCode>
                <c:ptCount val="9"/>
                <c:pt idx="0">
                  <c:v>0.14996001540168985</c:v>
                </c:pt>
                <c:pt idx="1">
                  <c:v>6.2463254653525306E-2</c:v>
                </c:pt>
                <c:pt idx="2">
                  <c:v>3.2415830534252704E-2</c:v>
                </c:pt>
                <c:pt idx="3">
                  <c:v>3.0785969308653696E-2</c:v>
                </c:pt>
                <c:pt idx="4">
                  <c:v>3.266605645909583E-2</c:v>
                </c:pt>
                <c:pt idx="5">
                  <c:v>3.5928436389557866E-2</c:v>
                </c:pt>
                <c:pt idx="6">
                  <c:v>4.0009833967773356E-2</c:v>
                </c:pt>
                <c:pt idx="7">
                  <c:v>4.4497170224850058E-2</c:v>
                </c:pt>
                <c:pt idx="8">
                  <c:v>4.9313387521637005E-2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2-4E56-AADB-41381552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[lbf]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Sheet1!$I$26:$I$35</c:f>
              <c:numCache>
                <c:formatCode>0.0000</c:formatCode>
                <c:ptCount val="10"/>
                <c:pt idx="0">
                  <c:v>3.5548773625496128</c:v>
                </c:pt>
                <c:pt idx="1">
                  <c:v>0.69177405157417438</c:v>
                </c:pt>
                <c:pt idx="2">
                  <c:v>0.38353843220610562</c:v>
                </c:pt>
                <c:pt idx="3">
                  <c:v>0.30514807372669572</c:v>
                </c:pt>
                <c:pt idx="4">
                  <c:v>0.27821998749616816</c:v>
                </c:pt>
                <c:pt idx="5">
                  <c:v>0.27539346911277479</c:v>
                </c:pt>
                <c:pt idx="6">
                  <c:v>0.28025420754136354</c:v>
                </c:pt>
                <c:pt idx="7">
                  <c:v>0.2894490019873372</c:v>
                </c:pt>
                <c:pt idx="8">
                  <c:v>0.30034226743078452</c:v>
                </c:pt>
                <c:pt idx="9">
                  <c:v>0.31216217853735589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C-4A5A-B943-F8BC3D027356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Sheet1!$Y$27:$Y$35</c:f>
              <c:numCache>
                <c:formatCode>0.0000</c:formatCode>
                <c:ptCount val="9"/>
                <c:pt idx="0">
                  <c:v>6.0259614941906889</c:v>
                </c:pt>
                <c:pt idx="1">
                  <c:v>1.5574445461776072</c:v>
                </c:pt>
                <c:pt idx="2">
                  <c:v>0.51983925712772328</c:v>
                </c:pt>
                <c:pt idx="3">
                  <c:v>0.41310708866179424</c:v>
                </c:pt>
                <c:pt idx="4">
                  <c:v>0.38435884784221813</c:v>
                </c:pt>
                <c:pt idx="5">
                  <c:v>0.3801265548699751</c:v>
                </c:pt>
                <c:pt idx="6">
                  <c:v>0.38710391601166988</c:v>
                </c:pt>
                <c:pt idx="7">
                  <c:v>0.39832872203135017</c:v>
                </c:pt>
                <c:pt idx="8">
                  <c:v>0.41194901230330105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C-4A5A-B943-F8BC3D02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Required</a:t>
                </a:r>
                <a:r>
                  <a:rPr lang="en-US" baseline="0"/>
                  <a:t> Power</a:t>
                </a:r>
                <a:r>
                  <a:rPr lang="en-US"/>
                  <a:t> [lbf ft/s]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Sheet1!$J$26:$J$35</c:f>
              <c:numCache>
                <c:formatCode>0.0000</c:formatCode>
                <c:ptCount val="10"/>
                <c:pt idx="0">
                  <c:v>5.7000000000000002E-2</c:v>
                </c:pt>
                <c:pt idx="1">
                  <c:v>0.13100000000000001</c:v>
                </c:pt>
                <c:pt idx="2">
                  <c:v>0.1857</c:v>
                </c:pt>
                <c:pt idx="3">
                  <c:v>0.23130000000000001</c:v>
                </c:pt>
                <c:pt idx="4">
                  <c:v>0.30009999999999998</c:v>
                </c:pt>
                <c:pt idx="5">
                  <c:v>0.3619</c:v>
                </c:pt>
                <c:pt idx="6">
                  <c:v>0.4204</c:v>
                </c:pt>
                <c:pt idx="7">
                  <c:v>0.47699999999999998</c:v>
                </c:pt>
                <c:pt idx="8">
                  <c:v>0.53249999999999997</c:v>
                </c:pt>
                <c:pt idx="9">
                  <c:v>0.5857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5-4144-8332-1C33A5FE37FE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Sheet1!$Z$27:$Z$35</c:f>
              <c:numCache>
                <c:formatCode>0.0000</c:formatCode>
                <c:ptCount val="9"/>
                <c:pt idx="0">
                  <c:v>0.1812</c:v>
                </c:pt>
                <c:pt idx="1">
                  <c:v>0.1915</c:v>
                </c:pt>
                <c:pt idx="2">
                  <c:v>0.21060000000000001</c:v>
                </c:pt>
                <c:pt idx="3">
                  <c:v>0.23649999999999999</c:v>
                </c:pt>
                <c:pt idx="4">
                  <c:v>0.2361</c:v>
                </c:pt>
                <c:pt idx="5">
                  <c:v>0.2505</c:v>
                </c:pt>
                <c:pt idx="6">
                  <c:v>0.26550000000000001</c:v>
                </c:pt>
                <c:pt idx="7">
                  <c:v>0.28029999999999999</c:v>
                </c:pt>
                <c:pt idx="8">
                  <c:v>0.29509999999999997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5-4144-8332-1C33A5FE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Static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Sheet1!$K$26:$K$35</c:f>
              <c:numCache>
                <c:formatCode>0.0000</c:formatCode>
                <c:ptCount val="10"/>
                <c:pt idx="0">
                  <c:v>7.8005115089514057</c:v>
                </c:pt>
                <c:pt idx="1">
                  <c:v>22.944038929440385</c:v>
                </c:pt>
                <c:pt idx="2">
                  <c:v>31.922821024617427</c:v>
                </c:pt>
                <c:pt idx="3">
                  <c:v>34.075394803871632</c:v>
                </c:pt>
                <c:pt idx="4">
                  <c:v>32.716049382716051</c:v>
                </c:pt>
                <c:pt idx="5">
                  <c:v>29.746066795473368</c:v>
                </c:pt>
                <c:pt idx="6">
                  <c:v>26.696447122376895</c:v>
                </c:pt>
                <c:pt idx="7">
                  <c:v>23.846644348796428</c:v>
                </c:pt>
                <c:pt idx="8">
                  <c:v>21.35155372519656</c:v>
                </c:pt>
                <c:pt idx="9">
                  <c:v>19.18115870018881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2-4B87-B8B6-20CB134D3CFE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Sheet1!$AA$27:$AA$35</c:f>
              <c:numCache>
                <c:formatCode>0.0000</c:formatCode>
                <c:ptCount val="9"/>
                <c:pt idx="0">
                  <c:v>5.2173265852932413</c:v>
                </c:pt>
                <c:pt idx="1">
                  <c:v>17.570170610897083</c:v>
                </c:pt>
                <c:pt idx="2">
                  <c:v>24.25422241719675</c:v>
                </c:pt>
                <c:pt idx="3">
                  <c:v>25.553848641655886</c:v>
                </c:pt>
                <c:pt idx="4">
                  <c:v>24.068432153737991</c:v>
                </c:pt>
                <c:pt idx="5">
                  <c:v>21.84296666379533</c:v>
                </c:pt>
                <c:pt idx="6">
                  <c:v>19.55495180800828</c:v>
                </c:pt>
                <c:pt idx="7">
                  <c:v>17.507717586138224</c:v>
                </c:pt>
                <c:pt idx="8">
                  <c:v>15.710708556672797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2-4B87-B8B6-20CB134D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Wind</a:t>
                </a:r>
                <a:r>
                  <a:rPr lang="en-US" baseline="0"/>
                  <a:t> </a:t>
                </a:r>
                <a:r>
                  <a:rPr lang="en-US"/>
                  <a:t>Glide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Sheet1!$L$26:$L$35</c:f>
              <c:numCache>
                <c:formatCode>0.0000</c:formatCode>
                <c:ptCount val="10"/>
                <c:pt idx="0">
                  <c:v>4.5187204303414426</c:v>
                </c:pt>
                <c:pt idx="1">
                  <c:v>0.87933653435130854</c:v>
                </c:pt>
                <c:pt idx="2">
                  <c:v>0.48752819652485779</c:v>
                </c:pt>
                <c:pt idx="3">
                  <c:v>0.38788365797215679</c:v>
                </c:pt>
                <c:pt idx="4">
                  <c:v>0.35365449027096502</c:v>
                </c:pt>
                <c:pt idx="5">
                  <c:v>0.35006161066832947</c:v>
                </c:pt>
                <c:pt idx="6">
                  <c:v>0.35624025364352813</c:v>
                </c:pt>
                <c:pt idx="7">
                  <c:v>0.36792805642219045</c:v>
                </c:pt>
                <c:pt idx="8">
                  <c:v>0.38177484102044557</c:v>
                </c:pt>
                <c:pt idx="9">
                  <c:v>0.3967995151104054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9-4322-9BA0-90A05940D4A6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Sheet1!$AB$27:$AB$35</c:f>
              <c:numCache>
                <c:formatCode>0.0000</c:formatCode>
                <c:ptCount val="9"/>
                <c:pt idx="0">
                  <c:v>5.4773003210328302</c:v>
                </c:pt>
                <c:pt idx="1">
                  <c:v>1.415639897631827</c:v>
                </c:pt>
                <c:pt idx="2">
                  <c:v>0.47250811886137889</c:v>
                </c:pt>
                <c:pt idx="3">
                  <c:v>0.37549386791295364</c:v>
                </c:pt>
                <c:pt idx="4">
                  <c:v>0.34936314191644757</c:v>
                </c:pt>
                <c:pt idx="5">
                  <c:v>0.34551619737856426</c:v>
                </c:pt>
                <c:pt idx="6">
                  <c:v>0.35185827282299087</c:v>
                </c:pt>
                <c:pt idx="7">
                  <c:v>0.3620610651366154</c:v>
                </c:pt>
                <c:pt idx="8">
                  <c:v>0.37444123390321588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9-4322-9BA0-90A05940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Sink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60324</xdr:colOff>
      <xdr:row>36</xdr:row>
      <xdr:rowOff>133350</xdr:rowOff>
    </xdr:from>
    <xdr:to>
      <xdr:col>6</xdr:col>
      <xdr:colOff>463549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DA7BE-DAA0-19BF-7870-EEF383305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336550</xdr:colOff>
      <xdr:row>52</xdr:row>
      <xdr:rowOff>6350</xdr:rowOff>
    </xdr:from>
    <xdr:to>
      <xdr:col>6</xdr:col>
      <xdr:colOff>635000</xdr:colOff>
      <xdr:row>66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783684-E794-4C18-B371-018751B7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36</xdr:row>
      <xdr:rowOff>107950</xdr:rowOff>
    </xdr:from>
    <xdr:to>
      <xdr:col>13</xdr:col>
      <xdr:colOff>425450</xdr:colOff>
      <xdr:row>51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05FAD-06A9-4696-9B38-3402AC3D2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52</xdr:row>
      <xdr:rowOff>0</xdr:rowOff>
    </xdr:from>
    <xdr:to>
      <xdr:col>13</xdr:col>
      <xdr:colOff>488950</xdr:colOff>
      <xdr:row>66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0B902-2340-4EE5-B258-51B3A368D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76200</xdr:colOff>
      <xdr:row>36</xdr:row>
      <xdr:rowOff>76200</xdr:rowOff>
    </xdr:from>
    <xdr:to>
      <xdr:col>22</xdr:col>
      <xdr:colOff>234950</xdr:colOff>
      <xdr:row>51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98BD0C-2FA8-43D7-8700-019C1FE6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88900</xdr:colOff>
      <xdr:row>52</xdr:row>
      <xdr:rowOff>19050</xdr:rowOff>
    </xdr:from>
    <xdr:to>
      <xdr:col>22</xdr:col>
      <xdr:colOff>247650</xdr:colOff>
      <xdr:row>67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0B079C-B79B-48AE-9B14-AFFA1D55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412750</xdr:colOff>
      <xdr:row>36</xdr:row>
      <xdr:rowOff>101600</xdr:rowOff>
    </xdr:from>
    <xdr:to>
      <xdr:col>30</xdr:col>
      <xdr:colOff>596900</xdr:colOff>
      <xdr:row>51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503634-1F21-4B68-8D80-040E5A6FE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431800</xdr:colOff>
      <xdr:row>52</xdr:row>
      <xdr:rowOff>0</xdr:rowOff>
    </xdr:from>
    <xdr:to>
      <xdr:col>31</xdr:col>
      <xdr:colOff>6350</xdr:colOff>
      <xdr:row>66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F8153B-5609-4AF9-A75E-F0995C5BA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279400</xdr:colOff>
      <xdr:row>9</xdr:row>
      <xdr:rowOff>120650</xdr:rowOff>
    </xdr:from>
    <xdr:to>
      <xdr:col>39</xdr:col>
      <xdr:colOff>463550</xdr:colOff>
      <xdr:row>24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6D1C90-D86F-4C6C-9D49-865FAC2CC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260350</xdr:colOff>
      <xdr:row>25</xdr:row>
      <xdr:rowOff>120650</xdr:rowOff>
    </xdr:from>
    <xdr:to>
      <xdr:col>39</xdr:col>
      <xdr:colOff>444500</xdr:colOff>
      <xdr:row>40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81EB31-B1C5-4858-90E5-E30604B04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228600</xdr:colOff>
      <xdr:row>41</xdr:row>
      <xdr:rowOff>50800</xdr:rowOff>
    </xdr:from>
    <xdr:to>
      <xdr:col>39</xdr:col>
      <xdr:colOff>412750</xdr:colOff>
      <xdr:row>56</xdr:row>
      <xdr:rowOff>31750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3B8C2F-B317-42CE-A469-99E1AF467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215900</xdr:colOff>
      <xdr:row>57</xdr:row>
      <xdr:rowOff>6350</xdr:rowOff>
    </xdr:from>
    <xdr:to>
      <xdr:col>39</xdr:col>
      <xdr:colOff>400050</xdr:colOff>
      <xdr:row>71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A80432-5B57-48C9-9E24-3460639D4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346074</xdr:colOff>
      <xdr:row>81</xdr:row>
      <xdr:rowOff>95250</xdr:rowOff>
    </xdr:from>
    <xdr:to>
      <xdr:col>10</xdr:col>
      <xdr:colOff>730249</xdr:colOff>
      <xdr:row>99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70D93D-AF9C-E5F0-595C-094C7D22F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2115-156F-4427-9CDC-7D2EBE7CF748}">
  <dimension ref="A1:AO96"/>
  <sheetViews>
    <sheetView tabSelected="1" topLeftCell="B64" workbookViewId="0">
      <selection activeCell="M94" sqref="M94"/>
    </sheetView>
  </sheetViews>
  <sheetFormatPr defaultRowHeight="14.5" x14ac:dyDescent="0.35"/>
  <cols>
    <col min="1" max="1" width="8" style="1" bestFit="1" customWidth="1"/>
    <col min="2" max="2" width="12.90625" style="1" bestFit="1" customWidth="1"/>
    <col min="3" max="3" width="12.90625" style="1" customWidth="1"/>
    <col min="4" max="4" width="9.26953125" style="1" customWidth="1"/>
    <col min="5" max="5" width="7" style="1" bestFit="1" customWidth="1"/>
    <col min="6" max="6" width="13.453125" style="1" bestFit="1" customWidth="1"/>
    <col min="7" max="7" width="12.90625" style="1" bestFit="1" customWidth="1"/>
    <col min="8" max="8" width="7.36328125" style="1" bestFit="1" customWidth="1"/>
    <col min="9" max="9" width="14.1796875" style="1" bestFit="1" customWidth="1"/>
    <col min="10" max="10" width="11.6328125" style="1" bestFit="1" customWidth="1"/>
    <col min="11" max="11" width="13.08984375" style="1" bestFit="1" customWidth="1"/>
    <col min="12" max="12" width="8.36328125" style="1" bestFit="1" customWidth="1"/>
    <col min="13" max="13" width="9.6328125" style="1" bestFit="1" customWidth="1"/>
    <col min="14" max="14" width="8.7265625" style="1" bestFit="1" customWidth="1"/>
    <col min="15" max="15" width="9.08984375" style="1" bestFit="1" customWidth="1"/>
  </cols>
  <sheetData>
    <row r="1" spans="1:31" x14ac:dyDescent="0.35">
      <c r="B1" s="1" t="s">
        <v>47</v>
      </c>
      <c r="Q1" s="1"/>
      <c r="R1" s="1" t="s">
        <v>48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5">
      <c r="A2" s="1" t="s">
        <v>0</v>
      </c>
      <c r="B2" s="1" t="s">
        <v>1</v>
      </c>
      <c r="C2" s="1" t="s">
        <v>41</v>
      </c>
      <c r="D2" s="1" t="s">
        <v>42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17</v>
      </c>
      <c r="N2" s="1" t="s">
        <v>11</v>
      </c>
      <c r="O2" s="1" t="s">
        <v>12</v>
      </c>
      <c r="Q2" s="1" t="s">
        <v>0</v>
      </c>
      <c r="R2" s="1" t="s">
        <v>1</v>
      </c>
      <c r="S2" s="1" t="s">
        <v>41</v>
      </c>
      <c r="T2" s="1" t="s">
        <v>42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17</v>
      </c>
      <c r="AD2" s="1" t="s">
        <v>11</v>
      </c>
      <c r="AE2" s="1" t="s">
        <v>12</v>
      </c>
    </row>
    <row r="3" spans="1:31" x14ac:dyDescent="0.35">
      <c r="A3" s="1">
        <v>-10</v>
      </c>
      <c r="B3" s="1">
        <v>-0.97699999999999998</v>
      </c>
      <c r="C3" s="1">
        <v>1.0200000000000001E-2</v>
      </c>
      <c r="D3" s="1">
        <f>C3+$C$16</f>
        <v>1.303E-2</v>
      </c>
      <c r="E3" s="1">
        <v>0.14879999999999999</v>
      </c>
      <c r="F3" s="1">
        <f>B3/D3</f>
        <v>-74.980813507290861</v>
      </c>
      <c r="G3" s="1" t="e">
        <f>SQRT($G$19*COS(A3*PI()/180)/(0.5*$G$16*B3*$G$17))</f>
        <v>#NUM!</v>
      </c>
      <c r="H3" s="1" t="e">
        <f>D3*0.5*$G$16*$G$17*G3*G3</f>
        <v>#NUM!</v>
      </c>
      <c r="I3" s="1" t="e">
        <f>H3*G3</f>
        <v>#NUM!</v>
      </c>
      <c r="J3" s="1">
        <v>8.5000000000000006E-3</v>
      </c>
      <c r="K3" s="1">
        <f>F3</f>
        <v>-74.980813507290861</v>
      </c>
      <c r="L3" s="1" t="e">
        <f>I3/$G$19</f>
        <v>#NUM!</v>
      </c>
      <c r="M3" s="1">
        <v>-4.58E-2</v>
      </c>
      <c r="N3" s="1">
        <v>-0.30630000000000002</v>
      </c>
      <c r="O3" s="1">
        <v>0.1106</v>
      </c>
      <c r="Q3" s="1">
        <v>-10</v>
      </c>
      <c r="R3" s="1">
        <v>-0.29680000000000001</v>
      </c>
      <c r="S3" s="1">
        <v>1.5900000000000001E-2</v>
      </c>
      <c r="T3" s="1">
        <f t="shared" ref="T3:T4" si="0">S3+$S$16</f>
        <v>1.9335999999999999E-2</v>
      </c>
      <c r="U3" s="1">
        <v>0.17399999999999999</v>
      </c>
      <c r="V3" s="1">
        <f>R3/T3</f>
        <v>-15.349606950765413</v>
      </c>
      <c r="W3" s="1" t="e">
        <f t="shared" ref="W3:W4" si="1">SQRT($G$19*COS(Q3*PI()/180)/(0.5*$G$16*R3*$W$17))</f>
        <v>#NUM!</v>
      </c>
      <c r="X3" s="1" t="e">
        <f t="shared" ref="X3:X7" si="2">T3*0.5*$G$16*$W$17*W3*W3</f>
        <v>#NUM!</v>
      </c>
      <c r="Y3" s="1" t="e">
        <f>X3*W3</f>
        <v>#NUM!</v>
      </c>
      <c r="Z3" s="1">
        <v>0.16070000000000001</v>
      </c>
      <c r="AA3" s="1">
        <f>V3</f>
        <v>-15.349606950765413</v>
      </c>
      <c r="AB3" s="1" t="e">
        <f t="shared" ref="AB3:AB4" si="3">Y3/$W$19</f>
        <v>#NUM!</v>
      </c>
      <c r="AC3" s="1">
        <v>-0.84209999999999996</v>
      </c>
      <c r="AD3" s="1">
        <v>-0.19520000000000001</v>
      </c>
      <c r="AE3" s="1">
        <v>0.1174</v>
      </c>
    </row>
    <row r="4" spans="1:31" x14ac:dyDescent="0.35">
      <c r="A4" s="1">
        <v>-8</v>
      </c>
      <c r="B4" s="1">
        <v>9.1499999999999998E-2</v>
      </c>
      <c r="C4" s="1">
        <v>8.8999999999999999E-3</v>
      </c>
      <c r="D4" s="1">
        <f t="shared" ref="D4:D13" si="4">C4+$C$16</f>
        <v>1.1730000000000001E-2</v>
      </c>
      <c r="E4" s="1">
        <v>0.14280000000000001</v>
      </c>
      <c r="F4" s="1">
        <f t="shared" ref="F4:F13" si="5">B4/D4</f>
        <v>7.8005115089514057</v>
      </c>
      <c r="G4" s="1">
        <f t="shared" ref="G4:G13" si="6">SQRT($G$19*COS(A4*PI()/180)/(0.5*$G$16*B4*$G$17))</f>
        <v>35.594736248948983</v>
      </c>
      <c r="H4" s="1">
        <f t="shared" ref="H4:H13" si="7">D4*0.5*$G$16*$G$17*G4*G4</f>
        <v>9.9870872414585699E-2</v>
      </c>
      <c r="I4" s="1">
        <f t="shared" ref="I4:I13" si="8">H4*G4</f>
        <v>3.5548773625496128</v>
      </c>
      <c r="J4" s="1">
        <v>5.7000000000000002E-2</v>
      </c>
      <c r="K4" s="1">
        <f t="shared" ref="K4:K13" si="9">F4</f>
        <v>7.8005115089514057</v>
      </c>
      <c r="L4" s="1">
        <f t="shared" ref="L4:L13" si="10">I4/$G$19</f>
        <v>4.5187204303414426</v>
      </c>
      <c r="M4" s="1">
        <v>-0.31040000000000001</v>
      </c>
      <c r="N4" s="1">
        <v>-0.30449999999999999</v>
      </c>
      <c r="O4" s="1">
        <v>9.4399999999999998E-2</v>
      </c>
      <c r="Q4" s="1">
        <v>-8</v>
      </c>
      <c r="R4" s="1">
        <v>-0.1139</v>
      </c>
      <c r="S4" s="1">
        <v>1.1599999999999999E-2</v>
      </c>
      <c r="T4" s="1">
        <f t="shared" si="0"/>
        <v>1.5035999999999999E-2</v>
      </c>
      <c r="U4" s="1">
        <v>0.14369999999999999</v>
      </c>
      <c r="V4" s="1">
        <f t="shared" ref="V4:V13" si="11">R4/T4</f>
        <v>-7.5751529662144197</v>
      </c>
      <c r="W4" s="1" t="e">
        <f t="shared" si="1"/>
        <v>#NUM!</v>
      </c>
      <c r="X4" s="1" t="e">
        <f t="shared" si="2"/>
        <v>#NUM!</v>
      </c>
      <c r="Y4" s="1" t="e">
        <f t="shared" ref="Y4:Y13" si="12">X4*W4</f>
        <v>#NUM!</v>
      </c>
      <c r="Z4" s="1">
        <v>0.1704</v>
      </c>
      <c r="AA4" s="1">
        <f t="shared" ref="AA4:AA13" si="13">V4</f>
        <v>-7.5751529662144197</v>
      </c>
      <c r="AB4" s="1" t="e">
        <f t="shared" si="3"/>
        <v>#NUM!</v>
      </c>
      <c r="AC4" s="1">
        <v>-0.89690000000000003</v>
      </c>
      <c r="AD4" s="1">
        <v>-0.18590000000000001</v>
      </c>
      <c r="AE4" s="1">
        <v>0.1081</v>
      </c>
    </row>
    <row r="5" spans="1:31" x14ac:dyDescent="0.35">
      <c r="A5" s="1">
        <v>-6</v>
      </c>
      <c r="B5" s="1">
        <v>0.28289999999999998</v>
      </c>
      <c r="C5" s="1">
        <v>9.4999999999999998E-3</v>
      </c>
      <c r="D5" s="1">
        <f t="shared" si="4"/>
        <v>1.2330000000000001E-2</v>
      </c>
      <c r="E5" s="1">
        <v>0.12609999999999999</v>
      </c>
      <c r="F5" s="1">
        <f t="shared" si="5"/>
        <v>22.944038929440385</v>
      </c>
      <c r="G5" s="1">
        <f t="shared" si="6"/>
        <v>20.286664145050906</v>
      </c>
      <c r="H5" s="1">
        <f t="shared" si="7"/>
        <v>3.4099941056249909E-2</v>
      </c>
      <c r="I5" s="1">
        <f t="shared" si="8"/>
        <v>0.69177405157417438</v>
      </c>
      <c r="J5" s="1">
        <v>0.13100000000000001</v>
      </c>
      <c r="K5" s="1">
        <f t="shared" si="9"/>
        <v>22.944038929440385</v>
      </c>
      <c r="L5" s="1">
        <f t="shared" si="10"/>
        <v>0.87933653435130854</v>
      </c>
      <c r="M5" s="1">
        <v>-0.72599999999999998</v>
      </c>
      <c r="N5" s="1">
        <v>-0.30180000000000001</v>
      </c>
      <c r="O5" s="1">
        <v>7.8200000000000006E-2</v>
      </c>
      <c r="Q5" s="1">
        <v>-6</v>
      </c>
      <c r="R5" s="1">
        <v>7.0099999999999996E-2</v>
      </c>
      <c r="S5" s="1">
        <v>0.01</v>
      </c>
      <c r="T5" s="1">
        <f>S5+$S$16</f>
        <v>1.3436E-2</v>
      </c>
      <c r="U5" s="1">
        <v>0.113</v>
      </c>
      <c r="V5" s="1">
        <f t="shared" si="11"/>
        <v>5.2173265852932413</v>
      </c>
      <c r="W5" s="1">
        <f>SQRT($G$19*COS(Q5*PI()/180)/(0.5*$G$16*R5*$W$17))</f>
        <v>40.183788178797322</v>
      </c>
      <c r="X5" s="1">
        <f>T5*0.5*$G$16*$W$17*W5*W5</f>
        <v>0.14996001540168985</v>
      </c>
      <c r="Y5" s="1">
        <f t="shared" si="12"/>
        <v>6.0259614941906889</v>
      </c>
      <c r="Z5" s="1">
        <v>0.1812</v>
      </c>
      <c r="AA5" s="1">
        <f t="shared" si="13"/>
        <v>5.2173265852932413</v>
      </c>
      <c r="AB5" s="1">
        <f>Y5/$W$19</f>
        <v>5.4773003210328302</v>
      </c>
      <c r="AC5" s="1">
        <v>-0.95840000000000003</v>
      </c>
      <c r="AD5" s="1">
        <v>-0.1759</v>
      </c>
      <c r="AE5" s="1">
        <v>9.9699999999999997E-2</v>
      </c>
    </row>
    <row r="6" spans="1:31" x14ac:dyDescent="0.35">
      <c r="A6" s="1">
        <v>-4</v>
      </c>
      <c r="B6" s="1">
        <v>0.4798</v>
      </c>
      <c r="C6" s="1">
        <v>1.2200000000000001E-2</v>
      </c>
      <c r="D6" s="1">
        <f t="shared" si="4"/>
        <v>1.5030000000000002E-2</v>
      </c>
      <c r="E6" s="1">
        <v>8.7499999999999994E-2</v>
      </c>
      <c r="F6" s="1">
        <f t="shared" si="5"/>
        <v>31.922821024617427</v>
      </c>
      <c r="G6" s="1">
        <f t="shared" si="6"/>
        <v>15.601279294361058</v>
      </c>
      <c r="H6" s="1">
        <f t="shared" si="7"/>
        <v>2.4583780917551559E-2</v>
      </c>
      <c r="I6" s="1">
        <f t="shared" si="8"/>
        <v>0.38353843220610562</v>
      </c>
      <c r="J6" s="1">
        <v>0.1857</v>
      </c>
      <c r="K6" s="1">
        <f t="shared" si="9"/>
        <v>31.922821024617427</v>
      </c>
      <c r="L6" s="1">
        <f t="shared" si="10"/>
        <v>0.48752819652485779</v>
      </c>
      <c r="M6" s="1">
        <v>-1.0421</v>
      </c>
      <c r="N6" s="1">
        <v>-0.29809999999999998</v>
      </c>
      <c r="O6" s="1">
        <v>6.13E-2</v>
      </c>
      <c r="Q6" s="1">
        <v>-4</v>
      </c>
      <c r="R6" s="1">
        <v>0.25540000000000002</v>
      </c>
      <c r="S6" s="1">
        <v>1.11E-2</v>
      </c>
      <c r="T6" s="1">
        <f t="shared" ref="T6:T13" si="14">S6+$S$16</f>
        <v>1.4536E-2</v>
      </c>
      <c r="U6" s="1">
        <v>7.6499999999999999E-2</v>
      </c>
      <c r="V6" s="1">
        <f t="shared" si="11"/>
        <v>17.570170610897083</v>
      </c>
      <c r="W6" s="1">
        <f>SQRT($W$19*COS(Q6*PI()/180)/(0.5*$G$16*R6*$W$17))</f>
        <v>24.933771940263572</v>
      </c>
      <c r="X6" s="1">
        <f t="shared" si="2"/>
        <v>6.2463254653525306E-2</v>
      </c>
      <c r="Y6" s="1">
        <f>X6*W6</f>
        <v>1.5574445461776072</v>
      </c>
      <c r="Z6" s="1">
        <v>0.1915</v>
      </c>
      <c r="AA6" s="1">
        <f t="shared" si="13"/>
        <v>17.570170610897083</v>
      </c>
      <c r="AB6" s="1">
        <f t="shared" ref="AB6:AB13" si="15">Y6/$W$19</f>
        <v>1.415639897631827</v>
      </c>
      <c r="AC6" s="1">
        <v>-1.0196000000000001</v>
      </c>
      <c r="AD6" s="1">
        <v>-0.1653</v>
      </c>
      <c r="AE6" s="1">
        <v>9.2200000000000004E-2</v>
      </c>
    </row>
    <row r="7" spans="1:31" x14ac:dyDescent="0.35">
      <c r="A7" s="1">
        <v>-2</v>
      </c>
      <c r="B7" s="1">
        <v>0.66890000000000005</v>
      </c>
      <c r="C7" s="1">
        <v>1.6799999999999999E-2</v>
      </c>
      <c r="D7" s="1">
        <f t="shared" si="4"/>
        <v>1.9629999999999998E-2</v>
      </c>
      <c r="E7" s="1">
        <v>7.2999999999999995E-2</v>
      </c>
      <c r="F7" s="1">
        <f t="shared" si="5"/>
        <v>34.075394803871632</v>
      </c>
      <c r="G7" s="1">
        <f t="shared" si="6"/>
        <v>13.225345306394937</v>
      </c>
      <c r="H7" s="1">
        <f t="shared" si="7"/>
        <v>2.3072975915354399E-2</v>
      </c>
      <c r="I7" s="1">
        <f t="shared" si="8"/>
        <v>0.30514807372669572</v>
      </c>
      <c r="J7" s="1">
        <v>0.23130000000000001</v>
      </c>
      <c r="K7" s="1">
        <f t="shared" si="9"/>
        <v>34.075394803871632</v>
      </c>
      <c r="L7" s="1">
        <f t="shared" si="10"/>
        <v>0.38788365797215679</v>
      </c>
      <c r="M7" s="1">
        <v>-1.3111999999999999</v>
      </c>
      <c r="N7" s="1">
        <v>-0.2913</v>
      </c>
      <c r="O7" s="1">
        <v>4.7800000000000002E-2</v>
      </c>
      <c r="Q7" s="1">
        <v>-2</v>
      </c>
      <c r="R7" s="1">
        <v>0.44230000000000003</v>
      </c>
      <c r="S7" s="1">
        <v>1.4800000000000001E-2</v>
      </c>
      <c r="T7" s="1">
        <f t="shared" si="14"/>
        <v>1.8236000000000002E-2</v>
      </c>
      <c r="U7" s="1">
        <v>3.9100000000000003E-2</v>
      </c>
      <c r="V7" s="1">
        <f t="shared" si="11"/>
        <v>24.25422241719675</v>
      </c>
      <c r="W7" s="1">
        <f t="shared" ref="W7:W13" si="16">SQRT($G$19*COS(Q7*PI()/180)/(0.5*$G$16*R7*$W$17))</f>
        <v>16.036586092663178</v>
      </c>
      <c r="X7" s="1">
        <f t="shared" si="2"/>
        <v>3.2415830534252704E-2</v>
      </c>
      <c r="Y7" s="1">
        <f t="shared" si="12"/>
        <v>0.51983925712772328</v>
      </c>
      <c r="Z7" s="1">
        <v>0.21060000000000001</v>
      </c>
      <c r="AA7" s="1">
        <f t="shared" si="13"/>
        <v>24.25422241719675</v>
      </c>
      <c r="AB7" s="1">
        <f t="shared" si="15"/>
        <v>0.47250811886137889</v>
      </c>
      <c r="AC7" s="1">
        <v>-1.1348</v>
      </c>
      <c r="AD7" s="1">
        <v>-0.15390000000000001</v>
      </c>
      <c r="AE7" s="1">
        <v>8.5400000000000004E-2</v>
      </c>
    </row>
    <row r="8" spans="1:31" x14ac:dyDescent="0.35">
      <c r="A8" s="1">
        <v>0</v>
      </c>
      <c r="B8" s="1">
        <v>0.87450000000000006</v>
      </c>
      <c r="C8" s="1">
        <v>2.3900000000000001E-2</v>
      </c>
      <c r="D8" s="1">
        <f t="shared" si="4"/>
        <v>2.673E-2</v>
      </c>
      <c r="E8" s="1">
        <v>0</v>
      </c>
      <c r="F8" s="1">
        <f t="shared" si="5"/>
        <v>32.716049382716051</v>
      </c>
      <c r="G8" s="1">
        <f t="shared" si="6"/>
        <v>11.570177768124166</v>
      </c>
      <c r="H8" s="1">
        <f t="shared" si="7"/>
        <v>2.4046301886792448E-2</v>
      </c>
      <c r="I8" s="1">
        <f t="shared" si="8"/>
        <v>0.27821998749616816</v>
      </c>
      <c r="J8" s="1">
        <v>0.30009999999999998</v>
      </c>
      <c r="K8" s="1">
        <f t="shared" si="9"/>
        <v>32.716049382716051</v>
      </c>
      <c r="L8" s="1">
        <f t="shared" si="10"/>
        <v>0.35365449027096502</v>
      </c>
      <c r="M8" s="1">
        <v>-1.7345999999999999</v>
      </c>
      <c r="N8" s="1">
        <v>-0.28560000000000002</v>
      </c>
      <c r="O8" s="1">
        <v>3.8699999999999998E-2</v>
      </c>
      <c r="Q8" s="1">
        <v>0</v>
      </c>
      <c r="R8" s="1">
        <v>0.6321</v>
      </c>
      <c r="S8" s="1">
        <v>2.1299999999999999E-2</v>
      </c>
      <c r="T8" s="1">
        <f t="shared" si="14"/>
        <v>2.4736000000000001E-2</v>
      </c>
      <c r="U8" s="1">
        <v>-3.8999999999999998E-3</v>
      </c>
      <c r="V8" s="1">
        <f t="shared" si="11"/>
        <v>25.553848641655886</v>
      </c>
      <c r="W8" s="1">
        <f t="shared" si="16"/>
        <v>13.418680585303937</v>
      </c>
      <c r="X8" s="1">
        <f>T8*0.5*$G$16*$W$17*W8*W8</f>
        <v>3.0785969308653696E-2</v>
      </c>
      <c r="Y8" s="1">
        <f t="shared" si="12"/>
        <v>0.41310708866179424</v>
      </c>
      <c r="Z8" s="1">
        <v>0.23649999999999999</v>
      </c>
      <c r="AA8" s="1">
        <f t="shared" si="13"/>
        <v>25.553848641655886</v>
      </c>
      <c r="AB8" s="1">
        <f t="shared" si="15"/>
        <v>0.37549386791295364</v>
      </c>
      <c r="AC8" s="1">
        <v>-1.2942</v>
      </c>
      <c r="AD8" s="1">
        <v>-0.14299999999999999</v>
      </c>
      <c r="AE8" s="1">
        <v>8.5199999999999998E-2</v>
      </c>
    </row>
    <row r="9" spans="1:31" x14ac:dyDescent="0.35">
      <c r="A9" s="1">
        <v>2</v>
      </c>
      <c r="B9" s="1">
        <v>1.0777000000000001</v>
      </c>
      <c r="C9" s="1">
        <v>3.3399999999999999E-2</v>
      </c>
      <c r="D9" s="1">
        <f t="shared" si="4"/>
        <v>3.6229999999999998E-2</v>
      </c>
      <c r="E9" s="1">
        <v>-6.6400000000000001E-2</v>
      </c>
      <c r="F9" s="1">
        <f t="shared" si="5"/>
        <v>29.746066795473368</v>
      </c>
      <c r="G9" s="1">
        <f t="shared" si="6"/>
        <v>10.419303211467396</v>
      </c>
      <c r="H9" s="1">
        <f t="shared" si="7"/>
        <v>2.6431083108290686E-2</v>
      </c>
      <c r="I9" s="1">
        <f t="shared" si="8"/>
        <v>0.27539346911277479</v>
      </c>
      <c r="J9" s="1">
        <v>0.3619</v>
      </c>
      <c r="K9" s="1">
        <f t="shared" si="9"/>
        <v>29.746066795473368</v>
      </c>
      <c r="L9" s="1">
        <f t="shared" si="10"/>
        <v>0.35006161066832947</v>
      </c>
      <c r="M9" s="1">
        <v>-2.1291000000000002</v>
      </c>
      <c r="N9" s="1">
        <v>-0.27979999999999999</v>
      </c>
      <c r="O9" s="1">
        <v>-1.29E-2</v>
      </c>
      <c r="Q9" s="1">
        <v>2</v>
      </c>
      <c r="R9" s="1">
        <v>0.8216</v>
      </c>
      <c r="S9" s="1">
        <v>3.0700000000000002E-2</v>
      </c>
      <c r="T9" s="1">
        <f t="shared" si="14"/>
        <v>3.4136E-2</v>
      </c>
      <c r="U9" s="1">
        <v>-4.48E-2</v>
      </c>
      <c r="V9" s="1">
        <f t="shared" si="11"/>
        <v>24.068432153737991</v>
      </c>
      <c r="W9" s="1">
        <f t="shared" si="16"/>
        <v>11.766306971382026</v>
      </c>
      <c r="X9" s="1">
        <f t="shared" ref="X9:X13" si="17">T9*0.5*$G$16*$W$17*W9*W9</f>
        <v>3.266605645909583E-2</v>
      </c>
      <c r="Y9" s="1">
        <f t="shared" si="12"/>
        <v>0.38435884784221813</v>
      </c>
      <c r="Z9" s="1">
        <v>0.2361</v>
      </c>
      <c r="AA9" s="1">
        <f t="shared" si="13"/>
        <v>24.068432153737991</v>
      </c>
      <c r="AB9" s="1">
        <f t="shared" si="15"/>
        <v>0.34936314191644757</v>
      </c>
      <c r="AC9" s="1">
        <v>-1.2961</v>
      </c>
      <c r="AD9" s="1">
        <v>-0.1331</v>
      </c>
      <c r="AE9" s="1">
        <v>8.8800000000000004E-2</v>
      </c>
    </row>
    <row r="10" spans="1:31" x14ac:dyDescent="0.35">
      <c r="A10" s="1">
        <v>4</v>
      </c>
      <c r="B10" s="1">
        <v>1.2848999999999999</v>
      </c>
      <c r="C10" s="1">
        <v>4.53E-2</v>
      </c>
      <c r="D10" s="1">
        <f t="shared" si="4"/>
        <v>4.8129999999999999E-2</v>
      </c>
      <c r="E10" s="1">
        <v>-0.14749999999999999</v>
      </c>
      <c r="F10" s="1">
        <f t="shared" si="5"/>
        <v>26.696447122376895</v>
      </c>
      <c r="G10" s="1">
        <f t="shared" si="6"/>
        <v>9.5335723974611248</v>
      </c>
      <c r="H10" s="1">
        <f t="shared" si="7"/>
        <v>2.9396557329967696E-2</v>
      </c>
      <c r="I10" s="1">
        <f t="shared" si="8"/>
        <v>0.28025420754136354</v>
      </c>
      <c r="J10" s="1">
        <v>0.4204</v>
      </c>
      <c r="K10" s="1">
        <f t="shared" si="9"/>
        <v>26.696447122376895</v>
      </c>
      <c r="L10" s="1">
        <f t="shared" si="10"/>
        <v>0.35624025364352813</v>
      </c>
      <c r="M10" s="1">
        <v>-2.5177</v>
      </c>
      <c r="N10" s="1">
        <v>-0.27060000000000001</v>
      </c>
      <c r="O10" s="1">
        <v>-6.4399999999999999E-2</v>
      </c>
      <c r="Q10" s="1">
        <v>4</v>
      </c>
      <c r="R10" s="1">
        <v>1.0143</v>
      </c>
      <c r="S10" s="1">
        <v>4.2999999999999997E-2</v>
      </c>
      <c r="T10" s="1">
        <f t="shared" si="14"/>
        <v>4.6435999999999998E-2</v>
      </c>
      <c r="U10" s="1">
        <v>-9.1700000000000004E-2</v>
      </c>
      <c r="V10" s="1">
        <f t="shared" si="11"/>
        <v>21.84296666379533</v>
      </c>
      <c r="W10" s="1">
        <f t="shared" si="16"/>
        <v>10.580102923166841</v>
      </c>
      <c r="X10" s="1">
        <f t="shared" si="17"/>
        <v>3.5928436389557866E-2</v>
      </c>
      <c r="Y10" s="1">
        <f t="shared" si="12"/>
        <v>0.3801265548699751</v>
      </c>
      <c r="Z10" s="1">
        <v>0.2505</v>
      </c>
      <c r="AA10" s="1">
        <f t="shared" si="13"/>
        <v>21.84296666379533</v>
      </c>
      <c r="AB10" s="1">
        <f t="shared" si="15"/>
        <v>0.34551619737856426</v>
      </c>
      <c r="AC10" s="1">
        <v>-1.3908</v>
      </c>
      <c r="AD10" s="1">
        <v>-0.12239999999999999</v>
      </c>
      <c r="AE10" s="1">
        <v>7.9200000000000007E-2</v>
      </c>
    </row>
    <row r="11" spans="1:31" x14ac:dyDescent="0.35">
      <c r="A11" s="1">
        <v>6</v>
      </c>
      <c r="B11" s="1">
        <v>1.4959</v>
      </c>
      <c r="C11" s="1">
        <v>5.9900000000000002E-2</v>
      </c>
      <c r="D11" s="1">
        <f t="shared" si="4"/>
        <v>6.2730000000000008E-2</v>
      </c>
      <c r="E11" s="1">
        <v>-0.24229999999999999</v>
      </c>
      <c r="F11" s="1">
        <f t="shared" si="5"/>
        <v>23.846644348796428</v>
      </c>
      <c r="G11" s="1">
        <f t="shared" si="6"/>
        <v>8.8221783233791022</v>
      </c>
      <c r="H11" s="1">
        <f t="shared" si="7"/>
        <v>3.2809244086609145E-2</v>
      </c>
      <c r="I11" s="1">
        <f t="shared" si="8"/>
        <v>0.2894490019873372</v>
      </c>
      <c r="J11" s="1">
        <v>0.47699999999999998</v>
      </c>
      <c r="K11" s="1">
        <f t="shared" si="9"/>
        <v>23.846644348796428</v>
      </c>
      <c r="L11" s="1">
        <f t="shared" si="10"/>
        <v>0.36792805642219045</v>
      </c>
      <c r="M11" s="1">
        <v>-2.9102999999999999</v>
      </c>
      <c r="N11" s="1">
        <v>-0.2676</v>
      </c>
      <c r="O11" s="1">
        <v>5.5800000000000002E-2</v>
      </c>
      <c r="Q11" s="1">
        <v>6</v>
      </c>
      <c r="R11" s="1">
        <v>1.2092000000000001</v>
      </c>
      <c r="S11" s="1">
        <v>5.8400000000000001E-2</v>
      </c>
      <c r="T11" s="1">
        <f t="shared" si="14"/>
        <v>6.1836000000000002E-2</v>
      </c>
      <c r="U11" s="1">
        <v>-0.14199999999999999</v>
      </c>
      <c r="V11" s="1">
        <f t="shared" si="11"/>
        <v>19.55495180800828</v>
      </c>
      <c r="W11" s="1">
        <f t="shared" si="16"/>
        <v>9.6752192554327952</v>
      </c>
      <c r="X11" s="1">
        <f t="shared" si="17"/>
        <v>4.0009833967773356E-2</v>
      </c>
      <c r="Y11" s="1">
        <f t="shared" si="12"/>
        <v>0.38710391601166988</v>
      </c>
      <c r="Z11" s="1">
        <v>0.26550000000000001</v>
      </c>
      <c r="AA11" s="1">
        <f t="shared" si="13"/>
        <v>19.55495180800828</v>
      </c>
      <c r="AB11" s="1">
        <f t="shared" si="15"/>
        <v>0.35185827282299087</v>
      </c>
      <c r="AC11" s="1">
        <v>-1.4914000000000001</v>
      </c>
      <c r="AD11" s="1">
        <v>-0.1176</v>
      </c>
      <c r="AE11" s="1">
        <v>0.14680000000000001</v>
      </c>
    </row>
    <row r="12" spans="1:31" x14ac:dyDescent="0.35">
      <c r="A12" s="1">
        <v>8</v>
      </c>
      <c r="B12" s="1">
        <v>1.7109000000000001</v>
      </c>
      <c r="C12" s="1">
        <v>7.7299999999999994E-2</v>
      </c>
      <c r="D12" s="1">
        <f t="shared" si="4"/>
        <v>8.0129999999999993E-2</v>
      </c>
      <c r="E12" s="1">
        <v>-0.3508</v>
      </c>
      <c r="F12" s="1">
        <f t="shared" si="5"/>
        <v>21.35155372519656</v>
      </c>
      <c r="G12" s="1">
        <f t="shared" si="6"/>
        <v>8.2315953490606866</v>
      </c>
      <c r="H12" s="1">
        <f t="shared" si="7"/>
        <v>3.6486519890103292E-2</v>
      </c>
      <c r="I12" s="1">
        <f t="shared" si="8"/>
        <v>0.30034226743078452</v>
      </c>
      <c r="J12" s="1">
        <v>0.53249999999999997</v>
      </c>
      <c r="K12" s="1">
        <f t="shared" si="9"/>
        <v>21.35155372519656</v>
      </c>
      <c r="L12" s="1">
        <f t="shared" si="10"/>
        <v>0.38177484102044557</v>
      </c>
      <c r="M12" s="1">
        <v>-3.3121999999999998</v>
      </c>
      <c r="N12" s="1">
        <v>-0.2626</v>
      </c>
      <c r="O12" s="1">
        <v>8.9800000000000005E-2</v>
      </c>
      <c r="Q12" s="1">
        <v>8</v>
      </c>
      <c r="R12" s="1">
        <v>1.4065000000000001</v>
      </c>
      <c r="S12" s="1">
        <v>7.6899999999999996E-2</v>
      </c>
      <c r="T12" s="1">
        <f t="shared" si="14"/>
        <v>8.0335999999999991E-2</v>
      </c>
      <c r="U12" s="1">
        <v>-0.1958</v>
      </c>
      <c r="V12" s="1">
        <f t="shared" si="11"/>
        <v>17.507717586138224</v>
      </c>
      <c r="W12" s="1">
        <f t="shared" si="16"/>
        <v>8.9517764841796161</v>
      </c>
      <c r="X12" s="1">
        <f t="shared" si="17"/>
        <v>4.4497170224850058E-2</v>
      </c>
      <c r="Y12" s="1">
        <f t="shared" si="12"/>
        <v>0.39832872203135017</v>
      </c>
      <c r="Z12" s="1">
        <v>0.28029999999999999</v>
      </c>
      <c r="AA12" s="1">
        <f t="shared" si="13"/>
        <v>17.507717586138224</v>
      </c>
      <c r="AB12" s="1">
        <f t="shared" si="15"/>
        <v>0.3620610651366154</v>
      </c>
      <c r="AC12" s="1">
        <v>-1.5939000000000001</v>
      </c>
      <c r="AD12" s="1">
        <v>-0.1153</v>
      </c>
      <c r="AE12" s="1">
        <v>0.2056</v>
      </c>
    </row>
    <row r="13" spans="1:31" x14ac:dyDescent="0.35">
      <c r="A13" s="1">
        <v>10</v>
      </c>
      <c r="B13" s="1">
        <v>1.9301999999999999</v>
      </c>
      <c r="C13" s="1">
        <v>9.7799999999999998E-2</v>
      </c>
      <c r="D13" s="1">
        <f t="shared" si="4"/>
        <v>0.10063</v>
      </c>
      <c r="E13" s="1">
        <v>-0.47339999999999999</v>
      </c>
      <c r="F13" s="1">
        <f t="shared" si="5"/>
        <v>19.18115870018881</v>
      </c>
      <c r="G13" s="1">
        <f t="shared" si="6"/>
        <v>7.7284875633958414</v>
      </c>
      <c r="H13" s="1">
        <f t="shared" si="7"/>
        <v>4.0391108347749491E-2</v>
      </c>
      <c r="I13" s="1">
        <f t="shared" si="8"/>
        <v>0.31216217853735589</v>
      </c>
      <c r="J13" s="1">
        <v>0.5857</v>
      </c>
      <c r="K13" s="1">
        <f t="shared" si="9"/>
        <v>19.18115870018881</v>
      </c>
      <c r="L13" s="1">
        <f t="shared" si="10"/>
        <v>0.3967995151104054</v>
      </c>
      <c r="M13" s="1">
        <v>-3.7157</v>
      </c>
      <c r="N13" s="1">
        <v>-0.2298</v>
      </c>
      <c r="O13" s="1">
        <v>-0.14810000000000001</v>
      </c>
      <c r="Q13" s="1">
        <v>10</v>
      </c>
      <c r="R13" s="1">
        <v>1.6062000000000001</v>
      </c>
      <c r="S13" s="1">
        <v>9.8799999999999999E-2</v>
      </c>
      <c r="T13" s="1">
        <f t="shared" si="14"/>
        <v>0.10223599999999999</v>
      </c>
      <c r="U13" s="1">
        <v>-0.25319999999999998</v>
      </c>
      <c r="V13" s="1">
        <f t="shared" si="11"/>
        <v>15.710708556672797</v>
      </c>
      <c r="W13" s="1">
        <f t="shared" si="16"/>
        <v>8.3536952743826838</v>
      </c>
      <c r="X13" s="1">
        <f t="shared" si="17"/>
        <v>4.9313387521637005E-2</v>
      </c>
      <c r="Y13" s="1">
        <f t="shared" si="12"/>
        <v>0.41194901230330105</v>
      </c>
      <c r="Z13" s="1">
        <v>0.29509999999999997</v>
      </c>
      <c r="AA13" s="1">
        <f t="shared" si="13"/>
        <v>15.710708556672797</v>
      </c>
      <c r="AB13" s="1">
        <f t="shared" si="15"/>
        <v>0.37444123390321588</v>
      </c>
      <c r="AC13" s="1">
        <v>-1.6988000000000001</v>
      </c>
      <c r="AD13" s="1">
        <v>-0.1169</v>
      </c>
      <c r="AE13" s="1">
        <v>0.2717</v>
      </c>
    </row>
    <row r="14" spans="1:31" x14ac:dyDescent="0.35"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5"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5">
      <c r="B16" s="1" t="s">
        <v>40</v>
      </c>
      <c r="C16" s="1">
        <v>2.8300000000000001E-3</v>
      </c>
      <c r="F16" s="1" t="s">
        <v>13</v>
      </c>
      <c r="G16" s="1">
        <f>0.002048</f>
        <v>2.0479999999999999E-3</v>
      </c>
      <c r="Q16" s="1"/>
      <c r="R16" s="1" t="s">
        <v>40</v>
      </c>
      <c r="S16" s="1">
        <v>3.4359999999999998E-3</v>
      </c>
      <c r="T16" s="1"/>
      <c r="U16" s="1"/>
      <c r="V16" s="1" t="s">
        <v>13</v>
      </c>
      <c r="W16" s="1">
        <f>0.002048</f>
        <v>2.0479999999999999E-3</v>
      </c>
      <c r="X16" s="1"/>
      <c r="Y16" s="1"/>
      <c r="Z16" s="1"/>
      <c r="AA16" s="1"/>
      <c r="AB16" s="1"/>
      <c r="AC16" s="1"/>
      <c r="AD16" s="1"/>
      <c r="AE16" s="1"/>
    </row>
    <row r="17" spans="1:31" x14ac:dyDescent="0.35">
      <c r="F17" s="1" t="s">
        <v>14</v>
      </c>
      <c r="G17" s="1">
        <v>6.5625</v>
      </c>
      <c r="Q17" s="1"/>
      <c r="R17" s="1"/>
      <c r="S17" s="1"/>
      <c r="T17" s="1"/>
      <c r="U17" s="1"/>
      <c r="V17" s="1" t="s">
        <v>14</v>
      </c>
      <c r="W17" s="1">
        <v>6.75</v>
      </c>
      <c r="X17" s="1"/>
      <c r="Y17" s="1"/>
      <c r="Z17" s="1"/>
      <c r="AA17" s="1"/>
      <c r="AB17" s="1"/>
      <c r="AC17" s="1"/>
      <c r="AD17" s="1"/>
      <c r="AE17" s="1"/>
    </row>
    <row r="18" spans="1:31" x14ac:dyDescent="0.35">
      <c r="F18" s="1" t="s">
        <v>15</v>
      </c>
      <c r="G18" s="1">
        <v>23.809519999999999</v>
      </c>
      <c r="Q18" s="1"/>
      <c r="R18" s="1"/>
      <c r="S18" s="1"/>
      <c r="T18" s="1"/>
      <c r="U18" s="1"/>
      <c r="V18" s="1" t="s">
        <v>15</v>
      </c>
      <c r="W18" s="1">
        <v>12</v>
      </c>
      <c r="X18" s="1"/>
      <c r="Y18" s="1"/>
      <c r="Z18" s="1"/>
      <c r="AA18" s="1"/>
      <c r="AB18" s="1"/>
      <c r="AC18" s="1"/>
      <c r="AD18" s="1"/>
      <c r="AE18" s="1"/>
    </row>
    <row r="19" spans="1:31" x14ac:dyDescent="0.35">
      <c r="F19" s="1" t="s">
        <v>16</v>
      </c>
      <c r="G19" s="1">
        <v>0.78669999999999995</v>
      </c>
      <c r="Q19" s="1"/>
      <c r="R19" s="1"/>
      <c r="S19" s="1"/>
      <c r="T19" s="1"/>
      <c r="U19" s="1"/>
      <c r="V19" s="1" t="s">
        <v>16</v>
      </c>
      <c r="W19" s="1">
        <v>1.1001700000000001</v>
      </c>
      <c r="X19" s="1"/>
      <c r="Y19" s="1"/>
      <c r="Z19" s="1"/>
      <c r="AA19" s="1"/>
      <c r="AB19" s="1"/>
      <c r="AC19" s="1"/>
      <c r="AD19" s="1"/>
      <c r="AE19" s="1"/>
    </row>
    <row r="23" spans="1:31" x14ac:dyDescent="0.35">
      <c r="A23" s="1" t="s">
        <v>18</v>
      </c>
      <c r="Q23" s="1" t="s">
        <v>18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5">
      <c r="A24" s="1" t="s">
        <v>0</v>
      </c>
      <c r="B24" s="1" t="s">
        <v>5</v>
      </c>
      <c r="D24" s="1" t="s">
        <v>1</v>
      </c>
      <c r="E24" s="1" t="s">
        <v>42</v>
      </c>
      <c r="F24" s="1" t="s">
        <v>3</v>
      </c>
      <c r="G24" s="1" t="s">
        <v>4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17</v>
      </c>
      <c r="N24" s="1" t="s">
        <v>11</v>
      </c>
      <c r="O24" s="1" t="s">
        <v>12</v>
      </c>
      <c r="Q24" s="1" t="s">
        <v>0</v>
      </c>
      <c r="R24" s="1" t="s">
        <v>5</v>
      </c>
      <c r="S24" s="1"/>
      <c r="T24" s="1" t="s">
        <v>1</v>
      </c>
      <c r="U24" s="1" t="s">
        <v>42</v>
      </c>
      <c r="V24" s="1" t="s">
        <v>3</v>
      </c>
      <c r="W24" s="1" t="s">
        <v>4</v>
      </c>
      <c r="X24" s="1" t="s">
        <v>6</v>
      </c>
      <c r="Y24" s="1" t="s">
        <v>7</v>
      </c>
      <c r="Z24" s="1" t="s">
        <v>8</v>
      </c>
      <c r="AA24" s="1" t="s">
        <v>9</v>
      </c>
      <c r="AB24" s="1" t="s">
        <v>10</v>
      </c>
      <c r="AC24" s="1" t="s">
        <v>17</v>
      </c>
      <c r="AD24" s="1" t="s">
        <v>11</v>
      </c>
      <c r="AE24" s="1" t="s">
        <v>12</v>
      </c>
    </row>
    <row r="25" spans="1:31" x14ac:dyDescent="0.35">
      <c r="A25" s="1">
        <v>-10</v>
      </c>
      <c r="B25" s="1" t="e">
        <v>#NUM!</v>
      </c>
      <c r="D25" s="1">
        <v>-0.97699999999999998</v>
      </c>
      <c r="E25" s="1">
        <v>1.303E-2</v>
      </c>
      <c r="F25" s="1">
        <v>0.14879999999999999</v>
      </c>
      <c r="G25" s="1">
        <f>D25/E25</f>
        <v>-74.980813507290861</v>
      </c>
      <c r="H25" s="1" t="e">
        <v>#NUM!</v>
      </c>
      <c r="I25" s="1" t="e">
        <v>#NUM!</v>
      </c>
      <c r="J25" s="1">
        <v>8.5000000000000006E-3</v>
      </c>
      <c r="K25" s="1">
        <v>-74.980813507290861</v>
      </c>
      <c r="L25" s="1" t="e">
        <v>#NUM!</v>
      </c>
      <c r="M25" s="1">
        <v>-4.58E-2</v>
      </c>
      <c r="N25" s="1">
        <v>-0.30630000000000002</v>
      </c>
      <c r="O25" s="1">
        <v>0.1106</v>
      </c>
      <c r="Q25" s="1">
        <v>-10</v>
      </c>
      <c r="R25" s="1" t="e">
        <v>#NUM!</v>
      </c>
      <c r="S25" s="1"/>
      <c r="T25" s="1">
        <v>-0.29680000000000001</v>
      </c>
      <c r="U25" s="1">
        <v>1.9335999999999999E-2</v>
      </c>
      <c r="V25" s="1">
        <v>0.17399999999999999</v>
      </c>
      <c r="W25" s="1">
        <f>T25/U25</f>
        <v>-15.349606950765413</v>
      </c>
      <c r="X25" s="1" t="e">
        <v>#NUM!</v>
      </c>
      <c r="Y25" s="1" t="e">
        <v>#NUM!</v>
      </c>
      <c r="Z25" s="1">
        <v>0.16070000000000001</v>
      </c>
      <c r="AA25" s="1">
        <v>-15.349606950765413</v>
      </c>
      <c r="AB25" s="1" t="e">
        <v>#NUM!</v>
      </c>
      <c r="AC25" s="1">
        <v>-0.84209999999999996</v>
      </c>
      <c r="AD25" s="1">
        <v>-0.19520000000000001</v>
      </c>
      <c r="AE25" s="1">
        <v>0.1174</v>
      </c>
    </row>
    <row r="26" spans="1:31" x14ac:dyDescent="0.35">
      <c r="A26" s="1">
        <v>-8</v>
      </c>
      <c r="B26" s="1">
        <v>35.594736248948983</v>
      </c>
      <c r="D26" s="1">
        <v>9.1499999999999998E-2</v>
      </c>
      <c r="E26" s="1">
        <v>1.1730000000000001E-2</v>
      </c>
      <c r="F26" s="1">
        <v>0.14280000000000001</v>
      </c>
      <c r="G26" s="1">
        <f t="shared" ref="G26:G35" si="18">D26/E26</f>
        <v>7.8005115089514057</v>
      </c>
      <c r="H26" s="1">
        <v>0.2561216203596331</v>
      </c>
      <c r="I26" s="1">
        <v>3.5548773625496128</v>
      </c>
      <c r="J26" s="1">
        <v>5.7000000000000002E-2</v>
      </c>
      <c r="K26" s="1">
        <v>7.8005115089514057</v>
      </c>
      <c r="L26" s="1">
        <v>4.5187204303414426</v>
      </c>
      <c r="M26" s="1">
        <v>-0.31040000000000001</v>
      </c>
      <c r="N26" s="1">
        <v>-0.30449999999999999</v>
      </c>
      <c r="O26" s="1">
        <v>9.4399999999999998E-2</v>
      </c>
      <c r="Q26" s="1">
        <v>-8</v>
      </c>
      <c r="R26" s="1" t="e">
        <v>#NUM!</v>
      </c>
      <c r="S26" s="1"/>
      <c r="T26" s="1">
        <v>-0.1139</v>
      </c>
      <c r="U26" s="1">
        <v>1.5035999999999999E-2</v>
      </c>
      <c r="V26" s="1">
        <v>0.14369999999999999</v>
      </c>
      <c r="W26" s="1">
        <f t="shared" ref="W26:W35" si="19">T26/U26</f>
        <v>-7.5751529662144197</v>
      </c>
      <c r="X26" s="1" t="e">
        <v>#NUM!</v>
      </c>
      <c r="Y26" s="1" t="e">
        <v>#NUM!</v>
      </c>
      <c r="Z26" s="1">
        <v>0.1704</v>
      </c>
      <c r="AA26" s="1">
        <v>-7.5751529662144197</v>
      </c>
      <c r="AB26" s="1" t="e">
        <v>#NUM!</v>
      </c>
      <c r="AC26" s="1">
        <v>-0.89690000000000003</v>
      </c>
      <c r="AD26" s="1">
        <v>-0.18590000000000001</v>
      </c>
      <c r="AE26" s="1">
        <v>0.1081</v>
      </c>
    </row>
    <row r="27" spans="1:31" x14ac:dyDescent="0.35">
      <c r="A27" s="1">
        <v>-6</v>
      </c>
      <c r="B27" s="1">
        <v>20.286664145050906</v>
      </c>
      <c r="D27" s="1">
        <v>0.28289999999999998</v>
      </c>
      <c r="E27" s="1">
        <v>1.2330000000000001E-2</v>
      </c>
      <c r="F27" s="1">
        <v>0.12609999999999999</v>
      </c>
      <c r="G27" s="1">
        <f t="shared" si="18"/>
        <v>22.944038929440385</v>
      </c>
      <c r="H27" s="1">
        <v>4.5752468868678349E-2</v>
      </c>
      <c r="I27" s="1">
        <v>0.69177405157417438</v>
      </c>
      <c r="J27" s="1">
        <v>0.13100000000000001</v>
      </c>
      <c r="K27" s="1">
        <v>22.944038929440385</v>
      </c>
      <c r="L27" s="1">
        <v>0.87933653435130854</v>
      </c>
      <c r="M27" s="1">
        <v>-0.72599999999999998</v>
      </c>
      <c r="N27" s="1">
        <v>-0.30180000000000001</v>
      </c>
      <c r="O27" s="1">
        <v>7.8200000000000006E-2</v>
      </c>
      <c r="Q27" s="1">
        <v>-6</v>
      </c>
      <c r="R27" s="1">
        <v>40.183788178797322</v>
      </c>
      <c r="S27" s="1"/>
      <c r="T27" s="1">
        <v>7.0099999999999996E-2</v>
      </c>
      <c r="U27" s="1">
        <v>1.3436E-2</v>
      </c>
      <c r="V27" s="1">
        <v>0.113</v>
      </c>
      <c r="W27" s="1">
        <f t="shared" si="19"/>
        <v>5.2173265852932413</v>
      </c>
      <c r="X27" s="1">
        <v>0.14996001540168985</v>
      </c>
      <c r="Y27" s="1">
        <v>6.0259614941906889</v>
      </c>
      <c r="Z27" s="1">
        <v>0.1812</v>
      </c>
      <c r="AA27" s="1">
        <v>5.2173265852932413</v>
      </c>
      <c r="AB27" s="1">
        <v>5.4773003210328302</v>
      </c>
      <c r="AC27" s="1">
        <v>-0.95840000000000003</v>
      </c>
      <c r="AD27" s="1">
        <v>-0.1759</v>
      </c>
      <c r="AE27" s="1">
        <v>9.9699999999999997E-2</v>
      </c>
    </row>
    <row r="28" spans="1:31" x14ac:dyDescent="0.35">
      <c r="A28" s="1">
        <v>-4</v>
      </c>
      <c r="B28" s="1">
        <v>15.601279294361058</v>
      </c>
      <c r="D28" s="1">
        <v>0.4798</v>
      </c>
      <c r="E28" s="1">
        <v>1.5030000000000002E-2</v>
      </c>
      <c r="F28" s="1">
        <v>8.7499999999999994E-2</v>
      </c>
      <c r="G28" s="1">
        <f t="shared" si="18"/>
        <v>31.922821024617427</v>
      </c>
      <c r="H28" s="1">
        <v>2.7422116508256759E-2</v>
      </c>
      <c r="I28" s="1">
        <v>0.38353843220610562</v>
      </c>
      <c r="J28" s="1">
        <v>0.1857</v>
      </c>
      <c r="K28" s="1">
        <v>31.922821024617427</v>
      </c>
      <c r="L28" s="1">
        <v>0.48752819652485779</v>
      </c>
      <c r="M28" s="1">
        <v>-1.0421</v>
      </c>
      <c r="N28" s="1">
        <v>-0.29809999999999998</v>
      </c>
      <c r="O28" s="1">
        <v>6.13E-2</v>
      </c>
      <c r="Q28" s="1">
        <v>-4</v>
      </c>
      <c r="R28" s="1">
        <v>24.933771940263572</v>
      </c>
      <c r="S28" s="1"/>
      <c r="T28" s="1">
        <v>0.25540000000000002</v>
      </c>
      <c r="U28" s="1">
        <v>1.4536E-2</v>
      </c>
      <c r="V28" s="1">
        <v>7.6499999999999999E-2</v>
      </c>
      <c r="W28" s="1">
        <f t="shared" si="19"/>
        <v>17.570170610897083</v>
      </c>
      <c r="X28" s="1">
        <v>6.2463254653525306E-2</v>
      </c>
      <c r="Y28" s="1">
        <v>1.5574445461776072</v>
      </c>
      <c r="Z28" s="1">
        <v>0.1915</v>
      </c>
      <c r="AA28" s="1">
        <v>17.570170610897083</v>
      </c>
      <c r="AB28" s="1">
        <v>1.415639897631827</v>
      </c>
      <c r="AC28" s="1">
        <v>-1.0196000000000001</v>
      </c>
      <c r="AD28" s="1">
        <v>-0.1653</v>
      </c>
      <c r="AE28" s="1">
        <v>9.2200000000000004E-2</v>
      </c>
    </row>
    <row r="29" spans="1:31" x14ac:dyDescent="0.35">
      <c r="A29" s="1">
        <v>-2</v>
      </c>
      <c r="B29" s="1">
        <v>13.225345306394937</v>
      </c>
      <c r="D29" s="1">
        <v>0.66890000000000005</v>
      </c>
      <c r="E29" s="1">
        <v>1.9629999999999998E-2</v>
      </c>
      <c r="F29" s="1">
        <v>7.2999999999999995E-2</v>
      </c>
      <c r="G29" s="1">
        <f t="shared" si="18"/>
        <v>34.075394803871632</v>
      </c>
      <c r="H29" s="1">
        <v>2.3069652401594413E-2</v>
      </c>
      <c r="I29" s="1">
        <v>0.30514807372669572</v>
      </c>
      <c r="J29" s="1">
        <v>0.23130000000000001</v>
      </c>
      <c r="K29" s="1">
        <v>34.075394803871632</v>
      </c>
      <c r="L29" s="1">
        <v>0.38788365797215679</v>
      </c>
      <c r="M29" s="1">
        <v>-1.3111999999999999</v>
      </c>
      <c r="N29" s="1">
        <v>-0.2913</v>
      </c>
      <c r="O29" s="1">
        <v>4.7800000000000002E-2</v>
      </c>
      <c r="Q29" s="1">
        <v>-2</v>
      </c>
      <c r="R29" s="1">
        <v>16.036586092663178</v>
      </c>
      <c r="S29" s="1"/>
      <c r="T29" s="1">
        <v>0.44230000000000003</v>
      </c>
      <c r="U29" s="1">
        <v>1.8236000000000002E-2</v>
      </c>
      <c r="V29" s="1">
        <v>3.9100000000000003E-2</v>
      </c>
      <c r="W29" s="1">
        <f t="shared" si="19"/>
        <v>24.25422241719675</v>
      </c>
      <c r="X29" s="1">
        <v>3.2415830534252704E-2</v>
      </c>
      <c r="Y29" s="1">
        <v>0.51983925712772328</v>
      </c>
      <c r="Z29" s="1">
        <v>0.21060000000000001</v>
      </c>
      <c r="AA29" s="1">
        <v>24.25422241719675</v>
      </c>
      <c r="AB29" s="1">
        <v>0.47250811886137889</v>
      </c>
      <c r="AC29" s="1">
        <v>-1.1348</v>
      </c>
      <c r="AD29" s="1">
        <v>-0.15390000000000001</v>
      </c>
      <c r="AE29" s="1">
        <v>8.5400000000000004E-2</v>
      </c>
    </row>
    <row r="30" spans="1:31" x14ac:dyDescent="0.35">
      <c r="A30" s="1">
        <v>0</v>
      </c>
      <c r="B30" s="1">
        <v>11.570177768124166</v>
      </c>
      <c r="D30" s="1">
        <v>0.87450000000000006</v>
      </c>
      <c r="E30" s="1">
        <v>2.673E-2</v>
      </c>
      <c r="F30" s="1">
        <v>0</v>
      </c>
      <c r="G30" s="1">
        <f t="shared" si="18"/>
        <v>32.716049382716051</v>
      </c>
      <c r="H30" s="1">
        <v>2.2802487687687691E-2</v>
      </c>
      <c r="I30" s="1">
        <v>0.27821998749616816</v>
      </c>
      <c r="J30" s="1">
        <v>0.30009999999999998</v>
      </c>
      <c r="K30" s="1">
        <v>32.716049382716051</v>
      </c>
      <c r="L30" s="1">
        <v>0.35365449027096502</v>
      </c>
      <c r="M30" s="1">
        <v>-1.7345999999999999</v>
      </c>
      <c r="N30" s="1">
        <v>-0.28560000000000002</v>
      </c>
      <c r="O30" s="1">
        <v>3.8699999999999998E-2</v>
      </c>
      <c r="Q30" s="1">
        <v>0</v>
      </c>
      <c r="R30" s="1">
        <v>13.418680585303937</v>
      </c>
      <c r="S30" s="1"/>
      <c r="T30" s="1">
        <v>0.6321</v>
      </c>
      <c r="U30" s="1">
        <v>2.4736000000000001E-2</v>
      </c>
      <c r="V30" s="1">
        <v>-3.8999999999999998E-3</v>
      </c>
      <c r="W30" s="1">
        <f t="shared" si="19"/>
        <v>25.553848641655886</v>
      </c>
      <c r="X30" s="1">
        <v>3.0785969308653696E-2</v>
      </c>
      <c r="Y30" s="1">
        <v>0.41310708866179424</v>
      </c>
      <c r="Z30" s="1">
        <v>0.23649999999999999</v>
      </c>
      <c r="AA30" s="1">
        <v>25.553848641655886</v>
      </c>
      <c r="AB30" s="1">
        <v>0.37549386791295364</v>
      </c>
      <c r="AC30" s="1">
        <v>-1.2942</v>
      </c>
      <c r="AD30" s="1">
        <v>-0.14299999999999999</v>
      </c>
      <c r="AE30" s="1">
        <v>8.5199999999999998E-2</v>
      </c>
    </row>
    <row r="31" spans="1:31" x14ac:dyDescent="0.35">
      <c r="A31" s="1">
        <v>2</v>
      </c>
      <c r="B31" s="1">
        <v>10.419303211467396</v>
      </c>
      <c r="D31" s="1">
        <v>1.0777000000000001</v>
      </c>
      <c r="E31" s="1">
        <v>3.6229999999999998E-2</v>
      </c>
      <c r="F31" s="1">
        <v>-6.6400000000000001E-2</v>
      </c>
      <c r="G31" s="1">
        <f t="shared" si="18"/>
        <v>29.746066795473368</v>
      </c>
      <c r="H31" s="1">
        <v>2.4374057444017359E-2</v>
      </c>
      <c r="I31" s="1">
        <v>0.27539346911277479</v>
      </c>
      <c r="J31" s="1">
        <v>0.3619</v>
      </c>
      <c r="K31" s="1">
        <v>29.746066795473368</v>
      </c>
      <c r="L31" s="1">
        <v>0.35006161066832947</v>
      </c>
      <c r="M31" s="1">
        <v>-2.1291000000000002</v>
      </c>
      <c r="N31" s="1">
        <v>-0.27979999999999999</v>
      </c>
      <c r="O31" s="1">
        <v>-1.29E-2</v>
      </c>
      <c r="Q31" s="1">
        <v>2</v>
      </c>
      <c r="R31" s="1">
        <v>11.766306971382026</v>
      </c>
      <c r="S31" s="1"/>
      <c r="T31" s="1">
        <v>0.8216</v>
      </c>
      <c r="U31" s="1">
        <v>3.4136E-2</v>
      </c>
      <c r="V31" s="1">
        <v>-4.48E-2</v>
      </c>
      <c r="W31" s="1">
        <f t="shared" si="19"/>
        <v>24.068432153737991</v>
      </c>
      <c r="X31" s="1">
        <v>3.266605645909583E-2</v>
      </c>
      <c r="Y31" s="1">
        <v>0.38435884784221813</v>
      </c>
      <c r="Z31" s="1">
        <v>0.2361</v>
      </c>
      <c r="AA31" s="1">
        <v>24.068432153737991</v>
      </c>
      <c r="AB31" s="1">
        <v>0.34936314191644757</v>
      </c>
      <c r="AC31" s="1">
        <v>-1.2961</v>
      </c>
      <c r="AD31" s="1">
        <v>-0.1331</v>
      </c>
      <c r="AE31" s="1">
        <v>8.8800000000000004E-2</v>
      </c>
    </row>
    <row r="32" spans="1:31" x14ac:dyDescent="0.35">
      <c r="A32" s="1">
        <v>4</v>
      </c>
      <c r="B32" s="1">
        <v>9.5335723974611248</v>
      </c>
      <c r="D32" s="1">
        <v>1.2848999999999999</v>
      </c>
      <c r="E32" s="1">
        <v>4.8129999999999999E-2</v>
      </c>
      <c r="F32" s="1">
        <v>-0.14749999999999999</v>
      </c>
      <c r="G32" s="1">
        <f t="shared" si="18"/>
        <v>26.696447122376895</v>
      </c>
      <c r="H32" s="1">
        <v>2.6893349278463645E-2</v>
      </c>
      <c r="I32" s="1">
        <v>0.28025420754136354</v>
      </c>
      <c r="J32" s="1">
        <v>0.4204</v>
      </c>
      <c r="K32" s="1">
        <v>26.696447122376895</v>
      </c>
      <c r="L32" s="1">
        <v>0.35624025364352813</v>
      </c>
      <c r="M32" s="1">
        <v>-2.5177</v>
      </c>
      <c r="N32" s="1">
        <v>-0.27060000000000001</v>
      </c>
      <c r="O32" s="1">
        <v>-6.4399999999999999E-2</v>
      </c>
      <c r="Q32" s="1">
        <v>4</v>
      </c>
      <c r="R32" s="1">
        <v>10.580102923166841</v>
      </c>
      <c r="S32" s="1"/>
      <c r="T32" s="1">
        <v>1.0143</v>
      </c>
      <c r="U32" s="1">
        <v>4.6435999999999998E-2</v>
      </c>
      <c r="V32" s="1">
        <v>-9.1700000000000004E-2</v>
      </c>
      <c r="W32" s="1">
        <f t="shared" si="19"/>
        <v>21.84296666379533</v>
      </c>
      <c r="X32" s="1">
        <v>3.5928436389557866E-2</v>
      </c>
      <c r="Y32" s="1">
        <v>0.3801265548699751</v>
      </c>
      <c r="Z32" s="1">
        <v>0.2505</v>
      </c>
      <c r="AA32" s="1">
        <v>21.84296666379533</v>
      </c>
      <c r="AB32" s="1">
        <v>0.34551619737856426</v>
      </c>
      <c r="AC32" s="1">
        <v>-1.3908</v>
      </c>
      <c r="AD32" s="1">
        <v>-0.12239999999999999</v>
      </c>
      <c r="AE32" s="1">
        <v>7.9200000000000007E-2</v>
      </c>
    </row>
    <row r="33" spans="1:31" x14ac:dyDescent="0.35">
      <c r="A33" s="1">
        <v>6</v>
      </c>
      <c r="B33" s="1">
        <v>8.8221783233791022</v>
      </c>
      <c r="D33" s="1">
        <v>1.4959</v>
      </c>
      <c r="E33" s="1">
        <v>6.2730000000000008E-2</v>
      </c>
      <c r="F33" s="1">
        <v>-0.24229999999999999</v>
      </c>
      <c r="G33" s="1">
        <f t="shared" si="18"/>
        <v>23.846644348796428</v>
      </c>
      <c r="H33" s="1">
        <v>2.9965373928633812E-2</v>
      </c>
      <c r="I33" s="1">
        <v>0.2894490019873372</v>
      </c>
      <c r="J33" s="1">
        <v>0.47699999999999998</v>
      </c>
      <c r="K33" s="1">
        <v>23.846644348796428</v>
      </c>
      <c r="L33" s="1">
        <v>0.36792805642219045</v>
      </c>
      <c r="M33" s="1">
        <v>-2.9102999999999999</v>
      </c>
      <c r="N33" s="1">
        <v>-0.2676</v>
      </c>
      <c r="O33" s="1">
        <v>5.5800000000000002E-2</v>
      </c>
      <c r="Q33" s="1">
        <v>6</v>
      </c>
      <c r="R33" s="1">
        <v>9.6752192554327952</v>
      </c>
      <c r="S33" s="1"/>
      <c r="T33" s="1">
        <v>1.2092000000000001</v>
      </c>
      <c r="U33" s="1">
        <v>6.1836000000000002E-2</v>
      </c>
      <c r="V33" s="1">
        <v>-0.14199999999999999</v>
      </c>
      <c r="W33" s="1">
        <f t="shared" si="19"/>
        <v>19.55495180800828</v>
      </c>
      <c r="X33" s="1">
        <v>4.0009833967773356E-2</v>
      </c>
      <c r="Y33" s="1">
        <v>0.38710391601166988</v>
      </c>
      <c r="Z33" s="1">
        <v>0.26550000000000001</v>
      </c>
      <c r="AA33" s="1">
        <v>19.55495180800828</v>
      </c>
      <c r="AB33" s="1">
        <v>0.35185827282299087</v>
      </c>
      <c r="AC33" s="1">
        <v>-1.4914000000000001</v>
      </c>
      <c r="AD33" s="1">
        <v>-0.1176</v>
      </c>
      <c r="AE33" s="1">
        <v>0.14680000000000001</v>
      </c>
    </row>
    <row r="34" spans="1:31" x14ac:dyDescent="0.35">
      <c r="A34" s="1">
        <v>8</v>
      </c>
      <c r="B34" s="1">
        <v>8.2315953490606866</v>
      </c>
      <c r="D34" s="1">
        <v>1.7109000000000001</v>
      </c>
      <c r="E34" s="1">
        <v>8.0129999999999993E-2</v>
      </c>
      <c r="F34" s="1">
        <v>-0.3508</v>
      </c>
      <c r="G34" s="1">
        <f t="shared" si="18"/>
        <v>21.35155372519656</v>
      </c>
      <c r="H34" s="1">
        <v>3.3372265797543654E-2</v>
      </c>
      <c r="I34" s="1">
        <v>0.30034226743078452</v>
      </c>
      <c r="J34" s="1">
        <v>0.53249999999999997</v>
      </c>
      <c r="K34" s="1">
        <v>21.35155372519656</v>
      </c>
      <c r="L34" s="1">
        <v>0.38177484102044557</v>
      </c>
      <c r="M34" s="1">
        <v>-3.3121999999999998</v>
      </c>
      <c r="N34" s="1">
        <v>-0.2626</v>
      </c>
      <c r="O34" s="1">
        <v>8.9800000000000005E-2</v>
      </c>
      <c r="Q34" s="1">
        <v>8</v>
      </c>
      <c r="R34" s="1">
        <v>8.9517764841796161</v>
      </c>
      <c r="S34" s="1"/>
      <c r="T34" s="1">
        <v>1.4065000000000001</v>
      </c>
      <c r="U34" s="1">
        <v>8.0335999999999991E-2</v>
      </c>
      <c r="V34" s="1">
        <v>-0.1958</v>
      </c>
      <c r="W34" s="1">
        <f t="shared" si="19"/>
        <v>17.507717586138224</v>
      </c>
      <c r="X34" s="1">
        <v>4.4497170224850058E-2</v>
      </c>
      <c r="Y34" s="1">
        <v>0.39832872203135017</v>
      </c>
      <c r="Z34" s="1">
        <v>0.28029999999999999</v>
      </c>
      <c r="AA34" s="1">
        <v>17.507717586138224</v>
      </c>
      <c r="AB34" s="1">
        <v>0.3620610651366154</v>
      </c>
      <c r="AC34" s="1">
        <v>-1.5939000000000001</v>
      </c>
      <c r="AD34" s="1">
        <v>-0.1153</v>
      </c>
      <c r="AE34" s="1">
        <v>0.2056</v>
      </c>
    </row>
    <row r="35" spans="1:31" x14ac:dyDescent="0.35">
      <c r="A35" s="1">
        <v>10</v>
      </c>
      <c r="B35" s="1">
        <v>7.7284875633958414</v>
      </c>
      <c r="D35" s="1">
        <v>1.9301999999999999</v>
      </c>
      <c r="E35" s="1">
        <v>0.10063</v>
      </c>
      <c r="F35" s="1">
        <v>-0.47339999999999999</v>
      </c>
      <c r="G35" s="1">
        <f t="shared" si="18"/>
        <v>19.18115870018881</v>
      </c>
      <c r="H35" s="1">
        <v>3.7057458439020703E-2</v>
      </c>
      <c r="I35" s="1">
        <v>0.31216217853735589</v>
      </c>
      <c r="J35" s="1">
        <v>0.5857</v>
      </c>
      <c r="K35" s="1">
        <v>19.18115870018881</v>
      </c>
      <c r="L35" s="1">
        <v>0.3967995151104054</v>
      </c>
      <c r="M35" s="1">
        <v>-3.7157</v>
      </c>
      <c r="N35" s="1">
        <v>-0.2298</v>
      </c>
      <c r="O35" s="1">
        <v>-0.14810000000000001</v>
      </c>
      <c r="Q35" s="1">
        <v>10</v>
      </c>
      <c r="R35" s="1">
        <v>8.3536952743826838</v>
      </c>
      <c r="S35" s="1"/>
      <c r="T35" s="1">
        <v>1.6062000000000001</v>
      </c>
      <c r="U35" s="1">
        <v>0.10223599999999999</v>
      </c>
      <c r="V35" s="1">
        <v>-0.25319999999999998</v>
      </c>
      <c r="W35" s="1">
        <f t="shared" si="19"/>
        <v>15.710708556672797</v>
      </c>
      <c r="X35" s="1">
        <v>4.9313387521637005E-2</v>
      </c>
      <c r="Y35" s="1">
        <v>0.41194901230330105</v>
      </c>
      <c r="Z35" s="1">
        <v>0.29509999999999997</v>
      </c>
      <c r="AA35" s="1">
        <v>15.710708556672797</v>
      </c>
      <c r="AB35" s="1">
        <v>0.37444123390321588</v>
      </c>
      <c r="AC35" s="1">
        <v>-1.6988000000000001</v>
      </c>
      <c r="AD35" s="1">
        <v>-0.1169</v>
      </c>
      <c r="AE35" s="1">
        <v>0.2717</v>
      </c>
    </row>
    <row r="55" spans="3:37" x14ac:dyDescent="0.35">
      <c r="C55" s="1" t="s">
        <v>45</v>
      </c>
      <c r="D55">
        <v>32.173999999999999</v>
      </c>
      <c r="W55" s="1"/>
      <c r="X55" s="1"/>
      <c r="Y55" s="1" t="s">
        <v>45</v>
      </c>
      <c r="Z55">
        <v>32.173999999999999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3:37" x14ac:dyDescent="0.35">
      <c r="C56" s="1" t="s">
        <v>15</v>
      </c>
      <c r="D56" s="1">
        <v>23.8095</v>
      </c>
      <c r="W56" s="1"/>
      <c r="X56" s="1"/>
      <c r="Y56" s="1" t="s">
        <v>15</v>
      </c>
      <c r="Z56" s="1">
        <f>W18</f>
        <v>12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3:37" x14ac:dyDescent="0.35">
      <c r="C57" s="1" t="s">
        <v>19</v>
      </c>
      <c r="W57" s="1"/>
      <c r="X57" s="1"/>
      <c r="Y57" s="1" t="s">
        <v>19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3:37" x14ac:dyDescent="0.35">
      <c r="C58" s="1" t="s">
        <v>20</v>
      </c>
      <c r="W58" s="1"/>
      <c r="X58" s="1"/>
      <c r="Y58" s="1" t="s">
        <v>20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3:37" x14ac:dyDescent="0.35">
      <c r="C59" s="1" t="s">
        <v>13</v>
      </c>
      <c r="D59" s="1">
        <f>0.002048</f>
        <v>2.0479999999999999E-3</v>
      </c>
      <c r="G59" s="1" t="s">
        <v>25</v>
      </c>
      <c r="H59" s="1">
        <f>(SQRT(2)/(PI()*D63*D61*D64)^(0.25))*(SQRT((D62/D60)/D59))</f>
        <v>12.539360893755626</v>
      </c>
      <c r="J59" s="1" t="s">
        <v>44</v>
      </c>
      <c r="K59" s="1">
        <f>(H59*H59*D62)/(2*D55)</f>
        <v>1.9223165319276612</v>
      </c>
      <c r="W59" s="1"/>
      <c r="X59" s="1"/>
      <c r="Y59" s="1" t="s">
        <v>13</v>
      </c>
      <c r="Z59" s="1">
        <f>0.002048</f>
        <v>2.0479999999999999E-3</v>
      </c>
      <c r="AA59" s="1"/>
      <c r="AB59" s="1"/>
      <c r="AC59" s="1" t="s">
        <v>25</v>
      </c>
      <c r="AD59" s="1">
        <f>(SQRT(2)/(PI()*Z63*Z61*Z64)^(0.25))*(SQRT((Z62/Z60)/Z59))</f>
        <v>17.522560506141584</v>
      </c>
      <c r="AE59" s="1"/>
      <c r="AF59" s="1" t="s">
        <v>44</v>
      </c>
      <c r="AG59" s="1">
        <f>(AD59*AD59*Z62)/(2*Z55)</f>
        <v>5.2495234689822476</v>
      </c>
      <c r="AH59" s="1"/>
      <c r="AI59" s="1"/>
      <c r="AJ59" s="1"/>
      <c r="AK59" s="1"/>
    </row>
    <row r="60" spans="3:37" x14ac:dyDescent="0.35">
      <c r="C60" s="1" t="s">
        <v>14</v>
      </c>
      <c r="D60" s="1">
        <f>G17</f>
        <v>6.5625</v>
      </c>
      <c r="G60" s="1" t="s">
        <v>26</v>
      </c>
      <c r="W60" s="1"/>
      <c r="X60" s="1"/>
      <c r="Y60" s="1" t="s">
        <v>14</v>
      </c>
      <c r="Z60" s="1">
        <f>W17</f>
        <v>6.75</v>
      </c>
      <c r="AA60" s="1"/>
      <c r="AB60" s="1"/>
      <c r="AC60" s="1" t="s">
        <v>26</v>
      </c>
      <c r="AD60" s="1"/>
      <c r="AE60" s="1"/>
      <c r="AF60" s="1"/>
      <c r="AG60" s="1"/>
      <c r="AH60" s="1"/>
      <c r="AI60" s="1"/>
      <c r="AJ60" s="1"/>
      <c r="AK60" s="1"/>
    </row>
    <row r="61" spans="3:37" x14ac:dyDescent="0.35">
      <c r="C61" s="1" t="s">
        <v>15</v>
      </c>
      <c r="D61" s="1">
        <f>G18</f>
        <v>23.809519999999999</v>
      </c>
      <c r="G61" s="1" t="s">
        <v>27</v>
      </c>
      <c r="H61" s="1">
        <v>12.637</v>
      </c>
      <c r="W61" s="1"/>
      <c r="X61" s="1"/>
      <c r="Y61" s="1" t="s">
        <v>15</v>
      </c>
      <c r="Z61" s="1">
        <f>W18</f>
        <v>12</v>
      </c>
      <c r="AA61" s="1"/>
      <c r="AB61" s="1"/>
      <c r="AC61" s="1" t="s">
        <v>27</v>
      </c>
      <c r="AD61" s="1">
        <v>12.637</v>
      </c>
      <c r="AE61" s="1"/>
      <c r="AF61" s="1"/>
      <c r="AG61" s="1"/>
      <c r="AH61" s="1"/>
      <c r="AI61" s="1"/>
      <c r="AJ61" s="1"/>
      <c r="AK61" s="1"/>
    </row>
    <row r="62" spans="3:37" x14ac:dyDescent="0.35">
      <c r="C62" s="1" t="s">
        <v>16</v>
      </c>
      <c r="D62" s="1">
        <f>G19</f>
        <v>0.78669999999999995</v>
      </c>
      <c r="J62" s="1" t="s">
        <v>46</v>
      </c>
      <c r="W62" s="1"/>
      <c r="X62" s="1"/>
      <c r="Y62" s="1" t="s">
        <v>16</v>
      </c>
      <c r="Z62" s="1">
        <f>W19</f>
        <v>1.1001700000000001</v>
      </c>
      <c r="AA62" s="1"/>
      <c r="AB62" s="1"/>
      <c r="AC62" s="1"/>
      <c r="AD62" s="1"/>
      <c r="AE62" s="1"/>
      <c r="AF62" s="1" t="s">
        <v>46</v>
      </c>
      <c r="AG62" s="1"/>
      <c r="AH62" s="1"/>
      <c r="AI62" s="1"/>
      <c r="AJ62" s="1"/>
      <c r="AK62" s="1"/>
    </row>
    <row r="63" spans="3:37" x14ac:dyDescent="0.35">
      <c r="C63" s="1" t="s">
        <v>21</v>
      </c>
      <c r="D63" s="2">
        <v>0.48437999999999998</v>
      </c>
      <c r="W63" s="1"/>
      <c r="X63" s="1"/>
      <c r="Y63" s="1" t="s">
        <v>21</v>
      </c>
      <c r="Z63" s="2">
        <v>0.68542099999999995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3:37" x14ac:dyDescent="0.35">
      <c r="C64" s="1" t="s">
        <v>22</v>
      </c>
      <c r="D64" s="3">
        <v>1.5299999999999999E-2</v>
      </c>
      <c r="W64" s="1"/>
      <c r="X64" s="1"/>
      <c r="Y64" s="1" t="s">
        <v>22</v>
      </c>
      <c r="Z64" s="3">
        <v>1.04E-2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41" x14ac:dyDescent="0.35">
      <c r="C65" s="1" t="s">
        <v>23</v>
      </c>
      <c r="D65" s="3">
        <v>-1.24E-2</v>
      </c>
      <c r="W65" s="1"/>
      <c r="X65" s="1"/>
      <c r="Y65" s="1" t="s">
        <v>23</v>
      </c>
      <c r="Z65" s="3">
        <v>-7.1000000000000004E-3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41" x14ac:dyDescent="0.35">
      <c r="C66" s="1" t="s">
        <v>24</v>
      </c>
      <c r="D66" s="3">
        <v>2.76E-2</v>
      </c>
      <c r="P66" t="s">
        <v>43</v>
      </c>
      <c r="W66" s="1"/>
      <c r="X66" s="1"/>
      <c r="Y66" s="1" t="s">
        <v>24</v>
      </c>
      <c r="Z66" s="3">
        <v>3.8699999999999998E-2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t="s">
        <v>43</v>
      </c>
    </row>
    <row r="67" spans="1:41" x14ac:dyDescent="0.35">
      <c r="P67">
        <v>0.5625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>
        <v>0.75</v>
      </c>
    </row>
    <row r="68" spans="1:41" x14ac:dyDescent="0.35">
      <c r="B68" s="1" t="s">
        <v>49</v>
      </c>
      <c r="W68" s="1"/>
      <c r="X68" s="1" t="s">
        <v>49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41" x14ac:dyDescent="0.35">
      <c r="A69" s="1" t="s">
        <v>0</v>
      </c>
      <c r="B69" s="1" t="s">
        <v>1</v>
      </c>
      <c r="D69" s="1" t="s">
        <v>2</v>
      </c>
      <c r="E69" s="1" t="s">
        <v>3</v>
      </c>
      <c r="F69" s="1" t="s">
        <v>29</v>
      </c>
      <c r="G69" s="1" t="s">
        <v>28</v>
      </c>
      <c r="H69" s="1" t="s">
        <v>3</v>
      </c>
      <c r="I69" s="1" t="s">
        <v>30</v>
      </c>
      <c r="J69" s="1" t="s">
        <v>31</v>
      </c>
      <c r="K69" s="1" t="s">
        <v>34</v>
      </c>
      <c r="L69" s="1" t="s">
        <v>32</v>
      </c>
      <c r="M69" s="1" t="s">
        <v>33</v>
      </c>
      <c r="N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W69" s="1" t="s">
        <v>0</v>
      </c>
      <c r="X69" s="1" t="s">
        <v>1</v>
      </c>
      <c r="Y69" s="1"/>
      <c r="Z69" s="1" t="s">
        <v>2</v>
      </c>
      <c r="AA69" s="1" t="s">
        <v>3</v>
      </c>
      <c r="AB69" s="1" t="s">
        <v>29</v>
      </c>
      <c r="AC69" s="1" t="s">
        <v>28</v>
      </c>
      <c r="AD69" s="1" t="s">
        <v>3</v>
      </c>
      <c r="AE69" s="1" t="s">
        <v>30</v>
      </c>
      <c r="AF69" s="1" t="s">
        <v>31</v>
      </c>
      <c r="AG69" s="1" t="s">
        <v>34</v>
      </c>
      <c r="AH69" s="1" t="s">
        <v>32</v>
      </c>
      <c r="AI69" s="1" t="s">
        <v>33</v>
      </c>
      <c r="AJ69" s="1" t="s">
        <v>35</v>
      </c>
      <c r="AK69" s="1"/>
      <c r="AL69" s="1" t="s">
        <v>36</v>
      </c>
      <c r="AM69" s="1" t="s">
        <v>37</v>
      </c>
      <c r="AN69" s="1" t="s">
        <v>38</v>
      </c>
      <c r="AO69" s="1" t="s">
        <v>39</v>
      </c>
    </row>
    <row r="70" spans="1:41" x14ac:dyDescent="0.35">
      <c r="A70" s="1">
        <v>-10</v>
      </c>
      <c r="B70" s="1">
        <v>-0.97699999999999998</v>
      </c>
      <c r="D70" s="1">
        <v>1.303E-2</v>
      </c>
      <c r="E70" s="1">
        <v>0.14879999999999999</v>
      </c>
      <c r="F70" s="1">
        <f t="shared" ref="F70:F80" si="20">B70*COS(RADIANS(A70))+D70*SIN(RADIANS(A70))</f>
        <v>-0.96441981044792724</v>
      </c>
      <c r="G70" s="1">
        <f t="shared" ref="G70:G80" si="21">D70*COS(RADIANS(A70))-B70*SIN(RADIANS(A70))</f>
        <v>-0.15682222455884187</v>
      </c>
      <c r="H70" s="1">
        <v>0.20849999999999999</v>
      </c>
      <c r="W70" s="1">
        <v>-10</v>
      </c>
      <c r="X70" s="1">
        <v>-0.29680000000000001</v>
      </c>
      <c r="Y70" s="1"/>
      <c r="Z70" s="1">
        <v>1.9335999999999999E-2</v>
      </c>
      <c r="AA70" s="1">
        <v>0.17399999999999999</v>
      </c>
      <c r="AB70" s="1">
        <f t="shared" ref="AB70:AB80" si="22">X70*COS(RADIANS(W70))+Z70*SIN(RADIANS(W70))</f>
        <v>-0.29564860225739115</v>
      </c>
      <c r="AC70" s="1">
        <f t="shared" ref="AC70:AC80" si="23">Z70*COS(RADIANS(W70))-X70*SIN(RADIANS(W70))</f>
        <v>-3.2496536419300864E-2</v>
      </c>
      <c r="AD70" s="1">
        <v>0.20849999999999999</v>
      </c>
      <c r="AE70" s="1"/>
      <c r="AF70" s="1"/>
      <c r="AG70" s="1"/>
      <c r="AH70" s="1"/>
      <c r="AI70" s="1"/>
      <c r="AJ70" s="1"/>
      <c r="AK70" s="1"/>
    </row>
    <row r="71" spans="1:41" x14ac:dyDescent="0.35">
      <c r="A71" s="1">
        <v>-8</v>
      </c>
      <c r="B71" s="1">
        <v>9.1499999999999998E-2</v>
      </c>
      <c r="D71" s="1">
        <v>1.1730000000000001E-2</v>
      </c>
      <c r="E71" s="1">
        <v>0.14280000000000001</v>
      </c>
      <c r="F71" s="1">
        <f t="shared" si="20"/>
        <v>8.8977027815592122E-2</v>
      </c>
      <c r="G71" s="1">
        <f t="shared" si="21"/>
        <v>2.4350183184184609E-2</v>
      </c>
      <c r="H71" s="1">
        <v>0.1474</v>
      </c>
      <c r="I71" s="1">
        <f>(F72-F70)/(2*2*PI()/180)</f>
        <v>17.825880378637649</v>
      </c>
      <c r="J71" s="1">
        <f>(G72-G70)/(2*2*PI()/180)</f>
        <v>2.8455344680689119</v>
      </c>
      <c r="K71" s="1">
        <f>(H72-H70)/(2*2*PI()/180)</f>
        <v>-1.9122466412491226</v>
      </c>
      <c r="L71" s="1">
        <f>(F70-2*F71+F72)/((2*PI()/180)^2)</f>
        <v>-707.70120306588467</v>
      </c>
      <c r="M71" s="1">
        <f t="shared" ref="M71:M79" si="24">(G70-2*G71+G72)/((2*PI()/180)^2)</f>
        <v>-134.33984981350974</v>
      </c>
      <c r="N71" s="1">
        <f t="shared" ref="N71:N79" si="25">(H70-2*H71+H72)/((2*PI()/180)^2)</f>
        <v>-9.2739279387831921</v>
      </c>
      <c r="P71">
        <f>(J71*N71-K71*M71)/(I71*M71-J71*L71)</f>
        <v>0.74363876246685678</v>
      </c>
      <c r="Q71">
        <f>(I71*N71-K71*L71)/(I71*M71-J71*L71)</f>
        <v>3.986516104688592</v>
      </c>
      <c r="R71">
        <f>P71*$P$67</f>
        <v>0.41829680388760693</v>
      </c>
      <c r="S71">
        <f>Q71*$P$67</f>
        <v>2.2424153088873329</v>
      </c>
      <c r="W71" s="1">
        <v>-8</v>
      </c>
      <c r="X71" s="1">
        <v>-0.1139</v>
      </c>
      <c r="Y71" s="1"/>
      <c r="Z71" s="1">
        <v>1.5035999999999999E-2</v>
      </c>
      <c r="AA71" s="1">
        <v>0.14369999999999999</v>
      </c>
      <c r="AB71" s="1">
        <f t="shared" si="22"/>
        <v>-0.11488413977570042</v>
      </c>
      <c r="AC71" s="1">
        <f t="shared" si="23"/>
        <v>-9.6214551775320248E-4</v>
      </c>
      <c r="AD71" s="1">
        <v>0.1474</v>
      </c>
      <c r="AE71" s="1">
        <f>(AB72-AB70)/(2*2*PI()/180)</f>
        <v>5.2133450217825343</v>
      </c>
      <c r="AF71" s="1">
        <f>(AC72-AC70)/(2*2*PI()/180)</f>
        <v>0.76183874503560267</v>
      </c>
      <c r="AG71" s="1">
        <f>(AD72-AD70)/(2*2*PI()/180)</f>
        <v>-1.9122466412491226</v>
      </c>
      <c r="AH71" s="1">
        <f>(AB70-2*AB71+AB72)/((2*PI()/180)^2)</f>
        <v>1.9953042480004677</v>
      </c>
      <c r="AI71" s="1">
        <f t="shared" ref="AI71:AI79" si="26">(AC70-2*AC71+AC72)/((2*PI()/180)^2)</f>
        <v>-8.110504587593379</v>
      </c>
      <c r="AJ71" s="1">
        <f t="shared" ref="AJ71:AJ79" si="27">(AD70-2*AD71+AD72)/((2*PI()/180)^2)</f>
        <v>-9.2739279387831921</v>
      </c>
      <c r="AK71" s="1"/>
      <c r="AL71">
        <f>(AF71*AJ71-AG71*AI71)/(AE71*AI71-AF71*AH71)</f>
        <v>0.51536524922660132</v>
      </c>
      <c r="AM71">
        <f>(AE71*AJ71-AG71*AH71)/(AE71*AI71-AF71*AH71)</f>
        <v>1.0166589980533194</v>
      </c>
      <c r="AN71">
        <f t="shared" ref="AN71:AN73" si="28">AL71*$AL$67</f>
        <v>0.38652393691995102</v>
      </c>
      <c r="AO71">
        <f t="shared" ref="AO71:AO74" si="29">AM71*$AL$67</f>
        <v>0.76249424853998948</v>
      </c>
    </row>
    <row r="72" spans="1:41" x14ac:dyDescent="0.35">
      <c r="A72" s="1">
        <v>-6</v>
      </c>
      <c r="B72" s="1">
        <v>0.28289999999999998</v>
      </c>
      <c r="D72" s="1">
        <v>1.2330000000000001E-2</v>
      </c>
      <c r="E72" s="1">
        <v>0.12609999999999999</v>
      </c>
      <c r="F72" s="1">
        <f t="shared" si="20"/>
        <v>0.28006140824759435</v>
      </c>
      <c r="G72" s="1">
        <f t="shared" si="21"/>
        <v>4.1833557228309975E-2</v>
      </c>
      <c r="H72" s="1">
        <v>7.4999999999999997E-2</v>
      </c>
      <c r="I72" s="1">
        <f t="shared" ref="I72:I79" si="30">(F73-F71)/(2*2*PI()/180)</f>
        <v>5.5663675385983833</v>
      </c>
      <c r="J72" s="1">
        <f>(G73-G71)/(2*2*PI()/180)</f>
        <v>0.34538412402845309</v>
      </c>
      <c r="K72" s="1">
        <f>(H73-H71)/(2*2*PI()/180)</f>
        <v>-2.1113494750570836</v>
      </c>
      <c r="L72" s="1">
        <f t="shared" ref="L72:L79" si="31">(F71-2*F72+F73)/((2*PI()/180)^2)</f>
        <v>5.2828584451933587</v>
      </c>
      <c r="M72" s="1">
        <f t="shared" si="24"/>
        <v>-8.9082130481893032</v>
      </c>
      <c r="N72" s="1">
        <f t="shared" si="25"/>
        <v>-2.1338241275076264</v>
      </c>
      <c r="P72">
        <f t="shared" ref="P72:P79" si="32">(J72*N72-K72*M72)/(I72*M72-J72*L72)</f>
        <v>0.38017814547604106</v>
      </c>
      <c r="Q72">
        <f t="shared" ref="Q72:Q79" si="33">(I72*N72-K72*L72)/(I72*M72-J72*L72)</f>
        <v>1.4076538170251961E-2</v>
      </c>
      <c r="R72">
        <f t="shared" ref="R72:S79" si="34">P72*$P$67</f>
        <v>0.21385020683027309</v>
      </c>
      <c r="S72">
        <f t="shared" si="34"/>
        <v>7.9180527207667276E-3</v>
      </c>
      <c r="W72" s="1">
        <v>-6</v>
      </c>
      <c r="X72" s="1">
        <v>7.0099999999999996E-2</v>
      </c>
      <c r="Y72" s="1"/>
      <c r="Z72" s="1">
        <v>1.3436E-2</v>
      </c>
      <c r="AA72" s="1">
        <v>0.113</v>
      </c>
      <c r="AB72" s="1">
        <f t="shared" si="22"/>
        <v>6.8311540432851758E-2</v>
      </c>
      <c r="AC72" s="1">
        <f t="shared" si="23"/>
        <v>2.0689841461230627E-2</v>
      </c>
      <c r="AD72" s="1">
        <v>7.4999999999999997E-2</v>
      </c>
      <c r="AE72" s="1">
        <f t="shared" ref="AE72:AE79" si="35">(AB73-AB71)/(2*2*PI()/180)</f>
        <v>5.280493890887251</v>
      </c>
      <c r="AF72" s="1">
        <f>(AC73-AC71)/(2*2*PI()/180)</f>
        <v>0.47667997182413202</v>
      </c>
      <c r="AG72" s="1">
        <f>(AD73-AD71)/(2*2*PI()/180)</f>
        <v>-2.1113494750570836</v>
      </c>
      <c r="AH72" s="1">
        <f t="shared" ref="AH72:AH79" si="36">(AB71-2*AB72+AB73)/((2*PI()/180)^2)</f>
        <v>1.8520425507762117</v>
      </c>
      <c r="AI72" s="1">
        <f t="shared" si="26"/>
        <v>-8.2278896085521005</v>
      </c>
      <c r="AJ72" s="1">
        <f t="shared" si="27"/>
        <v>-2.1338241275076264</v>
      </c>
      <c r="AK72" s="1"/>
      <c r="AL72">
        <f t="shared" ref="AL72:AL79" si="37">(AF72*AJ72-AG72*AI72)/(AE72*AI72-AF72*AH72)</f>
        <v>0.41482152967414748</v>
      </c>
      <c r="AM72">
        <f t="shared" ref="AM72:AM79" si="38">(AE72*AJ72-AG72*AH72)/(AE72*AI72-AF72*AH72)</f>
        <v>0.1659668600990542</v>
      </c>
      <c r="AN72">
        <f t="shared" si="28"/>
        <v>0.3111161472556106</v>
      </c>
      <c r="AO72">
        <f t="shared" si="29"/>
        <v>0.12447514507429065</v>
      </c>
    </row>
    <row r="73" spans="1:41" x14ac:dyDescent="0.35">
      <c r="A73" s="1">
        <v>-4</v>
      </c>
      <c r="B73" s="1">
        <v>0.4798</v>
      </c>
      <c r="D73" s="1">
        <v>1.5030000000000002E-2</v>
      </c>
      <c r="E73" s="1">
        <v>8.7499999999999994E-2</v>
      </c>
      <c r="F73" s="1">
        <f t="shared" si="20"/>
        <v>0.47758279151428945</v>
      </c>
      <c r="G73" s="1">
        <f t="shared" si="21"/>
        <v>4.846254377783648E-2</v>
      </c>
      <c r="H73" s="1">
        <v>0</v>
      </c>
      <c r="I73" s="1">
        <f t="shared" si="30"/>
        <v>5.5540528869000552</v>
      </c>
      <c r="J73" s="1">
        <f t="shared" ref="J73:K79" si="39">(G74-G72)/(2*2*PI()/180)</f>
        <v>1.6168268094515371E-2</v>
      </c>
      <c r="K73" s="1">
        <f t="shared" si="39"/>
        <v>-2.1929959608632261</v>
      </c>
      <c r="L73" s="1">
        <f t="shared" si="31"/>
        <v>-5.9884360136810937</v>
      </c>
      <c r="M73" s="1">
        <f t="shared" si="24"/>
        <v>-9.9544660456122678</v>
      </c>
      <c r="N73" s="1">
        <f t="shared" si="25"/>
        <v>-2.5441749212591063</v>
      </c>
      <c r="P73">
        <f t="shared" si="32"/>
        <v>0.39628408118205066</v>
      </c>
      <c r="Q73">
        <f t="shared" si="33"/>
        <v>0.49397896000917785</v>
      </c>
      <c r="R73">
        <f t="shared" si="34"/>
        <v>0.22290979566490349</v>
      </c>
      <c r="S73">
        <f t="shared" si="34"/>
        <v>0.27786316500516256</v>
      </c>
      <c r="W73" s="1">
        <v>-4</v>
      </c>
      <c r="X73" s="1">
        <v>0.25540000000000002</v>
      </c>
      <c r="Y73" s="1"/>
      <c r="Z73" s="1">
        <v>1.4536E-2</v>
      </c>
      <c r="AA73" s="1">
        <v>7.6499999999999999E-2</v>
      </c>
      <c r="AB73" s="1">
        <f t="shared" si="22"/>
        <v>0.25376387833401454</v>
      </c>
      <c r="AC73" s="1">
        <f t="shared" si="23"/>
        <v>3.231639442882641E-2</v>
      </c>
      <c r="AD73" s="1">
        <v>0</v>
      </c>
      <c r="AE73" s="1">
        <f t="shared" si="35"/>
        <v>5.3440145277677331</v>
      </c>
      <c r="AF73" s="1">
        <f t="shared" ref="AF73:AF79" si="40">(AC74-AC72)/(2*2*PI()/180)</f>
        <v>0.18579727918076411</v>
      </c>
      <c r="AG73" s="1">
        <f t="shared" ref="AG73:AG79" si="41">(AD74-AD72)/(2*2*PI()/180)</f>
        <v>-2.1929959608632261</v>
      </c>
      <c r="AH73" s="1">
        <f t="shared" si="36"/>
        <v>1.7874218544584084</v>
      </c>
      <c r="AI73" s="1">
        <f t="shared" si="26"/>
        <v>-8.4384610133140026</v>
      </c>
      <c r="AJ73" s="1">
        <f t="shared" si="27"/>
        <v>-2.5441749212591063</v>
      </c>
      <c r="AK73" s="1"/>
      <c r="AL73">
        <f t="shared" si="37"/>
        <v>0.41777055094224197</v>
      </c>
      <c r="AM73">
        <f t="shared" si="38"/>
        <v>0.21300598598723761</v>
      </c>
      <c r="AN73">
        <f t="shared" si="28"/>
        <v>0.31332791320668146</v>
      </c>
      <c r="AO73">
        <f t="shared" si="29"/>
        <v>0.1597544894904282</v>
      </c>
    </row>
    <row r="74" spans="1:41" x14ac:dyDescent="0.35">
      <c r="A74" s="1">
        <v>-2</v>
      </c>
      <c r="B74" s="1">
        <v>0.66890000000000005</v>
      </c>
      <c r="D74" s="1">
        <v>1.9629999999999998E-2</v>
      </c>
      <c r="E74" s="1">
        <v>7.2999999999999995E-2</v>
      </c>
      <c r="F74" s="1">
        <f t="shared" si="20"/>
        <v>0.66780744707280315</v>
      </c>
      <c r="G74" s="1">
        <f t="shared" si="21"/>
        <v>4.2962315278687747E-2</v>
      </c>
      <c r="H74" s="1">
        <v>-7.8100000000000003E-2</v>
      </c>
      <c r="I74" s="1">
        <f t="shared" si="30"/>
        <v>5.6854202155863502</v>
      </c>
      <c r="J74" s="1">
        <f t="shared" si="39"/>
        <v>-0.31129575913833202</v>
      </c>
      <c r="K74" s="1">
        <f t="shared" si="39"/>
        <v>-2.4049903450616306</v>
      </c>
      <c r="L74" s="1">
        <f t="shared" si="31"/>
        <v>13.515229513313683</v>
      </c>
      <c r="M74" s="1">
        <f t="shared" si="24"/>
        <v>-8.8078406571869419</v>
      </c>
      <c r="N74" s="1">
        <f t="shared" si="25"/>
        <v>-9.6022085737843419</v>
      </c>
      <c r="P74">
        <f t="shared" si="32"/>
        <v>0.39664323170895699</v>
      </c>
      <c r="Q74">
        <f t="shared" si="33"/>
        <v>0.4815577878187885</v>
      </c>
      <c r="R74">
        <f t="shared" si="34"/>
        <v>0.22311181783628831</v>
      </c>
      <c r="S74">
        <f t="shared" si="34"/>
        <v>0.27087625564806855</v>
      </c>
      <c r="W74" s="1">
        <v>-2</v>
      </c>
      <c r="X74" s="1">
        <v>0.44230000000000003</v>
      </c>
      <c r="Y74" s="1"/>
      <c r="Z74" s="1">
        <v>1.8236000000000002E-2</v>
      </c>
      <c r="AA74" s="1">
        <v>3.9100000000000003E-2</v>
      </c>
      <c r="AB74" s="1">
        <f t="shared" si="22"/>
        <v>0.44139413556867929</v>
      </c>
      <c r="AC74" s="1">
        <f t="shared" si="23"/>
        <v>3.3660938513036413E-2</v>
      </c>
      <c r="AD74" s="1">
        <v>-7.8100000000000003E-2</v>
      </c>
      <c r="AE74" s="1">
        <f t="shared" si="35"/>
        <v>5.4192657522022474</v>
      </c>
      <c r="AF74" s="1">
        <f t="shared" si="40"/>
        <v>-0.10858115195405889</v>
      </c>
      <c r="AG74" s="1">
        <f t="shared" si="41"/>
        <v>-2.4049903450616306</v>
      </c>
      <c r="AH74" s="1">
        <f t="shared" si="36"/>
        <v>2.5241557088309468</v>
      </c>
      <c r="AI74" s="1">
        <f t="shared" si="26"/>
        <v>-8.4281806703939086</v>
      </c>
      <c r="AJ74" s="1">
        <f t="shared" si="27"/>
        <v>-9.6022085737843419</v>
      </c>
      <c r="AK74" s="1"/>
      <c r="AL74">
        <f t="shared" si="37"/>
        <v>0.42349940649707102</v>
      </c>
      <c r="AM74">
        <f t="shared" si="38"/>
        <v>1.0124640729598198</v>
      </c>
      <c r="AN74">
        <f>AL74*$AL$67</f>
        <v>0.31762455487280328</v>
      </c>
      <c r="AO74">
        <f t="shared" si="29"/>
        <v>0.75934805471986477</v>
      </c>
    </row>
    <row r="75" spans="1:41" x14ac:dyDescent="0.35">
      <c r="A75" s="1">
        <v>0</v>
      </c>
      <c r="B75" s="1">
        <v>0.87450000000000006</v>
      </c>
      <c r="D75" s="1">
        <v>2.673E-2</v>
      </c>
      <c r="E75" s="1">
        <v>0</v>
      </c>
      <c r="F75" s="1">
        <f t="shared" si="20"/>
        <v>0.87450000000000006</v>
      </c>
      <c r="G75" s="1">
        <f t="shared" si="21"/>
        <v>2.673E-2</v>
      </c>
      <c r="H75" s="1">
        <v>-0.16789999999999999</v>
      </c>
      <c r="I75" s="1">
        <f t="shared" si="30"/>
        <v>5.8799859038365243</v>
      </c>
      <c r="J75" s="1">
        <f t="shared" si="39"/>
        <v>-0.63549002518258579</v>
      </c>
      <c r="K75" s="1">
        <f t="shared" si="39"/>
        <v>-2.6771452977487717</v>
      </c>
      <c r="L75" s="1">
        <f t="shared" si="31"/>
        <v>-2.3674367385207606</v>
      </c>
      <c r="M75" s="1">
        <f t="shared" si="24"/>
        <v>-9.7671225294901767</v>
      </c>
      <c r="N75" s="1">
        <f t="shared" si="25"/>
        <v>-5.9911215887714562</v>
      </c>
      <c r="P75">
        <f t="shared" si="32"/>
        <v>0.37907353152018586</v>
      </c>
      <c r="Q75">
        <f t="shared" si="33"/>
        <v>0.70527979689968334</v>
      </c>
      <c r="R75">
        <f t="shared" si="34"/>
        <v>0.21322886148010456</v>
      </c>
      <c r="S75">
        <f t="shared" si="34"/>
        <v>0.39671988575607187</v>
      </c>
      <c r="W75" s="1">
        <v>0</v>
      </c>
      <c r="X75" s="1">
        <v>0.6321</v>
      </c>
      <c r="Y75" s="1"/>
      <c r="Z75" s="1">
        <v>2.4736000000000001E-2</v>
      </c>
      <c r="AA75" s="1">
        <v>-3.8999999999999998E-3</v>
      </c>
      <c r="AB75" s="1">
        <f t="shared" si="22"/>
        <v>0.6321</v>
      </c>
      <c r="AC75" s="1">
        <f t="shared" si="23"/>
        <v>2.4736000000000001E-2</v>
      </c>
      <c r="AD75" s="1">
        <v>-0.16789999999999999</v>
      </c>
      <c r="AE75" s="1">
        <f t="shared" si="35"/>
        <v>5.4559432940003774</v>
      </c>
      <c r="AF75" s="1">
        <f t="shared" si="40"/>
        <v>-0.40420968852212646</v>
      </c>
      <c r="AG75" s="1">
        <f t="shared" si="41"/>
        <v>-2.6771452977487717</v>
      </c>
      <c r="AH75" s="1">
        <f t="shared" si="36"/>
        <v>-0.4226873608835191</v>
      </c>
      <c r="AI75" s="1">
        <f t="shared" si="26"/>
        <v>-8.5100867785852863</v>
      </c>
      <c r="AJ75" s="1">
        <f t="shared" si="27"/>
        <v>-5.9911215887714562</v>
      </c>
      <c r="AK75" s="1"/>
      <c r="AL75">
        <f t="shared" si="37"/>
        <v>0.43691964472770245</v>
      </c>
      <c r="AM75">
        <f t="shared" si="38"/>
        <v>0.72570376319314545</v>
      </c>
      <c r="AN75">
        <f t="shared" ref="AN75:AN79" si="42">AL75*$AL$67</f>
        <v>0.32768973354577685</v>
      </c>
      <c r="AO75">
        <f>AM75*$AL$67</f>
        <v>0.54427782239485911</v>
      </c>
    </row>
    <row r="76" spans="1:41" x14ac:dyDescent="0.35">
      <c r="A76" s="1">
        <v>2</v>
      </c>
      <c r="B76" s="1">
        <v>1.0777000000000001</v>
      </c>
      <c r="D76" s="1">
        <v>3.6229999999999998E-2</v>
      </c>
      <c r="E76" s="1">
        <v>-6.6400000000000001E-2</v>
      </c>
      <c r="F76" s="1">
        <f t="shared" si="20"/>
        <v>1.0783079030440113</v>
      </c>
      <c r="G76" s="1">
        <f t="shared" si="21"/>
        <v>-1.4032579333834588E-3</v>
      </c>
      <c r="H76" s="1">
        <v>-0.26500000000000001</v>
      </c>
      <c r="I76" s="1">
        <f t="shared" si="30"/>
        <v>5.8818046335804919</v>
      </c>
      <c r="J76" s="1">
        <f t="shared" si="39"/>
        <v>-0.9790034644856126</v>
      </c>
      <c r="K76" s="1">
        <f t="shared" si="39"/>
        <v>-2.8848424984836951</v>
      </c>
      <c r="L76" s="1">
        <f t="shared" si="31"/>
        <v>2.4716422769249515</v>
      </c>
      <c r="M76" s="1">
        <f t="shared" si="24"/>
        <v>-9.9147477485966338</v>
      </c>
      <c r="N76" s="1">
        <f t="shared" si="25"/>
        <v>-5.9090514300211261</v>
      </c>
      <c r="P76">
        <f t="shared" si="32"/>
        <v>0.40820723494578787</v>
      </c>
      <c r="Q76">
        <f t="shared" si="33"/>
        <v>0.49422429038359111</v>
      </c>
      <c r="R76">
        <f t="shared" si="34"/>
        <v>0.22961656965700566</v>
      </c>
      <c r="S76">
        <f t="shared" si="34"/>
        <v>0.27800116334077002</v>
      </c>
      <c r="W76" s="1">
        <v>2</v>
      </c>
      <c r="X76" s="1">
        <v>0.8216</v>
      </c>
      <c r="Y76" s="1"/>
      <c r="Z76" s="1">
        <v>3.4136E-2</v>
      </c>
      <c r="AA76" s="1">
        <v>-4.48E-2</v>
      </c>
      <c r="AB76" s="1">
        <f t="shared" si="22"/>
        <v>0.82229083269832559</v>
      </c>
      <c r="AC76" s="1">
        <f t="shared" si="23"/>
        <v>5.4417787803490575E-3</v>
      </c>
      <c r="AD76" s="1">
        <v>-0.26500000000000001</v>
      </c>
      <c r="AE76" s="1">
        <f t="shared" si="35"/>
        <v>5.4856186498294877</v>
      </c>
      <c r="AF76" s="1">
        <f t="shared" si="40"/>
        <v>-0.70426693164942211</v>
      </c>
      <c r="AG76" s="1">
        <f t="shared" si="41"/>
        <v>-2.8848424984836951</v>
      </c>
      <c r="AH76" s="1">
        <f t="shared" si="36"/>
        <v>2.1229600054403286</v>
      </c>
      <c r="AI76" s="1">
        <f t="shared" si="26"/>
        <v>-8.6819268649395784</v>
      </c>
      <c r="AJ76" s="1">
        <f t="shared" si="27"/>
        <v>-5.9090514300211261</v>
      </c>
      <c r="AK76" s="1"/>
      <c r="AL76">
        <f t="shared" si="37"/>
        <v>0.45272417472457166</v>
      </c>
      <c r="AM76">
        <f t="shared" si="38"/>
        <v>0.56991220849443502</v>
      </c>
      <c r="AN76">
        <f t="shared" si="42"/>
        <v>0.33954313104342876</v>
      </c>
      <c r="AO76">
        <f t="shared" ref="AO76:AO79" si="43">AM76*$AL$67</f>
        <v>0.42743415637082627</v>
      </c>
    </row>
    <row r="77" spans="1:41" x14ac:dyDescent="0.35">
      <c r="A77" s="1">
        <v>4</v>
      </c>
      <c r="B77" s="1">
        <v>1.2848999999999999</v>
      </c>
      <c r="D77" s="1">
        <v>4.8129999999999999E-2</v>
      </c>
      <c r="E77" s="1">
        <v>-0.14749999999999999</v>
      </c>
      <c r="F77" s="1">
        <f t="shared" si="20"/>
        <v>1.2851274272601529</v>
      </c>
      <c r="G77" s="1">
        <f t="shared" si="21"/>
        <v>-4.1617335374821256E-2</v>
      </c>
      <c r="H77" s="1">
        <v>-0.36930000000000002</v>
      </c>
      <c r="I77" s="1">
        <f t="shared" si="30"/>
        <v>5.9581089107237402</v>
      </c>
      <c r="J77" s="1">
        <f t="shared" si="39"/>
        <v>-1.3260322037584853</v>
      </c>
      <c r="K77" s="1">
        <f t="shared" si="39"/>
        <v>-3.0939720937064448</v>
      </c>
      <c r="L77" s="1">
        <f t="shared" si="31"/>
        <v>1.9002707621797068</v>
      </c>
      <c r="M77" s="1">
        <f t="shared" si="24"/>
        <v>-9.9685343814848153</v>
      </c>
      <c r="N77" s="1">
        <f t="shared" si="25"/>
        <v>-6.0731917475216957</v>
      </c>
      <c r="P77">
        <f t="shared" si="32"/>
        <v>0.40069631429325236</v>
      </c>
      <c r="Q77">
        <f t="shared" si="33"/>
        <v>0.5328526796098455</v>
      </c>
      <c r="R77">
        <f t="shared" si="34"/>
        <v>0.22539167678995445</v>
      </c>
      <c r="S77">
        <f t="shared" si="34"/>
        <v>0.29972963228053812</v>
      </c>
      <c r="W77" s="1">
        <v>4</v>
      </c>
      <c r="X77" s="1">
        <v>1.0143</v>
      </c>
      <c r="Y77" s="1"/>
      <c r="Z77" s="1">
        <v>4.6435999999999998E-2</v>
      </c>
      <c r="AA77" s="1">
        <v>-9.1700000000000004E-2</v>
      </c>
      <c r="AB77" s="1">
        <f t="shared" si="22"/>
        <v>1.0150684277933217</v>
      </c>
      <c r="AC77" s="1">
        <f t="shared" si="23"/>
        <v>-2.4431107080801095E-2</v>
      </c>
      <c r="AD77" s="1">
        <v>-0.36930000000000002</v>
      </c>
      <c r="AE77" s="1">
        <f t="shared" si="35"/>
        <v>5.5397665625795867</v>
      </c>
      <c r="AF77" s="1">
        <f t="shared" si="40"/>
        <v>-1.0075511620690984</v>
      </c>
      <c r="AG77" s="1">
        <f t="shared" si="41"/>
        <v>-3.0939720937064448</v>
      </c>
      <c r="AH77" s="1">
        <f t="shared" si="36"/>
        <v>0.97948686458288203</v>
      </c>
      <c r="AI77" s="1">
        <f t="shared" si="26"/>
        <v>-8.6949795309810494</v>
      </c>
      <c r="AJ77" s="1">
        <f t="shared" si="27"/>
        <v>-6.0731917475216957</v>
      </c>
      <c r="AK77" s="1"/>
      <c r="AL77">
        <f t="shared" si="37"/>
        <v>0.44049197858268951</v>
      </c>
      <c r="AM77">
        <f t="shared" si="38"/>
        <v>0.64884978974864504</v>
      </c>
      <c r="AN77">
        <f t="shared" si="42"/>
        <v>0.33036898393701714</v>
      </c>
      <c r="AO77">
        <f t="shared" si="43"/>
        <v>0.48663734231148381</v>
      </c>
    </row>
    <row r="78" spans="1:41" x14ac:dyDescent="0.35">
      <c r="A78" s="1">
        <v>6</v>
      </c>
      <c r="B78" s="1">
        <v>1.4959</v>
      </c>
      <c r="D78" s="1">
        <v>6.2730000000000008E-2</v>
      </c>
      <c r="E78" s="1">
        <v>-0.24229999999999999</v>
      </c>
      <c r="F78" s="1">
        <f t="shared" si="20"/>
        <v>1.4942623737821799</v>
      </c>
      <c r="G78" s="1">
        <f t="shared" si="21"/>
        <v>-9.3977769705631042E-2</v>
      </c>
      <c r="H78" s="1">
        <v>-0.48099999999999998</v>
      </c>
      <c r="I78" s="1">
        <f t="shared" si="30"/>
        <v>6.0199837888681564</v>
      </c>
      <c r="J78" s="1">
        <f t="shared" si="39"/>
        <v>-1.6779605134050843</v>
      </c>
      <c r="K78" s="1">
        <f t="shared" si="39"/>
        <v>-3.3073988723926759</v>
      </c>
      <c r="L78" s="1">
        <f t="shared" si="31"/>
        <v>1.6448986133815922</v>
      </c>
      <c r="M78" s="1">
        <f t="shared" si="24"/>
        <v>-10.195472452438496</v>
      </c>
      <c r="N78" s="1">
        <f t="shared" si="25"/>
        <v>-6.1552619062719804</v>
      </c>
      <c r="P78">
        <f t="shared" si="32"/>
        <v>0.39907203745194786</v>
      </c>
      <c r="Q78">
        <f t="shared" si="33"/>
        <v>0.53934026999530804</v>
      </c>
      <c r="R78">
        <f t="shared" si="34"/>
        <v>0.22447802106672066</v>
      </c>
      <c r="S78">
        <f t="shared" si="34"/>
        <v>0.30337890187236077</v>
      </c>
      <c r="W78" s="1">
        <v>6</v>
      </c>
      <c r="X78" s="1">
        <v>1.2092000000000001</v>
      </c>
      <c r="Y78" s="1"/>
      <c r="Z78" s="1">
        <v>6.1836000000000002E-2</v>
      </c>
      <c r="AA78" s="1">
        <v>-0.14199999999999999</v>
      </c>
      <c r="AB78" s="1">
        <f t="shared" si="22"/>
        <v>1.2090394979339347</v>
      </c>
      <c r="AC78" s="1">
        <f t="shared" si="23"/>
        <v>-6.489856186125402E-2</v>
      </c>
      <c r="AD78" s="1">
        <v>-0.48099999999999998</v>
      </c>
      <c r="AE78" s="1">
        <f t="shared" si="35"/>
        <v>5.5709291052965249</v>
      </c>
      <c r="AF78" s="1">
        <f t="shared" si="40"/>
        <v>-1.3143893013919172</v>
      </c>
      <c r="AG78" s="1">
        <f t="shared" si="41"/>
        <v>-3.3073988723926759</v>
      </c>
      <c r="AH78" s="1">
        <f t="shared" si="36"/>
        <v>0.80599531199379315</v>
      </c>
      <c r="AI78" s="1">
        <f t="shared" si="26"/>
        <v>-8.8855508458636141</v>
      </c>
      <c r="AJ78" s="1">
        <f t="shared" si="27"/>
        <v>-6.1552619062719804</v>
      </c>
      <c r="AK78" s="1"/>
      <c r="AL78">
        <f t="shared" si="37"/>
        <v>0.43965819058478212</v>
      </c>
      <c r="AM78">
        <f t="shared" si="38"/>
        <v>0.65284635318714057</v>
      </c>
      <c r="AN78">
        <f t="shared" si="42"/>
        <v>0.3297436429385866</v>
      </c>
      <c r="AO78">
        <f t="shared" si="43"/>
        <v>0.4896347648903554</v>
      </c>
    </row>
    <row r="79" spans="1:41" x14ac:dyDescent="0.35">
      <c r="A79" s="1">
        <v>8</v>
      </c>
      <c r="B79" s="1">
        <v>1.7109000000000001</v>
      </c>
      <c r="D79" s="1">
        <v>8.0129999999999993E-2</v>
      </c>
      <c r="E79" s="1">
        <v>-0.3508</v>
      </c>
      <c r="F79" s="1">
        <f t="shared" si="20"/>
        <v>1.7054015793898829</v>
      </c>
      <c r="G79" s="1">
        <f t="shared" si="21"/>
        <v>-0.15876107808431394</v>
      </c>
      <c r="H79" s="1">
        <v>-0.60019999999999996</v>
      </c>
      <c r="I79" s="1">
        <f t="shared" si="30"/>
        <v>6.0746098009303431</v>
      </c>
      <c r="J79" s="1">
        <f t="shared" si="39"/>
        <v>-2.0353858516822849</v>
      </c>
      <c r="K79" s="1">
        <f t="shared" si="39"/>
        <v>-3.5208256510789089</v>
      </c>
      <c r="L79" s="1">
        <f t="shared" si="31"/>
        <v>1.4849413294124358</v>
      </c>
      <c r="M79" s="1">
        <f t="shared" si="24"/>
        <v>-10.283490921880858</v>
      </c>
      <c r="N79" s="1">
        <f t="shared" si="25"/>
        <v>-6.0731917475217863</v>
      </c>
      <c r="P79">
        <f t="shared" si="32"/>
        <v>0.40112343736973566</v>
      </c>
      <c r="Q79">
        <f t="shared" si="33"/>
        <v>0.53265442822733955</v>
      </c>
      <c r="R79">
        <f t="shared" si="34"/>
        <v>0.22563193352047631</v>
      </c>
      <c r="S79">
        <f t="shared" si="34"/>
        <v>0.29961811587787851</v>
      </c>
      <c r="W79" s="1">
        <v>8</v>
      </c>
      <c r="X79" s="1">
        <v>1.4065000000000001</v>
      </c>
      <c r="Y79" s="1"/>
      <c r="Z79" s="1">
        <v>8.0335999999999991E-2</v>
      </c>
      <c r="AA79" s="1">
        <v>-0.1958</v>
      </c>
      <c r="AB79" s="1">
        <f t="shared" si="22"/>
        <v>1.4039926489237466</v>
      </c>
      <c r="AC79" s="1">
        <f t="shared" si="23"/>
        <v>-0.11619279092990926</v>
      </c>
      <c r="AD79" s="1">
        <v>-0.60019999999999996</v>
      </c>
      <c r="AE79" s="1">
        <f t="shared" si="35"/>
        <v>5.5936696414158718</v>
      </c>
      <c r="AF79" s="1">
        <f t="shared" si="40"/>
        <v>-1.6233661290686601</v>
      </c>
      <c r="AG79" s="1">
        <f t="shared" si="41"/>
        <v>-3.5208256510789089</v>
      </c>
      <c r="AH79" s="1">
        <f t="shared" si="36"/>
        <v>0.49694143150963083</v>
      </c>
      <c r="AI79" s="1">
        <f t="shared" si="26"/>
        <v>-8.8175173473546611</v>
      </c>
      <c r="AJ79" s="1">
        <f t="shared" si="27"/>
        <v>-6.0731917475217863</v>
      </c>
      <c r="AK79" s="1"/>
      <c r="AL79">
        <f t="shared" si="37"/>
        <v>0.43668313729704905</v>
      </c>
      <c r="AM79">
        <f t="shared" si="38"/>
        <v>0.66415359034299892</v>
      </c>
      <c r="AN79">
        <f t="shared" si="42"/>
        <v>0.3275123529727868</v>
      </c>
      <c r="AO79">
        <f t="shared" si="43"/>
        <v>0.49811519275724919</v>
      </c>
    </row>
    <row r="80" spans="1:41" x14ac:dyDescent="0.35">
      <c r="A80" s="1">
        <v>10</v>
      </c>
      <c r="B80" s="1">
        <v>1.9301999999999999</v>
      </c>
      <c r="D80" s="1">
        <v>0.10063</v>
      </c>
      <c r="E80" s="1">
        <v>-0.47339999999999999</v>
      </c>
      <c r="F80" s="1">
        <f t="shared" si="20"/>
        <v>1.918350140982787</v>
      </c>
      <c r="G80" s="1">
        <f t="shared" si="21"/>
        <v>-0.2360745083470904</v>
      </c>
      <c r="H80" s="1">
        <v>-0.7268</v>
      </c>
      <c r="W80" s="1">
        <v>10</v>
      </c>
      <c r="X80" s="1">
        <v>1.6062000000000001</v>
      </c>
      <c r="Y80" s="1"/>
      <c r="Z80" s="1">
        <v>0.10223599999999999</v>
      </c>
      <c r="AA80" s="1">
        <v>-0.25319999999999998</v>
      </c>
      <c r="AB80" s="1">
        <f t="shared" si="22"/>
        <v>1.5995513079801649</v>
      </c>
      <c r="AC80" s="1">
        <f t="shared" si="23"/>
        <v>-0.1782308975316674</v>
      </c>
      <c r="AD80" s="1">
        <v>-0.7268</v>
      </c>
      <c r="AE80" s="1"/>
      <c r="AF80" s="1"/>
      <c r="AG80" s="1"/>
      <c r="AH80" s="1"/>
      <c r="AI80" s="1"/>
      <c r="AJ80" s="1"/>
      <c r="AK80" s="1"/>
    </row>
    <row r="96" spans="2:3" x14ac:dyDescent="0.35">
      <c r="B96" s="2"/>
      <c r="C96" s="2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Larsen</dc:creator>
  <cp:lastModifiedBy>Eric Larsen</cp:lastModifiedBy>
  <dcterms:created xsi:type="dcterms:W3CDTF">2024-02-16T20:08:42Z</dcterms:created>
  <dcterms:modified xsi:type="dcterms:W3CDTF">2024-04-12T23:41:05Z</dcterms:modified>
</cp:coreProperties>
</file>