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es\Desktop\USU\Machine_Learning\Spring_2024\Dynamics of Atmospheric Flight\Aero_Project\"/>
    </mc:Choice>
  </mc:AlternateContent>
  <xr:revisionPtr revIDLastSave="0" documentId="13_ncr:1_{D18E98C8-96CE-40AD-A1DD-E0F5A957830F}" xr6:coauthVersionLast="47" xr6:coauthVersionMax="47" xr10:uidLastSave="{00000000-0000-0000-0000-000000000000}"/>
  <bookViews>
    <workbookView xWindow="-110" yWindow="-110" windowWidth="25820" windowHeight="15500" xr2:uid="{A63E6AFB-F69A-4C02-A7B8-ACF62953D1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G34" i="1" s="1"/>
  <c r="H34" i="1" s="1"/>
  <c r="K34" i="1" s="1"/>
  <c r="F34" i="1"/>
  <c r="J34" i="1" s="1"/>
  <c r="B33" i="1"/>
  <c r="G33" i="1" s="1"/>
  <c r="H33" i="1" s="1"/>
  <c r="K33" i="1" s="1"/>
  <c r="F33" i="1"/>
  <c r="J33" i="1" s="1"/>
  <c r="B32" i="1"/>
  <c r="G32" i="1" s="1"/>
  <c r="H32" i="1" s="1"/>
  <c r="K32" i="1" s="1"/>
  <c r="F32" i="1"/>
  <c r="J32" i="1" s="1"/>
  <c r="B31" i="1"/>
  <c r="G31" i="1" s="1"/>
  <c r="H31" i="1" s="1"/>
  <c r="K31" i="1" s="1"/>
  <c r="F31" i="1"/>
  <c r="J31" i="1" s="1"/>
  <c r="B30" i="1"/>
  <c r="G30" i="1" s="1"/>
  <c r="H30" i="1" s="1"/>
  <c r="K30" i="1" s="1"/>
  <c r="F30" i="1"/>
  <c r="J30" i="1" s="1"/>
  <c r="B29" i="1"/>
  <c r="G29" i="1" s="1"/>
  <c r="H29" i="1" s="1"/>
  <c r="K29" i="1" s="1"/>
  <c r="F29" i="1"/>
  <c r="J29" i="1" s="1"/>
  <c r="B28" i="1"/>
  <c r="G28" i="1" s="1"/>
  <c r="H28" i="1" s="1"/>
  <c r="K28" i="1" s="1"/>
  <c r="F28" i="1"/>
  <c r="J28" i="1" s="1"/>
  <c r="B27" i="1"/>
  <c r="G27" i="1" s="1"/>
  <c r="H27" i="1" s="1"/>
  <c r="K27" i="1" s="1"/>
  <c r="F27" i="1"/>
  <c r="J27" i="1" s="1"/>
  <c r="B26" i="1"/>
  <c r="G26" i="1" s="1"/>
  <c r="H26" i="1" s="1"/>
  <c r="K26" i="1" s="1"/>
  <c r="F26" i="1"/>
  <c r="J26" i="1" s="1"/>
  <c r="B25" i="1"/>
  <c r="G25" i="1" s="1"/>
  <c r="H25" i="1" s="1"/>
  <c r="K25" i="1" s="1"/>
  <c r="F25" i="1"/>
  <c r="J25" i="1" s="1"/>
  <c r="B24" i="1"/>
  <c r="G24" i="1" s="1"/>
  <c r="H24" i="1" s="1"/>
  <c r="K24" i="1" s="1"/>
  <c r="F24" i="1"/>
  <c r="J24" i="1" s="1"/>
  <c r="F2" i="1"/>
  <c r="K3" i="1"/>
  <c r="K4" i="1"/>
  <c r="K5" i="1"/>
  <c r="K6" i="1"/>
  <c r="K7" i="1"/>
  <c r="K8" i="1"/>
  <c r="K9" i="1"/>
  <c r="K10" i="1"/>
  <c r="K11" i="1"/>
  <c r="K12" i="1"/>
  <c r="J3" i="1"/>
  <c r="J4" i="1"/>
  <c r="J5" i="1"/>
  <c r="J6" i="1"/>
  <c r="J7" i="1"/>
  <c r="J8" i="1"/>
  <c r="J9" i="1"/>
  <c r="J10" i="1"/>
  <c r="J11" i="1"/>
  <c r="J12" i="1"/>
  <c r="J2" i="1"/>
  <c r="H3" i="1"/>
  <c r="H4" i="1"/>
  <c r="H5" i="1"/>
  <c r="H6" i="1"/>
  <c r="H7" i="1"/>
  <c r="H8" i="1"/>
  <c r="H9" i="1"/>
  <c r="H10" i="1"/>
  <c r="H11" i="1"/>
  <c r="H12" i="1"/>
  <c r="G2" i="1"/>
  <c r="H2" i="1" s="1"/>
  <c r="K2" i="1" s="1"/>
  <c r="G3" i="1"/>
  <c r="G4" i="1"/>
  <c r="G5" i="1"/>
  <c r="G6" i="1"/>
  <c r="G7" i="1"/>
  <c r="G8" i="1"/>
  <c r="G9" i="1"/>
  <c r="G10" i="1"/>
  <c r="G11" i="1"/>
  <c r="G12" i="1"/>
  <c r="F3" i="1"/>
  <c r="F4" i="1"/>
  <c r="F5" i="1"/>
  <c r="F6" i="1"/>
  <c r="F7" i="1"/>
  <c r="F8" i="1"/>
  <c r="F9" i="1"/>
  <c r="F10" i="1"/>
  <c r="F11" i="1"/>
  <c r="F12" i="1"/>
  <c r="E21" i="1"/>
  <c r="F15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<sst xmlns="http://schemas.openxmlformats.org/spreadsheetml/2006/main" count="33" uniqueCount="19">
  <si>
    <t>Alpha</t>
  </si>
  <si>
    <t>CL</t>
  </si>
  <si>
    <t>CD</t>
  </si>
  <si>
    <t>Cm</t>
  </si>
  <si>
    <t>L/D</t>
  </si>
  <si>
    <t>Velocity for lift</t>
  </si>
  <si>
    <t>Drag</t>
  </si>
  <si>
    <t>Required Power</t>
  </si>
  <si>
    <t>Static Margin</t>
  </si>
  <si>
    <t>No-Wind Glide</t>
  </si>
  <si>
    <t>Sink Rate</t>
  </si>
  <si>
    <t>Roll Deriv</t>
  </si>
  <si>
    <t>Yaw Deriv</t>
  </si>
  <si>
    <t>AirDensity</t>
  </si>
  <si>
    <t>Planform Area</t>
  </si>
  <si>
    <t>RA</t>
  </si>
  <si>
    <t>Aircraft Weight</t>
  </si>
  <si>
    <t>Pitch Deriv</t>
  </si>
  <si>
    <t>Versus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</si>
</sst>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Sheet1!$C$24:$C$34</c:f>
              <c:numCache>
                <c:formatCode>0.0000</c:formatCode>
                <c:ptCount val="11"/>
                <c:pt idx="0">
                  <c:v>7.0099999999999996E-2</c:v>
                </c:pt>
                <c:pt idx="1">
                  <c:v>0.25540000000000002</c:v>
                </c:pt>
                <c:pt idx="2">
                  <c:v>0.44230000000000003</c:v>
                </c:pt>
                <c:pt idx="3">
                  <c:v>0.6321</c:v>
                </c:pt>
                <c:pt idx="4">
                  <c:v>0.8216</c:v>
                </c:pt>
                <c:pt idx="5">
                  <c:v>1.0143</c:v>
                </c:pt>
                <c:pt idx="6">
                  <c:v>1.2092000000000001</c:v>
                </c:pt>
                <c:pt idx="7">
                  <c:v>1.4065000000000001</c:v>
                </c:pt>
                <c:pt idx="8">
                  <c:v>1.6062000000000001</c:v>
                </c:pt>
                <c:pt idx="9">
                  <c:v>1.8084</c:v>
                </c:pt>
                <c:pt idx="10">
                  <c:v>2.0133000000000001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F-46BD-AAFE-1B54CBDB54EB}"/>
            </c:ext>
          </c:extLst>
        </c:ser>
        <c:ser>
          <c:idx val="1"/>
          <c:order val="1"/>
          <c:tx>
            <c:v>CD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Sheet1!$D$24:$D$34</c:f>
              <c:numCache>
                <c:formatCode>0.0000</c:formatCode>
                <c:ptCount val="11"/>
                <c:pt idx="0">
                  <c:v>0.01</c:v>
                </c:pt>
                <c:pt idx="1">
                  <c:v>1.11E-2</c:v>
                </c:pt>
                <c:pt idx="2">
                  <c:v>1.4800000000000001E-2</c:v>
                </c:pt>
                <c:pt idx="3">
                  <c:v>2.1299999999999999E-2</c:v>
                </c:pt>
                <c:pt idx="4">
                  <c:v>3.0700000000000002E-2</c:v>
                </c:pt>
                <c:pt idx="5">
                  <c:v>4.2999999999999997E-2</c:v>
                </c:pt>
                <c:pt idx="6">
                  <c:v>5.8400000000000001E-2</c:v>
                </c:pt>
                <c:pt idx="7">
                  <c:v>7.6899999999999996E-2</c:v>
                </c:pt>
                <c:pt idx="8">
                  <c:v>9.8799999999999999E-2</c:v>
                </c:pt>
                <c:pt idx="9">
                  <c:v>0.124</c:v>
                </c:pt>
                <c:pt idx="10">
                  <c:v>0.15290000000000001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BF-46BD-AAFE-1B54CBDB54EB}"/>
            </c:ext>
          </c:extLst>
        </c:ser>
        <c:ser>
          <c:idx val="2"/>
          <c:order val="2"/>
          <c:tx>
            <c:v>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Sheet1!$E$24:$E$34</c:f>
              <c:numCache>
                <c:formatCode>0.0000</c:formatCode>
                <c:ptCount val="11"/>
                <c:pt idx="0">
                  <c:v>0.113</c:v>
                </c:pt>
                <c:pt idx="1">
                  <c:v>7.6499999999999999E-2</c:v>
                </c:pt>
                <c:pt idx="2">
                  <c:v>3.9100000000000003E-2</c:v>
                </c:pt>
                <c:pt idx="3">
                  <c:v>-3.8999999999999998E-3</c:v>
                </c:pt>
                <c:pt idx="4">
                  <c:v>-4.48E-2</c:v>
                </c:pt>
                <c:pt idx="5">
                  <c:v>-9.1700000000000004E-2</c:v>
                </c:pt>
                <c:pt idx="6">
                  <c:v>-0.14199999999999999</c:v>
                </c:pt>
                <c:pt idx="7">
                  <c:v>-0.1958</c:v>
                </c:pt>
                <c:pt idx="8">
                  <c:v>-0.25319999999999998</c:v>
                </c:pt>
                <c:pt idx="9">
                  <c:v>-0.31430000000000002</c:v>
                </c:pt>
                <c:pt idx="10">
                  <c:v>-0.37919999999999998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BF-46BD-AAFE-1B54CBDB54EB}"/>
            </c:ext>
          </c:extLst>
        </c:ser>
        <c:ser>
          <c:idx val="3"/>
          <c:order val="3"/>
          <c:tx>
            <c:v>L/D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Sheet1!$F$24:$F$34</c:f>
              <c:numCache>
                <c:formatCode>0.0000</c:formatCode>
                <c:ptCount val="11"/>
                <c:pt idx="0">
                  <c:v>7.01</c:v>
                </c:pt>
                <c:pt idx="1">
                  <c:v>23.009009009009009</c:v>
                </c:pt>
                <c:pt idx="2">
                  <c:v>29.885135135135137</c:v>
                </c:pt>
                <c:pt idx="3">
                  <c:v>29.676056338028168</c:v>
                </c:pt>
                <c:pt idx="4">
                  <c:v>26.762214983713353</c:v>
                </c:pt>
                <c:pt idx="5">
                  <c:v>23.588372093023256</c:v>
                </c:pt>
                <c:pt idx="6">
                  <c:v>20.705479452054796</c:v>
                </c:pt>
                <c:pt idx="7">
                  <c:v>18.289986996098833</c:v>
                </c:pt>
                <c:pt idx="8">
                  <c:v>16.257085020242915</c:v>
                </c:pt>
                <c:pt idx="9">
                  <c:v>14.583870967741936</c:v>
                </c:pt>
                <c:pt idx="10">
                  <c:v>13.167429692609549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BF-46BD-AAFE-1B54CBDB54EB}"/>
            </c:ext>
          </c:extLst>
        </c:ser>
        <c:ser>
          <c:idx val="4"/>
          <c:order val="4"/>
          <c:tx>
            <c:v>Drag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Sheet1!$G$24:$G$34</c:f>
              <c:numCache>
                <c:formatCode>0.0000</c:formatCode>
                <c:ptCount val="11"/>
                <c:pt idx="0">
                  <c:v>0.15608318881987354</c:v>
                </c:pt>
                <c:pt idx="1">
                  <c:v>4.7698275086277581E-2</c:v>
                </c:pt>
                <c:pt idx="2">
                  <c:v>3.6790859441988837E-2</c:v>
                </c:pt>
                <c:pt idx="3">
                  <c:v>3.7072648315140025E-2</c:v>
                </c:pt>
                <c:pt idx="4">
                  <c:v>4.1084036087099651E-2</c:v>
                </c:pt>
                <c:pt idx="5">
                  <c:v>4.652673939711828E-2</c:v>
                </c:pt>
                <c:pt idx="6">
                  <c:v>5.2843169179486539E-2</c:v>
                </c:pt>
                <c:pt idx="7">
                  <c:v>5.9566101464139411E-2</c:v>
                </c:pt>
                <c:pt idx="8">
                  <c:v>6.664515466840143E-2</c:v>
                </c:pt>
                <c:pt idx="9">
                  <c:v>7.3788958245694869E-2</c:v>
                </c:pt>
                <c:pt idx="10">
                  <c:v>8.1070510653739131E-2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BF-46BD-AAFE-1B54CBDB54EB}"/>
            </c:ext>
          </c:extLst>
        </c:ser>
        <c:ser>
          <c:idx val="5"/>
          <c:order val="5"/>
          <c:tx>
            <c:v>PowerRequired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Sheet1!$H$24:$H$34</c:f>
              <c:numCache>
                <c:formatCode>0.0000</c:formatCode>
                <c:ptCount val="11"/>
                <c:pt idx="0">
                  <c:v>7.4170691688872834</c:v>
                </c:pt>
                <c:pt idx="1">
                  <c:v>1.189297912945201</c:v>
                </c:pt>
                <c:pt idx="2">
                  <c:v>0.69771358211894607</c:v>
                </c:pt>
                <c:pt idx="3">
                  <c:v>0.58828632148860061</c:v>
                </c:pt>
                <c:pt idx="4">
                  <c:v>0.57166104722627042</c:v>
                </c:pt>
                <c:pt idx="5">
                  <c:v>0.58212712287944546</c:v>
                </c:pt>
                <c:pt idx="6">
                  <c:v>0.60460953982509713</c:v>
                </c:pt>
                <c:pt idx="7">
                  <c:v>0.63057061831627692</c:v>
                </c:pt>
                <c:pt idx="8">
                  <c:v>0.65837379011200536</c:v>
                </c:pt>
                <c:pt idx="9">
                  <c:v>0.68465906268842802</c:v>
                </c:pt>
                <c:pt idx="10">
                  <c:v>0.71004971174587461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BF-46BD-AAFE-1B54CBDB54EB}"/>
            </c:ext>
          </c:extLst>
        </c:ser>
        <c:ser>
          <c:idx val="6"/>
          <c:order val="6"/>
          <c:tx>
            <c:v>Static Margin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Sheet1!$I$24:$I$34</c:f>
              <c:numCache>
                <c:formatCode>0.0000</c:formatCode>
                <c:ptCount val="11"/>
                <c:pt idx="0">
                  <c:v>0.1812</c:v>
                </c:pt>
                <c:pt idx="1">
                  <c:v>0.1915</c:v>
                </c:pt>
                <c:pt idx="2">
                  <c:v>0.21060000000000001</c:v>
                </c:pt>
                <c:pt idx="3">
                  <c:v>0.23649999999999999</c:v>
                </c:pt>
                <c:pt idx="4">
                  <c:v>0.2361</c:v>
                </c:pt>
                <c:pt idx="5">
                  <c:v>0.2505</c:v>
                </c:pt>
                <c:pt idx="6">
                  <c:v>0.26550000000000001</c:v>
                </c:pt>
                <c:pt idx="7">
                  <c:v>0.28029999999999999</c:v>
                </c:pt>
                <c:pt idx="8">
                  <c:v>0.29509999999999997</c:v>
                </c:pt>
                <c:pt idx="9">
                  <c:v>0.30940000000000001</c:v>
                </c:pt>
                <c:pt idx="10">
                  <c:v>0.32440000000000002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BF-46BD-AAFE-1B54CBDB54EB}"/>
            </c:ext>
          </c:extLst>
        </c:ser>
        <c:ser>
          <c:idx val="7"/>
          <c:order val="7"/>
          <c:tx>
            <c:v>NoWGlide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Sheet1!$J$24:$J$34</c:f>
              <c:numCache>
                <c:formatCode>0.0000</c:formatCode>
                <c:ptCount val="11"/>
                <c:pt idx="0">
                  <c:v>7.01</c:v>
                </c:pt>
                <c:pt idx="1">
                  <c:v>23.009009009009009</c:v>
                </c:pt>
                <c:pt idx="2">
                  <c:v>29.885135135135137</c:v>
                </c:pt>
                <c:pt idx="3">
                  <c:v>29.676056338028168</c:v>
                </c:pt>
                <c:pt idx="4">
                  <c:v>26.762214983713353</c:v>
                </c:pt>
                <c:pt idx="5">
                  <c:v>23.588372093023256</c:v>
                </c:pt>
                <c:pt idx="6">
                  <c:v>20.705479452054796</c:v>
                </c:pt>
                <c:pt idx="7">
                  <c:v>18.289986996098833</c:v>
                </c:pt>
                <c:pt idx="8">
                  <c:v>16.257085020242915</c:v>
                </c:pt>
                <c:pt idx="9">
                  <c:v>14.583870967741936</c:v>
                </c:pt>
                <c:pt idx="10">
                  <c:v>13.167429692609549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BF-46BD-AAFE-1B54CBDB54EB}"/>
            </c:ext>
          </c:extLst>
        </c:ser>
        <c:ser>
          <c:idx val="8"/>
          <c:order val="8"/>
          <c:tx>
            <c:v>SinkRate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Sheet1!$K$24:$K$34</c:f>
              <c:numCache>
                <c:formatCode>0.0000</c:formatCode>
                <c:ptCount val="11"/>
                <c:pt idx="0">
                  <c:v>6.7417482469866314</c:v>
                </c:pt>
                <c:pt idx="1">
                  <c:v>1.0810128552361917</c:v>
                </c:pt>
                <c:pt idx="2">
                  <c:v>0.63418706392552604</c:v>
                </c:pt>
                <c:pt idx="3">
                  <c:v>0.53472310778207055</c:v>
                </c:pt>
                <c:pt idx="4">
                  <c:v>0.51961155751044874</c:v>
                </c:pt>
                <c:pt idx="5">
                  <c:v>0.52912470152744162</c:v>
                </c:pt>
                <c:pt idx="6">
                  <c:v>0.54956010418853185</c:v>
                </c:pt>
                <c:pt idx="7">
                  <c:v>0.57315743777441386</c:v>
                </c:pt>
                <c:pt idx="8">
                  <c:v>0.59842914287065208</c:v>
                </c:pt>
                <c:pt idx="9">
                  <c:v>0.62232115281131817</c:v>
                </c:pt>
                <c:pt idx="10">
                  <c:v>0.64539999431530992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BF-46BD-AAFE-1B54CBDB54EB}"/>
            </c:ext>
          </c:extLst>
        </c:ser>
        <c:ser>
          <c:idx val="9"/>
          <c:order val="9"/>
          <c:tx>
            <c:v>PitchDeriv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Sheet1!$L$24:$L$34</c:f>
              <c:numCache>
                <c:formatCode>0.0000</c:formatCode>
                <c:ptCount val="11"/>
                <c:pt idx="0">
                  <c:v>-0.95840000000000003</c:v>
                </c:pt>
                <c:pt idx="1">
                  <c:v>-1.0196000000000001</c:v>
                </c:pt>
                <c:pt idx="2">
                  <c:v>-1.1348</c:v>
                </c:pt>
                <c:pt idx="3">
                  <c:v>-1.2942</c:v>
                </c:pt>
                <c:pt idx="4">
                  <c:v>-1.2961</c:v>
                </c:pt>
                <c:pt idx="5">
                  <c:v>-1.3908</c:v>
                </c:pt>
                <c:pt idx="6">
                  <c:v>-1.4914000000000001</c:v>
                </c:pt>
                <c:pt idx="7">
                  <c:v>-1.5939000000000001</c:v>
                </c:pt>
                <c:pt idx="8">
                  <c:v>-1.6988000000000001</c:v>
                </c:pt>
                <c:pt idx="9">
                  <c:v>-1.8045</c:v>
                </c:pt>
                <c:pt idx="10">
                  <c:v>-1.9172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0BF-46BD-AAFE-1B54CBDB54EB}"/>
            </c:ext>
          </c:extLst>
        </c:ser>
        <c:ser>
          <c:idx val="10"/>
          <c:order val="10"/>
          <c:tx>
            <c:v>RollDeriv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Sheet1!$M$24:$M$34</c:f>
              <c:numCache>
                <c:formatCode>0.0000</c:formatCode>
                <c:ptCount val="11"/>
                <c:pt idx="0">
                  <c:v>-0.1759</c:v>
                </c:pt>
                <c:pt idx="1">
                  <c:v>-0.1653</c:v>
                </c:pt>
                <c:pt idx="2">
                  <c:v>-0.15390000000000001</c:v>
                </c:pt>
                <c:pt idx="3">
                  <c:v>-0.14299999999999999</c:v>
                </c:pt>
                <c:pt idx="4">
                  <c:v>-0.1331</c:v>
                </c:pt>
                <c:pt idx="5">
                  <c:v>-0.12239999999999999</c:v>
                </c:pt>
                <c:pt idx="6">
                  <c:v>-0.1176</c:v>
                </c:pt>
                <c:pt idx="7">
                  <c:v>-0.1153</c:v>
                </c:pt>
                <c:pt idx="8">
                  <c:v>-0.1169</c:v>
                </c:pt>
                <c:pt idx="9">
                  <c:v>-6.4199999999999993E-2</c:v>
                </c:pt>
                <c:pt idx="10">
                  <c:v>-5.1700000000000003E-2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0BF-46BD-AAFE-1B54CBDB54EB}"/>
            </c:ext>
          </c:extLst>
        </c:ser>
        <c:ser>
          <c:idx val="11"/>
          <c:order val="11"/>
          <c:tx>
            <c:v>YawDeriv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Sheet1!$B$24:$B$34</c:f>
              <c:numCache>
                <c:formatCode>0.0000</c:formatCode>
                <c:ptCount val="11"/>
                <c:pt idx="0">
                  <c:v>47.519974604355937</c:v>
                </c:pt>
                <c:pt idx="1">
                  <c:v>24.933771940263572</c:v>
                </c:pt>
                <c:pt idx="2">
                  <c:v>18.964318656895969</c:v>
                </c:pt>
                <c:pt idx="3">
                  <c:v>15.86847307178623</c:v>
                </c:pt>
                <c:pt idx="4">
                  <c:v>13.914432506444308</c:v>
                </c:pt>
                <c:pt idx="5">
                  <c:v>12.511668137989068</c:v>
                </c:pt>
                <c:pt idx="6">
                  <c:v>11.441583637262308</c:v>
                </c:pt>
                <c:pt idx="7">
                  <c:v>10.586064939903771</c:v>
                </c:pt>
                <c:pt idx="8">
                  <c:v>9.87879454084546</c:v>
                </c:pt>
                <c:pt idx="9">
                  <c:v>9.278611312125058</c:v>
                </c:pt>
                <c:pt idx="10">
                  <c:v>8.7584216013955221</c:v>
                </c:pt>
              </c:numCache>
            </c:numRef>
          </c:xVal>
          <c:yVal>
            <c:numRef>
              <c:f>Sheet1!$N$24:$N$34</c:f>
              <c:numCache>
                <c:formatCode>0.0000</c:formatCode>
                <c:ptCount val="11"/>
                <c:pt idx="0">
                  <c:v>9.9699999999999997E-2</c:v>
                </c:pt>
                <c:pt idx="1">
                  <c:v>9.2200000000000004E-2</c:v>
                </c:pt>
                <c:pt idx="2">
                  <c:v>8.5400000000000004E-2</c:v>
                </c:pt>
                <c:pt idx="3">
                  <c:v>8.5199999999999998E-2</c:v>
                </c:pt>
                <c:pt idx="4">
                  <c:v>8.8800000000000004E-2</c:v>
                </c:pt>
                <c:pt idx="5">
                  <c:v>7.9200000000000007E-2</c:v>
                </c:pt>
                <c:pt idx="6">
                  <c:v>0.14680000000000001</c:v>
                </c:pt>
                <c:pt idx="7">
                  <c:v>0.2056</c:v>
                </c:pt>
                <c:pt idx="8">
                  <c:v>0.2717</c:v>
                </c:pt>
                <c:pt idx="9">
                  <c:v>-0.03</c:v>
                </c:pt>
                <c:pt idx="10">
                  <c:v>-2.8899999999999999E-2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0BF-46BD-AAFE-1B54CBDB5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941520"/>
        <c:axId val="1653468160"/>
      </c:scatterChart>
      <c:valAx>
        <c:axId val="159694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468160"/>
        <c:crosses val="autoZero"/>
        <c:crossBetween val="midCat"/>
      </c:valAx>
      <c:valAx>
        <c:axId val="16534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4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422275</xdr:colOff>
      <xdr:row>11</xdr:row>
      <xdr:rowOff>158750</xdr:rowOff>
    </xdr:from>
    <xdr:to>
      <xdr:col>22</xdr:col>
      <xdr:colOff>117475</xdr:colOff>
      <xdr:row>26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61FDB5-ACDA-ED59-CAEC-DF1D66874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02115-156F-4427-9CDC-7D2EBE7CF748}">
  <dimension ref="A1:N34"/>
  <sheetViews>
    <sheetView tabSelected="1" workbookViewId="0">
      <selection activeCell="T10" sqref="T10"/>
    </sheetView>
  </sheetViews>
  <sheetFormatPr defaultRowHeight="14.5" x14ac:dyDescent="0.35"/>
  <cols>
    <col min="1" max="1" width="7.36328125" style="1" bestFit="1" customWidth="1"/>
    <col min="2" max="2" width="12.90625" style="1" bestFit="1" customWidth="1"/>
    <col min="3" max="3" width="6.36328125" style="1" bestFit="1" customWidth="1"/>
    <col min="4" max="4" width="7" style="1" bestFit="1" customWidth="1"/>
    <col min="5" max="5" width="13.453125" style="1" bestFit="1" customWidth="1"/>
    <col min="6" max="6" width="12.90625" style="1" bestFit="1" customWidth="1"/>
    <col min="7" max="7" width="6.36328125" style="1" bestFit="1" customWidth="1"/>
    <col min="8" max="8" width="14.1796875" style="1" bestFit="1" customWidth="1"/>
    <col min="9" max="9" width="11.6328125" style="1" bestFit="1" customWidth="1"/>
    <col min="10" max="10" width="13.08984375" style="1" bestFit="1" customWidth="1"/>
    <col min="11" max="11" width="8.36328125" style="1" bestFit="1" customWidth="1"/>
    <col min="12" max="12" width="9.6328125" style="1" bestFit="1" customWidth="1"/>
    <col min="13" max="13" width="8.7265625" style="1" bestFit="1" customWidth="1"/>
    <col min="14" max="14" width="9.08984375" style="1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11</v>
      </c>
      <c r="N1" s="1" t="s">
        <v>12</v>
      </c>
    </row>
    <row r="2" spans="1:14" x14ac:dyDescent="0.35">
      <c r="A2" s="1">
        <v>-6</v>
      </c>
      <c r="B2" s="1">
        <v>7.0099999999999996E-2</v>
      </c>
      <c r="C2" s="1">
        <v>0.01</v>
      </c>
      <c r="D2" s="1">
        <v>0.113</v>
      </c>
      <c r="E2" s="1">
        <f>B2/C2</f>
        <v>7.01</v>
      </c>
      <c r="F2" s="1">
        <f>SQRT($F$18*COS(A2*PI()/180)/(0.5*$F$15*B2*$F$16))</f>
        <v>47.519974604355937</v>
      </c>
      <c r="G2" s="1">
        <f>C2*0.5*$F$15*$F$16*F2*F2</f>
        <v>0.15608318881987354</v>
      </c>
      <c r="H2" s="1">
        <f>G2*F2</f>
        <v>7.4170691688872834</v>
      </c>
      <c r="I2" s="1">
        <v>0.1812</v>
      </c>
      <c r="J2" s="1">
        <f>E2</f>
        <v>7.01</v>
      </c>
      <c r="K2" s="1">
        <f>H2/$F$18</f>
        <v>6.7417482469866314</v>
      </c>
      <c r="L2" s="1">
        <v>-0.95840000000000003</v>
      </c>
      <c r="M2" s="1">
        <v>-0.1759</v>
      </c>
      <c r="N2" s="1">
        <v>9.9699999999999997E-2</v>
      </c>
    </row>
    <row r="3" spans="1:14" x14ac:dyDescent="0.35">
      <c r="A3" s="1">
        <v>-4</v>
      </c>
      <c r="B3" s="1">
        <v>0.25540000000000002</v>
      </c>
      <c r="C3" s="1">
        <v>1.11E-2</v>
      </c>
      <c r="D3" s="1">
        <v>7.6499999999999999E-2</v>
      </c>
      <c r="E3" s="1">
        <f t="shared" ref="E3:E12" si="0">B3/C3</f>
        <v>23.009009009009009</v>
      </c>
      <c r="F3" s="1">
        <f t="shared" ref="F3:F12" si="1">SQRT($F$18*COS(A3*PI()/180)/(0.5*$F$15*B3*$F$16))</f>
        <v>24.933771940263572</v>
      </c>
      <c r="G3" s="1">
        <f t="shared" ref="G3:G12" si="2">C3*0.5*$F$15*$F$16*F3*F3</f>
        <v>4.7698275086277581E-2</v>
      </c>
      <c r="H3" s="1">
        <f t="shared" ref="H3:H12" si="3">G3*F3</f>
        <v>1.189297912945201</v>
      </c>
      <c r="I3" s="1">
        <v>0.1915</v>
      </c>
      <c r="J3" s="1">
        <f t="shared" ref="J3:J12" si="4">E3</f>
        <v>23.009009009009009</v>
      </c>
      <c r="K3" s="1">
        <f t="shared" ref="K3:K12" si="5">H3/$F$18</f>
        <v>1.0810128552361917</v>
      </c>
      <c r="L3" s="1">
        <v>-1.0196000000000001</v>
      </c>
      <c r="M3" s="1">
        <v>-0.1653</v>
      </c>
      <c r="N3" s="1">
        <v>9.2200000000000004E-2</v>
      </c>
    </row>
    <row r="4" spans="1:14" x14ac:dyDescent="0.35">
      <c r="A4" s="1">
        <v>-2</v>
      </c>
      <c r="B4" s="1">
        <v>0.44230000000000003</v>
      </c>
      <c r="C4" s="1">
        <v>1.4800000000000001E-2</v>
      </c>
      <c r="D4" s="1">
        <v>3.9100000000000003E-2</v>
      </c>
      <c r="E4" s="1">
        <f t="shared" si="0"/>
        <v>29.885135135135137</v>
      </c>
      <c r="F4" s="1">
        <f t="shared" si="1"/>
        <v>18.964318656895969</v>
      </c>
      <c r="G4" s="1">
        <f t="shared" si="2"/>
        <v>3.6790859441988837E-2</v>
      </c>
      <c r="H4" s="1">
        <f t="shared" si="3"/>
        <v>0.69771358211894607</v>
      </c>
      <c r="I4" s="1">
        <v>0.21060000000000001</v>
      </c>
      <c r="J4" s="1">
        <f t="shared" si="4"/>
        <v>29.885135135135137</v>
      </c>
      <c r="K4" s="1">
        <f t="shared" si="5"/>
        <v>0.63418706392552604</v>
      </c>
      <c r="L4" s="1">
        <v>-1.1348</v>
      </c>
      <c r="M4" s="1">
        <v>-0.15390000000000001</v>
      </c>
      <c r="N4" s="1">
        <v>8.5400000000000004E-2</v>
      </c>
    </row>
    <row r="5" spans="1:14" x14ac:dyDescent="0.35">
      <c r="A5" s="1">
        <v>0</v>
      </c>
      <c r="B5" s="1">
        <v>0.6321</v>
      </c>
      <c r="C5" s="1">
        <v>2.1299999999999999E-2</v>
      </c>
      <c r="D5" s="1">
        <v>-3.8999999999999998E-3</v>
      </c>
      <c r="E5" s="1">
        <f t="shared" si="0"/>
        <v>29.676056338028168</v>
      </c>
      <c r="F5" s="1">
        <f t="shared" si="1"/>
        <v>15.86847307178623</v>
      </c>
      <c r="G5" s="1">
        <f t="shared" si="2"/>
        <v>3.7072648315140025E-2</v>
      </c>
      <c r="H5" s="1">
        <f t="shared" si="3"/>
        <v>0.58828632148860061</v>
      </c>
      <c r="I5" s="1">
        <v>0.23649999999999999</v>
      </c>
      <c r="J5" s="1">
        <f t="shared" si="4"/>
        <v>29.676056338028168</v>
      </c>
      <c r="K5" s="1">
        <f t="shared" si="5"/>
        <v>0.53472310778207055</v>
      </c>
      <c r="L5" s="1">
        <v>-1.2942</v>
      </c>
      <c r="M5" s="1">
        <v>-0.14299999999999999</v>
      </c>
      <c r="N5" s="1">
        <v>8.5199999999999998E-2</v>
      </c>
    </row>
    <row r="6" spans="1:14" x14ac:dyDescent="0.35">
      <c r="A6" s="1">
        <v>2</v>
      </c>
      <c r="B6" s="1">
        <v>0.8216</v>
      </c>
      <c r="C6" s="1">
        <v>3.0700000000000002E-2</v>
      </c>
      <c r="D6" s="1">
        <v>-4.48E-2</v>
      </c>
      <c r="E6" s="1">
        <f t="shared" si="0"/>
        <v>26.762214983713353</v>
      </c>
      <c r="F6" s="1">
        <f t="shared" si="1"/>
        <v>13.914432506444308</v>
      </c>
      <c r="G6" s="1">
        <f t="shared" si="2"/>
        <v>4.1084036087099651E-2</v>
      </c>
      <c r="H6" s="1">
        <f t="shared" si="3"/>
        <v>0.57166104722627042</v>
      </c>
      <c r="I6" s="1">
        <v>0.2361</v>
      </c>
      <c r="J6" s="1">
        <f t="shared" si="4"/>
        <v>26.762214983713353</v>
      </c>
      <c r="K6" s="1">
        <f t="shared" si="5"/>
        <v>0.51961155751044874</v>
      </c>
      <c r="L6" s="1">
        <v>-1.2961</v>
      </c>
      <c r="M6" s="1">
        <v>-0.1331</v>
      </c>
      <c r="N6" s="1">
        <v>8.8800000000000004E-2</v>
      </c>
    </row>
    <row r="7" spans="1:14" x14ac:dyDescent="0.35">
      <c r="A7" s="1">
        <v>4</v>
      </c>
      <c r="B7" s="1">
        <v>1.0143</v>
      </c>
      <c r="C7" s="1">
        <v>4.2999999999999997E-2</v>
      </c>
      <c r="D7" s="1">
        <v>-9.1700000000000004E-2</v>
      </c>
      <c r="E7" s="1">
        <f t="shared" si="0"/>
        <v>23.588372093023256</v>
      </c>
      <c r="F7" s="1">
        <f t="shared" si="1"/>
        <v>12.511668137989068</v>
      </c>
      <c r="G7" s="1">
        <f t="shared" si="2"/>
        <v>4.652673939711828E-2</v>
      </c>
      <c r="H7" s="1">
        <f t="shared" si="3"/>
        <v>0.58212712287944546</v>
      </c>
      <c r="I7" s="1">
        <v>0.2505</v>
      </c>
      <c r="J7" s="1">
        <f t="shared" si="4"/>
        <v>23.588372093023256</v>
      </c>
      <c r="K7" s="1">
        <f t="shared" si="5"/>
        <v>0.52912470152744162</v>
      </c>
      <c r="L7" s="1">
        <v>-1.3908</v>
      </c>
      <c r="M7" s="1">
        <v>-0.12239999999999999</v>
      </c>
      <c r="N7" s="1">
        <v>7.9200000000000007E-2</v>
      </c>
    </row>
    <row r="8" spans="1:14" x14ac:dyDescent="0.35">
      <c r="A8" s="1">
        <v>6</v>
      </c>
      <c r="B8" s="1">
        <v>1.2092000000000001</v>
      </c>
      <c r="C8" s="1">
        <v>5.8400000000000001E-2</v>
      </c>
      <c r="D8" s="1">
        <v>-0.14199999999999999</v>
      </c>
      <c r="E8" s="1">
        <f t="shared" si="0"/>
        <v>20.705479452054796</v>
      </c>
      <c r="F8" s="1">
        <f t="shared" si="1"/>
        <v>11.441583637262308</v>
      </c>
      <c r="G8" s="1">
        <f t="shared" si="2"/>
        <v>5.2843169179486539E-2</v>
      </c>
      <c r="H8" s="1">
        <f t="shared" si="3"/>
        <v>0.60460953982509713</v>
      </c>
      <c r="I8" s="1">
        <v>0.26550000000000001</v>
      </c>
      <c r="J8" s="1">
        <f t="shared" si="4"/>
        <v>20.705479452054796</v>
      </c>
      <c r="K8" s="1">
        <f t="shared" si="5"/>
        <v>0.54956010418853185</v>
      </c>
      <c r="L8" s="1">
        <v>-1.4914000000000001</v>
      </c>
      <c r="M8" s="1">
        <v>-0.1176</v>
      </c>
      <c r="N8" s="1">
        <v>0.14680000000000001</v>
      </c>
    </row>
    <row r="9" spans="1:14" x14ac:dyDescent="0.35">
      <c r="A9" s="1">
        <v>8</v>
      </c>
      <c r="B9" s="1">
        <v>1.4065000000000001</v>
      </c>
      <c r="C9" s="1">
        <v>7.6899999999999996E-2</v>
      </c>
      <c r="D9" s="1">
        <v>-0.1958</v>
      </c>
      <c r="E9" s="1">
        <f t="shared" si="0"/>
        <v>18.289986996098833</v>
      </c>
      <c r="F9" s="1">
        <f t="shared" si="1"/>
        <v>10.586064939903771</v>
      </c>
      <c r="G9" s="1">
        <f t="shared" si="2"/>
        <v>5.9566101464139411E-2</v>
      </c>
      <c r="H9" s="1">
        <f t="shared" si="3"/>
        <v>0.63057061831627692</v>
      </c>
      <c r="I9" s="1">
        <v>0.28029999999999999</v>
      </c>
      <c r="J9" s="1">
        <f t="shared" si="4"/>
        <v>18.289986996098833</v>
      </c>
      <c r="K9" s="1">
        <f t="shared" si="5"/>
        <v>0.57315743777441386</v>
      </c>
      <c r="L9" s="1">
        <v>-1.5939000000000001</v>
      </c>
      <c r="M9" s="1">
        <v>-0.1153</v>
      </c>
      <c r="N9" s="1">
        <v>0.2056</v>
      </c>
    </row>
    <row r="10" spans="1:14" x14ac:dyDescent="0.35">
      <c r="A10" s="1">
        <v>10</v>
      </c>
      <c r="B10" s="1">
        <v>1.6062000000000001</v>
      </c>
      <c r="C10" s="1">
        <v>9.8799999999999999E-2</v>
      </c>
      <c r="D10" s="1">
        <v>-0.25319999999999998</v>
      </c>
      <c r="E10" s="1">
        <f t="shared" si="0"/>
        <v>16.257085020242915</v>
      </c>
      <c r="F10" s="1">
        <f t="shared" si="1"/>
        <v>9.87879454084546</v>
      </c>
      <c r="G10" s="1">
        <f t="shared" si="2"/>
        <v>6.664515466840143E-2</v>
      </c>
      <c r="H10" s="1">
        <f t="shared" si="3"/>
        <v>0.65837379011200536</v>
      </c>
      <c r="I10" s="1">
        <v>0.29509999999999997</v>
      </c>
      <c r="J10" s="1">
        <f t="shared" si="4"/>
        <v>16.257085020242915</v>
      </c>
      <c r="K10" s="1">
        <f t="shared" si="5"/>
        <v>0.59842914287065208</v>
      </c>
      <c r="L10" s="1">
        <v>-1.6988000000000001</v>
      </c>
      <c r="M10" s="1">
        <v>-0.1169</v>
      </c>
      <c r="N10" s="1">
        <v>0.2717</v>
      </c>
    </row>
    <row r="11" spans="1:14" x14ac:dyDescent="0.35">
      <c r="A11" s="1">
        <v>12</v>
      </c>
      <c r="B11" s="1">
        <v>1.8084</v>
      </c>
      <c r="C11" s="1">
        <v>0.124</v>
      </c>
      <c r="D11" s="1">
        <v>-0.31430000000000002</v>
      </c>
      <c r="E11" s="1">
        <f t="shared" si="0"/>
        <v>14.583870967741936</v>
      </c>
      <c r="F11" s="1">
        <f t="shared" si="1"/>
        <v>9.278611312125058</v>
      </c>
      <c r="G11" s="1">
        <f t="shared" si="2"/>
        <v>7.3788958245694869E-2</v>
      </c>
      <c r="H11" s="1">
        <f t="shared" si="3"/>
        <v>0.68465906268842802</v>
      </c>
      <c r="I11" s="1">
        <v>0.30940000000000001</v>
      </c>
      <c r="J11" s="1">
        <f t="shared" si="4"/>
        <v>14.583870967741936</v>
      </c>
      <c r="K11" s="1">
        <f t="shared" si="5"/>
        <v>0.62232115281131817</v>
      </c>
      <c r="L11" s="1">
        <v>-1.8045</v>
      </c>
      <c r="M11" s="1">
        <v>-6.4199999999999993E-2</v>
      </c>
      <c r="N11" s="1">
        <v>-0.03</v>
      </c>
    </row>
    <row r="12" spans="1:14" x14ac:dyDescent="0.35">
      <c r="A12" s="1">
        <v>14</v>
      </c>
      <c r="B12" s="1">
        <v>2.0133000000000001</v>
      </c>
      <c r="C12" s="1">
        <v>0.15290000000000001</v>
      </c>
      <c r="D12" s="1">
        <v>-0.37919999999999998</v>
      </c>
      <c r="E12" s="1">
        <f t="shared" si="0"/>
        <v>13.167429692609549</v>
      </c>
      <c r="F12" s="1">
        <f t="shared" si="1"/>
        <v>8.7584216013955221</v>
      </c>
      <c r="G12" s="1">
        <f t="shared" si="2"/>
        <v>8.1070510653739131E-2</v>
      </c>
      <c r="H12" s="1">
        <f t="shared" si="3"/>
        <v>0.71004971174587461</v>
      </c>
      <c r="I12" s="1">
        <v>0.32440000000000002</v>
      </c>
      <c r="J12" s="1">
        <f t="shared" si="4"/>
        <v>13.167429692609549</v>
      </c>
      <c r="K12" s="1">
        <f t="shared" si="5"/>
        <v>0.64539999431530992</v>
      </c>
      <c r="L12" s="1">
        <v>-1.9172</v>
      </c>
      <c r="M12" s="1">
        <v>-5.1700000000000003E-2</v>
      </c>
      <c r="N12" s="1">
        <v>-2.8899999999999999E-2</v>
      </c>
    </row>
    <row r="15" spans="1:14" x14ac:dyDescent="0.35">
      <c r="E15" s="1" t="s">
        <v>13</v>
      </c>
      <c r="F15" s="1">
        <f>0.002048</f>
        <v>2.0479999999999999E-3</v>
      </c>
    </row>
    <row r="16" spans="1:14" x14ac:dyDescent="0.35">
      <c r="E16" s="1" t="s">
        <v>14</v>
      </c>
      <c r="F16" s="1">
        <v>6.75</v>
      </c>
    </row>
    <row r="17" spans="1:14" x14ac:dyDescent="0.35">
      <c r="E17" s="1" t="s">
        <v>15</v>
      </c>
      <c r="F17" s="1">
        <v>12</v>
      </c>
    </row>
    <row r="18" spans="1:14" x14ac:dyDescent="0.35">
      <c r="E18" s="1" t="s">
        <v>16</v>
      </c>
      <c r="F18" s="1">
        <v>1.1001700000000001</v>
      </c>
    </row>
    <row r="21" spans="1:14" x14ac:dyDescent="0.35">
      <c r="E21" s="1">
        <f>COS(PI())</f>
        <v>-1</v>
      </c>
    </row>
    <row r="22" spans="1:14" x14ac:dyDescent="0.35">
      <c r="A22" s="1" t="s">
        <v>18</v>
      </c>
    </row>
    <row r="23" spans="1:14" x14ac:dyDescent="0.35">
      <c r="A23" s="1" t="s">
        <v>0</v>
      </c>
      <c r="B23" s="1" t="s">
        <v>5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6</v>
      </c>
      <c r="H23" s="1" t="s">
        <v>7</v>
      </c>
      <c r="I23" s="1" t="s">
        <v>8</v>
      </c>
      <c r="J23" s="1" t="s">
        <v>9</v>
      </c>
      <c r="K23" s="1" t="s">
        <v>10</v>
      </c>
      <c r="L23" s="1" t="s">
        <v>17</v>
      </c>
      <c r="M23" s="1" t="s">
        <v>11</v>
      </c>
      <c r="N23" s="1" t="s">
        <v>12</v>
      </c>
    </row>
    <row r="24" spans="1:14" x14ac:dyDescent="0.35">
      <c r="A24" s="1">
        <v>-6</v>
      </c>
      <c r="B24" s="1">
        <f>SQRT($F$18*COS(A24*PI()/180)/(0.5*$F$15*C24*$F$16))</f>
        <v>47.519974604355937</v>
      </c>
      <c r="C24" s="1">
        <v>7.0099999999999996E-2</v>
      </c>
      <c r="D24" s="1">
        <v>0.01</v>
      </c>
      <c r="E24" s="1">
        <v>0.113</v>
      </c>
      <c r="F24" s="1">
        <f>C24/D24</f>
        <v>7.01</v>
      </c>
      <c r="G24" s="1">
        <f>D24*0.5*$F$15*$F$16*B24*B24</f>
        <v>0.15608318881987354</v>
      </c>
      <c r="H24" s="1">
        <f>G24*B24</f>
        <v>7.4170691688872834</v>
      </c>
      <c r="I24" s="1">
        <v>0.1812</v>
      </c>
      <c r="J24" s="1">
        <f>F24</f>
        <v>7.01</v>
      </c>
      <c r="K24" s="1">
        <f>H24/$F$18</f>
        <v>6.7417482469866314</v>
      </c>
      <c r="L24" s="1">
        <v>-0.95840000000000003</v>
      </c>
      <c r="M24" s="1">
        <v>-0.1759</v>
      </c>
      <c r="N24" s="1">
        <v>9.9699999999999997E-2</v>
      </c>
    </row>
    <row r="25" spans="1:14" x14ac:dyDescent="0.35">
      <c r="A25" s="1">
        <v>-4</v>
      </c>
      <c r="B25" s="1">
        <f>SQRT($F$18*COS(A25*PI()/180)/(0.5*$F$15*C25*$F$16))</f>
        <v>24.933771940263572</v>
      </c>
      <c r="C25" s="1">
        <v>0.25540000000000002</v>
      </c>
      <c r="D25" s="1">
        <v>1.11E-2</v>
      </c>
      <c r="E25" s="1">
        <v>7.6499999999999999E-2</v>
      </c>
      <c r="F25" s="1">
        <f t="shared" ref="F25:F34" si="6">C25/D25</f>
        <v>23.009009009009009</v>
      </c>
      <c r="G25" s="1">
        <f>D25*0.5*$F$15*$F$16*B25*B25</f>
        <v>4.7698275086277581E-2</v>
      </c>
      <c r="H25" s="1">
        <f>G25*B25</f>
        <v>1.189297912945201</v>
      </c>
      <c r="I25" s="1">
        <v>0.1915</v>
      </c>
      <c r="J25" s="1">
        <f>F25</f>
        <v>23.009009009009009</v>
      </c>
      <c r="K25" s="1">
        <f t="shared" ref="K25:K34" si="7">H25/$F$18</f>
        <v>1.0810128552361917</v>
      </c>
      <c r="L25" s="1">
        <v>-1.0196000000000001</v>
      </c>
      <c r="M25" s="1">
        <v>-0.1653</v>
      </c>
      <c r="N25" s="1">
        <v>9.2200000000000004E-2</v>
      </c>
    </row>
    <row r="26" spans="1:14" x14ac:dyDescent="0.35">
      <c r="A26" s="1">
        <v>-2</v>
      </c>
      <c r="B26" s="1">
        <f>SQRT($F$18*COS(A26*PI()/180)/(0.5*$F$15*C26*$F$16))</f>
        <v>18.964318656895969</v>
      </c>
      <c r="C26" s="1">
        <v>0.44230000000000003</v>
      </c>
      <c r="D26" s="1">
        <v>1.4800000000000001E-2</v>
      </c>
      <c r="E26" s="1">
        <v>3.9100000000000003E-2</v>
      </c>
      <c r="F26" s="1">
        <f t="shared" si="6"/>
        <v>29.885135135135137</v>
      </c>
      <c r="G26" s="1">
        <f>D26*0.5*$F$15*$F$16*B26*B26</f>
        <v>3.6790859441988837E-2</v>
      </c>
      <c r="H26" s="1">
        <f>G26*B26</f>
        <v>0.69771358211894607</v>
      </c>
      <c r="I26" s="1">
        <v>0.21060000000000001</v>
      </c>
      <c r="J26" s="1">
        <f>F26</f>
        <v>29.885135135135137</v>
      </c>
      <c r="K26" s="1">
        <f t="shared" si="7"/>
        <v>0.63418706392552604</v>
      </c>
      <c r="L26" s="1">
        <v>-1.1348</v>
      </c>
      <c r="M26" s="1">
        <v>-0.15390000000000001</v>
      </c>
      <c r="N26" s="1">
        <v>8.5400000000000004E-2</v>
      </c>
    </row>
    <row r="27" spans="1:14" x14ac:dyDescent="0.35">
      <c r="A27" s="1">
        <v>0</v>
      </c>
      <c r="B27" s="1">
        <f>SQRT($F$18*COS(A27*PI()/180)/(0.5*$F$15*C27*$F$16))</f>
        <v>15.86847307178623</v>
      </c>
      <c r="C27" s="1">
        <v>0.6321</v>
      </c>
      <c r="D27" s="1">
        <v>2.1299999999999999E-2</v>
      </c>
      <c r="E27" s="1">
        <v>-3.8999999999999998E-3</v>
      </c>
      <c r="F27" s="1">
        <f t="shared" si="6"/>
        <v>29.676056338028168</v>
      </c>
      <c r="G27" s="1">
        <f>D27*0.5*$F$15*$F$16*B27*B27</f>
        <v>3.7072648315140025E-2</v>
      </c>
      <c r="H27" s="1">
        <f>G27*B27</f>
        <v>0.58828632148860061</v>
      </c>
      <c r="I27" s="1">
        <v>0.23649999999999999</v>
      </c>
      <c r="J27" s="1">
        <f>F27</f>
        <v>29.676056338028168</v>
      </c>
      <c r="K27" s="1">
        <f t="shared" si="7"/>
        <v>0.53472310778207055</v>
      </c>
      <c r="L27" s="1">
        <v>-1.2942</v>
      </c>
      <c r="M27" s="1">
        <v>-0.14299999999999999</v>
      </c>
      <c r="N27" s="1">
        <v>8.5199999999999998E-2</v>
      </c>
    </row>
    <row r="28" spans="1:14" x14ac:dyDescent="0.35">
      <c r="A28" s="1">
        <v>2</v>
      </c>
      <c r="B28" s="1">
        <f>SQRT($F$18*COS(A28*PI()/180)/(0.5*$F$15*C28*$F$16))</f>
        <v>13.914432506444308</v>
      </c>
      <c r="C28" s="1">
        <v>0.8216</v>
      </c>
      <c r="D28" s="1">
        <v>3.0700000000000002E-2</v>
      </c>
      <c r="E28" s="1">
        <v>-4.48E-2</v>
      </c>
      <c r="F28" s="1">
        <f t="shared" si="6"/>
        <v>26.762214983713353</v>
      </c>
      <c r="G28" s="1">
        <f>D28*0.5*$F$15*$F$16*B28*B28</f>
        <v>4.1084036087099651E-2</v>
      </c>
      <c r="H28" s="1">
        <f>G28*B28</f>
        <v>0.57166104722627042</v>
      </c>
      <c r="I28" s="1">
        <v>0.2361</v>
      </c>
      <c r="J28" s="1">
        <f>F28</f>
        <v>26.762214983713353</v>
      </c>
      <c r="K28" s="1">
        <f t="shared" si="7"/>
        <v>0.51961155751044874</v>
      </c>
      <c r="L28" s="1">
        <v>-1.2961</v>
      </c>
      <c r="M28" s="1">
        <v>-0.1331</v>
      </c>
      <c r="N28" s="1">
        <v>8.8800000000000004E-2</v>
      </c>
    </row>
    <row r="29" spans="1:14" x14ac:dyDescent="0.35">
      <c r="A29" s="1">
        <v>4</v>
      </c>
      <c r="B29" s="1">
        <f>SQRT($F$18*COS(A29*PI()/180)/(0.5*$F$15*C29*$F$16))</f>
        <v>12.511668137989068</v>
      </c>
      <c r="C29" s="1">
        <v>1.0143</v>
      </c>
      <c r="D29" s="1">
        <v>4.2999999999999997E-2</v>
      </c>
      <c r="E29" s="1">
        <v>-9.1700000000000004E-2</v>
      </c>
      <c r="F29" s="1">
        <f t="shared" si="6"/>
        <v>23.588372093023256</v>
      </c>
      <c r="G29" s="1">
        <f>D29*0.5*$F$15*$F$16*B29*B29</f>
        <v>4.652673939711828E-2</v>
      </c>
      <c r="H29" s="1">
        <f>G29*B29</f>
        <v>0.58212712287944546</v>
      </c>
      <c r="I29" s="1">
        <v>0.2505</v>
      </c>
      <c r="J29" s="1">
        <f>F29</f>
        <v>23.588372093023256</v>
      </c>
      <c r="K29" s="1">
        <f t="shared" si="7"/>
        <v>0.52912470152744162</v>
      </c>
      <c r="L29" s="1">
        <v>-1.3908</v>
      </c>
      <c r="M29" s="1">
        <v>-0.12239999999999999</v>
      </c>
      <c r="N29" s="1">
        <v>7.9200000000000007E-2</v>
      </c>
    </row>
    <row r="30" spans="1:14" x14ac:dyDescent="0.35">
      <c r="A30" s="1">
        <v>6</v>
      </c>
      <c r="B30" s="1">
        <f>SQRT($F$18*COS(A30*PI()/180)/(0.5*$F$15*C30*$F$16))</f>
        <v>11.441583637262308</v>
      </c>
      <c r="C30" s="1">
        <v>1.2092000000000001</v>
      </c>
      <c r="D30" s="1">
        <v>5.8400000000000001E-2</v>
      </c>
      <c r="E30" s="1">
        <v>-0.14199999999999999</v>
      </c>
      <c r="F30" s="1">
        <f t="shared" si="6"/>
        <v>20.705479452054796</v>
      </c>
      <c r="G30" s="1">
        <f>D30*0.5*$F$15*$F$16*B30*B30</f>
        <v>5.2843169179486539E-2</v>
      </c>
      <c r="H30" s="1">
        <f>G30*B30</f>
        <v>0.60460953982509713</v>
      </c>
      <c r="I30" s="1">
        <v>0.26550000000000001</v>
      </c>
      <c r="J30" s="1">
        <f>F30</f>
        <v>20.705479452054796</v>
      </c>
      <c r="K30" s="1">
        <f t="shared" si="7"/>
        <v>0.54956010418853185</v>
      </c>
      <c r="L30" s="1">
        <v>-1.4914000000000001</v>
      </c>
      <c r="M30" s="1">
        <v>-0.1176</v>
      </c>
      <c r="N30" s="1">
        <v>0.14680000000000001</v>
      </c>
    </row>
    <row r="31" spans="1:14" x14ac:dyDescent="0.35">
      <c r="A31" s="1">
        <v>8</v>
      </c>
      <c r="B31" s="1">
        <f>SQRT($F$18*COS(A31*PI()/180)/(0.5*$F$15*C31*$F$16))</f>
        <v>10.586064939903771</v>
      </c>
      <c r="C31" s="1">
        <v>1.4065000000000001</v>
      </c>
      <c r="D31" s="1">
        <v>7.6899999999999996E-2</v>
      </c>
      <c r="E31" s="1">
        <v>-0.1958</v>
      </c>
      <c r="F31" s="1">
        <f t="shared" si="6"/>
        <v>18.289986996098833</v>
      </c>
      <c r="G31" s="1">
        <f>D31*0.5*$F$15*$F$16*B31*B31</f>
        <v>5.9566101464139411E-2</v>
      </c>
      <c r="H31" s="1">
        <f>G31*B31</f>
        <v>0.63057061831627692</v>
      </c>
      <c r="I31" s="1">
        <v>0.28029999999999999</v>
      </c>
      <c r="J31" s="1">
        <f>F31</f>
        <v>18.289986996098833</v>
      </c>
      <c r="K31" s="1">
        <f t="shared" si="7"/>
        <v>0.57315743777441386</v>
      </c>
      <c r="L31" s="1">
        <v>-1.5939000000000001</v>
      </c>
      <c r="M31" s="1">
        <v>-0.1153</v>
      </c>
      <c r="N31" s="1">
        <v>0.2056</v>
      </c>
    </row>
    <row r="32" spans="1:14" x14ac:dyDescent="0.35">
      <c r="A32" s="1">
        <v>10</v>
      </c>
      <c r="B32" s="1">
        <f>SQRT($F$18*COS(A32*PI()/180)/(0.5*$F$15*C32*$F$16))</f>
        <v>9.87879454084546</v>
      </c>
      <c r="C32" s="1">
        <v>1.6062000000000001</v>
      </c>
      <c r="D32" s="1">
        <v>9.8799999999999999E-2</v>
      </c>
      <c r="E32" s="1">
        <v>-0.25319999999999998</v>
      </c>
      <c r="F32" s="1">
        <f t="shared" si="6"/>
        <v>16.257085020242915</v>
      </c>
      <c r="G32" s="1">
        <f>D32*0.5*$F$15*$F$16*B32*B32</f>
        <v>6.664515466840143E-2</v>
      </c>
      <c r="H32" s="1">
        <f>G32*B32</f>
        <v>0.65837379011200536</v>
      </c>
      <c r="I32" s="1">
        <v>0.29509999999999997</v>
      </c>
      <c r="J32" s="1">
        <f>F32</f>
        <v>16.257085020242915</v>
      </c>
      <c r="K32" s="1">
        <f t="shared" si="7"/>
        <v>0.59842914287065208</v>
      </c>
      <c r="L32" s="1">
        <v>-1.6988000000000001</v>
      </c>
      <c r="M32" s="1">
        <v>-0.1169</v>
      </c>
      <c r="N32" s="1">
        <v>0.2717</v>
      </c>
    </row>
    <row r="33" spans="1:14" x14ac:dyDescent="0.35">
      <c r="A33" s="1">
        <v>12</v>
      </c>
      <c r="B33" s="1">
        <f>SQRT($F$18*COS(A33*PI()/180)/(0.5*$F$15*C33*$F$16))</f>
        <v>9.278611312125058</v>
      </c>
      <c r="C33" s="1">
        <v>1.8084</v>
      </c>
      <c r="D33" s="1">
        <v>0.124</v>
      </c>
      <c r="E33" s="1">
        <v>-0.31430000000000002</v>
      </c>
      <c r="F33" s="1">
        <f t="shared" si="6"/>
        <v>14.583870967741936</v>
      </c>
      <c r="G33" s="1">
        <f>D33*0.5*$F$15*$F$16*B33*B33</f>
        <v>7.3788958245694869E-2</v>
      </c>
      <c r="H33" s="1">
        <f>G33*B33</f>
        <v>0.68465906268842802</v>
      </c>
      <c r="I33" s="1">
        <v>0.30940000000000001</v>
      </c>
      <c r="J33" s="1">
        <f>F33</f>
        <v>14.583870967741936</v>
      </c>
      <c r="K33" s="1">
        <f t="shared" si="7"/>
        <v>0.62232115281131817</v>
      </c>
      <c r="L33" s="1">
        <v>-1.8045</v>
      </c>
      <c r="M33" s="1">
        <v>-6.4199999999999993E-2</v>
      </c>
      <c r="N33" s="1">
        <v>-0.03</v>
      </c>
    </row>
    <row r="34" spans="1:14" x14ac:dyDescent="0.35">
      <c r="A34" s="1">
        <v>14</v>
      </c>
      <c r="B34" s="1">
        <f>SQRT($F$18*COS(A34*PI()/180)/(0.5*$F$15*C34*$F$16))</f>
        <v>8.7584216013955221</v>
      </c>
      <c r="C34" s="1">
        <v>2.0133000000000001</v>
      </c>
      <c r="D34" s="1">
        <v>0.15290000000000001</v>
      </c>
      <c r="E34" s="1">
        <v>-0.37919999999999998</v>
      </c>
      <c r="F34" s="1">
        <f t="shared" si="6"/>
        <v>13.167429692609549</v>
      </c>
      <c r="G34" s="1">
        <f>D34*0.5*$F$15*$F$16*B34*B34</f>
        <v>8.1070510653739131E-2</v>
      </c>
      <c r="H34" s="1">
        <f>G34*B34</f>
        <v>0.71004971174587461</v>
      </c>
      <c r="I34" s="1">
        <v>0.32440000000000002</v>
      </c>
      <c r="J34" s="1">
        <f>F34</f>
        <v>13.167429692609549</v>
      </c>
      <c r="K34" s="1">
        <f t="shared" si="7"/>
        <v>0.64539999431530992</v>
      </c>
      <c r="L34" s="1">
        <v>-1.9172</v>
      </c>
      <c r="M34" s="1">
        <v>-5.1700000000000003E-2</v>
      </c>
      <c r="N34" s="1">
        <v>-2.8899999999999999E-2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Larsen</dc:creator>
  <cp:lastModifiedBy>Eric Larsen</cp:lastModifiedBy>
  <dcterms:created xsi:type="dcterms:W3CDTF">2024-02-16T20:08:42Z</dcterms:created>
  <dcterms:modified xsi:type="dcterms:W3CDTF">2024-02-21T21:11:49Z</dcterms:modified>
</cp:coreProperties>
</file>