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s\Desktop\USU\Machine_Learning\Spring_2024\Dynamics of Atmospheric Flight\Aero_Project\UpgradedGlider\"/>
    </mc:Choice>
  </mc:AlternateContent>
  <xr:revisionPtr revIDLastSave="0" documentId="13_ncr:1_{2EDF6A4C-40B8-4C5E-9FCA-692635187FC7}" xr6:coauthVersionLast="47" xr6:coauthVersionMax="47" xr10:uidLastSave="{00000000-0000-0000-0000-000000000000}"/>
  <bookViews>
    <workbookView xWindow="-110" yWindow="-110" windowWidth="25820" windowHeight="15500" xr2:uid="{A63E6AFB-F69A-4C02-A7B8-ACF62953D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H58" i="1"/>
  <c r="D61" i="1"/>
  <c r="D3" i="1"/>
  <c r="F3" i="1" s="1"/>
  <c r="K3" i="1" s="1"/>
  <c r="D4" i="1"/>
  <c r="D5" i="1"/>
  <c r="D6" i="1"/>
  <c r="F6" i="1" s="1"/>
  <c r="K6" i="1" s="1"/>
  <c r="D7" i="1"/>
  <c r="F7" i="1" s="1"/>
  <c r="K7" i="1" s="1"/>
  <c r="D8" i="1"/>
  <c r="F8" i="1" s="1"/>
  <c r="K8" i="1" s="1"/>
  <c r="D9" i="1"/>
  <c r="F9" i="1" s="1"/>
  <c r="K9" i="1" s="1"/>
  <c r="D10" i="1"/>
  <c r="F10" i="1" s="1"/>
  <c r="K10" i="1" s="1"/>
  <c r="D11" i="1"/>
  <c r="F11" i="1" s="1"/>
  <c r="K11" i="1" s="1"/>
  <c r="D12" i="1"/>
  <c r="F12" i="1" s="1"/>
  <c r="K12" i="1" s="1"/>
  <c r="D2" i="1"/>
  <c r="F2" i="1" s="1"/>
  <c r="K2" i="1" s="1"/>
  <c r="G71" i="1"/>
  <c r="G72" i="1"/>
  <c r="J71" i="1" s="1"/>
  <c r="F73" i="1"/>
  <c r="I72" i="1" s="1"/>
  <c r="G74" i="1"/>
  <c r="G75" i="1"/>
  <c r="G76" i="1"/>
  <c r="F77" i="1"/>
  <c r="F78" i="1"/>
  <c r="F79" i="1"/>
  <c r="G69" i="1"/>
  <c r="N70" i="1"/>
  <c r="N71" i="1"/>
  <c r="N72" i="1"/>
  <c r="N73" i="1"/>
  <c r="N74" i="1"/>
  <c r="N75" i="1"/>
  <c r="N76" i="1"/>
  <c r="N77" i="1"/>
  <c r="N78" i="1"/>
  <c r="K70" i="1"/>
  <c r="K71" i="1"/>
  <c r="K72" i="1"/>
  <c r="K73" i="1"/>
  <c r="K74" i="1"/>
  <c r="K75" i="1"/>
  <c r="K76" i="1"/>
  <c r="K77" i="1"/>
  <c r="K78" i="1"/>
  <c r="G70" i="1"/>
  <c r="F70" i="1"/>
  <c r="F71" i="1"/>
  <c r="F72" i="1"/>
  <c r="I71" i="1" s="1"/>
  <c r="F74" i="1"/>
  <c r="F75" i="1"/>
  <c r="D58" i="1"/>
  <c r="G34" i="1"/>
  <c r="G33" i="1"/>
  <c r="G32" i="1"/>
  <c r="G31" i="1"/>
  <c r="G30" i="1"/>
  <c r="G29" i="1"/>
  <c r="G28" i="1"/>
  <c r="G27" i="1"/>
  <c r="G26" i="1"/>
  <c r="G25" i="1"/>
  <c r="G24" i="1"/>
  <c r="F21" i="1"/>
  <c r="G15" i="1"/>
  <c r="F4" i="1"/>
  <c r="K4" i="1" s="1"/>
  <c r="F5" i="1"/>
  <c r="K5" i="1" s="1"/>
  <c r="I76" i="1" l="1"/>
  <c r="G73" i="1"/>
  <c r="J72" i="1" s="1"/>
  <c r="H34" i="1"/>
  <c r="I34" i="1" s="1"/>
  <c r="I73" i="1"/>
  <c r="G2" i="1"/>
  <c r="H2" i="1" s="1"/>
  <c r="I2" i="1" s="1"/>
  <c r="L2" i="1" s="1"/>
  <c r="J73" i="1"/>
  <c r="G79" i="1"/>
  <c r="H27" i="1"/>
  <c r="I27" i="1" s="1"/>
  <c r="G78" i="1"/>
  <c r="J77" i="1" s="1"/>
  <c r="G77" i="1"/>
  <c r="I78" i="1"/>
  <c r="L73" i="1"/>
  <c r="L72" i="1"/>
  <c r="J74" i="1"/>
  <c r="F76" i="1"/>
  <c r="I75" i="1" s="1"/>
  <c r="L71" i="1"/>
  <c r="I74" i="1"/>
  <c r="F69" i="1"/>
  <c r="L70" i="1" s="1"/>
  <c r="H28" i="1"/>
  <c r="I28" i="1" s="1"/>
  <c r="L74" i="1"/>
  <c r="G7" i="1"/>
  <c r="H7" i="1" s="1"/>
  <c r="I7" i="1" s="1"/>
  <c r="L7" i="1" s="1"/>
  <c r="G6" i="1"/>
  <c r="H6" i="1" s="1"/>
  <c r="I6" i="1" s="1"/>
  <c r="L6" i="1" s="1"/>
  <c r="H24" i="1"/>
  <c r="I24" i="1" s="1"/>
  <c r="H32" i="1"/>
  <c r="I32" i="1" s="1"/>
  <c r="G5" i="1"/>
  <c r="H5" i="1" s="1"/>
  <c r="I5" i="1" s="1"/>
  <c r="L5" i="1" s="1"/>
  <c r="G4" i="1"/>
  <c r="H4" i="1" s="1"/>
  <c r="I4" i="1" s="1"/>
  <c r="L4" i="1" s="1"/>
  <c r="H25" i="1"/>
  <c r="I25" i="1" s="1"/>
  <c r="H33" i="1"/>
  <c r="I33" i="1" s="1"/>
  <c r="G3" i="1"/>
  <c r="H3" i="1" s="1"/>
  <c r="I3" i="1" s="1"/>
  <c r="L3" i="1" s="1"/>
  <c r="J76" i="1"/>
  <c r="M72" i="1"/>
  <c r="G12" i="1"/>
  <c r="H12" i="1" s="1"/>
  <c r="I12" i="1" s="1"/>
  <c r="L12" i="1" s="1"/>
  <c r="H29" i="1"/>
  <c r="I29" i="1" s="1"/>
  <c r="M71" i="1"/>
  <c r="G11" i="1"/>
  <c r="H11" i="1" s="1"/>
  <c r="I11" i="1" s="1"/>
  <c r="L11" i="1" s="1"/>
  <c r="G10" i="1"/>
  <c r="H10" i="1" s="1"/>
  <c r="I10" i="1" s="1"/>
  <c r="L10" i="1" s="1"/>
  <c r="H30" i="1"/>
  <c r="I30" i="1" s="1"/>
  <c r="G9" i="1"/>
  <c r="H9" i="1" s="1"/>
  <c r="I9" i="1" s="1"/>
  <c r="L9" i="1" s="1"/>
  <c r="G8" i="1"/>
  <c r="H8" i="1" s="1"/>
  <c r="I8" i="1" s="1"/>
  <c r="L8" i="1" s="1"/>
  <c r="H31" i="1"/>
  <c r="I31" i="1" s="1"/>
  <c r="H26" i="1"/>
  <c r="I26" i="1" s="1"/>
  <c r="J75" i="1"/>
  <c r="M75" i="1"/>
  <c r="M74" i="1"/>
  <c r="M73" i="1"/>
  <c r="P73" i="1" s="1"/>
  <c r="R73" i="1" s="1"/>
  <c r="L78" i="1"/>
  <c r="M70" i="1"/>
  <c r="J70" i="1"/>
  <c r="Q73" i="1" l="1"/>
  <c r="S73" i="1" s="1"/>
  <c r="Q72" i="1"/>
  <c r="S72" i="1" s="1"/>
  <c r="M78" i="1"/>
  <c r="L76" i="1"/>
  <c r="I70" i="1"/>
  <c r="Q70" i="1" s="1"/>
  <c r="S70" i="1" s="1"/>
  <c r="M76" i="1"/>
  <c r="P76" i="1" s="1"/>
  <c r="R76" i="1" s="1"/>
  <c r="M77" i="1"/>
  <c r="J78" i="1"/>
  <c r="P78" i="1" s="1"/>
  <c r="R78" i="1" s="1"/>
  <c r="Q74" i="1"/>
  <c r="S74" i="1" s="1"/>
  <c r="P71" i="1"/>
  <c r="R71" i="1" s="1"/>
  <c r="P72" i="1"/>
  <c r="R72" i="1" s="1"/>
  <c r="L75" i="1"/>
  <c r="P75" i="1" s="1"/>
  <c r="R75" i="1" s="1"/>
  <c r="Q71" i="1"/>
  <c r="S71" i="1" s="1"/>
  <c r="I77" i="1"/>
  <c r="L77" i="1"/>
  <c r="P74" i="1"/>
  <c r="R74" i="1" s="1"/>
  <c r="Q77" i="1" l="1"/>
  <c r="S77" i="1" s="1"/>
  <c r="P77" i="1"/>
  <c r="R77" i="1" s="1"/>
  <c r="Q75" i="1"/>
  <c r="S75" i="1" s="1"/>
  <c r="Q76" i="1"/>
  <c r="S76" i="1" s="1"/>
  <c r="P70" i="1"/>
  <c r="R70" i="1" s="1"/>
  <c r="Q78" i="1"/>
  <c r="S78" i="1" s="1"/>
</calcChain>
</file>

<file path=xl/sharedStrings.xml><?xml version="1.0" encoding="utf-8"?>
<sst xmlns="http://schemas.openxmlformats.org/spreadsheetml/2006/main" count="71" uniqueCount="49">
  <si>
    <t>Alpha</t>
  </si>
  <si>
    <t>CL</t>
  </si>
  <si>
    <t>CD</t>
  </si>
  <si>
    <t>Cm</t>
  </si>
  <si>
    <t>L/D</t>
  </si>
  <si>
    <t>Velocity for lift</t>
  </si>
  <si>
    <t>Drag</t>
  </si>
  <si>
    <t>Required Power</t>
  </si>
  <si>
    <t>Static Margin</t>
  </si>
  <si>
    <t>No-Wind Glide</t>
  </si>
  <si>
    <t>Sink Rate</t>
  </si>
  <si>
    <t>Roll Deriv</t>
  </si>
  <si>
    <t>Yaw Deriv</t>
  </si>
  <si>
    <t>AirDensity</t>
  </si>
  <si>
    <t>Planform Area</t>
  </si>
  <si>
    <t>RA</t>
  </si>
  <si>
    <t>Aircraft Weight</t>
  </si>
  <si>
    <t>Pitch Deriv</t>
  </si>
  <si>
    <t>Versus plot</t>
  </si>
  <si>
    <t>Clmax</t>
  </si>
  <si>
    <t>W</t>
  </si>
  <si>
    <t>e</t>
  </si>
  <si>
    <t>Cd0</t>
  </si>
  <si>
    <t>Cd1</t>
  </si>
  <si>
    <t>Cd2</t>
  </si>
  <si>
    <t>V Min Drag</t>
  </si>
  <si>
    <t>V Min Stall</t>
  </si>
  <si>
    <t>V Min power</t>
  </si>
  <si>
    <t>Problem A_21</t>
  </si>
  <si>
    <t>CA</t>
  </si>
  <si>
    <t>CN</t>
  </si>
  <si>
    <t>CN_alpha</t>
  </si>
  <si>
    <t>CA_alpha</t>
  </si>
  <si>
    <t>CN_alpha_alpha</t>
  </si>
  <si>
    <t>CA_alpha_alpha</t>
  </si>
  <si>
    <t>Cm0_alpha</t>
  </si>
  <si>
    <t>Cm0_alpha_alpha</t>
  </si>
  <si>
    <t>X_ac</t>
  </si>
  <si>
    <t>Y_ac</t>
  </si>
  <si>
    <t>X</t>
  </si>
  <si>
    <t>Y</t>
  </si>
  <si>
    <t>CD_0_Fuse</t>
  </si>
  <si>
    <t>Cd_Raw</t>
  </si>
  <si>
    <t>CD_Corrected</t>
  </si>
  <si>
    <t>CD_corrected</t>
  </si>
  <si>
    <t>C_Bar</t>
  </si>
  <si>
    <t>Thowing force</t>
  </si>
  <si>
    <t>Gravity</t>
  </si>
  <si>
    <t>Launch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</si>
</sst>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v>CL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Sheet1!$D$24:$D$34</c:f>
              <c:numCache>
                <c:formatCode>0.0000</c:formatCode>
                <c:ptCount val="11"/>
                <c:pt idx="0">
                  <c:v>0.22850000000000001</c:v>
                </c:pt>
                <c:pt idx="1">
                  <c:v>0.4289</c:v>
                </c:pt>
                <c:pt idx="2">
                  <c:v>0.63229999999999997</c:v>
                </c:pt>
                <c:pt idx="3">
                  <c:v>0.83620000000000005</c:v>
                </c:pt>
                <c:pt idx="4">
                  <c:v>1.0407999999999999</c:v>
                </c:pt>
                <c:pt idx="5">
                  <c:v>1.2487999999999999</c:v>
                </c:pt>
                <c:pt idx="6">
                  <c:v>1.4588000000000001</c:v>
                </c:pt>
                <c:pt idx="7">
                  <c:v>1.6711</c:v>
                </c:pt>
                <c:pt idx="8">
                  <c:v>1.8855999999999999</c:v>
                </c:pt>
                <c:pt idx="9">
                  <c:v>2.1023999999999998</c:v>
                </c:pt>
                <c:pt idx="10">
                  <c:v>2.3214999999999999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561-4AA8-A6D1-FB7C5A50CB83}"/>
            </c:ext>
          </c:extLst>
        </c:ser>
        <c:ser>
          <c:idx val="13"/>
          <c:order val="1"/>
          <c:tx>
            <c:v>CD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Sheet1!$E$24:$E$34</c:f>
              <c:numCache>
                <c:formatCode>0.0000</c:formatCode>
                <c:ptCount val="11"/>
                <c:pt idx="0">
                  <c:v>1.3749999999999998E-2</c:v>
                </c:pt>
                <c:pt idx="1">
                  <c:v>1.515E-2</c:v>
                </c:pt>
                <c:pt idx="2">
                  <c:v>1.8849999999999999E-2</c:v>
                </c:pt>
                <c:pt idx="3">
                  <c:v>2.4850000000000001E-2</c:v>
                </c:pt>
                <c:pt idx="4">
                  <c:v>3.3050000000000003E-2</c:v>
                </c:pt>
                <c:pt idx="5">
                  <c:v>4.3750000000000004E-2</c:v>
                </c:pt>
                <c:pt idx="6">
                  <c:v>5.6850000000000005E-2</c:v>
                </c:pt>
                <c:pt idx="7">
                  <c:v>7.2550000000000003E-2</c:v>
                </c:pt>
                <c:pt idx="8">
                  <c:v>9.0950000000000003E-2</c:v>
                </c:pt>
                <c:pt idx="9">
                  <c:v>0.11205</c:v>
                </c:pt>
                <c:pt idx="10">
                  <c:v>0.13595000000000002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561-4AA8-A6D1-FB7C5A50CB83}"/>
            </c:ext>
          </c:extLst>
        </c:ser>
        <c:ser>
          <c:idx val="14"/>
          <c:order val="2"/>
          <c:tx>
            <c:v>Cm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Sheet1!$F$24:$F$34</c:f>
              <c:numCache>
                <c:formatCode>0.0000</c:formatCode>
                <c:ptCount val="11"/>
                <c:pt idx="0">
                  <c:v>0.20849999999999999</c:v>
                </c:pt>
                <c:pt idx="1">
                  <c:v>0.1474</c:v>
                </c:pt>
                <c:pt idx="2">
                  <c:v>7.4999999999999997E-2</c:v>
                </c:pt>
                <c:pt idx="3">
                  <c:v>0</c:v>
                </c:pt>
                <c:pt idx="4">
                  <c:v>-7.8100000000000003E-2</c:v>
                </c:pt>
                <c:pt idx="5">
                  <c:v>-0.16789999999999999</c:v>
                </c:pt>
                <c:pt idx="6">
                  <c:v>-0.26500000000000001</c:v>
                </c:pt>
                <c:pt idx="7">
                  <c:v>-0.36930000000000002</c:v>
                </c:pt>
                <c:pt idx="8">
                  <c:v>-0.48099999999999998</c:v>
                </c:pt>
                <c:pt idx="9">
                  <c:v>-0.60019999999999996</c:v>
                </c:pt>
                <c:pt idx="10">
                  <c:v>-0.7268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561-4AA8-A6D1-FB7C5A50CB83}"/>
            </c:ext>
          </c:extLst>
        </c:ser>
        <c:ser>
          <c:idx val="15"/>
          <c:order val="3"/>
          <c:tx>
            <c:v>L/D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Sheet1!$G$24:$G$34</c:f>
              <c:numCache>
                <c:formatCode>0.0000</c:formatCode>
                <c:ptCount val="11"/>
                <c:pt idx="0">
                  <c:v>16.618181818181821</c:v>
                </c:pt>
                <c:pt idx="1">
                  <c:v>28.310231023102311</c:v>
                </c:pt>
                <c:pt idx="2">
                  <c:v>33.54376657824934</c:v>
                </c:pt>
                <c:pt idx="3">
                  <c:v>33.649899396378274</c:v>
                </c:pt>
                <c:pt idx="4">
                  <c:v>31.491679273827529</c:v>
                </c:pt>
                <c:pt idx="5">
                  <c:v>28.543999999999997</c:v>
                </c:pt>
                <c:pt idx="6">
                  <c:v>25.66051011433597</c:v>
                </c:pt>
                <c:pt idx="7">
                  <c:v>23.033769813921431</c:v>
                </c:pt>
                <c:pt idx="8">
                  <c:v>20.732270478284772</c:v>
                </c:pt>
                <c:pt idx="9">
                  <c:v>18.76305220883534</c:v>
                </c:pt>
                <c:pt idx="10">
                  <c:v>17.076130930489146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561-4AA8-A6D1-FB7C5A50CB83}"/>
            </c:ext>
          </c:extLst>
        </c:ser>
        <c:ser>
          <c:idx val="16"/>
          <c:order val="4"/>
          <c:tx>
            <c:v>Drag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Sheet1!$H$24:$H$34</c:f>
              <c:numCache>
                <c:formatCode>0.0000</c:formatCode>
                <c:ptCount val="11"/>
                <c:pt idx="0">
                  <c:v>4.8191114420715601E-2</c:v>
                </c:pt>
                <c:pt idx="1">
                  <c:v>2.8374845350315279E-2</c:v>
                </c:pt>
                <c:pt idx="2">
                  <c:v>2.3991624658133374E-2</c:v>
                </c:pt>
                <c:pt idx="3">
                  <c:v>2.3930532169337475E-2</c:v>
                </c:pt>
                <c:pt idx="4">
                  <c:v>2.5554987092550326E-2</c:v>
                </c:pt>
                <c:pt idx="5">
                  <c:v>2.8142461712171603E-2</c:v>
                </c:pt>
                <c:pt idx="6">
                  <c:v>3.120938351949748E-2</c:v>
                </c:pt>
                <c:pt idx="7">
                  <c:v>3.4619746202068945E-2</c:v>
                </c:pt>
                <c:pt idx="8">
                  <c:v>3.8250817343967999E-2</c:v>
                </c:pt>
                <c:pt idx="9">
                  <c:v>4.1979477976189901E-2</c:v>
                </c:pt>
                <c:pt idx="10">
                  <c:v>4.5756286346220185E-2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561-4AA8-A6D1-FB7C5A50CB83}"/>
            </c:ext>
          </c:extLst>
        </c:ser>
        <c:ser>
          <c:idx val="17"/>
          <c:order val="5"/>
          <c:tx>
            <c:v>PowerRequired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Sheet1!$I$24:$I$34</c:f>
              <c:numCache>
                <c:formatCode>0.0000</c:formatCode>
                <c:ptCount val="11"/>
                <c:pt idx="0">
                  <c:v>1.0851686542507699</c:v>
                </c:pt>
                <c:pt idx="1">
                  <c:v>0.46708086266081134</c:v>
                </c:pt>
                <c:pt idx="2">
                  <c:v>0.32556067899904417</c:v>
                </c:pt>
                <c:pt idx="3">
                  <c:v>0.28246423981711194</c:v>
                </c:pt>
                <c:pt idx="4">
                  <c:v>0.27028746323924202</c:v>
                </c:pt>
                <c:pt idx="5">
                  <c:v>0.27148899662269721</c:v>
                </c:pt>
                <c:pt idx="6">
                  <c:v>0.27813822957044632</c:v>
                </c:pt>
                <c:pt idx="7">
                  <c:v>0.28765057498514474</c:v>
                </c:pt>
                <c:pt idx="8">
                  <c:v>0.29837186092357282</c:v>
                </c:pt>
                <c:pt idx="9">
                  <c:v>0.30906352630021933</c:v>
                </c:pt>
                <c:pt idx="10">
                  <c:v>0.31928953403337174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561-4AA8-A6D1-FB7C5A50CB83}"/>
            </c:ext>
          </c:extLst>
        </c:ser>
        <c:ser>
          <c:idx val="18"/>
          <c:order val="6"/>
          <c:tx>
            <c:v>Static Margin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Sheet1!$J$24:$J$34</c:f>
              <c:numCache>
                <c:formatCode>0.0000</c:formatCode>
                <c:ptCount val="11"/>
                <c:pt idx="0">
                  <c:v>0.28989999999999999</c:v>
                </c:pt>
                <c:pt idx="1">
                  <c:v>0.38340000000000002</c:v>
                </c:pt>
                <c:pt idx="2">
                  <c:v>0.42330000000000001</c:v>
                </c:pt>
                <c:pt idx="3">
                  <c:v>0.34389999999999998</c:v>
                </c:pt>
                <c:pt idx="4">
                  <c:v>0.41639999999999999</c:v>
                </c:pt>
                <c:pt idx="5">
                  <c:v>0.4471</c:v>
                </c:pt>
                <c:pt idx="6">
                  <c:v>0.4768</c:v>
                </c:pt>
                <c:pt idx="7">
                  <c:v>0.50670000000000004</c:v>
                </c:pt>
                <c:pt idx="8">
                  <c:v>0.5353</c:v>
                </c:pt>
                <c:pt idx="9">
                  <c:v>0.56379999999999997</c:v>
                </c:pt>
                <c:pt idx="10">
                  <c:v>0.59179999999999999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561-4AA8-A6D1-FB7C5A50CB83}"/>
            </c:ext>
          </c:extLst>
        </c:ser>
        <c:ser>
          <c:idx val="19"/>
          <c:order val="7"/>
          <c:tx>
            <c:v>NoWGlide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Sheet1!$K$24:$K$34</c:f>
              <c:numCache>
                <c:formatCode>0.0000</c:formatCode>
                <c:ptCount val="11"/>
                <c:pt idx="0">
                  <c:v>16.618181818181821</c:v>
                </c:pt>
                <c:pt idx="1">
                  <c:v>28.310231023102311</c:v>
                </c:pt>
                <c:pt idx="2">
                  <c:v>33.54376657824934</c:v>
                </c:pt>
                <c:pt idx="3">
                  <c:v>33.649899396378274</c:v>
                </c:pt>
                <c:pt idx="4">
                  <c:v>31.491679273827529</c:v>
                </c:pt>
                <c:pt idx="5">
                  <c:v>28.543999999999997</c:v>
                </c:pt>
                <c:pt idx="6">
                  <c:v>25.66051011433597</c:v>
                </c:pt>
                <c:pt idx="7">
                  <c:v>23.033769813921431</c:v>
                </c:pt>
                <c:pt idx="8">
                  <c:v>20.732270478284772</c:v>
                </c:pt>
                <c:pt idx="9">
                  <c:v>18.76305220883534</c:v>
                </c:pt>
                <c:pt idx="10">
                  <c:v>17.076130930489146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561-4AA8-A6D1-FB7C5A50CB83}"/>
            </c:ext>
          </c:extLst>
        </c:ser>
        <c:ser>
          <c:idx val="20"/>
          <c:order val="8"/>
          <c:tx>
            <c:v>SinkRate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Sheet1!$L$24:$L$34</c:f>
              <c:numCache>
                <c:formatCode>0.0000</c:formatCode>
                <c:ptCount val="11"/>
                <c:pt idx="0">
                  <c:v>1.3476003455415269</c:v>
                </c:pt>
                <c:pt idx="1">
                  <c:v>0.58003733286244363</c:v>
                </c:pt>
                <c:pt idx="2">
                  <c:v>0.40429262474113226</c:v>
                </c:pt>
                <c:pt idx="3">
                  <c:v>0.35077396097795988</c:v>
                </c:pt>
                <c:pt idx="4">
                  <c:v>0.33565241442421334</c:v>
                </c:pt>
                <c:pt idx="5">
                  <c:v>0.3371445205557177</c:v>
                </c:pt>
                <c:pt idx="6">
                  <c:v>0.34540177032318298</c:v>
                </c:pt>
                <c:pt idx="7">
                  <c:v>0.35721453317580004</c:v>
                </c:pt>
                <c:pt idx="8">
                  <c:v>0.37052860060548498</c:v>
                </c:pt>
                <c:pt idx="9">
                  <c:v>0.38380588418674633</c:v>
                </c:pt>
                <c:pt idx="10">
                  <c:v>0.39650489783842702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561-4AA8-A6D1-FB7C5A50CB83}"/>
            </c:ext>
          </c:extLst>
        </c:ser>
        <c:ser>
          <c:idx val="21"/>
          <c:order val="9"/>
          <c:tx>
            <c:v>PitchDeriv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Sheet1!$M$24:$M$34</c:f>
              <c:numCache>
                <c:formatCode>0.0000</c:formatCode>
                <c:ptCount val="11"/>
                <c:pt idx="0">
                  <c:v>-1.6576</c:v>
                </c:pt>
                <c:pt idx="1">
                  <c:v>-2.2570000000000001</c:v>
                </c:pt>
                <c:pt idx="2">
                  <c:v>-2.2570000000000001</c:v>
                </c:pt>
                <c:pt idx="3">
                  <c:v>-1.9916</c:v>
                </c:pt>
                <c:pt idx="4">
                  <c:v>-2.4685999999999999</c:v>
                </c:pt>
                <c:pt idx="5">
                  <c:v>-2.6768999999999998</c:v>
                </c:pt>
                <c:pt idx="6">
                  <c:v>-2.8841000000000001</c:v>
                </c:pt>
                <c:pt idx="7">
                  <c:v>-3.0969000000000002</c:v>
                </c:pt>
                <c:pt idx="8">
                  <c:v>-3.3066</c:v>
                </c:pt>
                <c:pt idx="9">
                  <c:v>-3.5204</c:v>
                </c:pt>
                <c:pt idx="10">
                  <c:v>-3.7366999999999999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561-4AA8-A6D1-FB7C5A50CB83}"/>
            </c:ext>
          </c:extLst>
        </c:ser>
        <c:ser>
          <c:idx val="22"/>
          <c:order val="10"/>
          <c:tx>
            <c:v>RollDeriv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Sheet1!$N$24:$N$34</c:f>
              <c:numCache>
                <c:formatCode>0.0000</c:formatCode>
                <c:ptCount val="11"/>
                <c:pt idx="0">
                  <c:v>-0.17430000000000001</c:v>
                </c:pt>
                <c:pt idx="1">
                  <c:v>-0.16689999999999999</c:v>
                </c:pt>
                <c:pt idx="2">
                  <c:v>-0.161</c:v>
                </c:pt>
                <c:pt idx="3">
                  <c:v>-0.1525</c:v>
                </c:pt>
                <c:pt idx="4">
                  <c:v>-0.14549999999999999</c:v>
                </c:pt>
                <c:pt idx="5">
                  <c:v>-0.1353</c:v>
                </c:pt>
                <c:pt idx="6">
                  <c:v>-0.12909999999999999</c:v>
                </c:pt>
                <c:pt idx="7">
                  <c:v>-0.127</c:v>
                </c:pt>
                <c:pt idx="8">
                  <c:v>-9.8799999999999999E-2</c:v>
                </c:pt>
                <c:pt idx="9">
                  <c:v>-0.1067</c:v>
                </c:pt>
                <c:pt idx="10">
                  <c:v>-8.2400000000000001E-2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561-4AA8-A6D1-FB7C5A50CB83}"/>
            </c:ext>
          </c:extLst>
        </c:ser>
        <c:ser>
          <c:idx val="23"/>
          <c:order val="11"/>
          <c:tx>
            <c:v>YawDeriv</c:v>
          </c:tx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Sheet1!$O$24:$O$34</c:f>
              <c:numCache>
                <c:formatCode>0.0000</c:formatCode>
                <c:ptCount val="11"/>
                <c:pt idx="0">
                  <c:v>8.0100000000000005E-2</c:v>
                </c:pt>
                <c:pt idx="1">
                  <c:v>7.1999999999999995E-2</c:v>
                </c:pt>
                <c:pt idx="2">
                  <c:v>6.1600000000000002E-2</c:v>
                </c:pt>
                <c:pt idx="3">
                  <c:v>5.6500000000000002E-2</c:v>
                </c:pt>
                <c:pt idx="4">
                  <c:v>6.2799999999999995E-2</c:v>
                </c:pt>
                <c:pt idx="5">
                  <c:v>6.6E-3</c:v>
                </c:pt>
                <c:pt idx="6">
                  <c:v>4.6699999999999998E-2</c:v>
                </c:pt>
                <c:pt idx="7">
                  <c:v>0.11070000000000001</c:v>
                </c:pt>
                <c:pt idx="8">
                  <c:v>-5.8700000000000002E-2</c:v>
                </c:pt>
                <c:pt idx="9">
                  <c:v>7.0900000000000005E-2</c:v>
                </c:pt>
                <c:pt idx="10">
                  <c:v>-2.23E-2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561-4AA8-A6D1-FB7C5A50CB83}"/>
            </c:ext>
          </c:extLst>
        </c:ser>
        <c:ser>
          <c:idx val="0"/>
          <c:order val="12"/>
          <c:tx>
            <c:v>CL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Sheet1!$D$24:$D$34</c:f>
              <c:numCache>
                <c:formatCode>0.0000</c:formatCode>
                <c:ptCount val="11"/>
                <c:pt idx="0">
                  <c:v>0.22850000000000001</c:v>
                </c:pt>
                <c:pt idx="1">
                  <c:v>0.4289</c:v>
                </c:pt>
                <c:pt idx="2">
                  <c:v>0.63229999999999997</c:v>
                </c:pt>
                <c:pt idx="3">
                  <c:v>0.83620000000000005</c:v>
                </c:pt>
                <c:pt idx="4">
                  <c:v>1.0407999999999999</c:v>
                </c:pt>
                <c:pt idx="5">
                  <c:v>1.2487999999999999</c:v>
                </c:pt>
                <c:pt idx="6">
                  <c:v>1.4588000000000001</c:v>
                </c:pt>
                <c:pt idx="7">
                  <c:v>1.6711</c:v>
                </c:pt>
                <c:pt idx="8">
                  <c:v>1.8855999999999999</c:v>
                </c:pt>
                <c:pt idx="9">
                  <c:v>2.1023999999999998</c:v>
                </c:pt>
                <c:pt idx="10">
                  <c:v>2.3214999999999999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1-4AA8-A6D1-FB7C5A50CB83}"/>
            </c:ext>
          </c:extLst>
        </c:ser>
        <c:ser>
          <c:idx val="1"/>
          <c:order val="13"/>
          <c:tx>
            <c:v>CD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Sheet1!$E$24:$E$34</c:f>
              <c:numCache>
                <c:formatCode>0.0000</c:formatCode>
                <c:ptCount val="11"/>
                <c:pt idx="0">
                  <c:v>1.3749999999999998E-2</c:v>
                </c:pt>
                <c:pt idx="1">
                  <c:v>1.515E-2</c:v>
                </c:pt>
                <c:pt idx="2">
                  <c:v>1.8849999999999999E-2</c:v>
                </c:pt>
                <c:pt idx="3">
                  <c:v>2.4850000000000001E-2</c:v>
                </c:pt>
                <c:pt idx="4">
                  <c:v>3.3050000000000003E-2</c:v>
                </c:pt>
                <c:pt idx="5">
                  <c:v>4.3750000000000004E-2</c:v>
                </c:pt>
                <c:pt idx="6">
                  <c:v>5.6850000000000005E-2</c:v>
                </c:pt>
                <c:pt idx="7">
                  <c:v>7.2550000000000003E-2</c:v>
                </c:pt>
                <c:pt idx="8">
                  <c:v>9.0950000000000003E-2</c:v>
                </c:pt>
                <c:pt idx="9">
                  <c:v>0.11205</c:v>
                </c:pt>
                <c:pt idx="10">
                  <c:v>0.13595000000000002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1-4AA8-A6D1-FB7C5A50CB83}"/>
            </c:ext>
          </c:extLst>
        </c:ser>
        <c:ser>
          <c:idx val="2"/>
          <c:order val="14"/>
          <c:tx>
            <c:v>Cm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Sheet1!$F$24:$F$34</c:f>
              <c:numCache>
                <c:formatCode>0.0000</c:formatCode>
                <c:ptCount val="11"/>
                <c:pt idx="0">
                  <c:v>0.20849999999999999</c:v>
                </c:pt>
                <c:pt idx="1">
                  <c:v>0.1474</c:v>
                </c:pt>
                <c:pt idx="2">
                  <c:v>7.4999999999999997E-2</c:v>
                </c:pt>
                <c:pt idx="3">
                  <c:v>0</c:v>
                </c:pt>
                <c:pt idx="4">
                  <c:v>-7.8100000000000003E-2</c:v>
                </c:pt>
                <c:pt idx="5">
                  <c:v>-0.16789999999999999</c:v>
                </c:pt>
                <c:pt idx="6">
                  <c:v>-0.26500000000000001</c:v>
                </c:pt>
                <c:pt idx="7">
                  <c:v>-0.36930000000000002</c:v>
                </c:pt>
                <c:pt idx="8">
                  <c:v>-0.48099999999999998</c:v>
                </c:pt>
                <c:pt idx="9">
                  <c:v>-0.60019999999999996</c:v>
                </c:pt>
                <c:pt idx="10">
                  <c:v>-0.7268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61-4AA8-A6D1-FB7C5A50CB83}"/>
            </c:ext>
          </c:extLst>
        </c:ser>
        <c:ser>
          <c:idx val="3"/>
          <c:order val="15"/>
          <c:tx>
            <c:v>L/D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Sheet1!$G$24:$G$34</c:f>
              <c:numCache>
                <c:formatCode>0.0000</c:formatCode>
                <c:ptCount val="11"/>
                <c:pt idx="0">
                  <c:v>16.618181818181821</c:v>
                </c:pt>
                <c:pt idx="1">
                  <c:v>28.310231023102311</c:v>
                </c:pt>
                <c:pt idx="2">
                  <c:v>33.54376657824934</c:v>
                </c:pt>
                <c:pt idx="3">
                  <c:v>33.649899396378274</c:v>
                </c:pt>
                <c:pt idx="4">
                  <c:v>31.491679273827529</c:v>
                </c:pt>
                <c:pt idx="5">
                  <c:v>28.543999999999997</c:v>
                </c:pt>
                <c:pt idx="6">
                  <c:v>25.66051011433597</c:v>
                </c:pt>
                <c:pt idx="7">
                  <c:v>23.033769813921431</c:v>
                </c:pt>
                <c:pt idx="8">
                  <c:v>20.732270478284772</c:v>
                </c:pt>
                <c:pt idx="9">
                  <c:v>18.76305220883534</c:v>
                </c:pt>
                <c:pt idx="10">
                  <c:v>17.076130930489146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61-4AA8-A6D1-FB7C5A50CB83}"/>
            </c:ext>
          </c:extLst>
        </c:ser>
        <c:ser>
          <c:idx val="4"/>
          <c:order val="16"/>
          <c:tx>
            <c:v>Drag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Sheet1!$H$24:$H$34</c:f>
              <c:numCache>
                <c:formatCode>0.0000</c:formatCode>
                <c:ptCount val="11"/>
                <c:pt idx="0">
                  <c:v>4.8191114420715601E-2</c:v>
                </c:pt>
                <c:pt idx="1">
                  <c:v>2.8374845350315279E-2</c:v>
                </c:pt>
                <c:pt idx="2">
                  <c:v>2.3991624658133374E-2</c:v>
                </c:pt>
                <c:pt idx="3">
                  <c:v>2.3930532169337475E-2</c:v>
                </c:pt>
                <c:pt idx="4">
                  <c:v>2.5554987092550326E-2</c:v>
                </c:pt>
                <c:pt idx="5">
                  <c:v>2.8142461712171603E-2</c:v>
                </c:pt>
                <c:pt idx="6">
                  <c:v>3.120938351949748E-2</c:v>
                </c:pt>
                <c:pt idx="7">
                  <c:v>3.4619746202068945E-2</c:v>
                </c:pt>
                <c:pt idx="8">
                  <c:v>3.8250817343967999E-2</c:v>
                </c:pt>
                <c:pt idx="9">
                  <c:v>4.1979477976189901E-2</c:v>
                </c:pt>
                <c:pt idx="10">
                  <c:v>4.5756286346220185E-2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61-4AA8-A6D1-FB7C5A50CB83}"/>
            </c:ext>
          </c:extLst>
        </c:ser>
        <c:ser>
          <c:idx val="5"/>
          <c:order val="17"/>
          <c:tx>
            <c:v>PowerRequired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Sheet1!$I$24:$I$34</c:f>
              <c:numCache>
                <c:formatCode>0.0000</c:formatCode>
                <c:ptCount val="11"/>
                <c:pt idx="0">
                  <c:v>1.0851686542507699</c:v>
                </c:pt>
                <c:pt idx="1">
                  <c:v>0.46708086266081134</c:v>
                </c:pt>
                <c:pt idx="2">
                  <c:v>0.32556067899904417</c:v>
                </c:pt>
                <c:pt idx="3">
                  <c:v>0.28246423981711194</c:v>
                </c:pt>
                <c:pt idx="4">
                  <c:v>0.27028746323924202</c:v>
                </c:pt>
                <c:pt idx="5">
                  <c:v>0.27148899662269721</c:v>
                </c:pt>
                <c:pt idx="6">
                  <c:v>0.27813822957044632</c:v>
                </c:pt>
                <c:pt idx="7">
                  <c:v>0.28765057498514474</c:v>
                </c:pt>
                <c:pt idx="8">
                  <c:v>0.29837186092357282</c:v>
                </c:pt>
                <c:pt idx="9">
                  <c:v>0.30906352630021933</c:v>
                </c:pt>
                <c:pt idx="10">
                  <c:v>0.31928953403337174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561-4AA8-A6D1-FB7C5A50CB83}"/>
            </c:ext>
          </c:extLst>
        </c:ser>
        <c:ser>
          <c:idx val="6"/>
          <c:order val="18"/>
          <c:tx>
            <c:v>Static Margin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Sheet1!$J$24:$J$34</c:f>
              <c:numCache>
                <c:formatCode>0.0000</c:formatCode>
                <c:ptCount val="11"/>
                <c:pt idx="0">
                  <c:v>0.28989999999999999</c:v>
                </c:pt>
                <c:pt idx="1">
                  <c:v>0.38340000000000002</c:v>
                </c:pt>
                <c:pt idx="2">
                  <c:v>0.42330000000000001</c:v>
                </c:pt>
                <c:pt idx="3">
                  <c:v>0.34389999999999998</c:v>
                </c:pt>
                <c:pt idx="4">
                  <c:v>0.41639999999999999</c:v>
                </c:pt>
                <c:pt idx="5">
                  <c:v>0.4471</c:v>
                </c:pt>
                <c:pt idx="6">
                  <c:v>0.4768</c:v>
                </c:pt>
                <c:pt idx="7">
                  <c:v>0.50670000000000004</c:v>
                </c:pt>
                <c:pt idx="8">
                  <c:v>0.5353</c:v>
                </c:pt>
                <c:pt idx="9">
                  <c:v>0.56379999999999997</c:v>
                </c:pt>
                <c:pt idx="10">
                  <c:v>0.59179999999999999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561-4AA8-A6D1-FB7C5A50CB83}"/>
            </c:ext>
          </c:extLst>
        </c:ser>
        <c:ser>
          <c:idx val="7"/>
          <c:order val="19"/>
          <c:tx>
            <c:v>NoWGlide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Sheet1!$K$24:$K$34</c:f>
              <c:numCache>
                <c:formatCode>0.0000</c:formatCode>
                <c:ptCount val="11"/>
                <c:pt idx="0">
                  <c:v>16.618181818181821</c:v>
                </c:pt>
                <c:pt idx="1">
                  <c:v>28.310231023102311</c:v>
                </c:pt>
                <c:pt idx="2">
                  <c:v>33.54376657824934</c:v>
                </c:pt>
                <c:pt idx="3">
                  <c:v>33.649899396378274</c:v>
                </c:pt>
                <c:pt idx="4">
                  <c:v>31.491679273827529</c:v>
                </c:pt>
                <c:pt idx="5">
                  <c:v>28.543999999999997</c:v>
                </c:pt>
                <c:pt idx="6">
                  <c:v>25.66051011433597</c:v>
                </c:pt>
                <c:pt idx="7">
                  <c:v>23.033769813921431</c:v>
                </c:pt>
                <c:pt idx="8">
                  <c:v>20.732270478284772</c:v>
                </c:pt>
                <c:pt idx="9">
                  <c:v>18.76305220883534</c:v>
                </c:pt>
                <c:pt idx="10">
                  <c:v>17.076130930489146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561-4AA8-A6D1-FB7C5A50CB83}"/>
            </c:ext>
          </c:extLst>
        </c:ser>
        <c:ser>
          <c:idx val="8"/>
          <c:order val="20"/>
          <c:tx>
            <c:v>SinkRate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Sheet1!$L$24:$L$34</c:f>
              <c:numCache>
                <c:formatCode>0.0000</c:formatCode>
                <c:ptCount val="11"/>
                <c:pt idx="0">
                  <c:v>1.3476003455415269</c:v>
                </c:pt>
                <c:pt idx="1">
                  <c:v>0.58003733286244363</c:v>
                </c:pt>
                <c:pt idx="2">
                  <c:v>0.40429262474113226</c:v>
                </c:pt>
                <c:pt idx="3">
                  <c:v>0.35077396097795988</c:v>
                </c:pt>
                <c:pt idx="4">
                  <c:v>0.33565241442421334</c:v>
                </c:pt>
                <c:pt idx="5">
                  <c:v>0.3371445205557177</c:v>
                </c:pt>
                <c:pt idx="6">
                  <c:v>0.34540177032318298</c:v>
                </c:pt>
                <c:pt idx="7">
                  <c:v>0.35721453317580004</c:v>
                </c:pt>
                <c:pt idx="8">
                  <c:v>0.37052860060548498</c:v>
                </c:pt>
                <c:pt idx="9">
                  <c:v>0.38380588418674633</c:v>
                </c:pt>
                <c:pt idx="10">
                  <c:v>0.39650489783842702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561-4AA8-A6D1-FB7C5A50CB83}"/>
            </c:ext>
          </c:extLst>
        </c:ser>
        <c:ser>
          <c:idx val="9"/>
          <c:order val="21"/>
          <c:tx>
            <c:v>PitchDeriv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Sheet1!$M$24:$M$34</c:f>
              <c:numCache>
                <c:formatCode>0.0000</c:formatCode>
                <c:ptCount val="11"/>
                <c:pt idx="0">
                  <c:v>-1.6576</c:v>
                </c:pt>
                <c:pt idx="1">
                  <c:v>-2.2570000000000001</c:v>
                </c:pt>
                <c:pt idx="2">
                  <c:v>-2.2570000000000001</c:v>
                </c:pt>
                <c:pt idx="3">
                  <c:v>-1.9916</c:v>
                </c:pt>
                <c:pt idx="4">
                  <c:v>-2.4685999999999999</c:v>
                </c:pt>
                <c:pt idx="5">
                  <c:v>-2.6768999999999998</c:v>
                </c:pt>
                <c:pt idx="6">
                  <c:v>-2.8841000000000001</c:v>
                </c:pt>
                <c:pt idx="7">
                  <c:v>-3.0969000000000002</c:v>
                </c:pt>
                <c:pt idx="8">
                  <c:v>-3.3066</c:v>
                </c:pt>
                <c:pt idx="9">
                  <c:v>-3.5204</c:v>
                </c:pt>
                <c:pt idx="10">
                  <c:v>-3.7366999999999999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561-4AA8-A6D1-FB7C5A50CB83}"/>
            </c:ext>
          </c:extLst>
        </c:ser>
        <c:ser>
          <c:idx val="10"/>
          <c:order val="22"/>
          <c:tx>
            <c:v>RollDeriv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Sheet1!$N$24:$N$34</c:f>
              <c:numCache>
                <c:formatCode>0.0000</c:formatCode>
                <c:ptCount val="11"/>
                <c:pt idx="0">
                  <c:v>-0.17430000000000001</c:v>
                </c:pt>
                <c:pt idx="1">
                  <c:v>-0.16689999999999999</c:v>
                </c:pt>
                <c:pt idx="2">
                  <c:v>-0.161</c:v>
                </c:pt>
                <c:pt idx="3">
                  <c:v>-0.1525</c:v>
                </c:pt>
                <c:pt idx="4">
                  <c:v>-0.14549999999999999</c:v>
                </c:pt>
                <c:pt idx="5">
                  <c:v>-0.1353</c:v>
                </c:pt>
                <c:pt idx="6">
                  <c:v>-0.12909999999999999</c:v>
                </c:pt>
                <c:pt idx="7">
                  <c:v>-0.127</c:v>
                </c:pt>
                <c:pt idx="8">
                  <c:v>-9.8799999999999999E-2</c:v>
                </c:pt>
                <c:pt idx="9">
                  <c:v>-0.1067</c:v>
                </c:pt>
                <c:pt idx="10">
                  <c:v>-8.2400000000000001E-2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561-4AA8-A6D1-FB7C5A50CB83}"/>
            </c:ext>
          </c:extLst>
        </c:ser>
        <c:ser>
          <c:idx val="11"/>
          <c:order val="23"/>
          <c:tx>
            <c:v>YawDeriv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Sheet1!$O$24:$O$34</c:f>
              <c:numCache>
                <c:formatCode>0.0000</c:formatCode>
                <c:ptCount val="11"/>
                <c:pt idx="0">
                  <c:v>8.0100000000000005E-2</c:v>
                </c:pt>
                <c:pt idx="1">
                  <c:v>7.1999999999999995E-2</c:v>
                </c:pt>
                <c:pt idx="2">
                  <c:v>6.1600000000000002E-2</c:v>
                </c:pt>
                <c:pt idx="3">
                  <c:v>5.6500000000000002E-2</c:v>
                </c:pt>
                <c:pt idx="4">
                  <c:v>6.2799999999999995E-2</c:v>
                </c:pt>
                <c:pt idx="5">
                  <c:v>6.6E-3</c:v>
                </c:pt>
                <c:pt idx="6">
                  <c:v>4.6699999999999998E-2</c:v>
                </c:pt>
                <c:pt idx="7">
                  <c:v>0.11070000000000001</c:v>
                </c:pt>
                <c:pt idx="8">
                  <c:v>-5.8700000000000002E-2</c:v>
                </c:pt>
                <c:pt idx="9">
                  <c:v>7.0900000000000005E-2</c:v>
                </c:pt>
                <c:pt idx="10">
                  <c:v>-2.23E-2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561-4AA8-A6D1-FB7C5A50C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941520"/>
        <c:axId val="1653468160"/>
      </c:scatterChart>
      <c:valAx>
        <c:axId val="159694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468160"/>
        <c:crosses val="autoZero"/>
        <c:crossBetween val="midCat"/>
      </c:valAx>
      <c:valAx>
        <c:axId val="16534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4152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Drag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Sheet1!$H$24:$H$34</c:f>
              <c:numCache>
                <c:formatCode>0.0000</c:formatCode>
                <c:ptCount val="11"/>
                <c:pt idx="0">
                  <c:v>4.8191114420715601E-2</c:v>
                </c:pt>
                <c:pt idx="1">
                  <c:v>2.8374845350315279E-2</c:v>
                </c:pt>
                <c:pt idx="2">
                  <c:v>2.3991624658133374E-2</c:v>
                </c:pt>
                <c:pt idx="3">
                  <c:v>2.3930532169337475E-2</c:v>
                </c:pt>
                <c:pt idx="4">
                  <c:v>2.5554987092550326E-2</c:v>
                </c:pt>
                <c:pt idx="5">
                  <c:v>2.8142461712171603E-2</c:v>
                </c:pt>
                <c:pt idx="6">
                  <c:v>3.120938351949748E-2</c:v>
                </c:pt>
                <c:pt idx="7">
                  <c:v>3.4619746202068945E-2</c:v>
                </c:pt>
                <c:pt idx="8">
                  <c:v>3.8250817343967999E-2</c:v>
                </c:pt>
                <c:pt idx="9">
                  <c:v>4.1979477976189901E-2</c:v>
                </c:pt>
                <c:pt idx="10">
                  <c:v>4.5756286346220185E-2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E-4337-8FF4-6867495F0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221728"/>
        <c:axId val="754871744"/>
      </c:scatterChart>
      <c:valAx>
        <c:axId val="75222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871744"/>
        <c:crosses val="autoZero"/>
        <c:crossBetween val="midCat"/>
      </c:valAx>
      <c:valAx>
        <c:axId val="75487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2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Power Required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5983136482939634"/>
                  <c:y val="0.18476851851851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Sheet1!$I$24:$I$34</c:f>
              <c:numCache>
                <c:formatCode>0.0000</c:formatCode>
                <c:ptCount val="11"/>
                <c:pt idx="0">
                  <c:v>1.0851686542507699</c:v>
                </c:pt>
                <c:pt idx="1">
                  <c:v>0.46708086266081134</c:v>
                </c:pt>
                <c:pt idx="2">
                  <c:v>0.32556067899904417</c:v>
                </c:pt>
                <c:pt idx="3">
                  <c:v>0.28246423981711194</c:v>
                </c:pt>
                <c:pt idx="4">
                  <c:v>0.27028746323924202</c:v>
                </c:pt>
                <c:pt idx="5">
                  <c:v>0.27148899662269721</c:v>
                </c:pt>
                <c:pt idx="6">
                  <c:v>0.27813822957044632</c:v>
                </c:pt>
                <c:pt idx="7">
                  <c:v>0.28765057498514474</c:v>
                </c:pt>
                <c:pt idx="8">
                  <c:v>0.29837186092357282</c:v>
                </c:pt>
                <c:pt idx="9">
                  <c:v>0.30906352630021933</c:v>
                </c:pt>
                <c:pt idx="10">
                  <c:v>0.31928953403337174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6D-4183-8AE0-31DBD7DF1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221728"/>
        <c:axId val="75487174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Drag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Sheet1!$B$24:$B$34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22.518023650108731</c:v>
                      </c:pt>
                      <c:pt idx="1">
                        <c:v>16.461089281518198</c:v>
                      </c:pt>
                      <c:pt idx="2">
                        <c:v>13.569763767068446</c:v>
                      </c:pt>
                      <c:pt idx="3">
                        <c:v>11.803508497777466</c:v>
                      </c:pt>
                      <c:pt idx="4">
                        <c:v>10.576701223145403</c:v>
                      </c:pt>
                      <c:pt idx="5">
                        <c:v>9.6469526866328934</c:v>
                      </c:pt>
                      <c:pt idx="6">
                        <c:v>8.9120065251107778</c:v>
                      </c:pt>
                      <c:pt idx="7">
                        <c:v>8.3088585718157049</c:v>
                      </c:pt>
                      <c:pt idx="8">
                        <c:v>7.8004048446986944</c:v>
                      </c:pt>
                      <c:pt idx="9">
                        <c:v>7.3622527291910416</c:v>
                      </c:pt>
                      <c:pt idx="10">
                        <c:v>6.9780473794885989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Sheet1!$H$24:$H$34</c15:sqref>
                        </c15:formulaRef>
                      </c:ext>
                    </c:extLst>
                    <c:numCache>
                      <c:formatCode>0.0000</c:formatCode>
                      <c:ptCount val="11"/>
                      <c:pt idx="0">
                        <c:v>4.8191114420715601E-2</c:v>
                      </c:pt>
                      <c:pt idx="1">
                        <c:v>2.8374845350315279E-2</c:v>
                      </c:pt>
                      <c:pt idx="2">
                        <c:v>2.3991624658133374E-2</c:v>
                      </c:pt>
                      <c:pt idx="3">
                        <c:v>2.3930532169337475E-2</c:v>
                      </c:pt>
                      <c:pt idx="4">
                        <c:v>2.5554987092550326E-2</c:v>
                      </c:pt>
                      <c:pt idx="5">
                        <c:v>2.8142461712171603E-2</c:v>
                      </c:pt>
                      <c:pt idx="6">
                        <c:v>3.120938351949748E-2</c:v>
                      </c:pt>
                      <c:pt idx="7">
                        <c:v>3.4619746202068945E-2</c:v>
                      </c:pt>
                      <c:pt idx="8">
                        <c:v>3.8250817343967999E-2</c:v>
                      </c:pt>
                      <c:pt idx="9">
                        <c:v>4.1979477976189901E-2</c:v>
                      </c:pt>
                      <c:pt idx="10">
                        <c:v>4.5756286346220185E-2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76D-4183-8AE0-31DBD7DF1909}"/>
                  </c:ext>
                </c:extLst>
              </c15:ser>
            </c15:filteredScatterSeries>
          </c:ext>
        </c:extLst>
      </c:scatterChart>
      <c:valAx>
        <c:axId val="75222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871744"/>
        <c:crosses val="autoZero"/>
        <c:crossBetween val="midCat"/>
      </c:valAx>
      <c:valAx>
        <c:axId val="75487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2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Sheet1!$B$24:$B$34</c:f>
              <c:numCache>
                <c:formatCode>0.0000</c:formatCode>
                <c:ptCount val="11"/>
                <c:pt idx="0">
                  <c:v>22.518023650108731</c:v>
                </c:pt>
                <c:pt idx="1">
                  <c:v>16.461089281518198</c:v>
                </c:pt>
                <c:pt idx="2">
                  <c:v>13.569763767068446</c:v>
                </c:pt>
                <c:pt idx="3">
                  <c:v>11.803508497777466</c:v>
                </c:pt>
                <c:pt idx="4">
                  <c:v>10.576701223145403</c:v>
                </c:pt>
                <c:pt idx="5">
                  <c:v>9.6469526866328934</c:v>
                </c:pt>
                <c:pt idx="6">
                  <c:v>8.9120065251107778</c:v>
                </c:pt>
                <c:pt idx="7">
                  <c:v>8.3088585718157049</c:v>
                </c:pt>
                <c:pt idx="8">
                  <c:v>7.8004048446986944</c:v>
                </c:pt>
                <c:pt idx="9">
                  <c:v>7.3622527291910416</c:v>
                </c:pt>
                <c:pt idx="10">
                  <c:v>6.9780473794885989</c:v>
                </c:pt>
              </c:numCache>
            </c:numRef>
          </c:xVal>
          <c:yVal>
            <c:numRef>
              <c:f>Sheet1!$G$24:$G$34</c:f>
              <c:numCache>
                <c:formatCode>0.0000</c:formatCode>
                <c:ptCount val="11"/>
                <c:pt idx="0">
                  <c:v>16.618181818181821</c:v>
                </c:pt>
                <c:pt idx="1">
                  <c:v>28.310231023102311</c:v>
                </c:pt>
                <c:pt idx="2">
                  <c:v>33.54376657824934</c:v>
                </c:pt>
                <c:pt idx="3">
                  <c:v>33.649899396378274</c:v>
                </c:pt>
                <c:pt idx="4">
                  <c:v>31.491679273827529</c:v>
                </c:pt>
                <c:pt idx="5">
                  <c:v>28.543999999999997</c:v>
                </c:pt>
                <c:pt idx="6">
                  <c:v>25.66051011433597</c:v>
                </c:pt>
                <c:pt idx="7">
                  <c:v>23.033769813921431</c:v>
                </c:pt>
                <c:pt idx="8">
                  <c:v>20.732270478284772</c:v>
                </c:pt>
                <c:pt idx="9">
                  <c:v>18.76305220883534</c:v>
                </c:pt>
                <c:pt idx="10">
                  <c:v>17.076130930489146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B8-4B5A-9898-C6E2F7A4E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221728"/>
        <c:axId val="754871744"/>
      </c:scatterChart>
      <c:valAx>
        <c:axId val="75222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871744"/>
        <c:crosses val="autoZero"/>
        <c:crossBetween val="midCat"/>
      </c:valAx>
      <c:valAx>
        <c:axId val="75487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2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X_loc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Sheet1!$A$70:$A$78</c:f>
              <c:numCache>
                <c:formatCode>0.0000</c:formatCode>
                <c:ptCount val="9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</c:numCache>
            </c:numRef>
          </c:xVal>
          <c:yVal>
            <c:numRef>
              <c:f>Sheet1!$P$70:$P$78</c:f>
              <c:numCache>
                <c:formatCode>General</c:formatCode>
                <c:ptCount val="9"/>
                <c:pt idx="0">
                  <c:v>0.3364764168271091</c:v>
                </c:pt>
                <c:pt idx="1">
                  <c:v>0.34999438677746231</c:v>
                </c:pt>
                <c:pt idx="2">
                  <c:v>0.34626043268456436</c:v>
                </c:pt>
                <c:pt idx="3">
                  <c:v>0.25420087283520132</c:v>
                </c:pt>
                <c:pt idx="4">
                  <c:v>0.32018647391397892</c:v>
                </c:pt>
                <c:pt idx="5">
                  <c:v>0.32083821817349534</c:v>
                </c:pt>
                <c:pt idx="6">
                  <c:v>0.31170224685841275</c:v>
                </c:pt>
                <c:pt idx="7">
                  <c:v>0.30771107644802248</c:v>
                </c:pt>
                <c:pt idx="8">
                  <c:v>0.30636977895387957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0-4AAF-AB98-0CBFC5ACCC46}"/>
            </c:ext>
          </c:extLst>
        </c:ser>
        <c:ser>
          <c:idx val="1"/>
          <c:order val="1"/>
          <c:tx>
            <c:v>Y Loc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Sheet1!$A$70:$A$78</c:f>
              <c:numCache>
                <c:formatCode>0.0000</c:formatCode>
                <c:ptCount val="9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</c:numCache>
            </c:numRef>
          </c:xVal>
          <c:yVal>
            <c:numRef>
              <c:f>Sheet1!$Q$70:$Q$78</c:f>
              <c:numCache>
                <c:formatCode>General</c:formatCode>
                <c:ptCount val="9"/>
                <c:pt idx="0">
                  <c:v>0.87357315488137</c:v>
                </c:pt>
                <c:pt idx="1">
                  <c:v>0.20373668091020422</c:v>
                </c:pt>
                <c:pt idx="2">
                  <c:v>0.25139943641685802</c:v>
                </c:pt>
                <c:pt idx="3">
                  <c:v>0.92236012367119091</c:v>
                </c:pt>
                <c:pt idx="4">
                  <c:v>0.58156596417817052</c:v>
                </c:pt>
                <c:pt idx="5">
                  <c:v>0.57898351774395895</c:v>
                </c:pt>
                <c:pt idx="6">
                  <c:v>0.60834341655052671</c:v>
                </c:pt>
                <c:pt idx="7">
                  <c:v>0.61909627285714641</c:v>
                </c:pt>
                <c:pt idx="8">
                  <c:v>0.62219343117327441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F0-4AAF-AB98-0CBFC5ACC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38464"/>
        <c:axId val="762609296"/>
      </c:scatterChart>
      <c:valAx>
        <c:axId val="520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09296"/>
        <c:crosses val="autoZero"/>
        <c:crossBetween val="midCat"/>
      </c:valAx>
      <c:valAx>
        <c:axId val="7626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Aero Center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Sheet1!$P$70:$P$78</c:f>
              <c:numCache>
                <c:formatCode>General</c:formatCode>
                <c:ptCount val="9"/>
                <c:pt idx="0">
                  <c:v>0.3364764168271091</c:v>
                </c:pt>
                <c:pt idx="1">
                  <c:v>0.34999438677746231</c:v>
                </c:pt>
                <c:pt idx="2">
                  <c:v>0.34626043268456436</c:v>
                </c:pt>
                <c:pt idx="3">
                  <c:v>0.25420087283520132</c:v>
                </c:pt>
                <c:pt idx="4">
                  <c:v>0.32018647391397892</c:v>
                </c:pt>
                <c:pt idx="5">
                  <c:v>0.32083821817349534</c:v>
                </c:pt>
                <c:pt idx="6">
                  <c:v>0.31170224685841275</c:v>
                </c:pt>
                <c:pt idx="7">
                  <c:v>0.30771107644802248</c:v>
                </c:pt>
                <c:pt idx="8">
                  <c:v>0.30636977895387957</c:v>
                </c:pt>
              </c:numCache>
            </c:numRef>
          </c:xVal>
          <c:yVal>
            <c:numRef>
              <c:f>Sheet1!$Q$70:$Q$78</c:f>
              <c:numCache>
                <c:formatCode>General</c:formatCode>
                <c:ptCount val="9"/>
                <c:pt idx="0">
                  <c:v>0.87357315488137</c:v>
                </c:pt>
                <c:pt idx="1">
                  <c:v>0.20373668091020422</c:v>
                </c:pt>
                <c:pt idx="2">
                  <c:v>0.25139943641685802</c:v>
                </c:pt>
                <c:pt idx="3">
                  <c:v>0.92236012367119091</c:v>
                </c:pt>
                <c:pt idx="4">
                  <c:v>0.58156596417817052</c:v>
                </c:pt>
                <c:pt idx="5">
                  <c:v>0.57898351774395895</c:v>
                </c:pt>
                <c:pt idx="6">
                  <c:v>0.60834341655052671</c:v>
                </c:pt>
                <c:pt idx="7">
                  <c:v>0.61909627285714641</c:v>
                </c:pt>
                <c:pt idx="8">
                  <c:v>0.62219343117327441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8-4141-A94A-5A2203A5F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326735"/>
        <c:axId val="1503175519"/>
      </c:scatterChart>
      <c:valAx>
        <c:axId val="154532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75519"/>
        <c:crosses val="autoZero"/>
        <c:crossBetween val="midCat"/>
      </c:valAx>
      <c:valAx>
        <c:axId val="15031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32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3</xdr:row>
      <xdr:rowOff>50800</xdr:rowOff>
    </xdr:from>
    <xdr:to>
      <xdr:col>23</xdr:col>
      <xdr:colOff>28575</xdr:colOff>
      <xdr:row>18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61FDB5-ACDA-ED59-CAEC-DF1D66874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206375</xdr:colOff>
      <xdr:row>37</xdr:row>
      <xdr:rowOff>6350</xdr:rowOff>
    </xdr:from>
    <xdr:to>
      <xdr:col>14</xdr:col>
      <xdr:colOff>193675</xdr:colOff>
      <xdr:row>51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F8BE6-7A2E-DE4A-20F2-AC99BD6B1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120650</xdr:colOff>
      <xdr:row>37</xdr:row>
      <xdr:rowOff>6350</xdr:rowOff>
    </xdr:from>
    <xdr:to>
      <xdr:col>21</xdr:col>
      <xdr:colOff>400050</xdr:colOff>
      <xdr:row>51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C2F65A-83C6-4169-8686-4E8D774BD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7</xdr:col>
      <xdr:colOff>381000</xdr:colOff>
      <xdr:row>51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93015E-F5D7-4C8D-8369-282F917FE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400050</xdr:colOff>
      <xdr:row>52</xdr:row>
      <xdr:rowOff>12700</xdr:rowOff>
    </xdr:from>
    <xdr:to>
      <xdr:col>26</xdr:col>
      <xdr:colOff>95250</xdr:colOff>
      <xdr:row>66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8FC747-1101-E5B6-8E79-1694047DB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530225</xdr:colOff>
      <xdr:row>71</xdr:row>
      <xdr:rowOff>88900</xdr:rowOff>
    </xdr:from>
    <xdr:to>
      <xdr:col>27</xdr:col>
      <xdr:colOff>225425</xdr:colOff>
      <xdr:row>86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A774B2-DD9C-1CCD-32E4-9B74018D1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2115-156F-4427-9CDC-7D2EBE7CF748}">
  <dimension ref="A1:S95"/>
  <sheetViews>
    <sheetView tabSelected="1" topLeftCell="A31" workbookViewId="0">
      <selection activeCell="K36" sqref="K36"/>
    </sheetView>
  </sheetViews>
  <sheetFormatPr defaultRowHeight="14.5" x14ac:dyDescent="0.35"/>
  <cols>
    <col min="1" max="1" width="7.36328125" style="1" bestFit="1" customWidth="1"/>
    <col min="2" max="2" width="12.90625" style="1" bestFit="1" customWidth="1"/>
    <col min="3" max="3" width="12.90625" style="1" customWidth="1"/>
    <col min="4" max="4" width="9.26953125" style="1" customWidth="1"/>
    <col min="5" max="5" width="7" style="1" bestFit="1" customWidth="1"/>
    <col min="6" max="6" width="13.453125" style="1" bestFit="1" customWidth="1"/>
    <col min="7" max="7" width="12.90625" style="1" bestFit="1" customWidth="1"/>
    <col min="8" max="8" width="7.36328125" style="1" bestFit="1" customWidth="1"/>
    <col min="9" max="9" width="14.1796875" style="1" bestFit="1" customWidth="1"/>
    <col min="10" max="10" width="11.6328125" style="1" bestFit="1" customWidth="1"/>
    <col min="11" max="11" width="13.08984375" style="1" bestFit="1" customWidth="1"/>
    <col min="12" max="12" width="8.36328125" style="1" bestFit="1" customWidth="1"/>
    <col min="13" max="13" width="9.6328125" style="1" bestFit="1" customWidth="1"/>
    <col min="14" max="14" width="8.7265625" style="1" bestFit="1" customWidth="1"/>
    <col min="15" max="15" width="9.08984375" style="1" bestFit="1" customWidth="1"/>
  </cols>
  <sheetData>
    <row r="1" spans="1:15" x14ac:dyDescent="0.35">
      <c r="A1" s="1" t="s">
        <v>0</v>
      </c>
      <c r="B1" s="1" t="s">
        <v>1</v>
      </c>
      <c r="C1" s="1" t="s">
        <v>42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11</v>
      </c>
      <c r="O1" s="1" t="s">
        <v>12</v>
      </c>
    </row>
    <row r="2" spans="1:15" x14ac:dyDescent="0.35">
      <c r="A2" s="1">
        <v>-6</v>
      </c>
      <c r="B2" s="1">
        <v>0.22850000000000001</v>
      </c>
      <c r="C2" s="1">
        <v>1.0999999999999999E-2</v>
      </c>
      <c r="D2" s="1">
        <f>C2+$C$15</f>
        <v>1.3749999999999998E-2</v>
      </c>
      <c r="E2" s="1">
        <v>0.20849999999999999</v>
      </c>
      <c r="F2" s="1">
        <f>B2/D2</f>
        <v>16.618181818181821</v>
      </c>
      <c r="G2" s="1">
        <f>SQRT($G$18*COS(A2*PI()/180)/(0.5*$G$15*B2*$G$16))</f>
        <v>22.518023650108731</v>
      </c>
      <c r="H2" s="1">
        <f>D2*0.5*$G$15*$G$16*G2*G2</f>
        <v>4.8191114420715601E-2</v>
      </c>
      <c r="I2" s="1">
        <f>H2*G2</f>
        <v>1.0851686542507699</v>
      </c>
      <c r="J2" s="1">
        <v>0.28989999999999999</v>
      </c>
      <c r="K2" s="1">
        <f>F2</f>
        <v>16.618181818181821</v>
      </c>
      <c r="L2" s="1">
        <f>I2/$G$18</f>
        <v>1.3476003455415269</v>
      </c>
      <c r="M2" s="1">
        <v>-1.6576</v>
      </c>
      <c r="N2" s="1">
        <v>-0.17430000000000001</v>
      </c>
      <c r="O2" s="1">
        <v>8.0100000000000005E-2</v>
      </c>
    </row>
    <row r="3" spans="1:15" x14ac:dyDescent="0.35">
      <c r="A3" s="1">
        <v>-4</v>
      </c>
      <c r="B3" s="1">
        <v>0.4289</v>
      </c>
      <c r="C3" s="1">
        <v>1.24E-2</v>
      </c>
      <c r="D3" s="1">
        <f t="shared" ref="D3:D12" si="0">C3+$C$15</f>
        <v>1.515E-2</v>
      </c>
      <c r="E3" s="1">
        <v>0.1474</v>
      </c>
      <c r="F3" s="1">
        <f t="shared" ref="F3:F12" si="1">B3/D3</f>
        <v>28.310231023102311</v>
      </c>
      <c r="G3" s="1">
        <f t="shared" ref="G3:G12" si="2">SQRT($G$18*COS(A3*PI()/180)/(0.5*$G$15*B3*$G$16))</f>
        <v>16.461089281518198</v>
      </c>
      <c r="H3" s="1">
        <f t="shared" ref="H3:H12" si="3">D3*0.5*$G$15*$G$16*G3*G3</f>
        <v>2.8374845350315279E-2</v>
      </c>
      <c r="I3" s="1">
        <f t="shared" ref="I3:I12" si="4">H3*G3</f>
        <v>0.46708086266081134</v>
      </c>
      <c r="J3" s="1">
        <v>0.38340000000000002</v>
      </c>
      <c r="K3" s="1">
        <f t="shared" ref="K3:K12" si="5">F3</f>
        <v>28.310231023102311</v>
      </c>
      <c r="L3" s="1">
        <f t="shared" ref="L3:L12" si="6">I3/$G$18</f>
        <v>0.58003733286244363</v>
      </c>
      <c r="M3" s="1">
        <v>-2.2570000000000001</v>
      </c>
      <c r="N3" s="1">
        <v>-0.16689999999999999</v>
      </c>
      <c r="O3" s="1">
        <v>7.1999999999999995E-2</v>
      </c>
    </row>
    <row r="4" spans="1:15" x14ac:dyDescent="0.35">
      <c r="A4" s="1">
        <v>-2</v>
      </c>
      <c r="B4" s="1">
        <v>0.63229999999999997</v>
      </c>
      <c r="C4" s="1">
        <v>1.61E-2</v>
      </c>
      <c r="D4" s="1">
        <f t="shared" si="0"/>
        <v>1.8849999999999999E-2</v>
      </c>
      <c r="E4" s="1">
        <v>7.4999999999999997E-2</v>
      </c>
      <c r="F4" s="1">
        <f t="shared" si="1"/>
        <v>33.54376657824934</v>
      </c>
      <c r="G4" s="1">
        <f t="shared" si="2"/>
        <v>13.569763767068446</v>
      </c>
      <c r="H4" s="1">
        <f t="shared" si="3"/>
        <v>2.3991624658133374E-2</v>
      </c>
      <c r="I4" s="1">
        <f t="shared" si="4"/>
        <v>0.32556067899904417</v>
      </c>
      <c r="J4" s="1">
        <v>0.42330000000000001</v>
      </c>
      <c r="K4" s="1">
        <f t="shared" si="5"/>
        <v>33.54376657824934</v>
      </c>
      <c r="L4" s="1">
        <f t="shared" si="6"/>
        <v>0.40429262474113226</v>
      </c>
      <c r="M4" s="1">
        <v>-2.2570000000000001</v>
      </c>
      <c r="N4" s="1">
        <v>-0.161</v>
      </c>
      <c r="O4" s="1">
        <v>6.1600000000000002E-2</v>
      </c>
    </row>
    <row r="5" spans="1:15" x14ac:dyDescent="0.35">
      <c r="A5" s="1">
        <v>0</v>
      </c>
      <c r="B5" s="1">
        <v>0.83620000000000005</v>
      </c>
      <c r="C5" s="1">
        <v>2.2100000000000002E-2</v>
      </c>
      <c r="D5" s="1">
        <f t="shared" si="0"/>
        <v>2.4850000000000001E-2</v>
      </c>
      <c r="E5" s="1">
        <v>0</v>
      </c>
      <c r="F5" s="1">
        <f t="shared" si="1"/>
        <v>33.649899396378274</v>
      </c>
      <c r="G5" s="1">
        <f t="shared" si="2"/>
        <v>11.803508497777466</v>
      </c>
      <c r="H5" s="1">
        <f t="shared" si="3"/>
        <v>2.3930532169337475E-2</v>
      </c>
      <c r="I5" s="1">
        <f t="shared" si="4"/>
        <v>0.28246423981711194</v>
      </c>
      <c r="J5" s="1">
        <v>0.34389999999999998</v>
      </c>
      <c r="K5" s="1">
        <f t="shared" si="5"/>
        <v>33.649899396378274</v>
      </c>
      <c r="L5" s="1">
        <f t="shared" si="6"/>
        <v>0.35077396097795988</v>
      </c>
      <c r="M5" s="1">
        <v>-1.9916</v>
      </c>
      <c r="N5" s="1">
        <v>-0.1525</v>
      </c>
      <c r="O5" s="1">
        <v>5.6500000000000002E-2</v>
      </c>
    </row>
    <row r="6" spans="1:15" x14ac:dyDescent="0.35">
      <c r="A6" s="1">
        <v>2</v>
      </c>
      <c r="B6" s="1">
        <v>1.0407999999999999</v>
      </c>
      <c r="C6" s="1">
        <v>3.0300000000000001E-2</v>
      </c>
      <c r="D6" s="1">
        <f t="shared" si="0"/>
        <v>3.3050000000000003E-2</v>
      </c>
      <c r="E6" s="1">
        <v>-7.8100000000000003E-2</v>
      </c>
      <c r="F6" s="1">
        <f t="shared" si="1"/>
        <v>31.491679273827529</v>
      </c>
      <c r="G6" s="1">
        <f t="shared" si="2"/>
        <v>10.576701223145403</v>
      </c>
      <c r="H6" s="1">
        <f t="shared" si="3"/>
        <v>2.5554987092550326E-2</v>
      </c>
      <c r="I6" s="1">
        <f t="shared" si="4"/>
        <v>0.27028746323924202</v>
      </c>
      <c r="J6" s="1">
        <v>0.41639999999999999</v>
      </c>
      <c r="K6" s="1">
        <f t="shared" si="5"/>
        <v>31.491679273827529</v>
      </c>
      <c r="L6" s="1">
        <f t="shared" si="6"/>
        <v>0.33565241442421334</v>
      </c>
      <c r="M6" s="1">
        <v>-2.4685999999999999</v>
      </c>
      <c r="N6" s="1">
        <v>-0.14549999999999999</v>
      </c>
      <c r="O6" s="1">
        <v>6.2799999999999995E-2</v>
      </c>
    </row>
    <row r="7" spans="1:15" x14ac:dyDescent="0.35">
      <c r="A7" s="1">
        <v>4</v>
      </c>
      <c r="B7" s="1">
        <v>1.2487999999999999</v>
      </c>
      <c r="C7" s="1">
        <v>4.1000000000000002E-2</v>
      </c>
      <c r="D7" s="1">
        <f t="shared" si="0"/>
        <v>4.3750000000000004E-2</v>
      </c>
      <c r="E7" s="1">
        <v>-0.16789999999999999</v>
      </c>
      <c r="F7" s="1">
        <f t="shared" si="1"/>
        <v>28.543999999999997</v>
      </c>
      <c r="G7" s="1">
        <f t="shared" si="2"/>
        <v>9.6469526866328934</v>
      </c>
      <c r="H7" s="1">
        <f t="shared" si="3"/>
        <v>2.8142461712171603E-2</v>
      </c>
      <c r="I7" s="1">
        <f t="shared" si="4"/>
        <v>0.27148899662269721</v>
      </c>
      <c r="J7" s="1">
        <v>0.4471</v>
      </c>
      <c r="K7" s="1">
        <f t="shared" si="5"/>
        <v>28.543999999999997</v>
      </c>
      <c r="L7" s="1">
        <f t="shared" si="6"/>
        <v>0.3371445205557177</v>
      </c>
      <c r="M7" s="1">
        <v>-2.6768999999999998</v>
      </c>
      <c r="N7" s="1">
        <v>-0.1353</v>
      </c>
      <c r="O7" s="1">
        <v>6.6E-3</v>
      </c>
    </row>
    <row r="8" spans="1:15" x14ac:dyDescent="0.35">
      <c r="A8" s="1">
        <v>6</v>
      </c>
      <c r="B8" s="1">
        <v>1.4588000000000001</v>
      </c>
      <c r="C8" s="1">
        <v>5.4100000000000002E-2</v>
      </c>
      <c r="D8" s="1">
        <f t="shared" si="0"/>
        <v>5.6850000000000005E-2</v>
      </c>
      <c r="E8" s="1">
        <v>-0.26500000000000001</v>
      </c>
      <c r="F8" s="1">
        <f t="shared" si="1"/>
        <v>25.66051011433597</v>
      </c>
      <c r="G8" s="1">
        <f t="shared" si="2"/>
        <v>8.9120065251107778</v>
      </c>
      <c r="H8" s="1">
        <f t="shared" si="3"/>
        <v>3.120938351949748E-2</v>
      </c>
      <c r="I8" s="1">
        <f t="shared" si="4"/>
        <v>0.27813822957044632</v>
      </c>
      <c r="J8" s="1">
        <v>0.4768</v>
      </c>
      <c r="K8" s="1">
        <f t="shared" si="5"/>
        <v>25.66051011433597</v>
      </c>
      <c r="L8" s="1">
        <f t="shared" si="6"/>
        <v>0.34540177032318298</v>
      </c>
      <c r="M8" s="1">
        <v>-2.8841000000000001</v>
      </c>
      <c r="N8" s="1">
        <v>-0.12909999999999999</v>
      </c>
      <c r="O8" s="1">
        <v>4.6699999999999998E-2</v>
      </c>
    </row>
    <row r="9" spans="1:15" x14ac:dyDescent="0.35">
      <c r="A9" s="1">
        <v>8</v>
      </c>
      <c r="B9" s="1">
        <v>1.6711</v>
      </c>
      <c r="C9" s="1">
        <v>6.9800000000000001E-2</v>
      </c>
      <c r="D9" s="1">
        <f t="shared" si="0"/>
        <v>7.2550000000000003E-2</v>
      </c>
      <c r="E9" s="1">
        <v>-0.36930000000000002</v>
      </c>
      <c r="F9" s="1">
        <f t="shared" si="1"/>
        <v>23.033769813921431</v>
      </c>
      <c r="G9" s="1">
        <f t="shared" si="2"/>
        <v>8.3088585718157049</v>
      </c>
      <c r="H9" s="1">
        <f t="shared" si="3"/>
        <v>3.4619746202068945E-2</v>
      </c>
      <c r="I9" s="1">
        <f t="shared" si="4"/>
        <v>0.28765057498514474</v>
      </c>
      <c r="J9" s="1">
        <v>0.50670000000000004</v>
      </c>
      <c r="K9" s="1">
        <f t="shared" si="5"/>
        <v>23.033769813921431</v>
      </c>
      <c r="L9" s="1">
        <f t="shared" si="6"/>
        <v>0.35721453317580004</v>
      </c>
      <c r="M9" s="1">
        <v>-3.0969000000000002</v>
      </c>
      <c r="N9" s="1">
        <v>-0.127</v>
      </c>
      <c r="O9" s="1">
        <v>0.11070000000000001</v>
      </c>
    </row>
    <row r="10" spans="1:15" x14ac:dyDescent="0.35">
      <c r="A10" s="1">
        <v>10</v>
      </c>
      <c r="B10" s="1">
        <v>1.8855999999999999</v>
      </c>
      <c r="C10" s="1">
        <v>8.8200000000000001E-2</v>
      </c>
      <c r="D10" s="1">
        <f t="shared" si="0"/>
        <v>9.0950000000000003E-2</v>
      </c>
      <c r="E10" s="1">
        <v>-0.48099999999999998</v>
      </c>
      <c r="F10" s="1">
        <f t="shared" si="1"/>
        <v>20.732270478284772</v>
      </c>
      <c r="G10" s="1">
        <f t="shared" si="2"/>
        <v>7.8004048446986944</v>
      </c>
      <c r="H10" s="1">
        <f t="shared" si="3"/>
        <v>3.8250817343967999E-2</v>
      </c>
      <c r="I10" s="1">
        <f t="shared" si="4"/>
        <v>0.29837186092357282</v>
      </c>
      <c r="J10" s="1">
        <v>0.5353</v>
      </c>
      <c r="K10" s="1">
        <f t="shared" si="5"/>
        <v>20.732270478284772</v>
      </c>
      <c r="L10" s="1">
        <f t="shared" si="6"/>
        <v>0.37052860060548498</v>
      </c>
      <c r="M10" s="1">
        <v>-3.3066</v>
      </c>
      <c r="N10" s="1">
        <v>-9.8799999999999999E-2</v>
      </c>
      <c r="O10" s="1">
        <v>-5.8700000000000002E-2</v>
      </c>
    </row>
    <row r="11" spans="1:15" x14ac:dyDescent="0.35">
      <c r="A11" s="1">
        <v>12</v>
      </c>
      <c r="B11" s="1">
        <v>2.1023999999999998</v>
      </c>
      <c r="C11" s="1">
        <v>0.10929999999999999</v>
      </c>
      <c r="D11" s="1">
        <f t="shared" si="0"/>
        <v>0.11205</v>
      </c>
      <c r="E11" s="1">
        <v>-0.60019999999999996</v>
      </c>
      <c r="F11" s="1">
        <f t="shared" si="1"/>
        <v>18.76305220883534</v>
      </c>
      <c r="G11" s="1">
        <f t="shared" si="2"/>
        <v>7.3622527291910416</v>
      </c>
      <c r="H11" s="1">
        <f t="shared" si="3"/>
        <v>4.1979477976189901E-2</v>
      </c>
      <c r="I11" s="1">
        <f t="shared" si="4"/>
        <v>0.30906352630021933</v>
      </c>
      <c r="J11" s="1">
        <v>0.56379999999999997</v>
      </c>
      <c r="K11" s="1">
        <f t="shared" si="5"/>
        <v>18.76305220883534</v>
      </c>
      <c r="L11" s="1">
        <f t="shared" si="6"/>
        <v>0.38380588418674633</v>
      </c>
      <c r="M11" s="1">
        <v>-3.5204</v>
      </c>
      <c r="N11" s="1">
        <v>-0.1067</v>
      </c>
      <c r="O11" s="1">
        <v>7.0900000000000005E-2</v>
      </c>
    </row>
    <row r="12" spans="1:15" x14ac:dyDescent="0.35">
      <c r="A12" s="1">
        <v>14</v>
      </c>
      <c r="B12" s="1">
        <v>2.3214999999999999</v>
      </c>
      <c r="C12" s="1">
        <v>0.13320000000000001</v>
      </c>
      <c r="D12" s="1">
        <f t="shared" si="0"/>
        <v>0.13595000000000002</v>
      </c>
      <c r="E12" s="1">
        <v>-0.7268</v>
      </c>
      <c r="F12" s="1">
        <f t="shared" si="1"/>
        <v>17.076130930489146</v>
      </c>
      <c r="G12" s="1">
        <f t="shared" si="2"/>
        <v>6.9780473794885989</v>
      </c>
      <c r="H12" s="1">
        <f t="shared" si="3"/>
        <v>4.5756286346220185E-2</v>
      </c>
      <c r="I12" s="1">
        <f t="shared" si="4"/>
        <v>0.31928953403337174</v>
      </c>
      <c r="J12" s="1">
        <v>0.59179999999999999</v>
      </c>
      <c r="K12" s="1">
        <f t="shared" si="5"/>
        <v>17.076130930489146</v>
      </c>
      <c r="L12" s="1">
        <f t="shared" si="6"/>
        <v>0.39650489783842702</v>
      </c>
      <c r="M12" s="1">
        <v>-3.7366999999999999</v>
      </c>
      <c r="N12" s="1">
        <v>-8.2400000000000001E-2</v>
      </c>
      <c r="O12" s="1">
        <v>-2.23E-2</v>
      </c>
    </row>
    <row r="15" spans="1:15" x14ac:dyDescent="0.35">
      <c r="B15" s="1" t="s">
        <v>41</v>
      </c>
      <c r="C15" s="1">
        <v>2.7499999999999998E-3</v>
      </c>
      <c r="F15" s="1" t="s">
        <v>13</v>
      </c>
      <c r="G15" s="1">
        <f>0.002048</f>
        <v>2.0479999999999999E-3</v>
      </c>
    </row>
    <row r="16" spans="1:15" x14ac:dyDescent="0.35">
      <c r="F16" s="1" t="s">
        <v>14</v>
      </c>
      <c r="G16" s="1">
        <v>6.75</v>
      </c>
    </row>
    <row r="17" spans="1:15" x14ac:dyDescent="0.35">
      <c r="F17" s="1" t="s">
        <v>15</v>
      </c>
      <c r="G17" s="1">
        <v>21.333333</v>
      </c>
    </row>
    <row r="18" spans="1:15" x14ac:dyDescent="0.35">
      <c r="F18" s="1" t="s">
        <v>16</v>
      </c>
      <c r="G18" s="1">
        <v>0.80525999999999998</v>
      </c>
    </row>
    <row r="21" spans="1:15" x14ac:dyDescent="0.35">
      <c r="F21" s="1">
        <f>COS(PI())</f>
        <v>-1</v>
      </c>
    </row>
    <row r="22" spans="1:15" x14ac:dyDescent="0.35">
      <c r="A22" s="1" t="s">
        <v>18</v>
      </c>
    </row>
    <row r="23" spans="1:15" x14ac:dyDescent="0.35">
      <c r="A23" s="1" t="s">
        <v>0</v>
      </c>
      <c r="B23" s="1" t="s">
        <v>5</v>
      </c>
      <c r="D23" s="1" t="s">
        <v>1</v>
      </c>
      <c r="E23" s="1" t="s">
        <v>44</v>
      </c>
      <c r="F23" s="1" t="s">
        <v>3</v>
      </c>
      <c r="G23" s="1" t="s">
        <v>4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17</v>
      </c>
      <c r="N23" s="1" t="s">
        <v>11</v>
      </c>
      <c r="O23" s="1" t="s">
        <v>12</v>
      </c>
    </row>
    <row r="24" spans="1:15" x14ac:dyDescent="0.35">
      <c r="A24" s="1">
        <v>-6</v>
      </c>
      <c r="B24" s="1">
        <v>22.518023650108731</v>
      </c>
      <c r="D24" s="1">
        <v>0.22850000000000001</v>
      </c>
      <c r="E24" s="1">
        <v>1.3749999999999998E-2</v>
      </c>
      <c r="F24" s="1">
        <v>0.20849999999999999</v>
      </c>
      <c r="G24" s="1">
        <f>D24/E24</f>
        <v>16.618181818181821</v>
      </c>
      <c r="H24" s="1">
        <f t="shared" ref="H24:H34" si="7">E24*0.5*$G$15*$G$16*B24*B24</f>
        <v>4.8191114420715601E-2</v>
      </c>
      <c r="I24" s="1">
        <f t="shared" ref="I24:I34" si="8">H24*B24</f>
        <v>1.0851686542507699</v>
      </c>
      <c r="J24" s="1">
        <v>0.28989999999999999</v>
      </c>
      <c r="K24" s="1">
        <v>16.618181818181821</v>
      </c>
      <c r="L24" s="1">
        <v>1.3476003455415269</v>
      </c>
      <c r="M24" s="1">
        <v>-1.6576</v>
      </c>
      <c r="N24" s="1">
        <v>-0.17430000000000001</v>
      </c>
      <c r="O24" s="1">
        <v>8.0100000000000005E-2</v>
      </c>
    </row>
    <row r="25" spans="1:15" x14ac:dyDescent="0.35">
      <c r="A25" s="1">
        <v>-4</v>
      </c>
      <c r="B25" s="1">
        <v>16.461089281518198</v>
      </c>
      <c r="D25" s="1">
        <v>0.4289</v>
      </c>
      <c r="E25" s="1">
        <v>1.515E-2</v>
      </c>
      <c r="F25" s="1">
        <v>0.1474</v>
      </c>
      <c r="G25" s="1">
        <f t="shared" ref="G25:G34" si="9">D25/E25</f>
        <v>28.310231023102311</v>
      </c>
      <c r="H25" s="1">
        <f t="shared" si="7"/>
        <v>2.8374845350315279E-2</v>
      </c>
      <c r="I25" s="1">
        <f t="shared" si="8"/>
        <v>0.46708086266081134</v>
      </c>
      <c r="J25" s="1">
        <v>0.38340000000000002</v>
      </c>
      <c r="K25" s="1">
        <v>28.310231023102311</v>
      </c>
      <c r="L25" s="1">
        <v>0.58003733286244363</v>
      </c>
      <c r="M25" s="1">
        <v>-2.2570000000000001</v>
      </c>
      <c r="N25" s="1">
        <v>-0.16689999999999999</v>
      </c>
      <c r="O25" s="1">
        <v>7.1999999999999995E-2</v>
      </c>
    </row>
    <row r="26" spans="1:15" x14ac:dyDescent="0.35">
      <c r="A26" s="1">
        <v>-2</v>
      </c>
      <c r="B26" s="1">
        <v>13.569763767068446</v>
      </c>
      <c r="D26" s="1">
        <v>0.63229999999999997</v>
      </c>
      <c r="E26" s="1">
        <v>1.8849999999999999E-2</v>
      </c>
      <c r="F26" s="1">
        <v>7.4999999999999997E-2</v>
      </c>
      <c r="G26" s="1">
        <f t="shared" si="9"/>
        <v>33.54376657824934</v>
      </c>
      <c r="H26" s="1">
        <f t="shared" si="7"/>
        <v>2.3991624658133374E-2</v>
      </c>
      <c r="I26" s="1">
        <f t="shared" si="8"/>
        <v>0.32556067899904417</v>
      </c>
      <c r="J26" s="1">
        <v>0.42330000000000001</v>
      </c>
      <c r="K26" s="1">
        <v>33.54376657824934</v>
      </c>
      <c r="L26" s="1">
        <v>0.40429262474113226</v>
      </c>
      <c r="M26" s="1">
        <v>-2.2570000000000001</v>
      </c>
      <c r="N26" s="1">
        <v>-0.161</v>
      </c>
      <c r="O26" s="1">
        <v>6.1600000000000002E-2</v>
      </c>
    </row>
    <row r="27" spans="1:15" x14ac:dyDescent="0.35">
      <c r="A27" s="1">
        <v>0</v>
      </c>
      <c r="B27" s="1">
        <v>11.803508497777466</v>
      </c>
      <c r="D27" s="1">
        <v>0.83620000000000005</v>
      </c>
      <c r="E27" s="1">
        <v>2.4850000000000001E-2</v>
      </c>
      <c r="F27" s="1">
        <v>0</v>
      </c>
      <c r="G27" s="1">
        <f t="shared" si="9"/>
        <v>33.649899396378274</v>
      </c>
      <c r="H27" s="1">
        <f t="shared" si="7"/>
        <v>2.3930532169337475E-2</v>
      </c>
      <c r="I27" s="1">
        <f t="shared" si="8"/>
        <v>0.28246423981711194</v>
      </c>
      <c r="J27" s="1">
        <v>0.34389999999999998</v>
      </c>
      <c r="K27" s="1">
        <v>33.649899396378274</v>
      </c>
      <c r="L27" s="1">
        <v>0.35077396097795988</v>
      </c>
      <c r="M27" s="1">
        <v>-1.9916</v>
      </c>
      <c r="N27" s="1">
        <v>-0.1525</v>
      </c>
      <c r="O27" s="1">
        <v>5.6500000000000002E-2</v>
      </c>
    </row>
    <row r="28" spans="1:15" x14ac:dyDescent="0.35">
      <c r="A28" s="1">
        <v>2</v>
      </c>
      <c r="B28" s="1">
        <v>10.576701223145403</v>
      </c>
      <c r="D28" s="1">
        <v>1.0407999999999999</v>
      </c>
      <c r="E28" s="1">
        <v>3.3050000000000003E-2</v>
      </c>
      <c r="F28" s="1">
        <v>-7.8100000000000003E-2</v>
      </c>
      <c r="G28" s="1">
        <f t="shared" si="9"/>
        <v>31.491679273827529</v>
      </c>
      <c r="H28" s="1">
        <f t="shared" si="7"/>
        <v>2.5554987092550326E-2</v>
      </c>
      <c r="I28" s="1">
        <f t="shared" si="8"/>
        <v>0.27028746323924202</v>
      </c>
      <c r="J28" s="1">
        <v>0.41639999999999999</v>
      </c>
      <c r="K28" s="1">
        <v>31.491679273827529</v>
      </c>
      <c r="L28" s="1">
        <v>0.33565241442421334</v>
      </c>
      <c r="M28" s="1">
        <v>-2.4685999999999999</v>
      </c>
      <c r="N28" s="1">
        <v>-0.14549999999999999</v>
      </c>
      <c r="O28" s="1">
        <v>6.2799999999999995E-2</v>
      </c>
    </row>
    <row r="29" spans="1:15" x14ac:dyDescent="0.35">
      <c r="A29" s="1">
        <v>4</v>
      </c>
      <c r="B29" s="1">
        <v>9.6469526866328934</v>
      </c>
      <c r="D29" s="1">
        <v>1.2487999999999999</v>
      </c>
      <c r="E29" s="1">
        <v>4.3750000000000004E-2</v>
      </c>
      <c r="F29" s="1">
        <v>-0.16789999999999999</v>
      </c>
      <c r="G29" s="1">
        <f t="shared" si="9"/>
        <v>28.543999999999997</v>
      </c>
      <c r="H29" s="1">
        <f t="shared" si="7"/>
        <v>2.8142461712171603E-2</v>
      </c>
      <c r="I29" s="1">
        <f t="shared" si="8"/>
        <v>0.27148899662269721</v>
      </c>
      <c r="J29" s="1">
        <v>0.4471</v>
      </c>
      <c r="K29" s="1">
        <v>28.543999999999997</v>
      </c>
      <c r="L29" s="1">
        <v>0.3371445205557177</v>
      </c>
      <c r="M29" s="1">
        <v>-2.6768999999999998</v>
      </c>
      <c r="N29" s="1">
        <v>-0.1353</v>
      </c>
      <c r="O29" s="1">
        <v>6.6E-3</v>
      </c>
    </row>
    <row r="30" spans="1:15" x14ac:dyDescent="0.35">
      <c r="A30" s="1">
        <v>6</v>
      </c>
      <c r="B30" s="1">
        <v>8.9120065251107778</v>
      </c>
      <c r="D30" s="1">
        <v>1.4588000000000001</v>
      </c>
      <c r="E30" s="1">
        <v>5.6850000000000005E-2</v>
      </c>
      <c r="F30" s="1">
        <v>-0.26500000000000001</v>
      </c>
      <c r="G30" s="1">
        <f t="shared" si="9"/>
        <v>25.66051011433597</v>
      </c>
      <c r="H30" s="1">
        <f t="shared" si="7"/>
        <v>3.120938351949748E-2</v>
      </c>
      <c r="I30" s="1">
        <f t="shared" si="8"/>
        <v>0.27813822957044632</v>
      </c>
      <c r="J30" s="1">
        <v>0.4768</v>
      </c>
      <c r="K30" s="1">
        <v>25.66051011433597</v>
      </c>
      <c r="L30" s="1">
        <v>0.34540177032318298</v>
      </c>
      <c r="M30" s="1">
        <v>-2.8841000000000001</v>
      </c>
      <c r="N30" s="1">
        <v>-0.12909999999999999</v>
      </c>
      <c r="O30" s="1">
        <v>4.6699999999999998E-2</v>
      </c>
    </row>
    <row r="31" spans="1:15" x14ac:dyDescent="0.35">
      <c r="A31" s="1">
        <v>8</v>
      </c>
      <c r="B31" s="1">
        <v>8.3088585718157049</v>
      </c>
      <c r="D31" s="1">
        <v>1.6711</v>
      </c>
      <c r="E31" s="1">
        <v>7.2550000000000003E-2</v>
      </c>
      <c r="F31" s="1">
        <v>-0.36930000000000002</v>
      </c>
      <c r="G31" s="1">
        <f t="shared" si="9"/>
        <v>23.033769813921431</v>
      </c>
      <c r="H31" s="1">
        <f t="shared" si="7"/>
        <v>3.4619746202068945E-2</v>
      </c>
      <c r="I31" s="1">
        <f t="shared" si="8"/>
        <v>0.28765057498514474</v>
      </c>
      <c r="J31" s="1">
        <v>0.50670000000000004</v>
      </c>
      <c r="K31" s="1">
        <v>23.033769813921431</v>
      </c>
      <c r="L31" s="1">
        <v>0.35721453317580004</v>
      </c>
      <c r="M31" s="1">
        <v>-3.0969000000000002</v>
      </c>
      <c r="N31" s="1">
        <v>-0.127</v>
      </c>
      <c r="O31" s="1">
        <v>0.11070000000000001</v>
      </c>
    </row>
    <row r="32" spans="1:15" x14ac:dyDescent="0.35">
      <c r="A32" s="1">
        <v>10</v>
      </c>
      <c r="B32" s="1">
        <v>7.8004048446986944</v>
      </c>
      <c r="D32" s="1">
        <v>1.8855999999999999</v>
      </c>
      <c r="E32" s="1">
        <v>9.0950000000000003E-2</v>
      </c>
      <c r="F32" s="1">
        <v>-0.48099999999999998</v>
      </c>
      <c r="G32" s="1">
        <f t="shared" si="9"/>
        <v>20.732270478284772</v>
      </c>
      <c r="H32" s="1">
        <f t="shared" si="7"/>
        <v>3.8250817343967999E-2</v>
      </c>
      <c r="I32" s="1">
        <f t="shared" si="8"/>
        <v>0.29837186092357282</v>
      </c>
      <c r="J32" s="1">
        <v>0.5353</v>
      </c>
      <c r="K32" s="1">
        <v>20.732270478284772</v>
      </c>
      <c r="L32" s="1">
        <v>0.37052860060548498</v>
      </c>
      <c r="M32" s="1">
        <v>-3.3066</v>
      </c>
      <c r="N32" s="1">
        <v>-9.8799999999999999E-2</v>
      </c>
      <c r="O32" s="1">
        <v>-5.8700000000000002E-2</v>
      </c>
    </row>
    <row r="33" spans="1:15" x14ac:dyDescent="0.35">
      <c r="A33" s="1">
        <v>12</v>
      </c>
      <c r="B33" s="1">
        <v>7.3622527291910416</v>
      </c>
      <c r="D33" s="1">
        <v>2.1023999999999998</v>
      </c>
      <c r="E33" s="1">
        <v>0.11205</v>
      </c>
      <c r="F33" s="1">
        <v>-0.60019999999999996</v>
      </c>
      <c r="G33" s="1">
        <f t="shared" si="9"/>
        <v>18.76305220883534</v>
      </c>
      <c r="H33" s="1">
        <f t="shared" si="7"/>
        <v>4.1979477976189901E-2</v>
      </c>
      <c r="I33" s="1">
        <f t="shared" si="8"/>
        <v>0.30906352630021933</v>
      </c>
      <c r="J33" s="1">
        <v>0.56379999999999997</v>
      </c>
      <c r="K33" s="1">
        <v>18.76305220883534</v>
      </c>
      <c r="L33" s="1">
        <v>0.38380588418674633</v>
      </c>
      <c r="M33" s="1">
        <v>-3.5204</v>
      </c>
      <c r="N33" s="1">
        <v>-0.1067</v>
      </c>
      <c r="O33" s="1">
        <v>7.0900000000000005E-2</v>
      </c>
    </row>
    <row r="34" spans="1:15" x14ac:dyDescent="0.35">
      <c r="A34" s="1">
        <v>14</v>
      </c>
      <c r="B34" s="1">
        <v>6.9780473794885989</v>
      </c>
      <c r="D34" s="1">
        <v>2.3214999999999999</v>
      </c>
      <c r="E34" s="1">
        <v>0.13595000000000002</v>
      </c>
      <c r="F34" s="1">
        <v>-0.7268</v>
      </c>
      <c r="G34" s="1">
        <f t="shared" si="9"/>
        <v>17.076130930489146</v>
      </c>
      <c r="H34" s="1">
        <f t="shared" si="7"/>
        <v>4.5756286346220185E-2</v>
      </c>
      <c r="I34" s="1">
        <f t="shared" si="8"/>
        <v>0.31928953403337174</v>
      </c>
      <c r="J34" s="1">
        <v>0.59179999999999999</v>
      </c>
      <c r="K34" s="1">
        <v>17.076130930489146</v>
      </c>
      <c r="L34" s="1">
        <v>0.39650489783842702</v>
      </c>
      <c r="M34" s="1">
        <v>-3.7366999999999999</v>
      </c>
      <c r="N34" s="1">
        <v>-8.2400000000000001E-2</v>
      </c>
      <c r="O34" s="1">
        <v>-2.23E-2</v>
      </c>
    </row>
    <row r="54" spans="3:11" x14ac:dyDescent="0.35">
      <c r="C54" s="1" t="s">
        <v>47</v>
      </c>
      <c r="D54">
        <v>32.173999999999999</v>
      </c>
    </row>
    <row r="55" spans="3:11" x14ac:dyDescent="0.35">
      <c r="C55" s="1" t="s">
        <v>15</v>
      </c>
      <c r="D55" s="1">
        <v>21.33333</v>
      </c>
    </row>
    <row r="56" spans="3:11" x14ac:dyDescent="0.35">
      <c r="C56" s="1" t="s">
        <v>19</v>
      </c>
    </row>
    <row r="57" spans="3:11" x14ac:dyDescent="0.35">
      <c r="C57" s="1" t="s">
        <v>20</v>
      </c>
    </row>
    <row r="58" spans="3:11" x14ac:dyDescent="0.35">
      <c r="C58" s="1" t="s">
        <v>13</v>
      </c>
      <c r="D58" s="1">
        <f>0.002048</f>
        <v>2.0479999999999999E-3</v>
      </c>
      <c r="G58" s="1" t="s">
        <v>25</v>
      </c>
      <c r="H58" s="1">
        <f>(SQRT(2)/(PI()*D62*D60*D63)^(0.25))*(SQRT((D61/D59)/D58))</f>
        <v>12.563504430294454</v>
      </c>
      <c r="J58" s="1" t="s">
        <v>46</v>
      </c>
      <c r="K58" s="1">
        <f>(H58*H58*D61)/(2*D54)</f>
        <v>1.9752527180518591</v>
      </c>
    </row>
    <row r="59" spans="3:11" x14ac:dyDescent="0.35">
      <c r="C59" s="1" t="s">
        <v>14</v>
      </c>
      <c r="D59" s="1">
        <v>6.75</v>
      </c>
      <c r="G59" s="1" t="s">
        <v>26</v>
      </c>
    </row>
    <row r="60" spans="3:11" x14ac:dyDescent="0.35">
      <c r="C60" s="1" t="s">
        <v>15</v>
      </c>
      <c r="D60" s="1">
        <v>21.33333</v>
      </c>
      <c r="G60" s="1" t="s">
        <v>27</v>
      </c>
      <c r="H60" s="1">
        <v>12.637</v>
      </c>
    </row>
    <row r="61" spans="3:11" x14ac:dyDescent="0.35">
      <c r="C61" s="1" t="s">
        <v>16</v>
      </c>
      <c r="D61" s="1">
        <f>G18</f>
        <v>0.80525999999999998</v>
      </c>
      <c r="J61" s="1" t="s">
        <v>48</v>
      </c>
    </row>
    <row r="62" spans="3:11" x14ac:dyDescent="0.35">
      <c r="C62" s="1" t="s">
        <v>21</v>
      </c>
      <c r="D62" s="2">
        <v>0.55674999999999997</v>
      </c>
    </row>
    <row r="63" spans="3:11" x14ac:dyDescent="0.35">
      <c r="C63" s="1" t="s">
        <v>22</v>
      </c>
      <c r="D63" s="3">
        <v>1.46E-2</v>
      </c>
    </row>
    <row r="64" spans="3:11" x14ac:dyDescent="0.35">
      <c r="C64" s="1" t="s">
        <v>23</v>
      </c>
      <c r="D64" s="3">
        <v>-1.01E-2</v>
      </c>
    </row>
    <row r="65" spans="1:19" x14ac:dyDescent="0.35">
      <c r="C65" s="1" t="s">
        <v>24</v>
      </c>
      <c r="D65" s="3">
        <v>2.6800000000000001E-2</v>
      </c>
      <c r="P65" t="s">
        <v>45</v>
      </c>
    </row>
    <row r="66" spans="1:19" x14ac:dyDescent="0.35">
      <c r="P66">
        <v>0.5625</v>
      </c>
    </row>
    <row r="67" spans="1:19" x14ac:dyDescent="0.35">
      <c r="B67" s="1" t="s">
        <v>28</v>
      </c>
    </row>
    <row r="68" spans="1:19" x14ac:dyDescent="0.35">
      <c r="A68" s="1" t="s">
        <v>0</v>
      </c>
      <c r="B68" s="1" t="s">
        <v>1</v>
      </c>
      <c r="D68" s="1" t="s">
        <v>2</v>
      </c>
      <c r="E68" s="1" t="s">
        <v>3</v>
      </c>
      <c r="F68" s="1" t="s">
        <v>30</v>
      </c>
      <c r="G68" s="1" t="s">
        <v>29</v>
      </c>
      <c r="H68" s="1" t="s">
        <v>3</v>
      </c>
      <c r="I68" s="1" t="s">
        <v>31</v>
      </c>
      <c r="J68" s="1" t="s">
        <v>32</v>
      </c>
      <c r="K68" s="1" t="s">
        <v>35</v>
      </c>
      <c r="L68" s="1" t="s">
        <v>33</v>
      </c>
      <c r="M68" s="1" t="s">
        <v>34</v>
      </c>
      <c r="N68" s="1" t="s">
        <v>36</v>
      </c>
      <c r="P68" s="1" t="s">
        <v>37</v>
      </c>
      <c r="Q68" s="1" t="s">
        <v>38</v>
      </c>
      <c r="R68" s="1" t="s">
        <v>39</v>
      </c>
      <c r="S68" s="1" t="s">
        <v>40</v>
      </c>
    </row>
    <row r="69" spans="1:19" x14ac:dyDescent="0.35">
      <c r="A69" s="1">
        <v>-6</v>
      </c>
      <c r="B69" s="1">
        <v>0.22850000000000001</v>
      </c>
      <c r="D69" s="1">
        <v>1.3749999999999998E-2</v>
      </c>
      <c r="E69" s="1">
        <v>0.20849999999999999</v>
      </c>
      <c r="F69" s="1">
        <f t="shared" ref="F69:F79" si="10">B69*COS(RADIANS(A69))+D69*SIN(RADIANS(A69))</f>
        <v>0.2258109867217202</v>
      </c>
      <c r="G69" s="1">
        <f t="shared" ref="G69:G79" si="11">D69*COS(RADIANS(A69))-B69*SIN(RADIANS(A69))</f>
        <v>3.7559429917972578E-2</v>
      </c>
      <c r="H69" s="1">
        <v>0.20849999999999999</v>
      </c>
    </row>
    <row r="70" spans="1:19" x14ac:dyDescent="0.35">
      <c r="A70" s="1">
        <v>-4</v>
      </c>
      <c r="B70" s="1">
        <v>0.4289</v>
      </c>
      <c r="D70" s="1">
        <v>1.515E-2</v>
      </c>
      <c r="E70" s="1">
        <v>0.1474</v>
      </c>
      <c r="F70" s="1">
        <f t="shared" si="10"/>
        <v>0.42679841057921508</v>
      </c>
      <c r="G70" s="1">
        <f t="shared" si="11"/>
        <v>4.503164695029168E-2</v>
      </c>
      <c r="H70" s="1">
        <v>0.1474</v>
      </c>
      <c r="I70" s="1">
        <f>(F71-F69)/(2*2*PI()/180)</f>
        <v>5.8075858355425245</v>
      </c>
      <c r="J70" s="1">
        <f>(G71-G69)/(2*2*PI()/180)</f>
        <v>4.7928477284519988E-2</v>
      </c>
      <c r="K70" s="1">
        <f>(H71-H69)/(2*2*PI()/180)</f>
        <v>-1.9122466412491226</v>
      </c>
      <c r="L70" s="1">
        <f>(F69-2*F70+F71)/((2*PI()/180)^2)</f>
        <v>2.8487618806013564</v>
      </c>
      <c r="M70" s="1">
        <f t="shared" ref="M70:M78" si="12">(G69-2*G70+G71)/((2*PI()/180)^2)</f>
        <v>-9.5188212942898964</v>
      </c>
      <c r="N70" s="1">
        <f t="shared" ref="N70:N78" si="13">(H69-2*H70+H71)/((2*PI()/180)^2)</f>
        <v>-9.2739279387831921</v>
      </c>
      <c r="P70">
        <f>(J70*N70-K70*M70)/(I70*M70-J70*L70)</f>
        <v>0.3364764168271091</v>
      </c>
      <c r="Q70">
        <f>(I70*N70-K70*L70)/(I70*M70-J70*L70)</f>
        <v>0.87357315488137</v>
      </c>
      <c r="R70">
        <f>P70*$P$66</f>
        <v>0.18926798446524887</v>
      </c>
      <c r="S70">
        <f>Q70*$P$66</f>
        <v>0.49138489962077064</v>
      </c>
    </row>
    <row r="71" spans="1:19" x14ac:dyDescent="0.35">
      <c r="A71" s="1">
        <v>-2</v>
      </c>
      <c r="B71" s="1">
        <v>0.63229999999999997</v>
      </c>
      <c r="D71" s="1">
        <v>1.8849999999999999E-2</v>
      </c>
      <c r="E71" s="1">
        <v>7.4999999999999997E-2</v>
      </c>
      <c r="F71" s="1">
        <f t="shared" si="10"/>
        <v>0.63125696441133206</v>
      </c>
      <c r="G71" s="1">
        <f t="shared" si="11"/>
        <v>4.0905468854301318E-2</v>
      </c>
      <c r="H71" s="1">
        <v>7.4999999999999997E-2</v>
      </c>
      <c r="I71" s="1">
        <f t="shared" ref="I71:I78" si="14">(F72-F70)/(2*2*PI()/180)</f>
        <v>5.8642457999396882</v>
      </c>
      <c r="J71" s="1">
        <f>(G72-G70)/(2*2*PI()/180)</f>
        <v>-0.28908079846869561</v>
      </c>
      <c r="K71" s="1">
        <f>(H72-H70)/(2*2*PI()/180)</f>
        <v>-2.1113494750570836</v>
      </c>
      <c r="L71" s="1">
        <f t="shared" ref="L71:L78" si="15">(F70-2*F71+F72)/((2*PI()/180)^2)</f>
        <v>0.39761494671763725</v>
      </c>
      <c r="M71" s="1">
        <f t="shared" si="12"/>
        <v>-9.7903878631299044</v>
      </c>
      <c r="N71" s="1">
        <f t="shared" si="13"/>
        <v>-2.1338241275076264</v>
      </c>
      <c r="P71">
        <f t="shared" ref="P71:P78" si="16">(J71*N71-K71*M71)/(I71*M71-J71*L71)</f>
        <v>0.34999438677746231</v>
      </c>
      <c r="Q71">
        <f t="shared" ref="Q71:Q78" si="17">(I71*N71-K71*L71)/(I71*M71-J71*L71)</f>
        <v>0.20373668091020422</v>
      </c>
      <c r="R71">
        <f t="shared" ref="R71:S78" si="18">P71*$P$66</f>
        <v>0.19687184256232254</v>
      </c>
      <c r="S71">
        <f t="shared" si="18"/>
        <v>0.11460188301198987</v>
      </c>
    </row>
    <row r="72" spans="1:19" x14ac:dyDescent="0.35">
      <c r="A72" s="1">
        <v>0</v>
      </c>
      <c r="B72" s="1">
        <v>0.83620000000000005</v>
      </c>
      <c r="D72" s="1">
        <v>2.4850000000000001E-2</v>
      </c>
      <c r="E72" s="1">
        <v>0</v>
      </c>
      <c r="F72" s="1">
        <f t="shared" si="10"/>
        <v>0.83620000000000005</v>
      </c>
      <c r="G72" s="1">
        <f t="shared" si="11"/>
        <v>2.4850000000000001E-2</v>
      </c>
      <c r="H72" s="1">
        <v>0</v>
      </c>
      <c r="I72" s="1">
        <f t="shared" si="14"/>
        <v>5.8737117401715997</v>
      </c>
      <c r="J72" s="1">
        <f t="shared" ref="J72:K78" si="19">(G73-G71)/(2*2*PI()/180)</f>
        <v>-0.63310401373807379</v>
      </c>
      <c r="K72" s="1">
        <f t="shared" si="19"/>
        <v>-2.1929959608632261</v>
      </c>
      <c r="L72" s="1">
        <f t="shared" si="15"/>
        <v>0.14474347769407511</v>
      </c>
      <c r="M72" s="1">
        <f t="shared" si="12"/>
        <v>-9.9206904263260469</v>
      </c>
      <c r="N72" s="1">
        <f t="shared" si="13"/>
        <v>-2.5441749212591063</v>
      </c>
      <c r="P72">
        <f t="shared" si="16"/>
        <v>0.34626043268456436</v>
      </c>
      <c r="Q72">
        <f t="shared" si="17"/>
        <v>0.25139943641685802</v>
      </c>
      <c r="R72">
        <f t="shared" si="18"/>
        <v>0.19477149338506744</v>
      </c>
      <c r="S72">
        <f t="shared" si="18"/>
        <v>0.14141218298448263</v>
      </c>
    </row>
    <row r="73" spans="1:19" x14ac:dyDescent="0.35">
      <c r="A73" s="1">
        <v>2</v>
      </c>
      <c r="B73" s="1">
        <v>1.0407999999999999</v>
      </c>
      <c r="D73" s="1">
        <v>3.3050000000000003E-2</v>
      </c>
      <c r="E73" s="1">
        <v>-7.8100000000000003E-2</v>
      </c>
      <c r="F73" s="1">
        <f t="shared" si="10"/>
        <v>1.0413194011274924</v>
      </c>
      <c r="G73" s="1">
        <f t="shared" si="11"/>
        <v>-3.2935293349818859E-3</v>
      </c>
      <c r="H73" s="1">
        <v>-7.8100000000000003E-2</v>
      </c>
      <c r="I73" s="1">
        <f t="shared" si="14"/>
        <v>5.9102004853711456</v>
      </c>
      <c r="J73" s="1">
        <f t="shared" si="19"/>
        <v>-0.97858981528458222</v>
      </c>
      <c r="K73" s="1">
        <f t="shared" si="19"/>
        <v>-2.4049903450616306</v>
      </c>
      <c r="L73" s="1">
        <f t="shared" si="15"/>
        <v>1.9459076219682563</v>
      </c>
      <c r="M73" s="1">
        <f t="shared" si="12"/>
        <v>-9.8741878839832236</v>
      </c>
      <c r="N73" s="1">
        <f t="shared" si="13"/>
        <v>-9.6022085737843419</v>
      </c>
      <c r="P73">
        <f t="shared" si="16"/>
        <v>0.25420087283520132</v>
      </c>
      <c r="Q73">
        <f t="shared" si="17"/>
        <v>0.92236012367119091</v>
      </c>
      <c r="R73">
        <f t="shared" si="18"/>
        <v>0.14298799096980075</v>
      </c>
      <c r="S73">
        <f t="shared" si="18"/>
        <v>0.51882756956504483</v>
      </c>
    </row>
    <row r="74" spans="1:19" x14ac:dyDescent="0.35">
      <c r="A74" s="1">
        <v>4</v>
      </c>
      <c r="B74" s="1">
        <v>1.2487999999999999</v>
      </c>
      <c r="D74" s="1">
        <v>4.3750000000000004E-2</v>
      </c>
      <c r="E74" s="1">
        <v>-0.16789999999999999</v>
      </c>
      <c r="F74" s="1">
        <f t="shared" si="10"/>
        <v>1.2488098316907739</v>
      </c>
      <c r="G74" s="1">
        <f t="shared" si="11"/>
        <v>-4.3468457212796366E-2</v>
      </c>
      <c r="H74" s="1">
        <v>-0.16789999999999999</v>
      </c>
      <c r="I74" s="1">
        <f t="shared" si="14"/>
        <v>5.9506190951909357</v>
      </c>
      <c r="J74" s="1">
        <f t="shared" si="19"/>
        <v>-1.3271711200381247</v>
      </c>
      <c r="K74" s="1">
        <f t="shared" si="19"/>
        <v>-2.6771452977487717</v>
      </c>
      <c r="L74" s="1">
        <f t="shared" si="15"/>
        <v>0.36990813449174914</v>
      </c>
      <c r="M74" s="1">
        <f t="shared" si="12"/>
        <v>-10.098049695558304</v>
      </c>
      <c r="N74" s="1">
        <f t="shared" si="13"/>
        <v>-5.9911215887714562</v>
      </c>
      <c r="P74">
        <f t="shared" si="16"/>
        <v>0.32018647391397892</v>
      </c>
      <c r="Q74">
        <f t="shared" si="17"/>
        <v>0.58156596417817052</v>
      </c>
      <c r="R74">
        <f t="shared" si="18"/>
        <v>0.18010489157661314</v>
      </c>
      <c r="S74">
        <f t="shared" si="18"/>
        <v>0.32713085485022092</v>
      </c>
    </row>
    <row r="75" spans="1:19" x14ac:dyDescent="0.35">
      <c r="A75" s="1">
        <v>6</v>
      </c>
      <c r="B75" s="1">
        <v>1.4588000000000001</v>
      </c>
      <c r="D75" s="1">
        <v>5.6850000000000005E-2</v>
      </c>
      <c r="E75" s="1">
        <v>-0.26500000000000001</v>
      </c>
      <c r="F75" s="1">
        <f t="shared" si="10"/>
        <v>1.4567509841000033</v>
      </c>
      <c r="G75" s="1">
        <f t="shared" si="11"/>
        <v>-9.5947552463166552E-2</v>
      </c>
      <c r="H75" s="1">
        <v>-0.26500000000000001</v>
      </c>
      <c r="I75" s="1">
        <f t="shared" si="14"/>
        <v>5.9605393363806014</v>
      </c>
      <c r="J75" s="1">
        <f t="shared" si="19"/>
        <v>-1.6796223875864575</v>
      </c>
      <c r="K75" s="1">
        <f t="shared" si="19"/>
        <v>-2.8848424984836951</v>
      </c>
      <c r="L75" s="1">
        <f t="shared" si="15"/>
        <v>0.19847981742790904</v>
      </c>
      <c r="M75" s="1">
        <f t="shared" si="12"/>
        <v>-10.095920418997359</v>
      </c>
      <c r="N75" s="1">
        <f t="shared" si="13"/>
        <v>-5.9090514300211261</v>
      </c>
      <c r="P75">
        <f t="shared" si="16"/>
        <v>0.32083821817349534</v>
      </c>
      <c r="Q75">
        <f t="shared" si="17"/>
        <v>0.57898351774395895</v>
      </c>
      <c r="R75">
        <f t="shared" si="18"/>
        <v>0.18047149772259113</v>
      </c>
      <c r="S75">
        <f t="shared" si="18"/>
        <v>0.3256782287309769</v>
      </c>
    </row>
    <row r="76" spans="1:19" x14ac:dyDescent="0.35">
      <c r="A76" s="1">
        <v>8</v>
      </c>
      <c r="B76" s="1">
        <v>1.6711</v>
      </c>
      <c r="D76" s="1">
        <v>7.2550000000000003E-2</v>
      </c>
      <c r="E76" s="1">
        <v>-0.36930000000000002</v>
      </c>
      <c r="F76" s="1">
        <f t="shared" si="10"/>
        <v>1.6649339781486912</v>
      </c>
      <c r="G76" s="1">
        <f t="shared" si="11"/>
        <v>-0.16072822062716444</v>
      </c>
      <c r="H76" s="1">
        <v>-0.36930000000000002</v>
      </c>
      <c r="I76" s="1">
        <f t="shared" si="14"/>
        <v>5.95870114855519</v>
      </c>
      <c r="J76" s="1">
        <f t="shared" si="19"/>
        <v>-2.0327853046491828</v>
      </c>
      <c r="K76" s="1">
        <f t="shared" si="19"/>
        <v>-3.0939720937064448</v>
      </c>
      <c r="L76" s="1">
        <f t="shared" si="15"/>
        <v>-0.30380022177629756</v>
      </c>
      <c r="M76" s="1">
        <f t="shared" si="12"/>
        <v>-10.138824209225531</v>
      </c>
      <c r="N76" s="1">
        <f t="shared" si="13"/>
        <v>-6.0731917475216957</v>
      </c>
      <c r="P76">
        <f t="shared" si="16"/>
        <v>0.31170224685841275</v>
      </c>
      <c r="Q76">
        <f t="shared" si="17"/>
        <v>0.60834341655052671</v>
      </c>
      <c r="R76">
        <f t="shared" si="18"/>
        <v>0.17533251385785717</v>
      </c>
      <c r="S76">
        <f t="shared" si="18"/>
        <v>0.34219317180967129</v>
      </c>
    </row>
    <row r="77" spans="1:19" x14ac:dyDescent="0.35">
      <c r="A77" s="1">
        <v>10</v>
      </c>
      <c r="B77" s="1">
        <v>1.8855999999999999</v>
      </c>
      <c r="D77" s="1">
        <v>9.0950000000000003E-2</v>
      </c>
      <c r="E77" s="1">
        <v>-0.48099999999999998</v>
      </c>
      <c r="F77" s="1">
        <f t="shared" si="10"/>
        <v>1.8727468008386265</v>
      </c>
      <c r="G77" s="1">
        <f t="shared" si="11"/>
        <v>-0.23786273867230351</v>
      </c>
      <c r="H77" s="1">
        <v>-0.48099999999999998</v>
      </c>
      <c r="I77" s="1">
        <f t="shared" si="14"/>
        <v>5.9418594244637619</v>
      </c>
      <c r="J77" s="1">
        <f t="shared" si="19"/>
        <v>-2.3890030963397231</v>
      </c>
      <c r="K77" s="1">
        <f t="shared" si="19"/>
        <v>-3.3073988723926759</v>
      </c>
      <c r="L77" s="1">
        <f t="shared" si="15"/>
        <v>-0.66115948838653571</v>
      </c>
      <c r="M77" s="1">
        <f t="shared" si="12"/>
        <v>-10.270951842112716</v>
      </c>
      <c r="N77" s="1">
        <f t="shared" si="13"/>
        <v>-6.1552619062719804</v>
      </c>
      <c r="P77">
        <f t="shared" si="16"/>
        <v>0.30771107644802248</v>
      </c>
      <c r="Q77">
        <f t="shared" si="17"/>
        <v>0.61909627285714641</v>
      </c>
      <c r="R77">
        <f t="shared" si="18"/>
        <v>0.17308748050201264</v>
      </c>
      <c r="S77">
        <f t="shared" si="18"/>
        <v>0.34824165348214486</v>
      </c>
    </row>
    <row r="78" spans="1:19" x14ac:dyDescent="0.35">
      <c r="A78" s="1">
        <v>12</v>
      </c>
      <c r="B78" s="1">
        <v>2.1023999999999998</v>
      </c>
      <c r="D78" s="1">
        <v>0.11205</v>
      </c>
      <c r="E78" s="1">
        <v>-0.60019999999999996</v>
      </c>
      <c r="F78" s="1">
        <f t="shared" si="10"/>
        <v>2.0797540207388829</v>
      </c>
      <c r="G78" s="1">
        <f t="shared" si="11"/>
        <v>-0.32751210011303428</v>
      </c>
      <c r="H78" s="1">
        <v>-0.60019999999999996</v>
      </c>
      <c r="I78" s="1">
        <f t="shared" si="14"/>
        <v>5.9112630030453222</v>
      </c>
      <c r="J78" s="1">
        <f t="shared" si="19"/>
        <v>-2.7480092618038388</v>
      </c>
      <c r="K78" s="1">
        <f t="shared" si="19"/>
        <v>-3.5208256510789089</v>
      </c>
      <c r="L78" s="1">
        <f t="shared" si="15"/>
        <v>-1.0918863270937131</v>
      </c>
      <c r="M78" s="1">
        <f t="shared" si="12"/>
        <v>-10.298586258156378</v>
      </c>
      <c r="N78" s="1">
        <f t="shared" si="13"/>
        <v>-6.0731917475217863</v>
      </c>
      <c r="P78">
        <f t="shared" si="16"/>
        <v>0.30636977895387957</v>
      </c>
      <c r="Q78">
        <f t="shared" si="17"/>
        <v>0.62219343117327441</v>
      </c>
      <c r="R78">
        <f t="shared" si="18"/>
        <v>0.17233300066155727</v>
      </c>
      <c r="S78">
        <f t="shared" si="18"/>
        <v>0.34998380503496684</v>
      </c>
    </row>
    <row r="79" spans="1:19" x14ac:dyDescent="0.35">
      <c r="A79" s="1">
        <v>14</v>
      </c>
      <c r="B79" s="1">
        <v>2.3214999999999999</v>
      </c>
      <c r="D79" s="1">
        <v>0.13595000000000002</v>
      </c>
      <c r="E79" s="1">
        <v>-0.7268</v>
      </c>
      <c r="F79" s="1">
        <f t="shared" si="10"/>
        <v>2.2854308102565004</v>
      </c>
      <c r="G79" s="1">
        <f t="shared" si="11"/>
        <v>-0.42970997664740684</v>
      </c>
      <c r="H79" s="1">
        <v>-0.7268</v>
      </c>
    </row>
    <row r="95" spans="2:3" x14ac:dyDescent="0.35">
      <c r="B95" s="2"/>
      <c r="C95" s="2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Larsen</dc:creator>
  <cp:lastModifiedBy>Eric Larsen</cp:lastModifiedBy>
  <dcterms:created xsi:type="dcterms:W3CDTF">2024-02-16T20:08:42Z</dcterms:created>
  <dcterms:modified xsi:type="dcterms:W3CDTF">2024-03-02T00:02:24Z</dcterms:modified>
</cp:coreProperties>
</file>