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d8f57e66b541f6/Documents/GitHub/baseball model/daily_betting/"/>
    </mc:Choice>
  </mc:AlternateContent>
  <xr:revisionPtr revIDLastSave="744" documentId="8_{64D840B4-FC2F-43E0-9DB7-29DD99BF8E2A}" xr6:coauthVersionLast="47" xr6:coauthVersionMax="47" xr10:uidLastSave="{2445D64A-E399-4A44-B314-AD07DF703175}"/>
  <bookViews>
    <workbookView xWindow="-108" yWindow="-108" windowWidth="23256" windowHeight="12576" activeTab="3" xr2:uid="{E39BF201-E179-4BA7-B60E-3B50FDE30F4C}"/>
  </bookViews>
  <sheets>
    <sheet name="open bets" sheetId="1" r:id="rId1"/>
    <sheet name="closed bets" sheetId="4" r:id="rId2"/>
    <sheet name="accts" sheetId="3" r:id="rId3"/>
    <sheet name="divisional winners" sheetId="2" r:id="rId4"/>
  </sheets>
  <definedNames>
    <definedName name="_xlnm._FilterDatabase" localSheetId="3" hidden="1">'divisional winners'!$A$7:$F$37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" i="2" l="1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I24" i="2" s="1"/>
  <c r="J24" i="2" s="1"/>
  <c r="K27" i="2" s="1"/>
  <c r="H25" i="2"/>
  <c r="H26" i="2"/>
  <c r="H27" i="2"/>
  <c r="H28" i="2"/>
  <c r="H29" i="2"/>
  <c r="H30" i="2"/>
  <c r="I30" i="2" s="1"/>
  <c r="J30" i="2" s="1"/>
  <c r="H31" i="2"/>
  <c r="H32" i="2"/>
  <c r="H33" i="2"/>
  <c r="H34" i="2"/>
  <c r="H35" i="2"/>
  <c r="H36" i="2"/>
  <c r="H37" i="2"/>
  <c r="H8" i="2"/>
  <c r="I8" i="2" s="1"/>
  <c r="J8" i="2" s="1"/>
  <c r="I11" i="2"/>
  <c r="J11" i="2" s="1"/>
  <c r="B1" i="1"/>
  <c r="B2" i="1" s="1"/>
  <c r="I28" i="2"/>
  <c r="J28" i="2" s="1"/>
  <c r="I29" i="2"/>
  <c r="J29" i="2" s="1"/>
  <c r="I17" i="2"/>
  <c r="J17" i="2" s="1"/>
  <c r="I16" i="2"/>
  <c r="J16" i="2" s="1"/>
  <c r="I15" i="2"/>
  <c r="J15" i="2" s="1"/>
  <c r="I14" i="2"/>
  <c r="J14" i="2" s="1"/>
  <c r="I13" i="2"/>
  <c r="J13" i="2" s="1"/>
  <c r="I12" i="2"/>
  <c r="I10" i="2"/>
  <c r="J10" i="2" s="1"/>
  <c r="I9" i="2"/>
  <c r="J9" i="2" s="1"/>
  <c r="K37" i="2"/>
  <c r="D7" i="4"/>
  <c r="C8" i="3"/>
  <c r="B8" i="3"/>
  <c r="A11" i="3"/>
  <c r="J37" i="2"/>
  <c r="J36" i="2"/>
  <c r="J35" i="2"/>
  <c r="J34" i="2"/>
  <c r="J32" i="2"/>
  <c r="J31" i="2"/>
  <c r="J27" i="2"/>
  <c r="J26" i="2"/>
  <c r="J25" i="2"/>
  <c r="J22" i="2"/>
  <c r="J21" i="2"/>
  <c r="J20" i="2"/>
  <c r="J19" i="2"/>
  <c r="K22" i="2" s="1"/>
  <c r="J18" i="2"/>
  <c r="I20" i="2"/>
  <c r="I19" i="2"/>
  <c r="J33" i="2"/>
  <c r="J23" i="2"/>
  <c r="J12" i="2"/>
  <c r="E9" i="2"/>
  <c r="F9" i="2" s="1"/>
  <c r="E10" i="2"/>
  <c r="F10" i="2" s="1"/>
  <c r="E11" i="2"/>
  <c r="F11" i="2" s="1"/>
  <c r="E12" i="2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E30" i="2"/>
  <c r="F30" i="2" s="1"/>
  <c r="E31" i="2"/>
  <c r="F31" i="2" s="1"/>
  <c r="E32" i="2"/>
  <c r="F32" i="2" s="1"/>
  <c r="E33" i="2"/>
  <c r="E34" i="2"/>
  <c r="F34" i="2" s="1"/>
  <c r="E35" i="2"/>
  <c r="F35" i="2" s="1"/>
  <c r="E36" i="2"/>
  <c r="F36" i="2" s="1"/>
  <c r="E37" i="2"/>
  <c r="F37" i="2" s="1"/>
  <c r="E8" i="2"/>
  <c r="F8" i="2" s="1"/>
  <c r="B1" i="2"/>
  <c r="F29" i="2"/>
  <c r="F33" i="2"/>
  <c r="F12" i="2"/>
  <c r="K32" i="2" l="1"/>
  <c r="K17" i="2"/>
  <c r="K12" i="2"/>
  <c r="J38" i="2"/>
  <c r="J39" i="2" s="1"/>
</calcChain>
</file>

<file path=xl/sharedStrings.xml><?xml version="1.0" encoding="utf-8"?>
<sst xmlns="http://schemas.openxmlformats.org/spreadsheetml/2006/main" count="124" uniqueCount="83">
  <si>
    <t>bets</t>
  </si>
  <si>
    <t>SDP WS</t>
  </si>
  <si>
    <t>bet</t>
  </si>
  <si>
    <t>to win</t>
  </si>
  <si>
    <t>notes</t>
  </si>
  <si>
    <t>free roll ladbrokes</t>
  </si>
  <si>
    <t>Team</t>
  </si>
  <si>
    <t>Chance to win division</t>
  </si>
  <si>
    <t>PB Odds</t>
  </si>
  <si>
    <t>BAL</t>
  </si>
  <si>
    <t>BOS</t>
  </si>
  <si>
    <t>NYY</t>
  </si>
  <si>
    <t>TBR</t>
  </si>
  <si>
    <t>TOR</t>
  </si>
  <si>
    <t>CHW</t>
  </si>
  <si>
    <t>CLE</t>
  </si>
  <si>
    <t>DET</t>
  </si>
  <si>
    <t>KCR</t>
  </si>
  <si>
    <t>MIN</t>
  </si>
  <si>
    <t>HOU</t>
  </si>
  <si>
    <t>LAA</t>
  </si>
  <si>
    <t>OAK</t>
  </si>
  <si>
    <t>SEA</t>
  </si>
  <si>
    <t>TEX</t>
  </si>
  <si>
    <t>ATL</t>
  </si>
  <si>
    <t>MIA</t>
  </si>
  <si>
    <t>NYM</t>
  </si>
  <si>
    <t>PHI</t>
  </si>
  <si>
    <t>WSN</t>
  </si>
  <si>
    <t>CHC</t>
  </si>
  <si>
    <t>CIN</t>
  </si>
  <si>
    <t>MIL</t>
  </si>
  <si>
    <t>PIT</t>
  </si>
  <si>
    <t>STL</t>
  </si>
  <si>
    <t>ARI</t>
  </si>
  <si>
    <t>COL</t>
  </si>
  <si>
    <t>LAD</t>
  </si>
  <si>
    <t>SDP</t>
  </si>
  <si>
    <t>SFG</t>
  </si>
  <si>
    <t>PB Probabilities</t>
  </si>
  <si>
    <t>difference</t>
  </si>
  <si>
    <t>Division</t>
  </si>
  <si>
    <t>NL West</t>
  </si>
  <si>
    <t>AL Cent</t>
  </si>
  <si>
    <t>AL East</t>
  </si>
  <si>
    <t>NL East</t>
  </si>
  <si>
    <t>NL Cent</t>
  </si>
  <si>
    <t xml:space="preserve">outlay </t>
  </si>
  <si>
    <t>AL West</t>
  </si>
  <si>
    <t>No edge</t>
  </si>
  <si>
    <t>greater than 0%</t>
  </si>
  <si>
    <t>ATL NL East</t>
  </si>
  <si>
    <t>STL NL Cent</t>
  </si>
  <si>
    <t>PIT NL Cent</t>
  </si>
  <si>
    <t>LAA AL West</t>
  </si>
  <si>
    <t>HOU AL West</t>
  </si>
  <si>
    <t>TBR AL East</t>
  </si>
  <si>
    <t>NYY AL East</t>
  </si>
  <si>
    <t>DET NL Cent</t>
  </si>
  <si>
    <t>CLE AL Cent</t>
  </si>
  <si>
    <t>MIN AL Cent</t>
  </si>
  <si>
    <t>SDP NL West</t>
  </si>
  <si>
    <t>Total</t>
  </si>
  <si>
    <t>Open</t>
  </si>
  <si>
    <t>Deposit</t>
  </si>
  <si>
    <t>Accounts</t>
  </si>
  <si>
    <t>Points Bet</t>
  </si>
  <si>
    <t>Ladbrokes</t>
  </si>
  <si>
    <t>Sportsbet</t>
  </si>
  <si>
    <t>EV</t>
  </si>
  <si>
    <t>current value</t>
  </si>
  <si>
    <t>return</t>
  </si>
  <si>
    <t>Fund</t>
  </si>
  <si>
    <t>cin + 4.5 SB</t>
  </si>
  <si>
    <t>odds</t>
  </si>
  <si>
    <t>payout</t>
  </si>
  <si>
    <t>Uzomas &lt; 25.5 yds SB</t>
  </si>
  <si>
    <t xml:space="preserve">winnings </t>
  </si>
  <si>
    <t>Return</t>
  </si>
  <si>
    <t xml:space="preserve"> Exp ROI</t>
  </si>
  <si>
    <t>Return if team wins division</t>
  </si>
  <si>
    <t>NYM NL East</t>
  </si>
  <si>
    <t>WSN NL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</si>
</sst>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0.0000"/>
    <numFmt numFmtId="165" formatCode="_-&quot;$&quot;* #,##0_-;\-&quot;$&quot;* #,##0_-;_-&quot;$&quot;* &quot;-&quot;??_-;_-@_-"/>
    <numFmt numFmtId="166" formatCode="&quot;$&quot;#,##0;[Red]&quot;$&quot;#,##0"/>
    <numFmt numFmtId="167" formatCode="&quot;$&quot;#,##0.00;[Red]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0" applyNumberFormat="1"/>
    <xf numFmtId="44" fontId="0" fillId="0" borderId="0" xfId="1" applyFont="1"/>
    <xf numFmtId="165" fontId="0" fillId="0" borderId="0" xfId="1" applyNumberFormat="1" applyFont="1"/>
    <xf numFmtId="166" fontId="0" fillId="0" borderId="0" xfId="1" applyNumberFormat="1" applyFont="1"/>
    <xf numFmtId="166" fontId="0" fillId="0" borderId="0" xfId="0" applyNumberFormat="1"/>
    <xf numFmtId="9" fontId="0" fillId="0" borderId="0" xfId="0" applyNumberFormat="1"/>
    <xf numFmtId="165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6" fontId="0" fillId="0" borderId="1" xfId="1" applyNumberFormat="1" applyFont="1" applyBorder="1"/>
    <xf numFmtId="44" fontId="0" fillId="0" borderId="1" xfId="1" applyFont="1" applyBorder="1"/>
    <xf numFmtId="44" fontId="0" fillId="0" borderId="0" xfId="0" applyNumberFormat="1"/>
    <xf numFmtId="167" fontId="0" fillId="0" borderId="2" xfId="0" applyNumberFormat="1" applyBorder="1"/>
    <xf numFmtId="10" fontId="0" fillId="0" borderId="0" xfId="2" applyNumberFormat="1" applyFont="1" applyBorder="1"/>
    <xf numFmtId="167" fontId="0" fillId="0" borderId="0" xfId="0" applyNumberFormat="1"/>
    <xf numFmtId="0" fontId="0" fillId="0" borderId="0" xfId="0" applyAlignment="1">
      <alignment wrapText="1"/>
    </xf>
    <xf numFmtId="44" fontId="2" fillId="0" borderId="0" xfId="1" applyFont="1"/>
    <xf numFmtId="44" fontId="2" fillId="0" borderId="1" xfId="1" applyFont="1" applyBorder="1"/>
  </cellXfs>
  <cellStyles count="3">
    <cellStyle name="Currency" xfId="1" builtinId="4"/>
    <cellStyle name="Normal" xfId="0" builtinId="0"/>
    <cellStyle name="Percent" xfId="2" builtinId="5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AC479-3489-4D36-8E08-15BD49DCF775}">
  <dimension ref="A1:D18"/>
  <sheetViews>
    <sheetView workbookViewId="0">
      <selection activeCell="B2" sqref="B2"/>
    </sheetView>
  </sheetViews>
  <sheetFormatPr defaultRowHeight="14.4" x14ac:dyDescent="0.3"/>
  <cols>
    <col min="1" max="1" width="12" bestFit="1" customWidth="1"/>
    <col min="2" max="2" width="9" bestFit="1" customWidth="1"/>
    <col min="3" max="3" width="10.33203125" bestFit="1" customWidth="1"/>
    <col min="4" max="4" width="15.88671875" bestFit="1" customWidth="1"/>
  </cols>
  <sheetData>
    <row r="1" spans="1:4" x14ac:dyDescent="0.3">
      <c r="A1" t="s">
        <v>62</v>
      </c>
      <c r="B1" s="7">
        <f>+SUM(B5:B18)</f>
        <v>900</v>
      </c>
    </row>
    <row r="2" spans="1:4" x14ac:dyDescent="0.3">
      <c r="A2" t="s">
        <v>63</v>
      </c>
      <c r="B2" s="7">
        <f>+B1-0</f>
        <v>900</v>
      </c>
    </row>
    <row r="4" spans="1:4" x14ac:dyDescent="0.3">
      <c r="A4" t="s">
        <v>0</v>
      </c>
      <c r="B4" t="s">
        <v>2</v>
      </c>
      <c r="C4" t="s">
        <v>3</v>
      </c>
      <c r="D4" t="s">
        <v>4</v>
      </c>
    </row>
    <row r="5" spans="1:4" x14ac:dyDescent="0.3">
      <c r="A5" t="s">
        <v>1</v>
      </c>
      <c r="B5" s="3">
        <v>150</v>
      </c>
      <c r="C5" s="3">
        <v>2100</v>
      </c>
      <c r="D5" t="s">
        <v>5</v>
      </c>
    </row>
    <row r="6" spans="1:4" x14ac:dyDescent="0.3">
      <c r="A6" t="s">
        <v>51</v>
      </c>
      <c r="B6" s="3">
        <v>25</v>
      </c>
      <c r="C6" s="3">
        <v>66.25</v>
      </c>
      <c r="D6" t="s">
        <v>66</v>
      </c>
    </row>
    <row r="7" spans="1:4" x14ac:dyDescent="0.3">
      <c r="A7" t="s">
        <v>52</v>
      </c>
      <c r="B7" s="3">
        <v>25</v>
      </c>
      <c r="C7" s="3">
        <v>81.25</v>
      </c>
      <c r="D7" t="s">
        <v>66</v>
      </c>
    </row>
    <row r="8" spans="1:4" x14ac:dyDescent="0.3">
      <c r="A8" t="s">
        <v>53</v>
      </c>
      <c r="B8" s="3">
        <v>25</v>
      </c>
      <c r="C8" s="3">
        <v>900</v>
      </c>
      <c r="D8" t="s">
        <v>66</v>
      </c>
    </row>
    <row r="9" spans="1:4" x14ac:dyDescent="0.3">
      <c r="A9" t="s">
        <v>54</v>
      </c>
      <c r="B9" s="3">
        <v>25</v>
      </c>
      <c r="C9" s="3">
        <v>118.75</v>
      </c>
      <c r="D9" t="s">
        <v>66</v>
      </c>
    </row>
    <row r="10" spans="1:4" x14ac:dyDescent="0.3">
      <c r="A10" t="s">
        <v>55</v>
      </c>
      <c r="B10" s="3">
        <v>50</v>
      </c>
      <c r="C10" s="3">
        <v>87.25</v>
      </c>
      <c r="D10" t="s">
        <v>66</v>
      </c>
    </row>
    <row r="11" spans="1:4" x14ac:dyDescent="0.3">
      <c r="A11" t="s">
        <v>56</v>
      </c>
      <c r="B11" s="3">
        <v>100</v>
      </c>
      <c r="C11" s="3">
        <v>425</v>
      </c>
      <c r="D11" t="s">
        <v>66</v>
      </c>
    </row>
    <row r="12" spans="1:4" x14ac:dyDescent="0.3">
      <c r="A12" t="s">
        <v>57</v>
      </c>
      <c r="B12" s="3">
        <v>100</v>
      </c>
      <c r="C12" s="3">
        <v>300</v>
      </c>
      <c r="D12" t="s">
        <v>66</v>
      </c>
    </row>
    <row r="13" spans="1:4" x14ac:dyDescent="0.3">
      <c r="A13" t="s">
        <v>58</v>
      </c>
      <c r="B13" s="3">
        <v>50</v>
      </c>
      <c r="C13" s="3">
        <v>375</v>
      </c>
      <c r="D13" t="s">
        <v>66</v>
      </c>
    </row>
    <row r="14" spans="1:4" x14ac:dyDescent="0.3">
      <c r="A14" t="s">
        <v>59</v>
      </c>
      <c r="B14" s="3">
        <v>100</v>
      </c>
      <c r="C14" s="3">
        <v>900</v>
      </c>
      <c r="D14" t="s">
        <v>66</v>
      </c>
    </row>
    <row r="15" spans="1:4" x14ac:dyDescent="0.3">
      <c r="A15" t="s">
        <v>60</v>
      </c>
      <c r="B15" s="3">
        <v>100</v>
      </c>
      <c r="C15" s="3">
        <v>900</v>
      </c>
      <c r="D15" t="s">
        <v>66</v>
      </c>
    </row>
    <row r="16" spans="1:4" x14ac:dyDescent="0.3">
      <c r="A16" t="s">
        <v>61</v>
      </c>
      <c r="B16" s="3">
        <v>100</v>
      </c>
      <c r="C16" s="3">
        <v>375</v>
      </c>
      <c r="D16" t="s">
        <v>66</v>
      </c>
    </row>
    <row r="17" spans="1:4" x14ac:dyDescent="0.3">
      <c r="A17" t="s">
        <v>81</v>
      </c>
      <c r="B17" s="3">
        <v>25</v>
      </c>
      <c r="C17" s="3">
        <v>60</v>
      </c>
      <c r="D17" t="s">
        <v>66</v>
      </c>
    </row>
    <row r="18" spans="1:4" x14ac:dyDescent="0.3">
      <c r="A18" t="s">
        <v>82</v>
      </c>
      <c r="B18" s="3">
        <v>25</v>
      </c>
      <c r="C18" s="3">
        <v>525</v>
      </c>
      <c r="D18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3DCBF-E3BA-4266-A417-8303EE164CC0}">
  <dimension ref="A4:D7"/>
  <sheetViews>
    <sheetView workbookViewId="0">
      <selection activeCell="A7" sqref="A7"/>
    </sheetView>
  </sheetViews>
  <sheetFormatPr defaultRowHeight="14.4" x14ac:dyDescent="0.3"/>
  <cols>
    <col min="1" max="1" width="20.109375" bestFit="1" customWidth="1"/>
  </cols>
  <sheetData>
    <row r="4" spans="1:4" x14ac:dyDescent="0.3">
      <c r="A4" t="s">
        <v>0</v>
      </c>
      <c r="B4" t="s">
        <v>2</v>
      </c>
      <c r="C4" t="s">
        <v>74</v>
      </c>
      <c r="D4" t="s">
        <v>75</v>
      </c>
    </row>
    <row r="5" spans="1:4" x14ac:dyDescent="0.3">
      <c r="A5" t="s">
        <v>73</v>
      </c>
      <c r="B5" s="3">
        <v>100</v>
      </c>
      <c r="C5">
        <v>1.95</v>
      </c>
      <c r="D5" s="2">
        <v>95.24</v>
      </c>
    </row>
    <row r="6" spans="1:4" x14ac:dyDescent="0.3">
      <c r="A6" s="2" t="s">
        <v>76</v>
      </c>
      <c r="B6" s="3">
        <v>100</v>
      </c>
      <c r="C6">
        <v>1.95</v>
      </c>
      <c r="D6" s="2">
        <v>95.24</v>
      </c>
    </row>
    <row r="7" spans="1:4" x14ac:dyDescent="0.3">
      <c r="A7" t="s">
        <v>77</v>
      </c>
      <c r="D7" s="12">
        <f>+SUM(D5:D6)</f>
        <v>190.48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1D2-6D8F-4B08-A778-071B9D0A1932}">
  <dimension ref="A3:C11"/>
  <sheetViews>
    <sheetView workbookViewId="0">
      <selection activeCell="A9" sqref="A9"/>
    </sheetView>
  </sheetViews>
  <sheetFormatPr defaultRowHeight="14.4" x14ac:dyDescent="0.3"/>
  <cols>
    <col min="2" max="2" width="10.33203125" bestFit="1" customWidth="1"/>
    <col min="3" max="3" width="11.77734375" bestFit="1" customWidth="1"/>
  </cols>
  <sheetData>
    <row r="3" spans="1:3" x14ac:dyDescent="0.3">
      <c r="B3" t="s">
        <v>65</v>
      </c>
    </row>
    <row r="4" spans="1:3" x14ac:dyDescent="0.3">
      <c r="B4" t="s">
        <v>64</v>
      </c>
      <c r="C4" t="s">
        <v>70</v>
      </c>
    </row>
    <row r="5" spans="1:3" x14ac:dyDescent="0.3">
      <c r="A5" t="s">
        <v>66</v>
      </c>
      <c r="B5" s="2">
        <v>1900</v>
      </c>
      <c r="C5" s="2">
        <v>2090.48</v>
      </c>
    </row>
    <row r="6" spans="1:3" x14ac:dyDescent="0.3">
      <c r="A6" t="s">
        <v>67</v>
      </c>
      <c r="B6" s="2">
        <v>1000</v>
      </c>
      <c r="C6" s="2">
        <v>1000</v>
      </c>
    </row>
    <row r="7" spans="1:3" x14ac:dyDescent="0.3">
      <c r="A7" t="s">
        <v>68</v>
      </c>
      <c r="B7" s="2">
        <v>400</v>
      </c>
      <c r="C7" s="2">
        <v>400</v>
      </c>
    </row>
    <row r="8" spans="1:3" x14ac:dyDescent="0.3">
      <c r="A8" t="s">
        <v>72</v>
      </c>
      <c r="B8" s="2">
        <f>+SUM(B5:B7)</f>
        <v>3300</v>
      </c>
      <c r="C8" s="2">
        <f>+SUM(C5:C7)</f>
        <v>3490.48</v>
      </c>
    </row>
    <row r="11" spans="1:3" x14ac:dyDescent="0.3">
      <c r="A11">
        <f>+SUM(C5:C7)/SUM(B5:B7)</f>
        <v>1.0577212121212121</v>
      </c>
      <c r="B11" t="s">
        <v>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10E92-7569-4230-A13A-1A33FAB43FA7}">
  <dimension ref="A1:K39"/>
  <sheetViews>
    <sheetView tabSelected="1" topLeftCell="A5" zoomScale="90" zoomScaleNormal="90" workbookViewId="0">
      <selection activeCell="D15" sqref="D15"/>
    </sheetView>
  </sheetViews>
  <sheetFormatPr defaultRowHeight="14.4" x14ac:dyDescent="0.3"/>
  <cols>
    <col min="1" max="1" width="14.88671875" bestFit="1" customWidth="1"/>
    <col min="5" max="5" width="13.88671875" bestFit="1" customWidth="1"/>
    <col min="9" max="9" width="13.44140625" bestFit="1" customWidth="1"/>
    <col min="10" max="10" width="9.44140625" bestFit="1" customWidth="1"/>
  </cols>
  <sheetData>
    <row r="1" spans="1:11" x14ac:dyDescent="0.3">
      <c r="A1" t="s">
        <v>47</v>
      </c>
      <c r="B1" s="5">
        <f>+SUM(G8:G37)</f>
        <v>750</v>
      </c>
    </row>
    <row r="2" spans="1:11" x14ac:dyDescent="0.3">
      <c r="A2" s="6">
        <v>0.15</v>
      </c>
      <c r="B2" s="5">
        <v>100</v>
      </c>
    </row>
    <row r="3" spans="1:11" x14ac:dyDescent="0.3">
      <c r="A3" s="6">
        <v>0.1</v>
      </c>
      <c r="B3" s="5">
        <v>50</v>
      </c>
    </row>
    <row r="4" spans="1:11" x14ac:dyDescent="0.3">
      <c r="A4" s="6" t="s">
        <v>50</v>
      </c>
      <c r="B4" s="5">
        <v>25</v>
      </c>
    </row>
    <row r="5" spans="1:11" x14ac:dyDescent="0.3">
      <c r="A5" s="6" t="s">
        <v>49</v>
      </c>
      <c r="B5" s="5">
        <v>0</v>
      </c>
      <c r="E5" s="2"/>
    </row>
    <row r="7" spans="1:11" ht="28.8" x14ac:dyDescent="0.3">
      <c r="A7" t="s">
        <v>6</v>
      </c>
      <c r="B7" t="s">
        <v>7</v>
      </c>
      <c r="C7" t="s">
        <v>41</v>
      </c>
      <c r="D7" t="s">
        <v>8</v>
      </c>
      <c r="E7" t="s">
        <v>39</v>
      </c>
      <c r="F7" t="s">
        <v>40</v>
      </c>
      <c r="G7" t="s">
        <v>2</v>
      </c>
      <c r="H7" t="s">
        <v>3</v>
      </c>
      <c r="I7" s="16" t="s">
        <v>80</v>
      </c>
      <c r="J7" t="s">
        <v>69</v>
      </c>
    </row>
    <row r="8" spans="1:11" x14ac:dyDescent="0.3">
      <c r="A8" t="s">
        <v>18</v>
      </c>
      <c r="B8">
        <v>0.31619999999999998</v>
      </c>
      <c r="C8" t="s">
        <v>43</v>
      </c>
      <c r="D8">
        <v>10</v>
      </c>
      <c r="E8" s="1">
        <f>1/(D8)</f>
        <v>0.1</v>
      </c>
      <c r="F8" s="1">
        <f t="shared" ref="F8:F37" si="0">+B8-E8</f>
        <v>0.21619999999999998</v>
      </c>
      <c r="G8" s="4">
        <v>100</v>
      </c>
      <c r="H8" s="4">
        <f>+D8*G8</f>
        <v>1000</v>
      </c>
      <c r="I8" s="2">
        <f>+H8-G9-G10-G11-G12</f>
        <v>850</v>
      </c>
      <c r="J8" s="2">
        <f>+I8*B8</f>
        <v>268.77</v>
      </c>
    </row>
    <row r="9" spans="1:11" x14ac:dyDescent="0.3">
      <c r="A9" t="s">
        <v>15</v>
      </c>
      <c r="B9">
        <v>0.21909999999999999</v>
      </c>
      <c r="C9" t="s">
        <v>43</v>
      </c>
      <c r="D9">
        <v>10</v>
      </c>
      <c r="E9" s="1">
        <f t="shared" ref="E9:E37" si="1">1/(D9)</f>
        <v>0.1</v>
      </c>
      <c r="F9" s="1">
        <f t="shared" si="0"/>
        <v>0.11909999999999998</v>
      </c>
      <c r="G9" s="4">
        <v>100</v>
      </c>
      <c r="H9" s="4">
        <f t="shared" ref="H9:H37" si="2">+D9*G9</f>
        <v>1000</v>
      </c>
      <c r="I9" s="2">
        <f>+H9-G8-G10</f>
        <v>850</v>
      </c>
      <c r="J9" s="2">
        <f>+I9*B9</f>
        <v>186.23499999999999</v>
      </c>
    </row>
    <row r="10" spans="1:11" x14ac:dyDescent="0.3">
      <c r="A10" t="s">
        <v>16</v>
      </c>
      <c r="B10">
        <v>0.19550000000000001</v>
      </c>
      <c r="C10" t="s">
        <v>43</v>
      </c>
      <c r="D10">
        <v>7</v>
      </c>
      <c r="E10" s="1">
        <f t="shared" si="1"/>
        <v>0.14285714285714285</v>
      </c>
      <c r="F10" s="1">
        <f t="shared" si="0"/>
        <v>5.2642857142857158E-2</v>
      </c>
      <c r="G10" s="4">
        <v>50</v>
      </c>
      <c r="H10" s="4">
        <f t="shared" si="2"/>
        <v>350</v>
      </c>
      <c r="I10" s="2">
        <f>+H10-G9-G8</f>
        <v>150</v>
      </c>
      <c r="J10" s="2">
        <f>+I10*B10</f>
        <v>29.325000000000003</v>
      </c>
    </row>
    <row r="11" spans="1:11" x14ac:dyDescent="0.3">
      <c r="A11" t="s">
        <v>17</v>
      </c>
      <c r="B11">
        <v>1.4200000000000001E-2</v>
      </c>
      <c r="C11" t="s">
        <v>43</v>
      </c>
      <c r="D11">
        <v>12</v>
      </c>
      <c r="E11" s="1">
        <f t="shared" si="1"/>
        <v>8.3333333333333329E-2</v>
      </c>
      <c r="F11" s="1">
        <f t="shared" si="0"/>
        <v>-6.9133333333333324E-2</v>
      </c>
      <c r="G11" s="4">
        <v>0</v>
      </c>
      <c r="H11" s="4">
        <f t="shared" si="2"/>
        <v>0</v>
      </c>
      <c r="I11" s="17">
        <f>+-SUM(G8:G10)</f>
        <v>-250</v>
      </c>
      <c r="J11" s="2">
        <f>+I11*B11</f>
        <v>-3.5500000000000003</v>
      </c>
    </row>
    <row r="12" spans="1:11" x14ac:dyDescent="0.3">
      <c r="A12" s="8" t="s">
        <v>14</v>
      </c>
      <c r="B12" s="8">
        <v>0.255</v>
      </c>
      <c r="C12" s="8" t="s">
        <v>43</v>
      </c>
      <c r="D12" s="8">
        <v>1.5</v>
      </c>
      <c r="E12" s="9">
        <f t="shared" si="1"/>
        <v>0.66666666666666663</v>
      </c>
      <c r="F12" s="9">
        <f t="shared" si="0"/>
        <v>-0.41166666666666663</v>
      </c>
      <c r="G12" s="10">
        <v>0</v>
      </c>
      <c r="H12" s="10">
        <f t="shared" si="2"/>
        <v>0</v>
      </c>
      <c r="I12" s="18">
        <f>-SUM(G8:G10)</f>
        <v>-250</v>
      </c>
      <c r="J12" s="11">
        <f>+-SUM(G8:G10)*B12</f>
        <v>-63.75</v>
      </c>
      <c r="K12" s="15">
        <f>+SUM(J8:J12)</f>
        <v>417.03</v>
      </c>
    </row>
    <row r="13" spans="1:11" x14ac:dyDescent="0.3">
      <c r="A13" t="s">
        <v>11</v>
      </c>
      <c r="B13">
        <v>0.48759999999999998</v>
      </c>
      <c r="C13" t="s">
        <v>44</v>
      </c>
      <c r="D13">
        <v>3</v>
      </c>
      <c r="E13" s="1">
        <f t="shared" si="1"/>
        <v>0.33333333333333331</v>
      </c>
      <c r="F13" s="1">
        <f t="shared" si="0"/>
        <v>0.15426666666666666</v>
      </c>
      <c r="G13" s="4">
        <v>100</v>
      </c>
      <c r="H13" s="4">
        <f t="shared" si="2"/>
        <v>300</v>
      </c>
      <c r="I13" s="2">
        <f>+H13-G14</f>
        <v>200</v>
      </c>
      <c r="J13" s="2">
        <f>+I13*B13</f>
        <v>97.52</v>
      </c>
    </row>
    <row r="14" spans="1:11" x14ac:dyDescent="0.3">
      <c r="A14" t="s">
        <v>12</v>
      </c>
      <c r="B14">
        <v>0.34</v>
      </c>
      <c r="C14" t="s">
        <v>44</v>
      </c>
      <c r="D14">
        <v>3.25</v>
      </c>
      <c r="E14" s="1">
        <f t="shared" si="1"/>
        <v>0.30769230769230771</v>
      </c>
      <c r="F14" s="1">
        <f t="shared" si="0"/>
        <v>3.2307692307692315E-2</v>
      </c>
      <c r="G14" s="4">
        <v>100</v>
      </c>
      <c r="H14" s="4">
        <f t="shared" si="2"/>
        <v>325</v>
      </c>
      <c r="I14" s="2">
        <f>+H14-G13</f>
        <v>225</v>
      </c>
      <c r="J14" s="2">
        <f>+I14*B14</f>
        <v>76.5</v>
      </c>
    </row>
    <row r="15" spans="1:11" x14ac:dyDescent="0.3">
      <c r="A15" t="s">
        <v>9</v>
      </c>
      <c r="B15">
        <v>0</v>
      </c>
      <c r="C15" t="s">
        <v>44</v>
      </c>
      <c r="D15">
        <v>151</v>
      </c>
      <c r="E15" s="1">
        <f t="shared" si="1"/>
        <v>6.6225165562913907E-3</v>
      </c>
      <c r="F15" s="1">
        <f t="shared" si="0"/>
        <v>-6.6225165562913907E-3</v>
      </c>
      <c r="G15" s="4">
        <v>0</v>
      </c>
      <c r="H15" s="4">
        <f t="shared" si="2"/>
        <v>0</v>
      </c>
      <c r="I15" s="17">
        <f>+-SUM(G13:G14)</f>
        <v>-200</v>
      </c>
      <c r="J15" s="2">
        <f>+I15*B15</f>
        <v>0</v>
      </c>
    </row>
    <row r="16" spans="1:11" x14ac:dyDescent="0.3">
      <c r="A16" t="s">
        <v>13</v>
      </c>
      <c r="B16">
        <v>0.16739999999999999</v>
      </c>
      <c r="C16" t="s">
        <v>44</v>
      </c>
      <c r="D16">
        <v>3.25</v>
      </c>
      <c r="E16" s="1">
        <f t="shared" si="1"/>
        <v>0.30769230769230771</v>
      </c>
      <c r="F16" s="1">
        <f t="shared" si="0"/>
        <v>-0.14029230769230772</v>
      </c>
      <c r="G16" s="4">
        <v>0</v>
      </c>
      <c r="H16" s="4">
        <f t="shared" si="2"/>
        <v>0</v>
      </c>
      <c r="I16" s="17">
        <f>-SUM(G13:G14)</f>
        <v>-200</v>
      </c>
      <c r="J16" s="2">
        <f t="shared" ref="J16:J17" si="3">+I16*B16</f>
        <v>-33.479999999999997</v>
      </c>
    </row>
    <row r="17" spans="1:11" x14ac:dyDescent="0.3">
      <c r="A17" s="8" t="s">
        <v>10</v>
      </c>
      <c r="B17" s="8">
        <v>5.0000000000000001E-3</v>
      </c>
      <c r="C17" s="8" t="s">
        <v>44</v>
      </c>
      <c r="D17" s="8">
        <v>5.5</v>
      </c>
      <c r="E17" s="9">
        <f t="shared" si="1"/>
        <v>0.18181818181818182</v>
      </c>
      <c r="F17" s="9">
        <f t="shared" si="0"/>
        <v>-0.17681818181818182</v>
      </c>
      <c r="G17" s="10">
        <v>0</v>
      </c>
      <c r="H17" s="10">
        <f t="shared" si="2"/>
        <v>0</v>
      </c>
      <c r="I17" s="18">
        <f>-SUM(G13:G14)</f>
        <v>-200</v>
      </c>
      <c r="J17" s="11">
        <f t="shared" si="3"/>
        <v>-1</v>
      </c>
      <c r="K17" s="15">
        <f>+SUM(J13:J17)</f>
        <v>139.54</v>
      </c>
    </row>
    <row r="18" spans="1:11" x14ac:dyDescent="0.3">
      <c r="A18" t="s">
        <v>23</v>
      </c>
      <c r="B18">
        <v>2.29E-2</v>
      </c>
      <c r="C18" t="s">
        <v>48</v>
      </c>
      <c r="D18">
        <v>21</v>
      </c>
      <c r="E18" s="1">
        <f t="shared" si="1"/>
        <v>4.7619047619047616E-2</v>
      </c>
      <c r="F18" s="1">
        <f t="shared" si="0"/>
        <v>-2.4719047619047616E-2</v>
      </c>
      <c r="G18" s="4">
        <v>0</v>
      </c>
      <c r="H18" s="4">
        <f t="shared" si="2"/>
        <v>0</v>
      </c>
      <c r="I18" s="2">
        <v>-75</v>
      </c>
      <c r="J18" s="2">
        <f>+I18*B18</f>
        <v>-1.7175</v>
      </c>
    </row>
    <row r="19" spans="1:11" x14ac:dyDescent="0.3">
      <c r="A19" t="s">
        <v>19</v>
      </c>
      <c r="B19">
        <v>0.62219999999999998</v>
      </c>
      <c r="C19" t="s">
        <v>48</v>
      </c>
      <c r="D19">
        <v>1.69</v>
      </c>
      <c r="E19" s="1">
        <f t="shared" si="1"/>
        <v>0.59171597633136097</v>
      </c>
      <c r="F19" s="1">
        <f t="shared" si="0"/>
        <v>3.0484023668639004E-2</v>
      </c>
      <c r="G19" s="4">
        <v>50</v>
      </c>
      <c r="H19" s="4">
        <f t="shared" si="2"/>
        <v>84.5</v>
      </c>
      <c r="I19" s="2">
        <f>+H19-G20</f>
        <v>59.5</v>
      </c>
      <c r="J19" s="2">
        <f t="shared" ref="J19:J22" si="4">+I19*B19</f>
        <v>37.020899999999997</v>
      </c>
    </row>
    <row r="20" spans="1:11" x14ac:dyDescent="0.3">
      <c r="A20" t="s">
        <v>20</v>
      </c>
      <c r="B20">
        <v>0.2445</v>
      </c>
      <c r="C20" t="s">
        <v>48</v>
      </c>
      <c r="D20">
        <v>4.8</v>
      </c>
      <c r="E20" s="1">
        <f t="shared" si="1"/>
        <v>0.20833333333333334</v>
      </c>
      <c r="F20" s="1">
        <f t="shared" si="0"/>
        <v>3.6166666666666653E-2</v>
      </c>
      <c r="G20" s="4">
        <v>25</v>
      </c>
      <c r="H20" s="4">
        <f t="shared" si="2"/>
        <v>120</v>
      </c>
      <c r="I20" s="2">
        <f>+H20-G19</f>
        <v>70</v>
      </c>
      <c r="J20" s="2">
        <f t="shared" si="4"/>
        <v>17.114999999999998</v>
      </c>
    </row>
    <row r="21" spans="1:11" x14ac:dyDescent="0.3">
      <c r="A21" t="s">
        <v>22</v>
      </c>
      <c r="B21">
        <v>8.3199999999999996E-2</v>
      </c>
      <c r="C21" t="s">
        <v>48</v>
      </c>
      <c r="D21">
        <v>7</v>
      </c>
      <c r="E21" s="1">
        <f t="shared" si="1"/>
        <v>0.14285714285714285</v>
      </c>
      <c r="F21" s="1">
        <f t="shared" si="0"/>
        <v>-5.9657142857142853E-2</v>
      </c>
      <c r="G21" s="4">
        <v>0</v>
      </c>
      <c r="H21" s="4">
        <f t="shared" si="2"/>
        <v>0</v>
      </c>
      <c r="I21" s="17">
        <v>-75</v>
      </c>
      <c r="J21" s="2">
        <f t="shared" si="4"/>
        <v>-6.2399999999999993</v>
      </c>
    </row>
    <row r="22" spans="1:11" x14ac:dyDescent="0.3">
      <c r="A22" s="8" t="s">
        <v>21</v>
      </c>
      <c r="B22" s="8">
        <v>2.7199999999999998E-2</v>
      </c>
      <c r="C22" s="8" t="s">
        <v>48</v>
      </c>
      <c r="D22" s="8">
        <v>8</v>
      </c>
      <c r="E22" s="9">
        <f t="shared" si="1"/>
        <v>0.125</v>
      </c>
      <c r="F22" s="9">
        <f t="shared" si="0"/>
        <v>-9.7799999999999998E-2</v>
      </c>
      <c r="G22" s="10">
        <v>0</v>
      </c>
      <c r="H22" s="10">
        <f t="shared" si="2"/>
        <v>0</v>
      </c>
      <c r="I22" s="18">
        <v>-75</v>
      </c>
      <c r="J22" s="11">
        <f t="shared" si="4"/>
        <v>-2.04</v>
      </c>
      <c r="K22" s="15">
        <f>+SUM(J18:J22)</f>
        <v>44.13839999999999</v>
      </c>
    </row>
    <row r="23" spans="1:11" x14ac:dyDescent="0.3">
      <c r="A23" t="s">
        <v>32</v>
      </c>
      <c r="B23">
        <v>6.4000000000000001E-2</v>
      </c>
      <c r="C23" t="s">
        <v>46</v>
      </c>
      <c r="D23">
        <v>41</v>
      </c>
      <c r="E23" s="1">
        <f t="shared" si="1"/>
        <v>2.4390243902439025E-2</v>
      </c>
      <c r="F23" s="1">
        <f t="shared" si="0"/>
        <v>3.9609756097560976E-2</v>
      </c>
      <c r="G23" s="4">
        <v>25</v>
      </c>
      <c r="H23" s="4">
        <f t="shared" si="2"/>
        <v>1025</v>
      </c>
      <c r="I23" s="2">
        <v>900</v>
      </c>
      <c r="J23" s="2">
        <f>+I23*B23</f>
        <v>57.6</v>
      </c>
    </row>
    <row r="24" spans="1:11" x14ac:dyDescent="0.3">
      <c r="A24" t="s">
        <v>33</v>
      </c>
      <c r="B24">
        <v>0.32700000000000001</v>
      </c>
      <c r="C24" t="s">
        <v>46</v>
      </c>
      <c r="D24">
        <v>3.2</v>
      </c>
      <c r="E24" s="1">
        <f t="shared" si="1"/>
        <v>0.3125</v>
      </c>
      <c r="F24" s="1">
        <f t="shared" si="0"/>
        <v>1.4500000000000013E-2</v>
      </c>
      <c r="G24" s="4">
        <v>25</v>
      </c>
      <c r="H24" s="4">
        <f t="shared" si="2"/>
        <v>80</v>
      </c>
      <c r="I24" s="2">
        <f>+H24-G23</f>
        <v>55</v>
      </c>
      <c r="J24" s="2">
        <f t="shared" ref="J24:J32" si="5">+I24*B24</f>
        <v>17.984999999999999</v>
      </c>
    </row>
    <row r="25" spans="1:11" x14ac:dyDescent="0.3">
      <c r="A25" t="s">
        <v>30</v>
      </c>
      <c r="B25">
        <v>0.159</v>
      </c>
      <c r="C25" t="s">
        <v>46</v>
      </c>
      <c r="D25">
        <v>6</v>
      </c>
      <c r="E25" s="1">
        <f t="shared" si="1"/>
        <v>0.16666666666666666</v>
      </c>
      <c r="F25" s="1">
        <f t="shared" si="0"/>
        <v>-7.666666666666655E-3</v>
      </c>
      <c r="G25" s="4">
        <v>0</v>
      </c>
      <c r="H25" s="4">
        <f t="shared" si="2"/>
        <v>0</v>
      </c>
      <c r="I25" s="17">
        <v>-50</v>
      </c>
      <c r="J25" s="2">
        <f t="shared" si="5"/>
        <v>-7.95</v>
      </c>
    </row>
    <row r="26" spans="1:11" x14ac:dyDescent="0.3">
      <c r="A26" t="s">
        <v>29</v>
      </c>
      <c r="B26">
        <v>5.33E-2</v>
      </c>
      <c r="C26" t="s">
        <v>46</v>
      </c>
      <c r="D26">
        <v>11</v>
      </c>
      <c r="E26" s="1">
        <f t="shared" si="1"/>
        <v>9.0909090909090912E-2</v>
      </c>
      <c r="F26" s="1">
        <f t="shared" si="0"/>
        <v>-3.7609090909090911E-2</v>
      </c>
      <c r="G26" s="4">
        <v>0</v>
      </c>
      <c r="H26" s="4">
        <f t="shared" si="2"/>
        <v>0</v>
      </c>
      <c r="I26" s="17">
        <v>-50</v>
      </c>
      <c r="J26" s="2">
        <f t="shared" si="5"/>
        <v>-2.665</v>
      </c>
    </row>
    <row r="27" spans="1:11" x14ac:dyDescent="0.3">
      <c r="A27" s="8" t="s">
        <v>31</v>
      </c>
      <c r="B27" s="8">
        <v>0.3967</v>
      </c>
      <c r="C27" s="8" t="s">
        <v>46</v>
      </c>
      <c r="D27" s="8">
        <v>1.95</v>
      </c>
      <c r="E27" s="9">
        <f t="shared" si="1"/>
        <v>0.51282051282051289</v>
      </c>
      <c r="F27" s="9">
        <f t="shared" si="0"/>
        <v>-0.11612051282051289</v>
      </c>
      <c r="G27" s="10">
        <v>0</v>
      </c>
      <c r="H27" s="10">
        <f t="shared" si="2"/>
        <v>0</v>
      </c>
      <c r="I27" s="18">
        <v>-50</v>
      </c>
      <c r="J27" s="11">
        <f t="shared" si="5"/>
        <v>-19.835000000000001</v>
      </c>
      <c r="K27" s="15">
        <f>+SUM(J23:J27)</f>
        <v>45.134999999999998</v>
      </c>
    </row>
    <row r="28" spans="1:11" x14ac:dyDescent="0.3">
      <c r="A28" t="s">
        <v>24</v>
      </c>
      <c r="B28">
        <v>0.43090000000000001</v>
      </c>
      <c r="C28" t="s">
        <v>45</v>
      </c>
      <c r="D28">
        <v>2.5</v>
      </c>
      <c r="E28" s="1">
        <f t="shared" si="1"/>
        <v>0.4</v>
      </c>
      <c r="F28" s="1">
        <f t="shared" si="0"/>
        <v>3.0899999999999983E-2</v>
      </c>
      <c r="G28" s="4">
        <v>25</v>
      </c>
      <c r="H28" s="4">
        <f t="shared" si="2"/>
        <v>62.5</v>
      </c>
      <c r="I28" s="2">
        <f>+H28-G29-G30</f>
        <v>12.5</v>
      </c>
      <c r="J28" s="2">
        <f t="shared" si="5"/>
        <v>5.3862500000000004</v>
      </c>
    </row>
    <row r="29" spans="1:11" x14ac:dyDescent="0.3">
      <c r="A29" t="s">
        <v>26</v>
      </c>
      <c r="B29">
        <v>0.43219999999999997</v>
      </c>
      <c r="C29" t="s">
        <v>45</v>
      </c>
      <c r="D29">
        <v>2.4</v>
      </c>
      <c r="E29" s="1">
        <f t="shared" si="1"/>
        <v>0.41666666666666669</v>
      </c>
      <c r="F29" s="1">
        <f t="shared" si="0"/>
        <v>1.5533333333333288E-2</v>
      </c>
      <c r="G29" s="4">
        <v>25</v>
      </c>
      <c r="H29" s="4">
        <f t="shared" si="2"/>
        <v>60</v>
      </c>
      <c r="I29" s="2">
        <f>+H29-G28-G30</f>
        <v>10</v>
      </c>
      <c r="J29" s="2">
        <f t="shared" si="5"/>
        <v>4.3220000000000001</v>
      </c>
    </row>
    <row r="30" spans="1:11" x14ac:dyDescent="0.3">
      <c r="A30" t="s">
        <v>28</v>
      </c>
      <c r="B30">
        <v>4.6199999999999998E-2</v>
      </c>
      <c r="C30" t="s">
        <v>45</v>
      </c>
      <c r="D30">
        <v>23</v>
      </c>
      <c r="E30" s="1">
        <f t="shared" si="1"/>
        <v>4.3478260869565216E-2</v>
      </c>
      <c r="F30" s="1">
        <f t="shared" si="0"/>
        <v>2.7217391304347818E-3</v>
      </c>
      <c r="G30" s="4">
        <v>25</v>
      </c>
      <c r="H30" s="4">
        <f t="shared" si="2"/>
        <v>575</v>
      </c>
      <c r="I30" s="2">
        <f>+H30-SUM(G28:G29)</f>
        <v>525</v>
      </c>
      <c r="J30" s="2">
        <f t="shared" si="5"/>
        <v>24.254999999999999</v>
      </c>
    </row>
    <row r="31" spans="1:11" x14ac:dyDescent="0.3">
      <c r="A31" t="s">
        <v>25</v>
      </c>
      <c r="B31">
        <v>3.6600000000000001E-2</v>
      </c>
      <c r="C31" t="s">
        <v>45</v>
      </c>
      <c r="D31">
        <v>12</v>
      </c>
      <c r="E31" s="1">
        <f t="shared" si="1"/>
        <v>8.3333333333333329E-2</v>
      </c>
      <c r="F31" s="1">
        <f t="shared" si="0"/>
        <v>-4.6733333333333328E-2</v>
      </c>
      <c r="G31" s="4">
        <v>0</v>
      </c>
      <c r="H31" s="4">
        <f t="shared" si="2"/>
        <v>0</v>
      </c>
      <c r="I31" s="17">
        <v>-25</v>
      </c>
      <c r="J31" s="2">
        <f t="shared" si="5"/>
        <v>-0.91500000000000004</v>
      </c>
    </row>
    <row r="32" spans="1:11" x14ac:dyDescent="0.3">
      <c r="A32" s="8" t="s">
        <v>27</v>
      </c>
      <c r="B32" s="8">
        <v>5.4100000000000002E-2</v>
      </c>
      <c r="C32" s="8" t="s">
        <v>45</v>
      </c>
      <c r="D32" s="8">
        <v>6.5</v>
      </c>
      <c r="E32" s="9">
        <f t="shared" si="1"/>
        <v>0.15384615384615385</v>
      </c>
      <c r="F32" s="9">
        <f t="shared" si="0"/>
        <v>-9.9746153846153846E-2</v>
      </c>
      <c r="G32" s="10">
        <v>0</v>
      </c>
      <c r="H32" s="10">
        <f t="shared" si="2"/>
        <v>0</v>
      </c>
      <c r="I32" s="18">
        <v>-25</v>
      </c>
      <c r="J32" s="11">
        <f t="shared" si="5"/>
        <v>-1.3525</v>
      </c>
      <c r="K32" s="15">
        <f>+SUM(J28:J32)</f>
        <v>31.695750000000004</v>
      </c>
    </row>
    <row r="33" spans="1:11" x14ac:dyDescent="0.3">
      <c r="A33" t="s">
        <v>37</v>
      </c>
      <c r="B33">
        <v>0.62309999999999999</v>
      </c>
      <c r="C33" t="s">
        <v>42</v>
      </c>
      <c r="D33">
        <v>3.75</v>
      </c>
      <c r="E33" s="1">
        <f t="shared" si="1"/>
        <v>0.26666666666666666</v>
      </c>
      <c r="F33" s="1">
        <f t="shared" si="0"/>
        <v>0.35643333333333332</v>
      </c>
      <c r="G33" s="4">
        <v>100</v>
      </c>
      <c r="H33" s="4">
        <f t="shared" si="2"/>
        <v>375</v>
      </c>
      <c r="I33" s="2">
        <v>375</v>
      </c>
      <c r="J33" s="2">
        <f>+I33*B33</f>
        <v>233.66249999999999</v>
      </c>
    </row>
    <row r="34" spans="1:11" x14ac:dyDescent="0.3">
      <c r="A34" t="s">
        <v>34</v>
      </c>
      <c r="B34">
        <v>0</v>
      </c>
      <c r="C34" t="s">
        <v>42</v>
      </c>
      <c r="D34">
        <v>101</v>
      </c>
      <c r="E34" s="1">
        <f t="shared" si="1"/>
        <v>9.9009900990099011E-3</v>
      </c>
      <c r="F34" s="1">
        <f t="shared" si="0"/>
        <v>-9.9009900990099011E-3</v>
      </c>
      <c r="G34" s="4">
        <v>0</v>
      </c>
      <c r="H34" s="4">
        <f t="shared" si="2"/>
        <v>0</v>
      </c>
      <c r="I34" s="17">
        <v>-100</v>
      </c>
      <c r="J34" s="2">
        <f t="shared" ref="J34:J37" si="6">+I34*B34</f>
        <v>0</v>
      </c>
    </row>
    <row r="35" spans="1:11" x14ac:dyDescent="0.3">
      <c r="A35" t="s">
        <v>35</v>
      </c>
      <c r="B35">
        <v>0</v>
      </c>
      <c r="C35" t="s">
        <v>42</v>
      </c>
      <c r="D35">
        <v>61</v>
      </c>
      <c r="E35" s="1">
        <f t="shared" si="1"/>
        <v>1.6393442622950821E-2</v>
      </c>
      <c r="F35" s="1">
        <f t="shared" si="0"/>
        <v>-1.6393442622950821E-2</v>
      </c>
      <c r="G35" s="4">
        <v>0</v>
      </c>
      <c r="H35" s="4">
        <f t="shared" si="2"/>
        <v>0</v>
      </c>
      <c r="I35" s="17">
        <v>-100</v>
      </c>
      <c r="J35" s="2">
        <f t="shared" si="6"/>
        <v>0</v>
      </c>
    </row>
    <row r="36" spans="1:11" x14ac:dyDescent="0.3">
      <c r="A36" t="s">
        <v>38</v>
      </c>
      <c r="B36">
        <v>5.28E-2</v>
      </c>
      <c r="C36" t="s">
        <v>42</v>
      </c>
      <c r="D36">
        <v>5</v>
      </c>
      <c r="E36" s="1">
        <f t="shared" si="1"/>
        <v>0.2</v>
      </c>
      <c r="F36" s="1">
        <f t="shared" si="0"/>
        <v>-0.1472</v>
      </c>
      <c r="G36" s="4">
        <v>0</v>
      </c>
      <c r="H36" s="4">
        <f t="shared" si="2"/>
        <v>0</v>
      </c>
      <c r="I36" s="17">
        <v>-100</v>
      </c>
      <c r="J36" s="2">
        <f t="shared" si="6"/>
        <v>-5.28</v>
      </c>
    </row>
    <row r="37" spans="1:11" x14ac:dyDescent="0.3">
      <c r="A37" s="8" t="s">
        <v>36</v>
      </c>
      <c r="B37" s="8">
        <v>0.32369999999999999</v>
      </c>
      <c r="C37" s="8" t="s">
        <v>42</v>
      </c>
      <c r="D37" s="8">
        <v>1.72</v>
      </c>
      <c r="E37" s="9">
        <f t="shared" si="1"/>
        <v>0.58139534883720934</v>
      </c>
      <c r="F37" s="9">
        <f t="shared" si="0"/>
        <v>-0.25769534883720935</v>
      </c>
      <c r="G37" s="10">
        <v>0</v>
      </c>
      <c r="H37" s="10">
        <f t="shared" si="2"/>
        <v>0</v>
      </c>
      <c r="I37" s="18">
        <v>-100</v>
      </c>
      <c r="J37" s="11">
        <f t="shared" si="6"/>
        <v>-32.369999999999997</v>
      </c>
      <c r="K37" s="15">
        <f>+SUM(J33:J37)</f>
        <v>196.01249999999999</v>
      </c>
    </row>
    <row r="38" spans="1:11" x14ac:dyDescent="0.3">
      <c r="G38" s="1"/>
      <c r="I38" s="12" t="s">
        <v>78</v>
      </c>
      <c r="J38" s="13">
        <f>+SUM(J8:J37)</f>
        <v>873.55165000000011</v>
      </c>
    </row>
    <row r="39" spans="1:11" x14ac:dyDescent="0.3">
      <c r="I39" t="s">
        <v>79</v>
      </c>
      <c r="J39" s="14">
        <f>+J38/B1</f>
        <v>1.1647355333333336</v>
      </c>
    </row>
  </sheetData>
  <conditionalFormatting sqref="F8:F37">
    <cfRule type="cellIs" dxfId="0" priority="2" operator="greaterThan">
      <formula>0</formula>
    </cfRule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open bets</vt:lpstr>
      <vt:lpstr>closed bets</vt:lpstr>
      <vt:lpstr>accts</vt:lpstr>
      <vt:lpstr>divisional winners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peterson</dc:creator>
  <cp:lastModifiedBy>eric peterson</cp:lastModifiedBy>
  <dcterms:created xsi:type="dcterms:W3CDTF">2022-02-18T03:26:52Z</dcterms:created>
  <dcterms:modified xsi:type="dcterms:W3CDTF">2022-02-24T00:55:12Z</dcterms:modified>
</cp:coreProperties>
</file>