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hidePivotFieldList="1"/>
  <mc:AlternateContent xmlns:mc="http://schemas.openxmlformats.org/markup-compatibility/2006">
    <mc:Choice Requires="x15">
      <x15ac:absPath xmlns:x15ac="http://schemas.microsoft.com/office/spreadsheetml/2010/11/ac" url="E:\for me\assignment 1\Starter_Code\"/>
    </mc:Choice>
  </mc:AlternateContent>
  <xr:revisionPtr revIDLastSave="0" documentId="13_ncr:1_{9A6B396B-5793-43E4-B5EF-6F022751F250}" xr6:coauthVersionLast="36" xr6:coauthVersionMax="47" xr10:uidLastSave="{00000000-0000-0000-0000-000000000000}"/>
  <bookViews>
    <workbookView xWindow="0" yWindow="0" windowWidth="28800" windowHeight="12225" tabRatio="884" activeTab="1" xr2:uid="{00000000-000D-0000-FFFF-FFFF00000000}"/>
  </bookViews>
  <sheets>
    <sheet name="Crowdfunding" sheetId="1" r:id="rId1"/>
    <sheet name="Pivot Table - Category" sheetId="2" r:id="rId2"/>
    <sheet name="Pivot Table - sub-category" sheetId="3" r:id="rId3"/>
    <sheet name="outcome based on month" sheetId="4" r:id="rId4"/>
    <sheet name="Bonus" sheetId="5" r:id="rId5"/>
    <sheet name="Bonus statistical analysis" sheetId="6" r:id="rId6"/>
  </sheets>
  <definedNames>
    <definedName name="_xlnm._FilterDatabase" localSheetId="0" hidden="1">Crowdfunding!$A$1:$R$1001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M3" i="6" l="1"/>
  <c r="M9" i="6"/>
  <c r="M8" i="6"/>
  <c r="M6" i="6"/>
  <c r="M5" i="6"/>
  <c r="M4" i="6"/>
  <c r="J9" i="6"/>
  <c r="J8" i="6"/>
  <c r="J6" i="6"/>
  <c r="J5" i="6"/>
  <c r="J4" i="6"/>
  <c r="J3" i="6"/>
  <c r="E3" i="5"/>
  <c r="E13" i="5"/>
  <c r="E12" i="5"/>
  <c r="E11" i="5"/>
  <c r="E10" i="5"/>
  <c r="E9" i="5"/>
  <c r="E8" i="5"/>
  <c r="E7" i="5"/>
  <c r="E6" i="5"/>
  <c r="E5" i="5"/>
  <c r="E4" i="5"/>
  <c r="E2" i="5"/>
  <c r="D13" i="5"/>
  <c r="H13" i="5" s="1"/>
  <c r="D12" i="5"/>
  <c r="H12" i="5" s="1"/>
  <c r="D11" i="5"/>
  <c r="H11" i="5" s="1"/>
  <c r="D10" i="5"/>
  <c r="H10" i="5" s="1"/>
  <c r="D9" i="5"/>
  <c r="H9" i="5" s="1"/>
  <c r="D8" i="5"/>
  <c r="D7" i="5"/>
  <c r="H7" i="5" s="1"/>
  <c r="D6" i="5"/>
  <c r="H6" i="5" s="1"/>
  <c r="D5" i="5"/>
  <c r="H5" i="5" s="1"/>
  <c r="D4" i="5"/>
  <c r="H4" i="5" s="1"/>
  <c r="D3" i="5"/>
  <c r="H3" i="5" s="1"/>
  <c r="D2" i="5"/>
  <c r="H2" i="5" s="1"/>
  <c r="C13" i="5"/>
  <c r="G13" i="5" s="1"/>
  <c r="C12" i="5"/>
  <c r="G12" i="5" s="1"/>
  <c r="C11" i="5"/>
  <c r="G11" i="5" s="1"/>
  <c r="C10" i="5"/>
  <c r="G10" i="5" s="1"/>
  <c r="C9" i="5"/>
  <c r="G9" i="5" s="1"/>
  <c r="C8" i="5"/>
  <c r="G8" i="5" s="1"/>
  <c r="C7" i="5"/>
  <c r="G7" i="5" s="1"/>
  <c r="C6" i="5"/>
  <c r="G6" i="5" s="1"/>
  <c r="C5" i="5"/>
  <c r="G5" i="5" s="1"/>
  <c r="C4" i="5"/>
  <c r="G4" i="5" s="1"/>
  <c r="C3" i="5"/>
  <c r="G3" i="5" s="1"/>
  <c r="C2" i="5"/>
  <c r="G2" i="5" s="1"/>
  <c r="B12" i="5"/>
  <c r="F12" i="5" s="1"/>
  <c r="B11" i="5"/>
  <c r="F11" i="5" s="1"/>
  <c r="B13" i="5"/>
  <c r="F13" i="5" s="1"/>
  <c r="B10" i="5"/>
  <c r="F10" i="5" s="1"/>
  <c r="B9" i="5"/>
  <c r="F9" i="5" s="1"/>
  <c r="B8" i="5"/>
  <c r="F8" i="5" s="1"/>
  <c r="B7" i="5"/>
  <c r="F7" i="5" s="1"/>
  <c r="B6" i="5"/>
  <c r="F6" i="5" s="1"/>
  <c r="B5" i="5"/>
  <c r="F5" i="5" s="1"/>
  <c r="B4" i="5"/>
  <c r="F4" i="5" s="1"/>
  <c r="B3" i="5"/>
  <c r="F3" i="5" s="1"/>
  <c r="B2" i="5"/>
  <c r="F2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1"/>
  <c r="F8" i="1"/>
  <c r="F9" i="1"/>
  <c r="F10" i="1"/>
  <c r="F11" i="1"/>
  <c r="F6" i="1"/>
  <c r="F5" i="1"/>
  <c r="F12" i="1"/>
  <c r="F4" i="1"/>
  <c r="F2" i="1"/>
  <c r="F3" i="1"/>
  <c r="B28" i="2"/>
  <c r="B22" i="2"/>
  <c r="B25" i="2"/>
  <c r="C20" i="2"/>
  <c r="C25" i="2"/>
  <c r="F18" i="2"/>
  <c r="C21" i="2"/>
  <c r="F17" i="2"/>
  <c r="C24" i="2"/>
  <c r="B24" i="2"/>
  <c r="C28" i="2"/>
  <c r="B23" i="2"/>
  <c r="B27" i="2"/>
  <c r="B20" i="2"/>
  <c r="C26" i="2"/>
  <c r="B26" i="2"/>
  <c r="B21" i="2"/>
  <c r="C22" i="2"/>
  <c r="C27" i="2"/>
  <c r="H8" i="5" l="1"/>
</calcChain>
</file>

<file path=xl/sharedStrings.xml><?xml version="1.0" encoding="utf-8"?>
<sst xmlns="http://schemas.openxmlformats.org/spreadsheetml/2006/main" count="9084" uniqueCount="2124">
  <si>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</si>
  <si>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</si>
  <si>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</si>
  <si>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</si>
  <si>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</si>
  <si>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</si>
  <si>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</si>
  <si>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</si>
  <si>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</si>
  <si>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</si>
  <si>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</si>
  <si>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</si>
  <si>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</si>
  <si>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</si>
  <si>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</si>
  <si>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</si>
  <si>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</si>
  <si>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</si>
  <si>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</si>
  <si>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</si>
  <si>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</si>
  <si>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</si>
  <si>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</si>
  <si>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</si>
  <si>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</si>
  <si>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</si>
  <si>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</si>
  <si>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</si>
  <si>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</si>
  <si>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</si>
  <si>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</si>
  <si>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</si>
  <si>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</si>
  <si>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</si>
  <si>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</si>
  <si>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</si>
  <si>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</si>
  <si>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</si>
  <si>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</si>
  <si>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</si>
  <si>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</si>
  <si>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</si>
  <si>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</si>
  <si>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</si>
  <si>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</si>
  <si>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</si>
  <si>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</si>
  <si>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</si>
  <si>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</si>
  <si>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</si>
  <si>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</si>
  <si>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</si>
  <si>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</si>
  <si>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</si>
  <si>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</si>
  <si>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</si>
  <si>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</si>
  <si>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</si>
  <si>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</si>
  <si>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</si>
  <si>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</si>
  <si>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</si>
  <si>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</si>
  <si>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</si>
  <si>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</si>
  <si>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</si>
  <si>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</si>
  <si>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</si>
  <si>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</si>
  <si>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</si>
  <si>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</si>
  <si>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</si>
  <si>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</si>
  <si>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</si>
  <si>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</si>
  <si>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</si>
  <si>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</si>
  <si>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</si>
  <si>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</si>
  <si>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</si>
  <si>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</si>
  <si>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</si>
  <si>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</si>
  <si>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</si>
  <si>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</si>
  <si>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</si>
  <si>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</si>
  <si>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</si>
  <si>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</si>
  <si>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</si>
  <si>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</si>
  <si>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</si>
  <si>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</si>
  <si>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</si>
  <si>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</si>
  <si>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</si>
  <si>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</si>
  <si>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</si>
  <si>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</si>
  <si>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</si>
  <si>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</si>
  <si>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</si>
  <si>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</si>
  <si>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</si>
  <si>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</si>
  <si>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</si>
  <si>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</si>
  <si>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</si>
  <si>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</si>
  <si>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</si>
  <si>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</si>
  <si>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</si>
  <si>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</si>
  <si>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</si>
  <si>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</si>
  <si>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</si>
  <si>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</si>
  <si>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</si>
  <si>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</si>
  <si>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</si>
  <si>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</si>
  <si>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</si>
  <si>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</si>
  <si>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</si>
  <si>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</si>
  <si>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</si>
  <si>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</si>
  <si>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</si>
  <si>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</si>
  <si>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</si>
  <si>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</si>
  <si>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</si>
  <si>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</si>
  <si>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</si>
  <si>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</si>
  <si>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</si>
  <si>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</si>
  <si>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</si>
  <si>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</si>
  <si>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</si>
  <si>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</si>
  <si>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</si>
  <si>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</si>
  <si>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</si>
  <si>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</si>
  <si>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</si>
  <si>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</si>
  <si>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</si>
  <si>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</si>
  <si>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</si>
  <si>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</si>
  <si>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</si>
  <si>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</si>
  <si>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</si>
  <si>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</si>
  <si>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</si>
  <si>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</si>
  <si>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</si>
  <si>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</si>
  <si>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</si>
  <si>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</si>
  <si>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</si>
  <si>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</si>
  <si>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</si>
  <si>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</si>
  <si>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</si>
  <si>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</si>
  <si>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</si>
  <si>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</si>
  <si>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</si>
  <si>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</si>
  <si>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</si>
  <si>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</si>
  <si>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</si>
  <si>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</si>
  <si>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</si>
  <si>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</si>
  <si>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</si>
  <si>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</si>
  <si>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</si>
  <si>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</si>
  <si>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</si>
  <si>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</si>
  <si>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</si>
  <si>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</si>
  <si>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</si>
  <si>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</si>
  <si>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</si>
  <si>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</si>
  <si>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</si>
  <si>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</si>
  <si>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</si>
  <si>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</si>
  <si>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</si>
  <si>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</si>
  <si>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</si>
  <si>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</si>
  <si>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</si>
  <si>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</si>
  <si>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</si>
  <si>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</si>
  <si>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</si>
  <si>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</si>
  <si>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</si>
  <si>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</si>
  <si>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</si>
  <si>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</si>
  <si>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</si>
  <si>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</si>
  <si>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</si>
  <si>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</si>
  <si>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</si>
  <si>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</si>
  <si>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</si>
  <si>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</si>
  <si>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</si>
  <si>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</si>
  <si>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</si>
  <si>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</si>
  <si>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</si>
  <si>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</si>
  <si>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</si>
  <si>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</si>
  <si>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</si>
  <si>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</si>
  <si>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</si>
  <si>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</si>
  <si>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</si>
  <si>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</si>
  <si>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</si>
  <si>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</si>
  <si>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</si>
  <si>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</si>
  <si>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</si>
  <si>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</si>
  <si>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</si>
  <si>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</si>
  <si>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</si>
  <si>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</si>
  <si>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</si>
  <si>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</si>
  <si>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</si>
  <si>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</si>
  <si>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</si>
  <si>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</si>
  <si>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</si>
  <si>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</si>
  <si>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</si>
  <si>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</si>
  <si>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</si>
  <si>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</si>
  <si>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</si>
  <si>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</si>
  <si>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</si>
  <si>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</si>
  <si>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</si>
  <si>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</si>
  <si>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</si>
  <si>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</si>
  <si>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</si>
  <si>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</si>
  <si>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</si>
  <si>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</si>
  <si>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</si>
  <si>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</si>
  <si>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</si>
  <si>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</si>
  <si>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</si>
  <si>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</si>
  <si>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</si>
  <si>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</si>
  <si>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</si>
  <si>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</si>
  <si>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</si>
  <si>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</si>
  <si>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</si>
  <si>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</si>
  <si>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</si>
  <si>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</si>
  <si>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</si>
  <si>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</si>
  <si>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</si>
  <si>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</si>
  <si>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</si>
  <si>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</si>
  <si>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</si>
  <si>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</si>
  <si>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</si>
  <si>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</si>
  <si>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</si>
  <si>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</si>
  <si>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</si>
  <si>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</si>
  <si>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</si>
  <si>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</si>
  <si>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</si>
  <si>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</si>
  <si>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</si>
  <si>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</si>
  <si>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</si>
  <si>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</si>
  <si>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</si>
  <si>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</si>
  <si>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</si>
  <si>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</si>
  <si>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</si>
  <si>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</si>
  <si>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</si>
  <si>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</si>
  <si>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</si>
  <si>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</si>
  <si>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</si>
  <si>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</si>
  <si>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</si>
  <si>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</si>
  <si>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</si>
  <si>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</si>
  <si>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</si>
  <si>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</si>
  <si>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</si>
  <si>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</si>
  <si>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</si>
  <si>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</si>
  <si>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</si>
  <si>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</si>
  <si>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</si>
  <si>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</si>
  <si>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</si>
  <si>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</si>
  <si>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</si>
  <si>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</si>
  <si>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</si>
  <si>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</si>
  <si>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</si>
  <si>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</si>
  <si>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</si>
  <si>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</si>
  <si>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</si>
  <si>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</si>
  <si>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</si>
  <si>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</si>
  <si>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</si>
  <si>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</si>
  <si>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</si>
  <si>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</si>
  <si>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</si>
  <si>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</si>
  <si>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</si>
  <si>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</si>
  <si>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</si>
  <si>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</si>
  <si>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</si>
  <si>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</si>
  <si>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</si>
  <si>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</si>
  <si>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</si>
  <si>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</si>
  <si>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</si>
  <si>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</si>
  <si>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</si>
  <si>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</si>
  <si>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</si>
  <si>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</si>
  <si>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</si>
  <si>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</si>
  <si>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</si>
  <si>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</si>
  <si>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</si>
  <si>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</si>
  <si>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</si>
  <si>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</si>
  <si>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</si>
  <si>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</si>
  <si>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</si>
  <si>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</si>
  <si>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</si>
  <si>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</si>
  <si>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</si>
  <si>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</si>
  <si>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</si>
  <si>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</si>
  <si>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</si>
  <si>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</si>
  <si>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</si>
  <si>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</si>
  <si>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</si>
  <si>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</si>
  <si>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</si>
  <si>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</si>
  <si>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</si>
  <si>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</si>
  <si>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</si>
  <si>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</si>
  <si>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</si>
  <si>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</si>
  <si>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</si>
  <si>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</si>
  <si>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</si>
  <si>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</si>
  <si>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</si>
  <si>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</si>
  <si>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</si>
  <si>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</si>
  <si>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</si>
  <si>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</si>
  <si>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</si>
  <si>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</si>
  <si>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</si>
  <si>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</si>
  <si>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</si>
  <si>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</si>
  <si>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</si>
  <si>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</si>
  <si>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</si>
  <si>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</si>
  <si>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</si>
  <si>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</si>
  <si>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</si>
  <si>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</si>
  <si>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</si>
  <si>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</si>
  <si>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</si>
  <si>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</si>
  <si>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</si>
  <si>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</si>
  <si>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</si>
  <si>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</si>
  <si>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</si>
  <si>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</si>
  <si>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</si>
  <si>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</si>
  <si>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</si>
  <si>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</si>
  <si>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</si>
  <si>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</si>
  <si>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</si>
  <si>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</si>
  <si>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</si>
  <si>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</si>
  <si>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</si>
  <si>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</si>
  <si>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</si>
  <si>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</si>
  <si>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</si>
  <si>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</si>
  <si>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</si>
  <si>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</si>
  <si>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</si>
  <si>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</si>
  <si>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</si>
  <si>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</si>
  <si>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</si>
  <si>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</si>
  <si>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</si>
  <si>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</si>
  <si>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</si>
  <si>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</si>
  <si>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</si>
  <si>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</si>
  <si>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</si>
  <si>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</si>
  <si>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</si>
  <si>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</si>
  <si>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</si>
  <si>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</si>
  <si>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</si>
  <si>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</si>
  <si>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</si>
  <si>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</si>
  <si>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</si>
  <si>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</si>
  <si>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</si>
  <si>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</si>
  <si>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</si>
  <si>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</si>
  <si>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</si>
  <si>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</si>
  <si>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</si>
  <si>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</si>
  <si>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</si>
  <si>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</si>
  <si>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</si>
  <si>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</si>
  <si>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</si>
  <si>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</si>
  <si>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</si>
  <si>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</si>
  <si>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</si>
  <si>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</si>
  <si>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</si>
  <si>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</si>
  <si>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</si>
  <si>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</si>
  <si>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</si>
  <si>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</si>
  <si>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</si>
  <si>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</si>
  <si>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</si>
  <si>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</si>
  <si>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</si>
  <si>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</si>
  <si>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</si>
  <si>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</si>
  <si>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</si>
  <si>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</si>
  <si>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</si>
  <si>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</si>
  <si>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</si>
  <si>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</si>
  <si>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</si>
  <si>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</si>
  <si>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</si>
  <si>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</si>
  <si>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</si>
  <si>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</si>
  <si>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</si>
  <si>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</si>
  <si>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</si>
  <si>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</si>
  <si>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</si>
  <si>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</si>
  <si>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</si>
  <si>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</si>
  <si>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</si>
  <si>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</si>
  <si>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</si>
  <si>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</si>
  <si>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</si>
  <si>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</si>
  <si>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</si>
  <si>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</si>
  <si>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</si>
  <si>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</si>
  <si>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</si>
  <si>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</si>
  <si>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</si>
  <si>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</si>
  <si>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</si>
  <si>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</si>
  <si>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</si>
  <si>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</si>
  <si>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</si>
  <si>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</si>
  <si>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</si>
  <si>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</si>
  <si>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</si>
  <si>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</si>
  <si>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</si>
  <si>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</si>
  <si>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</si>
  <si>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</si>
  <si>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</si>
  <si>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</si>
  <si>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</si>
  <si>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</si>
  <si>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</si>
  <si>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</si>
  <si>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</si>
  <si>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</si>
  <si>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</si>
  <si>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</si>
  <si>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</si>
  <si>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</si>
  <si>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</si>
  <si>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</si>
  <si>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</si>
  <si>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</si>
  <si>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</si>
  <si>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</si>
  <si>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</si>
  <si>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</si>
  <si>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</si>
  <si>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</si>
  <si>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</si>
  <si>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</si>
  <si>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</si>
  <si>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</si>
  <si>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</si>
  <si>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</si>
  <si>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</si>
  <si>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</si>
  <si>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</si>
  <si>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</si>
  <si>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</si>
  <si>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</si>
  <si>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</si>
  <si>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</si>
  <si>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</si>
  <si>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</si>
  <si>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</si>
  <si>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</si>
  <si>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</si>
  <si>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</si>
  <si>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</si>
  <si>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</si>
  <si>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</si>
  <si>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</si>
  <si>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</si>
  <si>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</si>
  <si>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</si>
  <si>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</si>
  <si>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</si>
  <si>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</si>
  <si>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</si>
  <si>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</si>
  <si>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</si>
  <si>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</si>
  <si>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</si>
  <si>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</si>
  <si>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</si>
  <si>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</si>
  <si>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</si>
  <si>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</si>
  <si>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</si>
  <si>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</si>
  <si>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</si>
  <si>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</si>
  <si>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</si>
  <si>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</si>
  <si>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</si>
  <si>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</si>
  <si>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</si>
  <si>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</si>
  <si>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</si>
  <si>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</si>
  <si>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</si>
  <si>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</si>
  <si>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</si>
  <si>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</si>
  <si>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</si>
  <si>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</si>
  <si>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</si>
  <si>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</si>
  <si>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</si>
  <si>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</si>
  <si>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</si>
  <si>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</si>
  <si>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</si>
  <si>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</si>
  <si>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</si>
  <si>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</si>
  <si>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</si>
  <si>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</si>
  <si>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</si>
  <si>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</si>
  <si>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</si>
  <si>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</si>
  <si>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</si>
  <si>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</si>
  <si>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</si>
  <si>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</si>
  <si>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</si>
  <si>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</si>
  <si>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</si>
  <si>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</si>
  <si>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</si>
  <si>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</si>
  <si>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</si>
  <si>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</si>
  <si>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</si>
  <si>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</si>
  <si>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</si>
  <si>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</si>
  <si>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</si>
  <si>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</si>
  <si>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</si>
  <si>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</si>
  <si>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</si>
  <si>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</si>
  <si>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</si>
  <si>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</si>
  <si>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</si>
  <si>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</si>
  <si>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</si>
  <si>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</si>
  <si>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</si>
  <si>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</si>
  <si>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</si>
  <si>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</si>
  <si>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</si>
  <si>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</si>
  <si>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</si>
  <si>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</si>
  <si>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</si>
  <si>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</si>
  <si>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</si>
  <si>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</si>
  <si>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</si>
  <si>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</si>
  <si>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</si>
  <si>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</si>
  <si>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</si>
  <si>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</si>
  <si>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</si>
  <si>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</si>
  <si>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</si>
  <si>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</si>
  <si>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</si>
  <si>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</si>
  <si>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</si>
  <si>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</si>
  <si>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</si>
  <si>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</si>
  <si>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</si>
  <si>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</si>
  <si>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</si>
  <si>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</si>
  <si>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</si>
  <si>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</si>
  <si>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</si>
  <si>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</si>
  <si>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</si>
  <si>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</si>
  <si>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</si>
  <si>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</si>
  <si>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</si>
  <si>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</si>
  <si>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</si>
  <si>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</si>
  <si>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</si>
  <si>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</si>
  <si>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</si>
  <si>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</si>
  <si>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</si>
  <si>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</si>
  <si>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</si>
  <si>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</si>
  <si>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</si>
  <si>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</si>
  <si>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</si>
  <si>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</si>
  <si>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</si>
  <si>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</si>
  <si>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</si>
  <si>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</si>
  <si>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</si>
  <si>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</si>
  <si>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</si>
  <si>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</si>
  <si>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</si>
  <si>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</si>
  <si>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</si>
  <si>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</si>
  <si>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</si>
  <si>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</si>
  <si>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</si>
  <si>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</si>
  <si>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</si>
  <si>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</si>
  <si>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</si>
  <si>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</si>
  <si>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</si>
  <si>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</si>
  <si>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</si>
  <si>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</si>
  <si>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</si>
  <si>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</si>
  <si>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</si>
  <si>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</si>
  <si>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</si>
  <si>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</si>
  <si>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</si>
  <si>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</si>
  <si>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</si>
  <si>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</si>
  <si>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</si>
  <si>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</si>
  <si>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</si>
  <si>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</si>
  <si>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</si>
  <si>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</si>
  <si>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</si>
  <si>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</si>
  <si>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</si>
  <si>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</si>
  <si>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</si>
  <si>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</si>
  <si>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</si>
  <si>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</si>
  <si>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</si>
  <si>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</si>
  <si>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</si>
  <si>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</si>
  <si>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</si>
  <si>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</si>
  <si>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</si>
  <si>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</si>
  <si>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</si>
  <si>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</si>
  <si>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</si>
  <si>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</si>
  <si>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</si>
  <si>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</si>
  <si>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</si>
  <si>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</si>
  <si>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</si>
  <si>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</si>
  <si>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</si>
  <si>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</si>
  <si>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</si>
  <si>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</si>
  <si>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</si>
  <si>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</si>
  <si>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</si>
  <si>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</si>
  <si>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</si>
  <si>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</si>
  <si>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</si>
  <si>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</si>
  <si>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</si>
  <si>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</si>
  <si>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</si>
  <si>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</si>
  <si>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</si>
  <si>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</si>
  <si>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</si>
  <si>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</si>
  <si>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</si>
  <si>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</si>
  <si>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</si>
  <si>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</si>
  <si>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</si>
  <si>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</si>
  <si>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</si>
  <si>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</si>
  <si>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</si>
  <si>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</si>
  <si>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</si>
  <si>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</si>
  <si>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</si>
  <si>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</si>
  <si>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</si>
  <si>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</si>
  <si>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</si>
  <si>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</si>
  <si>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</si>
  <si>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</si>
  <si>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</si>
  <si>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</si>
  <si>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</si>
  <si>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</si>
  <si>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</si>
  <si>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</si>
  <si>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</si>
  <si>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</si>
  <si>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</si>
  <si>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</si>
  <si>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</si>
  <si>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</si>
  <si>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</si>
  <si>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</si>
  <si>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</si>
  <si>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</si>
  <si>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</si>
  <si>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</si>
  <si>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</si>
  <si>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</si>
  <si>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</si>
  <si>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</si>
  <si>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</si>
  <si>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</si>
  <si>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</si>
  <si>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</si>
  <si>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</si>
  <si>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</si>
  <si>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</si>
  <si>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</si>
  <si>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</si>
  <si>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</si>
  <si>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</si>
  <si>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</si>
  <si>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</si>
  <si>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</si>
  <si>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</si>
  <si>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</si>
  <si>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</si>
  <si>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</si>
  <si>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</si>
  <si>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</si>
  <si>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</si>
  <si>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</si>
  <si>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</si>
  <si>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</si>
  <si>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</si>
  <si>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</si>
  <si>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</si>
  <si>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</si>
  <si>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</si>
  <si>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</si>
  <si>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</si>
  <si>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</si>
  <si>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</si>
  <si>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</si>
  <si>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</si>
  <si>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</si>
  <si>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</si>
  <si>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</si>
  <si>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</si>
  <si>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</si>
  <si>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</si>
  <si>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</si>
  <si>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</si>
  <si>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</si>
  <si>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</si>
  <si>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</si>
  <si>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</si>
  <si>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</si>
  <si>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</si>
  <si>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</si>
  <si>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</si>
  <si>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</si>
  <si>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</si>
  <si>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</si>
  <si>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</si>
  <si>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</si>
  <si>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</si>
  <si>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</si>
  <si>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</si>
  <si>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</si>
  <si>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</si>
  <si>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</si>
  <si>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</si>
  <si>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</si>
  <si>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</si>
  <si>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</si>
  <si>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</si>
  <si>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</si>
  <si>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</si>
  <si>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</si>
  <si>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</si>
  <si>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</si>
  <si>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</si>
  <si>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</si>
  <si>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</si>
  <si>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</si>
  <si>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</si>
  <si>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</si>
  <si>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</si>
  <si>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</si>
  <si>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</si>
  <si>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</si>
  <si>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</si>
  <si>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</si>
  <si>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</si>
  <si>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</si>
  <si>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</si>
  <si>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</si>
  <si>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</si>
  <si>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</si>
  <si>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</si>
  <si>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</si>
  <si>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</si>
  <si>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</si>
  <si>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</si>
  <si>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</si>
  <si>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</si>
  <si>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</si>
  <si>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</si>
  <si>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</si>
  <si>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</si>
  <si>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</si>
  <si>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</si>
  <si>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</si>
  <si>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</si>
  <si>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</si>
  <si>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</si>
  <si>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</si>
  <si>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</si>
  <si>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</si>
  <si>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</si>
  <si>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</si>
  <si>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</si>
  <si>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</si>
  <si>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</si>
  <si>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</si>
  <si>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</si>
  <si>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</si>
  <si>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</si>
  <si>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</si>
  <si>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</si>
  <si>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</si>
  <si>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</si>
  <si>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</si>
  <si>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</si>
  <si>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</si>
  <si>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</si>
  <si>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</si>
  <si>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</si>
  <si>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</si>
  <si>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</si>
  <si>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</si>
  <si>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</si>
  <si>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</si>
  <si>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</si>
  <si>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</si>
  <si>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</si>
  <si>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</si>
  <si>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</si>
  <si>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</si>
  <si>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</si>
  <si>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</si>
  <si>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</si>
  <si>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</si>
  <si>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</si>
  <si>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</si>
  <si>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</si>
  <si>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</si>
  <si>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</si>
  <si>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</si>
  <si>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</si>
  <si>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</si>
  <si>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</si>
  <si>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</si>
  <si>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</si>
  <si>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</si>
  <si>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</si>
  <si>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</si>
  <si>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</si>
  <si>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</si>
  <si>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</si>
  <si>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</si>
  <si>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</si>
  <si>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</si>
  <si>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</si>
  <si>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</si>
  <si>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</si>
  <si>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</si>
  <si>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</si>
  <si>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</si>
  <si>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</si>
  <si>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</si>
  <si>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</si>
  <si>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</si>
  <si>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</si>
  <si>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</si>
  <si>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</si>
  <si>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</si>
  <si>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</si>
  <si>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</si>
  <si>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</si>
  <si>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</si>
  <si>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</si>
  <si>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</si>
  <si>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</si>
  <si>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</si>
  <si>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</si>
  <si>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</si>
  <si>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</si>
  <si>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</si>
  <si>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</si>
  <si>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</si>
  <si>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</si>
  <si>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</si>
  <si>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</si>
  <si>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</si>
  <si>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</si>
  <si>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</si>
  <si>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</si>
  <si>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</si>
  <si>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</si>
  <si>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</si>
  <si>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</si>
  <si>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</si>
  <si>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</si>
  <si>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</si>
  <si>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</si>
  <si>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</si>
  <si>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</si>
  <si>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</si>
  <si>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</si>
  <si>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</si>
  <si>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</si>
  <si>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</si>
  <si>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</si>
  <si>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</si>
  <si>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</si>
  <si>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</si>
  <si>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</si>
  <si>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</si>
  <si>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</si>
  <si>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</si>
  <si>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</si>
  <si>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</si>
  <si>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</si>
  <si>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</si>
  <si>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</si>
  <si>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</si>
  <si>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</si>
  <si>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</si>
  <si>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</si>
  <si>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</si>
  <si>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</si>
  <si>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</si>
  <si>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</si>
  <si>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</si>
  <si>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</si>
  <si>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</si>
  <si>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</si>
  <si>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</si>
  <si>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</si>
  <si>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</si>
  <si>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</si>
  <si>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</si>
  <si>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</si>
  <si>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</si>
  <si>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</si>
  <si>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</si>
  <si>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</si>
  <si>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</si>
  <si>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</si>
  <si>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</si>
  <si>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</si>
  <si>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</si>
  <si>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</si>
  <si>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</si>
  <si>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</si>
  <si>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</si>
  <si>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</si>
  <si>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</si>
  <si>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</si>
  <si>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</si>
  <si>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</si>
  <si>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</si>
  <si>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</si>
  <si>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</si>
  <si>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</si>
  <si>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</si>
  <si>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</si>
  <si>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</si>
  <si>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</si>
  <si>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</si>
  <si>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</si>
  <si>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</si>
  <si>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</si>
  <si>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</si>
  <si>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</si>
  <si>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</si>
  <si>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</si>
  <si>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</si>
  <si>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</si>
  <si>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</si>
  <si>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</si>
  <si>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</si>
  <si>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</si>
  <si>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</si>
  <si>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</si>
  <si>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</si>
  <si>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</si>
  <si>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</si>
  <si>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</si>
  <si>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</si>
  <si>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</si>
  <si>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</si>
  <si>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</si>
  <si>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</si>
  <si>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</si>
  <si>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</si>
  <si>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</si>
  <si>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</si>
  <si>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</si>
  <si>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</si>
  <si>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</si>
  <si>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</si>
  <si>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</si>
  <si>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</si>
  <si>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</si>
  <si>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</si>
  <si>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</si>
  <si>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</si>
  <si>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</si>
  <si>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</si>
  <si>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</si>
  <si>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</si>
  <si>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</si>
  <si>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</si>
  <si>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</si>
  <si>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</si>
  <si>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</si>
  <si>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</si>
  <si>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</si>
  <si>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</si>
  <si>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</si>
  <si>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</si>
  <si>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</si>
  <si>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</si>
  <si>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</si>
  <si>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</si>
  <si>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</si>
  <si>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</si>
  <si>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</si>
  <si>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</si>
  <si>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</si>
  <si>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</si>
  <si>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</si>
  <si>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</si>
  <si>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</si>
  <si>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</si>
  <si>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</si>
  <si>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</si>
  <si>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</si>
  <si>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</si>
  <si>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</si>
  <si>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</si>
  <si>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</si>
  <si>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</si>
  <si>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</si>
  <si>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</si>
  <si>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</si>
  <si>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</si>
  <si>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</si>
  <si>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</si>
  <si>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</si>
  <si>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</si>
  <si>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</si>
  <si>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</si>
  <si>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</si>
  <si>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</si>
  <si>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</si>
  <si>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</si>
  <si>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</si>
  <si>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</si>
  <si>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</si>
  <si>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</si>
  <si>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</si>
  <si>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</si>
  <si>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</si>
  <si>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</si>
  <si>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</si>
  <si>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</si>
  <si>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</si>
  <si>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</si>
  <si>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</si>
  <si>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</si>
  <si>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</si>
  <si>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</si>
  <si>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</si>
  <si>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</si>
  <si>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</si>
  <si>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</si>
  <si>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</si>
  <si>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</si>
  <si>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</si>
  <si>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</si>
  <si>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</si>
  <si>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</si>
  <si>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</si>
  <si>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</si>
  <si>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</si>
  <si>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</si>
  <si>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</si>
  <si>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</si>
  <si>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</si>
  <si>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</si>
  <si>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</si>
  <si>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</si>
  <si>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</si>
  <si>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</si>
  <si>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</si>
  <si>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</si>
  <si>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</si>
  <si>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</si>
  <si>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</si>
  <si>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</si>
  <si>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</si>
  <si>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</si>
  <si>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</si>
  <si>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</si>
  <si>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</si>
  <si>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</si>
  <si>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</si>
  <si>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</si>
  <si>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</si>
  <si>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</si>
  <si>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</si>
  <si>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</si>
  <si>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</si>
  <si>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</si>
  <si>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</si>
  <si>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</si>
  <si>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</si>
  <si>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</si>
  <si>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</si>
  <si>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</si>
  <si>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</si>
  <si>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</si>
  <si>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</si>
  <si>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</si>
  <si>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</si>
  <si>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</si>
  <si>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</si>
  <si>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</si>
  <si>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</si>
  <si>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</si>
  <si>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</si>
  <si>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</si>
  <si>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</si>
  <si>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</si>
  <si>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</si>
  <si>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</si>
  <si>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</si>
  <si>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</si>
  <si>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</si>
  <si>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</si>
  <si>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</si>
  <si>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</si>
  <si>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</si>
  <si>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</si>
  <si>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</si>
  <si>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</si>
  <si>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</si>
  <si>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</si>
  <si>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</si>
  <si>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</si>
  <si>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</si>
  <si>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</si>
  <si>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</si>
  <si>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</si>
  <si>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</si>
  <si>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</si>
  <si>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</si>
  <si>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</si>
  <si>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</si>
  <si>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</si>
  <si>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</si>
  <si>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</si>
  <si>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</si>
  <si>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</si>
  <si>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</si>
  <si>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</si>
  <si>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</si>
  <si>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</si>
  <si>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</si>
  <si>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</si>
  <si>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</si>
  <si>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</si>
  <si>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</si>
  <si>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</si>
  <si>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</si>
  <si>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</si>
  <si>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</si>
  <si>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</si>
  <si>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</si>
  <si>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</si>
  <si>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</si>
  <si>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</si>
  <si>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</si>
  <si>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</si>
  <si>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</si>
  <si>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</si>
  <si>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</si>
  <si>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</si>
  <si>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</si>
  <si>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</si>
  <si>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</si>
  <si>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</si>
  <si>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</si>
  <si>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</si>
  <si>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</si>
  <si>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</si>
  <si>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</si>
  <si>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</si>
  <si>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</si>
  <si>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</si>
  <si>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</si>
  <si>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</si>
  <si>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</si>
  <si>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</si>
  <si>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</si>
  <si>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</si>
  <si>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</si>
  <si>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</si>
  <si>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</si>
  <si>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</si>
  <si>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</si>
  <si>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</si>
  <si>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</si>
  <si>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</si>
  <si>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</si>
  <si>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</si>
  <si>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</si>
  <si>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</si>
  <si>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</si>
  <si>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</si>
  <si>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</si>
  <si>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</si>
  <si>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</si>
  <si>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</si>
  <si>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</si>
  <si>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</si>
  <si>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</si>
  <si>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</si>
  <si>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</si>
  <si>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</si>
  <si>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</si>
  <si>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</si>
  <si>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</si>
  <si>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</si>
  <si>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</si>
  <si>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</si>
  <si>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</si>
  <si>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</si>
  <si>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</si>
  <si>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</si>
  <si>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</si>
  <si>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</si>
  <si>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</si>
  <si>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</si>
  <si>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</si>
  <si>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</si>
  <si>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</si>
  <si>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</si>
  <si>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</si>
  <si>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</si>
  <si>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</si>
  <si>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</si>
  <si>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</si>
  <si>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</si>
  <si>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</si>
  <si>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</si>
  <si>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</si>
  <si>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</si>
  <si>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</si>
  <si>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</si>
  <si>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</si>
  <si>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</si>
  <si>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</si>
  <si>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</si>
  <si>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</si>
  <si>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</si>
  <si>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</si>
  <si>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</si>
  <si>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</si>
  <si>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</si>
  <si>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</si>
  <si>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</si>
  <si>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</si>
  <si>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</si>
  <si>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</si>
  <si>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</si>
  <si>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</si>
  <si>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</si>
  <si>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</si>
  <si>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</si>
  <si>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</si>
  <si>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</si>
  <si>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</si>
  <si>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</si>
  <si>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</si>
  <si>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</si>
  <si>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</si>
  <si>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</si>
  <si>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</si>
  <si>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</si>
  <si>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</si>
  <si>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</si>
  <si>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</si>
  <si>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</si>
  <si>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</si>
  <si>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</si>
  <si>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</si>
  <si>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</si>
  <si>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</si>
  <si>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</si>
  <si>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</si>
  <si>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</si>
  <si>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</si>
  <si>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</si>
  <si>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</si>
  <si>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</si>
  <si>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</si>
  <si>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</si>
  <si>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</si>
  <si>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</si>
  <si>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</si>
  <si>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</si>
  <si>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</si>
  <si>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</si>
  <si>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</si>
  <si>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</si>
  <si>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</si>
  <si>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</si>
  <si>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</si>
  <si>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</si>
  <si>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</si>
  <si>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</si>
  <si>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</si>
  <si>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</si>
  <si>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</si>
  <si>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</si>
  <si>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</si>
  <si>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</si>
  <si>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</si>
  <si>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</si>
  <si>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</si>
  <si>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</si>
  <si>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</si>
  <si>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</si>
  <si>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</si>
  <si>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</si>
  <si>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</si>
  <si>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</si>
  <si>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</si>
  <si>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</si>
  <si>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</si>
  <si>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</si>
  <si>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</si>
  <si>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</si>
  <si>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</si>
  <si>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</si>
  <si>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</si>
  <si>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</si>
  <si>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</si>
  <si>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</si>
  <si>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</si>
  <si>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</si>
  <si>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</si>
  <si>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</si>
  <si>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</si>
  <si>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</si>
  <si>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</si>
  <si>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</si>
  <si>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</si>
  <si>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</si>
  <si>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</si>
  <si>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</si>
  <si>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</si>
  <si>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</si>
  <si>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</si>
  <si>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</si>
  <si>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</si>
  <si>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</si>
  <si>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</si>
  <si>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</si>
  <si>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</si>
  <si>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</si>
  <si>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</si>
  <si>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</si>
  <si>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</si>
  <si>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</si>
  <si>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</si>
  <si>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</si>
  <si>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</si>
  <si>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</si>
  <si>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</si>
  <si>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</si>
  <si>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</si>
  <si>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</si>
  <si>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</si>
  <si>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</si>
  <si>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</si>
  <si>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</si>
  <si>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</si>
  <si>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</si>
  <si>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</si>
  <si>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</si>
  <si>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</si>
  <si>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</si>
  <si>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</si>
  <si>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</si>
  <si>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</si>
  <si>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</si>
  <si>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</si>
  <si>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</si>
  <si>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</si>
  <si>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</si>
  <si>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</si>
  <si>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</si>
  <si>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</si>
  <si>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</si>
  <si>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</si>
  <si>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</si>
  <si>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</si>
  <si>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</si>
  <si>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</si>
  <si>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</si>
  <si>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</si>
  <si>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</si>
  <si>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</si>
  <si>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</si>
  <si>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</si>
  <si>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</si>
  <si>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</si>
  <si>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</si>
  <si>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</si>
  <si>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</si>
  <si>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</si>
  <si>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</si>
  <si>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</si>
  <si>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</si>
  <si>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</si>
  <si>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</si>
  <si>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</si>
  <si>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</si>
  <si>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</si>
  <si>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</si>
  <si>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</si>
  <si>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</si>
  <si>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</si>
  <si>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</si>
  <si>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</si>
  <si>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</si>
  <si>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</si>
  <si>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</si>
  <si>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</si>
  <si>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</si>
  <si>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</si>
  <si>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</si>
  <si>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</si>
  <si>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</si>
  <si>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</si>
  <si>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</si>
  <si>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</si>
  <si>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</si>
  <si>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</si>
  <si>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</si>
  <si>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</si>
  <si>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</si>
  <si>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</si>
  <si>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</si>
  <si>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</si>
  <si>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</si>
  <si>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</si>
  <si>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</si>
  <si>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</si>
  <si>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</si>
  <si>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</si>
  <si>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</si>
  <si>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</si>
  <si>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</si>
  <si>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</si>
  <si>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</si>
  <si>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</si>
  <si>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</si>
  <si>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</si>
  <si>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</si>
  <si>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</si>
  <si>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</si>
  <si>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</si>
  <si>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</si>
  <si>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</si>
  <si>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</si>
  <si>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</si>
  <si>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</si>
  <si>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</si>
  <si>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</si>
  <si>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</si>
  <si>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</si>
  <si>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</si>
  <si>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</si>
  <si>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</si>
  <si>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</si>
  <si>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</si>
  <si>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</si>
  <si>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</si>
  <si>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</si>
  <si>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</si>
  <si>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</si>
  <si>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</si>
  <si>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</si>
  <si>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</si>
  <si>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</si>
  <si>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</si>
  <si>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</si>
  <si>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</si>
  <si>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</si>
  <si>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</si>
  <si>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</si>
  <si>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</si>
  <si>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</si>
  <si>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</si>
  <si>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</si>
  <si>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</si>
  <si>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</si>
  <si>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</si>
  <si>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</si>
  <si>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</si>
  <si>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</si>
  <si>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</si>
  <si>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</si>
  <si>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</si>
  <si>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</si>
  <si>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</si>
  <si>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</si>
  <si>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</si>
  <si>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</si>
  <si>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</si>
  <si>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</si>
  <si>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</si>
  <si>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</si>
  <si>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</si>
  <si>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</si>
  <si>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</si>
  <si>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</si>
  <si>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</si>
  <si>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</si>
  <si>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</si>
  <si>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</si>
  <si>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</si>
  <si>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</si>
  <si>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</si>
  <si>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</si>
  <si>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</si>
  <si>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</si>
  <si>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</si>
  <si>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</si>
  <si>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</si>
  <si>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</si>
  <si>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</si>
  <si>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</si>
  <si>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</si>
  <si>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</si>
  <si>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</si>
  <si>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</si>
  <si>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</si>
  <si>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</si>
  <si>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</si>
  <si>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</si>
  <si>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</si>
  <si>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</si>
  <si>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</si>
  <si>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</si>
  <si>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</si>
  <si>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</si>
  <si>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</si>
  <si>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</si>
  <si>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</si>
  <si>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</si>
  <si>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</si>
  <si>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</si>
  <si>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</si>
  <si>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</si>
  <si>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</si>
  <si>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</si>
  <si>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</si>
  <si>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</si>
  <si>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</si>
  <si>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</si>
  <si>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</si>
  <si>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</si>
  <si>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</si>
  <si>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</si>
  <si>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</si>
  <si>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</si>
  <si>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</si>
  <si>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</si>
  <si>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</si>
  <si>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</si>
  <si>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</si>
  <si>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</si>
  <si>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</si>
  <si>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</si>
  <si>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</si>
  <si>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</si>
  <si>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</si>
  <si>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</si>
  <si>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</si>
  <si>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</si>
  <si>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</si>
  <si>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</si>
  <si>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</si>
  <si>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</si>
  <si>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</si>
  <si>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</si>
  <si>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</si>
  <si>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</si>
  <si>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</si>
  <si>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</si>
  <si>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</si>
  <si>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</si>
  <si>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</si>
  <si>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</si>
  <si>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</si>
  <si>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</si>
  <si>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</si>
  <si>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</si>
  <si>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</si>
  <si>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</si>
  <si>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</si>
  <si>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</si>
  <si>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</si>
  <si>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</si>
  <si>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</si>
  <si>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</si>
  <si>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</si>
  <si>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</si>
  <si>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</si>
  <si>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</si>
  <si>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</si>
  <si>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</si>
  <si>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</si>
  <si>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</si>
  <si>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</si>
  <si>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</si>
  <si>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</si>
  <si>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</si>
  <si>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</si>
  <si>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</si>
  <si>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</si>
  <si>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</si>
  <si>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</si>
  <si>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</si>
  <si>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</si>
  <si>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</si>
  <si>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</si>
  <si>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</si>
  <si>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</si>
  <si>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</si>
  <si>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</si>
  <si>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</si>
  <si>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</si>
  <si>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</si>
  <si>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</si>
  <si>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</si>
  <si>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</si>
  <si>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</si>
  <si>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</si>
  <si>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</si>
  <si>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</si>
  <si>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</si>
  <si>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</si>
  <si>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</si>
  <si>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</si>
  <si>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</si>
  <si>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</si>
  <si>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</si>
  <si>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</si>
  <si>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</si>
  <si>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</si>
  <si>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</si>
  <si>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</si>
  <si>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</si>
  <si>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</si>
  <si>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</si>
  <si>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</si>
  <si>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</si>
  <si>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</si>
  <si>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</si>
  <si>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</si>
  <si>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</si>
  <si>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</si>
  <si>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</si>
  <si>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</si>
  <si>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</si>
  <si>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</si>
  <si>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</si>
  <si>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</si>
  <si>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</si>
  <si>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</si>
  <si>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</si>
  <si>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</si>
  <si>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</si>
  <si>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</si>
  <si>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</si>
  <si>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</si>
  <si>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</si>
  <si>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</si>
  <si>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</si>
  <si>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</si>
  <si>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</si>
  <si>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</si>
  <si>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</si>
  <si>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</si>
  <si>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</si>
  <si>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</si>
  <si>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</si>
  <si>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</si>
  <si>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</si>
  <si>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</si>
  <si>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</si>
  <si>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</si>
  <si>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</si>
  <si>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</si>
  <si>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</si>
  <si>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</si>
  <si>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</si>
  <si>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</si>
  <si>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</si>
  <si>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</si>
  <si>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</si>
  <si>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</si>
  <si>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</si>
  <si>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</si>
  <si>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</si>
  <si>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</si>
  <si>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</si>
  <si>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</si>
  <si>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</si>
  <si>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</si>
  <si>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</si>
  <si>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</si>
  <si>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</si>
  <si>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</si>
  <si>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</si>
  <si>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</si>
  <si>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</si>
  <si>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</si>
  <si>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</si>
  <si>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</si>
  <si>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</si>
  <si>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</si>
  <si>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</si>
  <si>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</si>
  <si>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</si>
  <si>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</si>
  <si>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</si>
  <si>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</si>
  <si>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</si>
  <si>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</si>
  <si>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</si>
  <si>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</si>
  <si>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</si>
  <si>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</si>
  <si>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</si>
  <si>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</si>
  <si>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</si>
  <si>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</si>
  <si>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</si>
  <si>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</si>
  <si>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</si>
  <si>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</si>
  <si>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</si>
  <si>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</si>
  <si>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</si>
  <si>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</si>
  <si>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</si>
  <si>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</si>
  <si>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</si>
  <si>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</si>
  <si>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</si>
  <si>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</si>
  <si>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</si>
  <si>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</si>
  <si>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</si>
  <si>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</si>
  <si>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</si>
  <si>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</si>
  <si>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</si>
  <si>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</si>
  <si>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</si>
  <si>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</si>
  <si>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</si>
  <si>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</si>
  <si>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</si>
  <si>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</si>
  <si>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</si>
  <si>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</si>
  <si>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</si>
  <si>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</si>
  <si>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</si>
  <si>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</si>
  <si>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</si>
  <si>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</si>
  <si>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</si>
  <si>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</si>
  <si>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</si>
  <si>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</si>
  <si>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</si>
  <si>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</si>
  <si>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</si>
  <si>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</si>
  <si>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</si>
  <si>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</si>
  <si>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</si>
  <si>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</si>
  <si>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</si>
  <si>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</si>
  <si>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</si>
  <si>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</si>
  <si>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</si>
  <si>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</si>
  <si>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</si>
  <si>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</si>
  <si>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</si>
  <si>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</si>
  <si>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</si>
  <si>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</si>
  <si>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</si>
  <si>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</si>
  <si>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</si>
  <si>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</si>
  <si>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</si>
  <si>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</si>
  <si>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</si>
  <si>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</si>
  <si>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</si>
  <si>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</si>
  <si>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</si>
  <si>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</si>
  <si>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</si>
  <si>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</si>
  <si>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</si>
  <si>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</si>
  <si>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</si>
  <si>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</si>
  <si>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</si>
  <si>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</si>
  <si>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</si>
  <si>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</si>
  <si>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</si>
  <si>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</si>
  <si>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</si>
  <si>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</si>
  <si>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</si>
  <si>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</si>
  <si>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</si>
  <si>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</si>
  <si>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</si>
  <si>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</si>
  <si>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</si>
  <si>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</si>
  <si>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</si>
  <si>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</si>
  <si>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</si>
  <si>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</si>
  <si>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</si>
  <si>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</si>
  <si>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</si>
  <si>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</si>
  <si>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</si>
  <si>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</si>
  <si>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</si>
  <si>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</si>
  <si>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</si>
  <si>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</si>
  <si>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</si>
  <si>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</si>
  <si>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</si>
  <si>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</si>
  <si>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</si>
  <si>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</si>
  <si>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</si>
  <si>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 xml:space="preserve">Parent Category 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</si>
  <si>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</si>
  <si>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</si>
  <si>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</si>
  <si>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</si>
  <si>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</si>
  <si>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</si>
  <si>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</si>
  <si>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</si>
  <si>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</si>
  <si>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</si>
  <si>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</si>
  <si>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</si>
  <si>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</si>
  <si>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</si>
  <si>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</si>
  <si>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</si>
  <si>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</si>
  <si>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</si>
  <si>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</si>
  <si>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</si>
  <si>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</si>
  <si>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</si>
  <si>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</si>
  <si>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</si>
  <si>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</si>
  <si>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</si>
  <si>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</si>
  <si>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</si>
  <si>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</si>
  <si>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</si>
  <si>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</si>
  <si>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</si>
  <si>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</si>
  <si>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</si>
  <si>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</si>
  <si>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</si>
  <si>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</si>
  <si>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Outcome result per category</t>
  </si>
  <si>
    <t>Outcome result per sub-category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</si>
  <si>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</si>
  <si>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</si>
  <si>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</si>
  <si>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</si>
  <si>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</si>
  <si>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</si>
  <si>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</si>
  <si>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</si>
  <si>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</si>
  <si>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</si>
  <si>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</si>
  <si>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</si>
  <si>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</si>
  <si>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</si>
  <si>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</si>
  <si>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</si>
  <si>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Outcome result based on month</t>
  </si>
  <si>
    <t>percentage (S)</t>
  </si>
  <si>
    <t>percentage (F)</t>
  </si>
  <si>
    <t>Goal</t>
  </si>
  <si>
    <t>Number successful</t>
  </si>
  <si>
    <t>number failed</t>
  </si>
  <si>
    <t>total projects</t>
  </si>
  <si>
    <t>percentage sucessful</t>
  </si>
  <si>
    <t>percentage failed</t>
  </si>
  <si>
    <t>percentage cancelled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</si>
  <si>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</si>
  <si>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</si>
  <si>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</si>
  <si>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</si>
  <si>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</si>
  <si>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</si>
  <si>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</si>
  <si>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</si>
  <si>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≥50000</t>
  </si>
  <si>
    <t>&lt;1000</t>
  </si>
  <si>
    <t>45000 - 49999</t>
  </si>
  <si>
    <t>40000 - 44999</t>
  </si>
  <si>
    <t>number canceled</t>
  </si>
  <si>
    <t>Sucessful campaign</t>
  </si>
  <si>
    <t>backers count</t>
  </si>
  <si>
    <t>Failed campaign</t>
  </si>
  <si>
    <t>successful campaigns</t>
  </si>
  <si>
    <t>Mean</t>
  </si>
  <si>
    <t>Median</t>
  </si>
  <si>
    <t>Minimum</t>
  </si>
  <si>
    <t>Maximum</t>
  </si>
  <si>
    <t>variance</t>
  </si>
  <si>
    <t>standard deviation</t>
  </si>
  <si>
    <t>failed campaigns</t>
  </si>
  <si>
    <t>S</t>
  </si>
  <si>
    <t>F</t>
  </si>
  <si>
    <t>overall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</si>
</sst>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14" fontId="0" fillId="0" borderId="0" xfId="0" applyNumberFormat="1"/>
    <xf numFmtId="9" fontId="0" fillId="0" borderId="0" xfId="42" applyFont="1"/>
    <xf numFmtId="0" fontId="18" fillId="0" borderId="0" xfId="0" applyFont="1"/>
    <xf numFmtId="0" fontId="16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0" fontId="0" fillId="0" borderId="0" xfId="0" applyNumberFormat="1"/>
    <xf numFmtId="0" fontId="16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wrapText="1"/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- edited for the assignment.xlsx]Pivot Table -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 outcomes based on Parent</a:t>
            </a:r>
            <a:r>
              <a:rPr lang="en-AU" baseline="0"/>
              <a:t> category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E-4553-B36F-63AF651637B3}"/>
            </c:ext>
          </c:extLst>
        </c:ser>
        <c:ser>
          <c:idx val="1"/>
          <c:order val="1"/>
          <c:tx>
            <c:strRef>
              <c:f>'Pivot Table -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E-4553-B36F-63AF651637B3}"/>
            </c:ext>
          </c:extLst>
        </c:ser>
        <c:ser>
          <c:idx val="2"/>
          <c:order val="2"/>
          <c:tx>
            <c:strRef>
              <c:f>'Pivot Table -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E-4553-B36F-63AF651637B3}"/>
            </c:ext>
          </c:extLst>
        </c:ser>
        <c:ser>
          <c:idx val="3"/>
          <c:order val="3"/>
          <c:tx>
            <c:strRef>
              <c:f>'Pivot Table -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1-4142-A523-26BDB21F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8336168"/>
        <c:axId val="338339448"/>
      </c:barChart>
      <c:catAx>
        <c:axId val="33833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39448"/>
        <c:crosses val="autoZero"/>
        <c:auto val="1"/>
        <c:lblAlgn val="ctr"/>
        <c:lblOffset val="100"/>
        <c:noMultiLvlLbl val="0"/>
      </c:catAx>
      <c:valAx>
        <c:axId val="33833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3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- edited for the assignment.xlsx]Pivot Table -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8-464D-A1F3-EB7C21186B33}"/>
            </c:ext>
          </c:extLst>
        </c:ser>
        <c:ser>
          <c:idx val="1"/>
          <c:order val="1"/>
          <c:tx>
            <c:strRef>
              <c:f>'Pivot Table -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8-464D-A1F3-EB7C21186B33}"/>
            </c:ext>
          </c:extLst>
        </c:ser>
        <c:ser>
          <c:idx val="2"/>
          <c:order val="2"/>
          <c:tx>
            <c:strRef>
              <c:f>'Pivot Table -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8-464D-A1F3-EB7C21186B33}"/>
            </c:ext>
          </c:extLst>
        </c:ser>
        <c:ser>
          <c:idx val="3"/>
          <c:order val="3"/>
          <c:tx>
            <c:strRef>
              <c:f>'Pivot Table -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-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C-4149-A783-856B4303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225824"/>
        <c:axId val="533218280"/>
      </c:barChart>
      <c:catAx>
        <c:axId val="5332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80"/>
        <c:crosses val="autoZero"/>
        <c:auto val="1"/>
        <c:lblAlgn val="ctr"/>
        <c:lblOffset val="100"/>
        <c:noMultiLvlLbl val="0"/>
      </c:catAx>
      <c:valAx>
        <c:axId val="5332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- edited for the assignment.xlsx]outcome based on month!PivotTable3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</a:t>
            </a:r>
            <a:r>
              <a:rPr lang="en-AU" baseline="0"/>
              <a:t> outcomes based on months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F-49BF-8D1A-21F29C2CA1B8}"/>
            </c:ext>
          </c:extLst>
        </c:ser>
        <c:ser>
          <c:idx val="1"/>
          <c:order val="1"/>
          <c:tx>
            <c:strRef>
              <c:f>'outcome based on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0-462B-B0C5-F028F43D25E2}"/>
            </c:ext>
          </c:extLst>
        </c:ser>
        <c:ser>
          <c:idx val="2"/>
          <c:order val="2"/>
          <c:tx>
            <c:strRef>
              <c:f>'outcome based on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based on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month'!$D$6:$D$18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0-462B-B0C5-F028F43D25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281200"/>
        <c:axId val="598285792"/>
      </c:lineChart>
      <c:catAx>
        <c:axId val="59828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85792"/>
        <c:crosses val="autoZero"/>
        <c:auto val="1"/>
        <c:lblAlgn val="ctr"/>
        <c:lblOffset val="100"/>
        <c:noMultiLvlLbl val="0"/>
      </c:catAx>
      <c:valAx>
        <c:axId val="598285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Number</a:t>
                </a:r>
                <a:r>
                  <a:rPr lang="en-AU" baseline="0"/>
                  <a:t> of projects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82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Project outcome</a:t>
            </a:r>
            <a:r>
              <a:rPr lang="en-AU" baseline="0"/>
              <a:t>s based on crowdfund goal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≥50000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6-4D0E-BC7F-3B6DE4B23A60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≥50000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6-4D0E-BC7F-3B6DE4B23A60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≥50000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6-4D0E-BC7F-3B6DE4B2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13736"/>
        <c:axId val="540615848"/>
      </c:lineChart>
      <c:catAx>
        <c:axId val="54061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Crowdfunded</a:t>
                </a:r>
                <a:r>
                  <a:rPr lang="en-AU" baseline="0"/>
                  <a:t> goal range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15848"/>
        <c:crosses val="autoZero"/>
        <c:auto val="1"/>
        <c:lblAlgn val="ctr"/>
        <c:lblOffset val="100"/>
        <c:noMultiLvlLbl val="0"/>
      </c:catAx>
      <c:valAx>
        <c:axId val="5406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Percentagesv</a:t>
                </a:r>
                <a:r>
                  <a:rPr lang="en-AU" baseline="0"/>
                  <a:t> (%)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771524</xdr:colOff>
      <xdr:row>6</xdr:row>
      <xdr:rowOff>114300</xdr:rowOff>
    </xdr:from>
    <xdr:to>
      <xdr:col>18</xdr:col>
      <xdr:colOff>647699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A4070-B4FB-4332-9EE0-B98A08BE7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4</xdr:row>
      <xdr:rowOff>28574</xdr:rowOff>
    </xdr:from>
    <xdr:to>
      <xdr:col>20</xdr:col>
      <xdr:colOff>104774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4B028-A674-4CB4-8FBE-A87C4A3C9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38099</xdr:rowOff>
    </xdr:from>
    <xdr:to>
      <xdr:col>16</xdr:col>
      <xdr:colOff>304800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849AD-487E-49C7-9D03-378961B1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13</xdr:row>
      <xdr:rowOff>133349</xdr:rowOff>
    </xdr:from>
    <xdr:to>
      <xdr:col>12</xdr:col>
      <xdr:colOff>257174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1D647-0209-8AE2-8DC6-DDFD951A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Tran" refreshedDate="45079.536645717591" createdVersion="6" refreshedVersion="6" minRefreshableVersion="3" recordCount="1001" xr:uid="{5C6450A6-B004-4BC5-97E5-2340860A562A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0" maxValue="113.17073170731707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Tran" refreshedDate="45079.571615972221" createdVersion="6" refreshedVersion="6" minRefreshableVersion="3" recordCount="1001" xr:uid="{2844039E-8E02-4DB9-948C-098CC76BC79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0" maxValue="113.17073170731707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x v="3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s v="food/food trucks"/>
    <n v="55.98841354723708"/>
    <x v="0"/>
    <x v="0"/>
  </r>
  <r>
    <m/>
    <m/>
    <m/>
    <m/>
    <m/>
    <m/>
    <x v="4"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s v="technology/web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s v="music/rock"/>
    <n v="103.20833333333333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s v="theater/plays"/>
    <n v="99.339622641509436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s v="theater/plays"/>
    <n v="75.833333333333329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s v="film &amp; video/documentary"/>
    <n v="60.555555555555557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s v="theater/plays"/>
    <n v="64.93832599118943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s v="theater/plays"/>
    <n v="30.997175141242938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s v="music/electric music"/>
    <n v="72.909090909090907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s v="theater/plays"/>
    <n v="112.22222222222223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s v="film &amp; video/drama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s v="music/indie rock"/>
    <n v="105.05102040816327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s v="music/indie rock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s v="technology/wearables"/>
    <n v="84.986725663716811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s v="film &amp; video/animation"/>
    <n v="107.96236989591674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s v="theater/plays"/>
    <n v="45.103703703703701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s v="theater/plays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s v="film &amp; video/drama"/>
    <n v="105.97134670487107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s v="theater/plays"/>
    <n v="69.055555555555557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s v="theater/plays"/>
    <n v="85.044943820224717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s v="film &amp; video/documentary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s v="technology/wearables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s v="games/video games"/>
    <n v="73.030674846625772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s v="theater/plays"/>
    <n v="35.009459459459457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s v="theater/plays"/>
    <n v="61.997747747747745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s v="film &amp; video/shorts"/>
    <n v="94.000622665006233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s v="film &amp; video/animation"/>
    <n v="112.05426356589147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n v="48.008849557522126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s v="film &amp; video/documentary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s v="theater/plays"/>
    <n v="35.000184535892231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s v="film &amp; video/drama"/>
    <n v="95.993893129770996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s v="theater/plays"/>
    <n v="68.8125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s v="publishing/fiction"/>
    <n v="105.97196261682242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s v="photography/photography books"/>
    <n v="75.261194029850742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s v="theater/plays"/>
    <n v="57.125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s v="technology/wearables"/>
    <n v="75.141414141414145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s v="music/rock"/>
    <n v="107.42342342342343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s v="food/food trucks"/>
    <n v="35.995495495495497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s v="publishing/radio &amp; podcasts"/>
    <n v="26.998873148744366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s v="publishing/fiction"/>
    <n v="107.56122448979592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s v="theater/plays"/>
    <n v="94.375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s v="music/rock"/>
    <n v="46.163043478260867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s v="theater/plays"/>
    <n v="47.845637583892618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s v="theater/plays"/>
    <n v="53.007815713698065"/>
    <x v="3"/>
    <s v="plays"/>
    <x v="48"/>
    <d v="2015-07-07T05:00:00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s v="music/rock"/>
    <n v="45.059405940594061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s v="technology/wearables"/>
    <n v="99.006816632583508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s v="theater/plays"/>
    <n v="32.786666666666669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s v="film &amp; video/drama"/>
    <n v="59.119617224880386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s v="technology/wearables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s v="music/jazz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s v="technology/wearables"/>
    <n v="70.079268292682926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s v="games/video games"/>
    <n v="31.059701492537314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s v="theater/plays"/>
    <n v="29.061611374407583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s v="theater/plays"/>
    <n v="30.0859375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s v="theater/plays"/>
    <n v="84.998125000000002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s v="theater/plays"/>
    <n v="82.001775410563695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s v="technology/web"/>
    <n v="58.040160642570278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s v="technology/web"/>
    <n v="71.94736842105263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s v="theater/plays"/>
    <n v="61.038135593220339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s v="theater/plays"/>
    <n v="108.91666666666667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s v="technology/wearables"/>
    <n v="29.001722017220171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s v="theater/plays"/>
    <n v="58.975609756097562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s v="theater/plays"/>
    <n v="111.82352941176471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s v="theater/plays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s v="theater/plays"/>
    <n v="85.315789473684205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s v="film &amp; video/animation"/>
    <n v="74.481481481481481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s v="music/jazz"/>
    <n v="105.14772727272727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s v="music/metal"/>
    <n v="56.188235294117646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s v="photography/photography books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s v="theater/plays"/>
    <n v="57.00296912114014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s v="film &amp; video/animation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s v="publishing/translations"/>
    <n v="41.018181818181816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s v="theater/plays"/>
    <n v="48.004773269689736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s v="games/video games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s v="music/rock"/>
    <n v="92.109489051094897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s v="games/video games"/>
    <n v="83.183333333333337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s v="music/electric music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s v="technology/wearables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s v="music/indie rock"/>
    <n v="90.563380281690144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s v="theater/plays"/>
    <n v="61.108374384236456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s v="music/rock"/>
    <n v="83.022941970310384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s v="publishing/translations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s v="theater/plays"/>
    <n v="89.458333333333329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s v="theater/plays"/>
    <n v="57.849056603773583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s v="publishing/translations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s v="games/video games"/>
    <n v="103.96586345381526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s v="theater/plays"/>
    <n v="107.99508196721311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s v="technology/web"/>
    <n v="48.927777777777777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s v="film &amp; video/documentary"/>
    <n v="37.666666666666664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s v="theater/plays"/>
    <n v="64.999141999141997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s v="food/food trucks"/>
    <n v="106.61061946902655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s v="games/video games"/>
    <n v="27.009016393442622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s v="theater/plays"/>
    <n v="91.16463414634147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s v="music/electric music"/>
    <n v="56.054878048780488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s v="technology/wearables"/>
    <n v="31.017857142857142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s v="music/electric music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s v="music/indie rock"/>
    <n v="89.005216484089729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s v="technology/web"/>
    <n v="103.46315789473684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s v="theater/plays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s v="theater/plays"/>
    <n v="75.895348837209298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s v="film &amp; video/documentary"/>
    <n v="107.57831325301204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s v="film &amp; video/television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s v="food/food trucks"/>
    <n v="71.983108108108112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s v="publishing/radio &amp; podcasts"/>
    <n v="108.95414201183432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s v="food/food trucks"/>
    <n v="94.938931297709928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s v="technology/wearables"/>
    <n v="109.65079365079364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s v="publishing/fiction"/>
    <n v="44.001815980629537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n v="86.794520547945211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s v="film &amp; video/television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s v="photography/photography books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s v="film &amp; video/documentary"/>
    <n v="69.79220779220779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s v="games/mobile games"/>
    <n v="63.003367003367003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s v="games/video games"/>
    <n v="110.0343300110742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s v="publishing/fiction"/>
    <n v="25.997933274284026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s v="theater/plays"/>
    <n v="49.987915407854985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s v="photography/photography books"/>
    <n v="101.72340425531915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s v="theater/plays"/>
    <n v="47.083333333333336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s v="theater/plays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s v="theater/plays"/>
    <n v="78.96875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s v="music/rock"/>
    <n v="80.067669172932327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s v="food/food trucks"/>
    <n v="86.472727272727269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s v="film &amp; video/drama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s v="technology/web"/>
    <n v="67.996725337699544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s v="theater/plays"/>
    <n v="43.078651685393261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s v="music/world music"/>
    <n v="87.95597484276729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s v="film &amp; video/documentary"/>
    <n v="94.987234042553197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s v="theater/plays"/>
    <n v="46.905982905982903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s v="film &amp; video/drama"/>
    <n v="46.913793103448278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s v="technology/wearables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s v="film &amp; video/documentary"/>
    <n v="65.989247311827953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s v="technology/web"/>
    <n v="60.992530345471522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s v="technology/web"/>
    <n v="98.307692307692307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s v="theater/plays"/>
    <n v="86.066666666666663"/>
    <x v="3"/>
    <s v="plays"/>
    <x v="141"/>
    <d v="2019-06-25T05:00:00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s v="technology/wearables"/>
    <n v="76.989583333333329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s v="theater/plays"/>
    <n v="29.764705882352942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s v="theater/plays"/>
    <n v="46.91959798994975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s v="technology/wearables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s v="music/indie rock"/>
    <n v="69.907692307692301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s v="music/electric music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s v="music/indie rock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s v="theater/plays"/>
    <n v="31.000176025347649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s v="music/indie rock"/>
    <n v="95.042492917847028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s v="theater/plays"/>
    <n v="75.968174204355108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s v="music/rock"/>
    <n v="71.013192612137203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s v="photography/photography books"/>
    <n v="73.733333333333334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s v="music/rock"/>
    <n v="113.17073170731707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s v="theater/plays"/>
    <n v="105.00933552992861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s v="technology/wearables"/>
    <n v="79.176829268292678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s v="technology/web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s v="music/rock"/>
    <n v="58.178343949044589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s v="photography/photography books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s v="theater/plays"/>
    <n v="107.99068767908309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s v="technology/web"/>
    <n v="44.005985634477256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s v="photography/photography books"/>
    <n v="55.077868852459019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s v="music/indie rock"/>
    <n v="41.996858638743454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s v="film &amp; video/shorts"/>
    <n v="77.988161010260455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s v="music/indie rock"/>
    <n v="82.507462686567166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s v="theater/plays"/>
    <n v="100.98334401024984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s v="technology/wearables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s v="theater/plays"/>
    <n v="41.999115044247787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s v="theater/plays"/>
    <n v="110.05115089514067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s v="theater/plays"/>
    <n v="58.997079225994888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s v="food/food trucks"/>
    <n v="32.985714285714288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s v="theater/plays"/>
    <n v="45.005654509471306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s v="technology/wearables"/>
    <n v="81.98196487897485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s v="technology/web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s v="theater/plays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s v="music/rock"/>
    <n v="40.988372093023258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s v="theater/plays"/>
    <n v="31.029411764705884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s v="film &amp; video/television"/>
    <n v="37.789473684210527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s v="theater/plays"/>
    <n v="32.006772009029348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s v="film &amp; video/shorts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s v="theater/plays"/>
    <n v="102.0498866213152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s v="theater/plays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s v="music/rock"/>
    <n v="35.049382716049379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s v="music/indie rock"/>
    <n v="46.338461538461537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s v="music/metal"/>
    <n v="69.174603174603178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s v="music/electric music"/>
    <n v="109.07824427480917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s v="film &amp; video/drama"/>
    <n v="82.010055304172951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s v="music/electric music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s v="music/rock"/>
    <n v="74.461538461538467"/>
    <x v="1"/>
    <s v="rock"/>
    <x v="195"/>
    <d v="2015-07-11T05:00:00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s v="technology/web"/>
    <n v="91.114649681528661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s v="food/food trucks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s v="theater/plays"/>
    <n v="42.999777678968428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s v="music/jazz"/>
    <n v="63.225000000000001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s v="theater/plays"/>
    <n v="70.174999999999997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s v="publishing/fiction"/>
    <n v="61.333333333333336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s v="film &amp; video/documentary"/>
    <n v="96.984900146127615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s v="film &amp; video/documentary"/>
    <n v="51.004950495049506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s v="film &amp; video/science fiction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s v="theater/plays"/>
    <n v="60.984615384615381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s v="theater/plays"/>
    <n v="73.214285714285708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s v="music/indie rock"/>
    <n v="39.997435299603637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s v="music/rock"/>
    <n v="86.812121212121212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s v="theater/plays"/>
    <n v="42.125874125874127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s v="theater/plays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s v="film &amp; video/science fiction"/>
    <n v="62.003211991434689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s v="film &amp; video/shorts"/>
    <n v="31.005037783375315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s v="film &amp; video/animation"/>
    <n v="89.991552956465242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s v="theater/plays"/>
    <n v="39.235294117647058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s v="food/food trucks"/>
    <n v="54.993116108306566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s v="photography/photography books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s v="theater/plays"/>
    <n v="87.966702470461868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s v="film &amp; video/science fiction"/>
    <n v="51.999165275459099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s v="music/rock"/>
    <n v="29.999659863945578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s v="photography/photography books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s v="games/mobile games"/>
    <n v="108.96182396606575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s v="film &amp; video/animation"/>
    <n v="66.998379254457049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s v="games/mobile games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s v="games/video games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s v="theater/plays"/>
    <n v="82.432835820895519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s v="theater/plays"/>
    <n v="63.293478260869563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s v="film &amp; video/animation"/>
    <n v="96.774193548387103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s v="games/video games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s v="film &amp; video/animation"/>
    <n v="39.010869565217391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s v="music/rock"/>
    <n v="75.84210526315789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s v="film &amp; video/animation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s v="theater/plays"/>
    <n v="104.51546391752578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s v="technology/wearables"/>
    <n v="76.268292682926827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s v="theater/plays"/>
    <n v="69.015695067264573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s v="publishing/nonfiction"/>
    <n v="101.97684085510689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s v="music/rock"/>
    <n v="42.915999999999997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s v="theater/plays"/>
    <n v="43.025210084033617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s v="theater/plays"/>
    <n v="75.245283018867923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s v="theater/plays"/>
    <n v="69.023364485981304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s v="technology/web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s v="publishing/fiction"/>
    <n v="98.013800424628457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s v="games/mobile games"/>
    <n v="60.105504587155963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s v="publishing/translations"/>
    <n v="26.000773395204948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s v="theater/plays"/>
    <n v="38.019801980198018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s v="theater/plays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s v="film &amp; video/drama"/>
    <n v="81.019475655430711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s v="publishing/nonfiction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s v="music/rock"/>
    <n v="57.003535651149086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s v="music/rock"/>
    <n v="63.93333333333333"/>
    <x v="1"/>
    <s v="rock"/>
    <x v="248"/>
    <d v="2016-03-01T06:00:00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n v="90.456521739130437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s v="theater/plays"/>
    <n v="72.172043010752688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s v="photography/photography books"/>
    <n v="77.934782608695656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s v="music/rock"/>
    <n v="38.065134099616856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s v="music/rock"/>
    <n v="57.936123348017624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s v="music/indie rock"/>
    <n v="49.794392523364486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s v="photography/photography books"/>
    <n v="54.050251256281406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s v="theater/plays"/>
    <n v="30.002721335268504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s v="theater/plays"/>
    <n v="70.127906976744185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s v="music/jazz"/>
    <n v="26.996228786926462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s v="theater/plays"/>
    <n v="51.990606936416185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s v="film &amp; video/documentary"/>
    <n v="56.416666666666664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s v="film &amp; video/television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s v="games/video games"/>
    <n v="25.005291005291006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s v="photography/photography books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s v="theater/plays"/>
    <n v="82.021647307286173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s v="theater/plays"/>
    <n v="37.957446808510639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s v="theater/plays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s v="publishing/translations"/>
    <n v="81.198275862068968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s v="games/video games"/>
    <n v="40.030075187969928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s v="theater/plays"/>
    <n v="89.939759036144579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s v="technology/web"/>
    <n v="96.692307692307693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s v="theater/plays"/>
    <n v="25.010989010989011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s v="film &amp; video/animation"/>
    <n v="36.987277353689571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s v="theater/plays"/>
    <n v="73.012609117361791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s v="film &amp; video/television"/>
    <n v="68.240601503759393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s v="music/rock"/>
    <n v="52.310344827586206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s v="technology/web"/>
    <n v="61.765151515151516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s v="theater/plays"/>
    <n v="25.027559055118111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s v="theater/plays"/>
    <n v="106.28804347826087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s v="music/electric music"/>
    <n v="75.07386363636364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s v="music/metal"/>
    <n v="39.970802919708028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s v="theater/plays"/>
    <n v="39.982195845697326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s v="film &amp; video/documentary"/>
    <n v="101.01541850220265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s v="technology/web"/>
    <n v="76.813084112149539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s v="theater/plays"/>
    <n v="33.28125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s v="theater/plays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s v="theater/plays"/>
    <n v="36.004712041884815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s v="theater/plays"/>
    <n v="88.21052631578948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s v="theater/plays"/>
    <n v="65.240384615384613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s v="music/rock"/>
    <n v="69.958333333333329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s v="food/food trucks"/>
    <n v="39.877551020408163"/>
    <x v="0"/>
    <s v="food trucks"/>
    <x v="289"/>
    <d v="2016-04-28T05:00:0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s v="film &amp; video/documentary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s v="theater/plays"/>
    <n v="98.914285714285711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s v="music/indie rock"/>
    <n v="87.78125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s v="film &amp; video/documentary"/>
    <n v="80.767605633802816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s v="theater/plays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s v="theater/plays"/>
    <n v="73.428571428571431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s v="publishing/fiction"/>
    <n v="65.968133535660087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s v="theater/plays"/>
    <n v="109.04109589041096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s v="games/video games"/>
    <n v="99.125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s v="theater/plays"/>
    <n v="105.88429752066116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s v="theater/plays"/>
    <n v="48.996525921966864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s v="film &amp; video/documentary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s v="theater/plays"/>
    <n v="103.87096774193549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s v="food/food trucks"/>
    <n v="59.268518518518519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s v="music/rock"/>
    <n v="53.117647058823529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s v="technology/web"/>
    <n v="50.796875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s v="film &amp; video/shorts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s v="theater/plays"/>
    <n v="37.998645510835914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s v="film &amp; video/documentary"/>
    <n v="82.615384615384613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s v="theater/plays"/>
    <n v="37.941368078175898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s v="theater/plays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s v="film &amp; video/animation"/>
    <n v="25.984375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s v="theater/plays"/>
    <n v="30.363636363636363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s v="music/rock"/>
    <n v="54.004916018025398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s v="games/video games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s v="film &amp; video/documentary"/>
    <n v="45.003610108303249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s v="food/food trucks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s v="technology/wearables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s v="theater/plays"/>
    <n v="47.035573122529641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s v="music/rock"/>
    <n v="110.99550763701707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s v="music/rock"/>
    <n v="87.003066141042481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s v="music/rock"/>
    <n v="63.994402985074629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s v="theater/plays"/>
    <n v="105.9945205479452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s v="theater/plays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s v="theater/plays"/>
    <n v="84.02004626060139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s v="photography/photography books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s v="music/indie rock"/>
    <n v="76.990453460620529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s v="theater/plays"/>
    <n v="97.146341463414629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s v="theater/plays"/>
    <n v="33.013605442176868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s v="games/video games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s v="film &amp; video/drama"/>
    <n v="69.966767371601208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s v="technology/web"/>
    <n v="66.005235602094245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s v="food/food trucks"/>
    <n v="41.005742176284812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s v="theater/plays"/>
    <n v="103.96316359696641"/>
    <x v="3"/>
    <s v="plays"/>
    <x v="296"/>
    <d v="2017-08-13T05:00:00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s v="music/rock"/>
    <n v="47.009935419771487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s v="theater/plays"/>
    <n v="29.606060606060606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s v="theater/plays"/>
    <n v="81.010569583088667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s v="technology/wearables"/>
    <n v="26.058139534883722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s v="theater/plays"/>
    <n v="85.775000000000006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s v="games/video games"/>
    <n v="103.73170731707317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s v="photography/photography books"/>
    <n v="49.826086956521742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s v="film &amp; video/animation"/>
    <n v="63.893048128342244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s v="theater/plays"/>
    <n v="47.002434782608695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s v="theater/plays"/>
    <n v="108.47727272727273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s v="music/rock"/>
    <n v="72.015706806282722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s v="music/rock"/>
    <n v="59.928057553956833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s v="music/indie rock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s v="theater/plays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s v="theater/plays"/>
    <n v="105.52475247524752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s v="theater/plays"/>
    <n v="24.933333333333334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s v="film &amp; video/documentary"/>
    <n v="69.873786407766985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s v="film &amp; video/television"/>
    <n v="95.733766233766232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s v="theater/plays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s v="theater/plays"/>
    <n v="59.011948529411768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s v="film &amp; video/documentary"/>
    <n v="84.757396449704146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s v="theater/plays"/>
    <n v="78.010921177587846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s v="film &amp; video/documentary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s v="music/rock"/>
    <n v="93.702290076335885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s v="theater/plays"/>
    <n v="40.14173228346457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s v="film &amp; video/documentary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s v="theater/plays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s v="theater/plays"/>
    <n v="47.714285714285715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s v="theater/plays"/>
    <n v="62.896774193548389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s v="photography/photography books"/>
    <n v="86.611940298507463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s v="food/food trucks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s v="film &amp; video/documentary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s v="publishing/nonfiction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s v="theater/plays"/>
    <n v="96.960674157303373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s v="technology/wearables"/>
    <n v="100.93160377358491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s v="music/indie rock"/>
    <n v="89.227586206896547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s v="theater/plays"/>
    <n v="87.979166666666671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s v="publishing/nonfiction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s v="technology/wearables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s v="music/jazz"/>
    <n v="47.004903563255965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s v="film &amp; video/documentary"/>
    <n v="110.44117647058823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s v="theater/plays"/>
    <n v="41.990909090909092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s v="film &amp; video/drama"/>
    <n v="48.012468827930178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s v="music/rock"/>
    <n v="31.019823788546255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s v="film &amp; video/animation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s v="music/indie rock"/>
    <n v="66.022316684378325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s v="theater/plays"/>
    <n v="46.060200668896321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s v="theater/plays"/>
    <n v="55.99336650082919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s v="theater/plays"/>
    <n v="68.985695127402778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s v="theater/plays"/>
    <n v="60.981609195402299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s v="film &amp; video/documentary"/>
    <n v="110.98139534883721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s v="film &amp; video/documentary"/>
    <n v="78.759740259740255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s v="music/rock"/>
    <n v="87.960784313725483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s v="games/mobile games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s v="theater/plays"/>
    <n v="99.524390243902445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s v="publishing/fiction"/>
    <n v="104.82089552238806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s v="film &amp; video/animation"/>
    <n v="108.01469237832875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s v="food/food trucks"/>
    <n v="28.998544660724033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s v="theater/plays"/>
    <n v="30.028708133971293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s v="film &amp; video/documentary"/>
    <n v="41.005559416261292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s v="theater/plays"/>
    <n v="62.866666666666667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s v="film &amp; video/documentary"/>
    <n v="47.005002501250623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s v="technology/web"/>
    <n v="26.997693638285604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s v="theater/plays"/>
    <n v="68.329787234042556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s v="technology/wearables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s v="theater/plays"/>
    <n v="54.024390243902438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s v="food/food trucks"/>
    <n v="97.055555555555557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s v="music/indie rock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s v="photography/photography books"/>
    <n v="84.423913043478265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s v="theater/plays"/>
    <n v="47.091324200913242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s v="theater/plays"/>
    <n v="77.996041171813147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s v="film &amp; video/animation"/>
    <n v="62.967871485943775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s v="photography/photography books"/>
    <n v="81.006080449017773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s v="theater/plays"/>
    <n v="65.321428571428569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s v="theater/plays"/>
    <n v="104.43617021276596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s v="theater/plays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s v="film &amp; video/documentary"/>
    <n v="83.023989898989896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s v="theater/plays"/>
    <n v="103.98131932282546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s v="music/jazz"/>
    <n v="54.931726907630519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s v="film &amp; video/animation"/>
    <n v="51.921875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s v="theater/plays"/>
    <n v="60.02834008097166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s v="film &amp; video/science fiction"/>
    <n v="44.003488879197555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s v="film &amp; video/television"/>
    <n v="53.003513254551258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s v="theater/plays"/>
    <n v="75.04195804195804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s v="theater/plays"/>
    <n v="35.911111111111111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s v="music/indie rock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s v="theater/plays"/>
    <n v="63.170588235294119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s v="technology/wearables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s v="games/video games"/>
    <n v="75.014876033057845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n v="101.19767441860465"/>
    <x v="6"/>
    <s v="video games"/>
    <x v="426"/>
    <d v="2019-03-23T05:00:00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s v="music/rock"/>
    <n v="29.001272669424118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s v="film &amp; video/drama"/>
    <n v="98.225806451612897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s v="film &amp; video/science fiction"/>
    <n v="87.001693480101608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s v="film &amp; video/drama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s v="theater/plays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s v="music/indie rock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s v="theater/plays"/>
    <n v="28.956521739130434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s v="theater/plays"/>
    <n v="55.993396226415094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s v="film &amp; video/documentary"/>
    <n v="54.038095238095238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s v="film &amp; video/drama"/>
    <n v="66.997115384615384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s v="games/mobile games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s v="film &amp; video/animation"/>
    <n v="69.009501187648453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s v="theater/plays"/>
    <n v="39.006568144499177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s v="publishing/translations"/>
    <n v="110.3625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n v="94.857142857142861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s v="technology/web"/>
    <n v="57.935251798561154"/>
    <x v="2"/>
    <s v="web"/>
    <x v="441"/>
    <d v="2015-11-30T06:00:00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s v="film &amp; video/drama"/>
    <n v="64.95597484276729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s v="technology/wearables"/>
    <n v="27.00524934383202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s v="music/rock"/>
    <n v="104.94260869565217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s v="music/electric music"/>
    <n v="84.028301886792448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s v="film &amp; video/television"/>
    <n v="102.85915492957747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s v="publishing/translations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s v="publishing/fiction"/>
    <n v="51.001785714285717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s v="film &amp; video/science fiction"/>
    <n v="40.823008849557525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s v="technology/wearables"/>
    <n v="58.999637155297535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s v="food/food trucks"/>
    <n v="71.156069364161851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s v="photography/photography books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s v="theater/plays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s v="publishing/fiction"/>
    <n v="76.555555555555557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s v="theater/plays"/>
    <n v="87.068592057761734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s v="food/food trucks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s v="theater/plays"/>
    <n v="42.969135802469133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s v="publishing/translations"/>
    <n v="33.428571428571431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s v="theater/plays"/>
    <n v="83.982949701619773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s v="theater/plays"/>
    <n v="101.41739130434783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s v="technology/wearables"/>
    <n v="109.87058823529412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s v="journalism/audio"/>
    <n v="31.916666666666668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s v="food/food trucks"/>
    <n v="70.993450675399103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s v="film &amp; video/shorts"/>
    <n v="77.026890756302521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s v="photography/photography books"/>
    <n v="101.78125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s v="technology/wearables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s v="theater/plays"/>
    <n v="68.02051282051282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s v="film &amp; video/animation"/>
    <n v="30.87037037037037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s v="technology/wearables"/>
    <n v="27.908333333333335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s v="technology/web"/>
    <n v="79.994818652849744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s v="film &amp; video/documentary"/>
    <n v="38.003378378378379"/>
    <x v="4"/>
    <s v="documentary"/>
    <x v="471"/>
    <d v="2016-03-20T05:00:00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e v="#DIV/0!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s v="film &amp; video/documentary"/>
    <n v="59.990534521158132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s v="games/video games"/>
    <n v="37.037634408602152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s v="film &amp; video/drama"/>
    <n v="99.963043478260872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s v="music/rock"/>
    <n v="111.6774193548387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s v="publishing/radio &amp; podcasts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s v="theater/plays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s v="technology/web"/>
    <n v="44.05263157894737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s v="theater/plays"/>
    <n v="52.999726551818434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s v="film &amp; video/drama"/>
    <n v="70.908396946564892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s v="theater/plays"/>
    <n v="98.060773480662988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s v="games/video games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s v="film &amp; video/television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s v="music/rock"/>
    <n v="58.945075757575758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s v="theater/plays"/>
    <n v="36.067669172932334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s v="publishing/nonfiction"/>
    <n v="63.030732860520096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s v="food/food trucks"/>
    <n v="84.717948717948715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s v="music/rock"/>
    <n v="101.97518330513255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s v="theater/plays"/>
    <n v="106.4375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s v="film &amp; video/drama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s v="film &amp; video/shorts"/>
    <n v="85.806282722513089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s v="film &amp; video/shorts"/>
    <n v="70.82022471910112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s v="theater/plays"/>
    <n v="40.998484082870135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s v="technology/wearables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s v="theater/plays"/>
    <n v="88.054421768707485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s v="music/indie rock"/>
    <n v="90.337500000000006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s v="games/video games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s v="publishing/fiction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s v="games/video games"/>
    <n v="48.993956043956047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s v="theater/plays"/>
    <n v="63.857142857142854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s v="music/indie rock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s v="film &amp; video/drama"/>
    <n v="55.08230452674897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s v="theater/plays"/>
    <n v="62.044554455445542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s v="publishing/fiction"/>
    <n v="104.97857142857143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s v="film &amp; video/documentary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s v="games/mobile games"/>
    <n v="44.007716049382715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s v="food/food trucks"/>
    <n v="92.467532467532465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s v="photography/photography books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s v="games/mobile games"/>
    <n v="109.07848101265823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s v="music/indie rock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s v="games/video games"/>
    <n v="77.022222222222226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s v="music/rock"/>
    <n v="92.166666666666671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s v="theater/plays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s v="theater/plays"/>
    <n v="78.068181818181813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s v="theater/plays"/>
    <n v="59.991289782244557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s v="technology/wearables"/>
    <n v="110.03018372703411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s v="technology/web"/>
    <n v="37.99856063332134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s v="theater/plays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s v="music/rock"/>
    <n v="72.978599221789878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s v="music/indie rock"/>
    <n v="26.007220216606498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s v="music/rock"/>
    <n v="104.36296296296297"/>
    <x v="1"/>
    <s v="rock"/>
    <x v="519"/>
    <d v="2014-05-03T05:00:00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s v="publishing/translations"/>
    <n v="102.18852459016394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s v="film &amp; video/science fiction"/>
    <n v="54.117647058823529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s v="theater/plays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s v="theater/plays"/>
    <n v="104.03228962818004"/>
    <x v="3"/>
    <s v="plays"/>
    <x v="523"/>
    <d v="2016-08-09T05:00:00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s v="film &amp; video/animation"/>
    <n v="49.994334277620396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s v="theater/plays"/>
    <n v="56.015151515151516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s v="music/rock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s v="film &amp; video/documentary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s v="theater/plays"/>
    <n v="78.990502793296088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s v="theater/plays"/>
    <n v="53.99499443826474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s v="music/electric music"/>
    <n v="111.45945945945945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s v="music/rock"/>
    <n v="60.922131147540981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s v="theater/plays"/>
    <n v="26.0015444015444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s v="film &amp; video/animation"/>
    <n v="80.993208828522924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s v="music/rock"/>
    <n v="34.995963302752294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s v="music/rock"/>
    <n v="52.085106382978722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s v="journalism/audio"/>
    <n v="24.986666666666668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s v="food/food trucks"/>
    <n v="69.215277777777771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s v="theater/plays"/>
    <n v="93.944444444444443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s v="theater/plays"/>
    <n v="98.40625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s v="music/jazz"/>
    <n v="41.783783783783782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s v="film &amp; video/science fiction"/>
    <n v="65.991836734693877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s v="music/jazz"/>
    <n v="72.05747126436782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s v="theater/plays"/>
    <n v="48.003209242618745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s v="technology/web"/>
    <n v="54.098591549295776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s v="games/video games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s v="film &amp; video/documentary"/>
    <n v="67.034103410341032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s v="technology/web"/>
    <n v="64.01425914445133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s v="publishing/translations"/>
    <n v="96.066176470588232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s v="music/rock"/>
    <n v="51.184615384615384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s v="food/food trucks"/>
    <n v="43.92307692307692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s v="theater/plays"/>
    <n v="91.021198830409361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s v="film &amp; video/documentary"/>
    <n v="50.127450980392155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s v="publishing/radio &amp; podcasts"/>
    <n v="67.720930232558146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s v="games/video games"/>
    <n v="61.03921568627451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s v="theater/plays"/>
    <n v="80.011857707509876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s v="film &amp; video/animation"/>
    <n v="47.001497753369947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s v="theater/plays"/>
    <n v="71.127388535031841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s v="theater/plays"/>
    <n v="89.99079189686924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s v="film &amp; video/drama"/>
    <n v="43.032786885245905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s v="theater/plays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s v="music/rock"/>
    <n v="73.004566210045667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s v="film &amp; video/documentary"/>
    <n v="62.341463414634148"/>
    <x v="4"/>
    <s v="documentary"/>
    <x v="554"/>
    <d v="2015-02-20T06:00:00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s v="technology/wearables"/>
    <n v="67.103092783505161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s v="theater/plays"/>
    <n v="79.978947368421046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s v="theater/plays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s v="theater/plays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s v="publishing/nonfiction"/>
    <n v="57.738317757009348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s v="music/rock"/>
    <n v="40.03125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s v="food/food trucks"/>
    <n v="81.016591928251117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s v="music/jazz"/>
    <n v="35.047468354430379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s v="film &amp; video/science fiction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s v="theater/plays"/>
    <n v="27.998126756166094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s v="theater/plays"/>
    <n v="75.733333333333334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s v="music/electric music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n v="73.615384615384613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s v="theater/plays"/>
    <n v="56.991701244813278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s v="theater/plays"/>
    <n v="85.223529411764702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s v="music/indie rock"/>
    <n v="50.962184873949582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s v="theater/plays"/>
    <n v="63.563636363636363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s v="publishing/nonfiction"/>
    <n v="80.999165275459092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s v="theater/plays"/>
    <n v="86.044753086419746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s v="photography/photography books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s v="theater/plays"/>
    <n v="74.006063432835816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s v="music/indie rock"/>
    <n v="92.4375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s v="theater/plays"/>
    <n v="55.999257333828446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s v="photography/photography books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s v="theater/plays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s v="theater/plays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s v="food/food trucks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s v="music/indie rock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s v="theater/plays"/>
    <n v="73.968000000000004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s v="theater/plays"/>
    <n v="68.65517241379311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s v="theater/plays"/>
    <n v="59.992164544564154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s v="theater/plays"/>
    <n v="111.15827338129496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s v="film &amp; video/animation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s v="film &amp; video/television"/>
    <n v="55.985524728588658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s v="film &amp; video/television"/>
    <n v="69.986760812003524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s v="film &amp; video/animation"/>
    <n v="48.998079877112133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s v="theater/plays"/>
    <n v="103.84615384615384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s v="theater/plays"/>
    <n v="99.127659574468083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s v="film &amp; video/drama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s v="theater/plays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s v="theater/plays"/>
    <n v="58.128865979381445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s v="technology/wearables"/>
    <n v="103.73643410852713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s v="theater/plays"/>
    <n v="87.962666666666664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s v="music/rock"/>
    <n v="37.999361294443261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s v="games/video games"/>
    <n v="29.999313893653515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s v="food/food trucks"/>
    <n v="85.994467496542185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s v="theater/plays"/>
    <n v="98.011627906976742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s v="film &amp; video/shorts"/>
    <n v="44.994570837642193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s v="technology/web"/>
    <n v="31.012224938875306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s v="technology/web"/>
    <n v="59.970085470085472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s v="music/metal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s v="photography/photography books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s v="food/food trucks"/>
    <n v="98.966269841269835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s v="film &amp; video/science fiction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s v="music/rock"/>
    <n v="81.010256410256417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s v="film &amp; video/documentary"/>
    <n v="76.013333333333335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s v="theater/plays"/>
    <n v="96.597402597402592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s v="music/jazz"/>
    <n v="76.957446808510639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s v="theater/plays"/>
    <n v="67.984732824427482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s v="theater/plays"/>
    <n v="88.781609195402297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s v="music/jazz"/>
    <n v="24.99623706491063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s v="film &amp; video/documentary"/>
    <n v="44.922794117647058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s v="journalism/audio"/>
    <n v="29.009546539379475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s v="theater/plays"/>
    <n v="73.59210526315789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s v="theater/plays"/>
    <n v="107.97038864898211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s v="music/indie rock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s v="theater/plays"/>
    <n v="111.02236719478098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s v="theater/plays"/>
    <n v="24.997515808491418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s v="music/indie rock"/>
    <n v="42.155172413793103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s v="photography/photography books"/>
    <n v="47.003284072249592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s v="journalism/audio"/>
    <n v="36.0392749244713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s v="photography/photography books"/>
    <n v="101.03760683760684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s v="publishing/fiction"/>
    <n v="39.927927927927925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s v="film &amp; video/drama"/>
    <n v="83.158139534883716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s v="food/food trucks"/>
    <n v="39.97520661157025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s v="games/mobile games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s v="theater/plays"/>
    <n v="95.978877489438744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s v="theater/plays"/>
    <n v="78.728155339805824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s v="theater/plays"/>
    <n v="56.081632653061227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s v="publishing/nonfiction"/>
    <n v="69.090909090909093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s v="theater/plays"/>
    <n v="102.05291576673866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s v="technology/wearables"/>
    <n v="107.32089552238806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n v="51.970260223048328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s v="film &amp; video/television"/>
    <n v="71.137142857142862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s v="technology/web"/>
    <n v="106.49275362318841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s v="film &amp; video/documentary"/>
    <n v="42.93684210526316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s v="film &amp; video/documentary"/>
    <n v="30.037974683544302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s v="music/rock"/>
    <n v="70.623376623376629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s v="theater/plays"/>
    <n v="66.016018306636155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s v="theater/plays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s v="music/rock"/>
    <n v="62.867346938775512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s v="theater/plays"/>
    <n v="108.98537682789652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s v="music/electric music"/>
    <n v="26.999314599040439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s v="technology/wearables"/>
    <n v="65.004147943311438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s v="film &amp; video/drama"/>
    <n v="111.51785714285714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s v="theater/plays"/>
    <n v="110.99268292682927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s v="technology/wearables"/>
    <n v="56.746987951807228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s v="publishing/translations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s v="film &amp; video/animation"/>
    <n v="92.08620689655173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s v="publishing/nonfiction"/>
    <n v="82.986666666666665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s v="technology/web"/>
    <n v="103.03791821561339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s v="film &amp; video/drama"/>
    <n v="68.922619047619051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s v="theater/plays"/>
    <n v="87.737226277372258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s v="theater/plays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s v="theater/plays"/>
    <n v="50.863999999999997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s v="theater/plays"/>
    <n v="72.896039603960389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s v="publishing/radio &amp; podcasts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s v="music/rock"/>
    <n v="101.98095238095237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s v="games/mobile games"/>
    <n v="44.009146341463413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s v="theater/plays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s v="film &amp; video/documentary"/>
    <n v="24.987387387387386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s v="technology/wearables"/>
    <n v="28.003367003367003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s v="theater/plays"/>
    <n v="84.921052631578945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s v="music/rock"/>
    <n v="90.483333333333334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s v="film &amp; video/documentary"/>
    <n v="25.00197628458498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s v="theater/plays"/>
    <n v="92.013888888888886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s v="theater/plays"/>
    <n v="93.066115702479337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s v="games/mobile games"/>
    <n v="61.008145363408524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s v="theater/plays"/>
    <n v="92.036259541984734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n v="81.132596685082873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s v="film &amp; video/drama"/>
    <n v="85.221311475409834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s v="technology/wearables"/>
    <n v="110.96825396825396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s v="technology/web"/>
    <n v="32.968036529680369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s v="music/rock"/>
    <n v="96.005352363960753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s v="music/metal"/>
    <n v="84.96632653061225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s v="theater/plays"/>
    <n v="25.007462686567163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s v="photography/photography books"/>
    <n v="65.998995479658461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s v="publishing/nonfiction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s v="music/indie rock"/>
    <n v="27.933333333333334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s v="theater/plays"/>
    <n v="108.84615384615384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s v="music/electric music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s v="theater/plays"/>
    <n v="29.647058823529413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n v="101.71428571428571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s v="film &amp; video/animation"/>
    <n v="110.97231270358306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s v="technology/wearables"/>
    <n v="36.959016393442624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s v="publishing/nonfiction"/>
    <n v="30.974074074074075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s v="theater/plays"/>
    <n v="47.035087719298247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s v="photography/photography books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s v="theater/plays"/>
    <n v="37.005616224648989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s v="theater/plays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s v="theater/plays"/>
    <n v="67.817567567567565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s v="film &amp; video/drama"/>
    <n v="49.964912280701753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s v="music/rock"/>
    <n v="110.01646903820817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s v="music/electric music"/>
    <n v="89.964678178963894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s v="games/video games"/>
    <n v="79.009523809523813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s v="music/rock"/>
    <n v="86.867469879518069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s v="theater/plays"/>
    <n v="26.970212765957445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s v="music/rock"/>
    <n v="54.121621621621621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s v="music/indie rock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s v="film &amp; video/science fiction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s v="publishing/translations"/>
    <n v="107.93762183235867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s v="games/video games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s v="theater/plays"/>
    <n v="53.898148148148145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s v="music/indie rock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s v="theater/plays"/>
    <n v="43.00254993625159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s v="technology/web"/>
    <n v="86.858974358974365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s v="theater/plays"/>
    <n v="32.995456610631528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s v="theater/plays"/>
    <n v="68.028106508875737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s v="film &amp; video/animation"/>
    <n v="58.867816091954026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s v="theater/plays"/>
    <n v="105.04572803850782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s v="film &amp; video/drama"/>
    <n v="33.054878048780488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s v="theater/plays"/>
    <n v="78.821428571428569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s v="film &amp; video/animation"/>
    <n v="68.204968944099377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s v="music/rock"/>
    <n v="75.731884057971016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s v="technology/web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s v="film &amp; video/animation"/>
    <n v="101.88188976377953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s v="music/jazz"/>
    <n v="52.879227053140099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s v="music/rock"/>
    <n v="71.005820721769496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s v="film &amp; video/animation"/>
    <n v="102.38709677419355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s v="theater/plays"/>
    <n v="74.466666666666669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s v="theater/plays"/>
    <n v="51.009883198562441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s v="publishing/nonfiction"/>
    <n v="72.071823204419886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s v="music/rock"/>
    <n v="75.236363636363635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s v="film &amp; video/drama"/>
    <n v="32.967741935483872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s v="games/mobile games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s v="technology/web"/>
    <n v="45.037837837837834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s v="theater/plays"/>
    <n v="52.958677685950413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s v="theater/plays"/>
    <n v="60.017959183673469"/>
    <x v="3"/>
    <s v="plays"/>
    <x v="722"/>
    <d v="2016-02-03T06:00:00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s v="photography/photography books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s v="photography/photography books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n v="28.012875536480685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s v="music/rock"/>
    <n v="32.050458715596328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s v="film &amp; video/documentary"/>
    <n v="73.611940298507463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s v="film &amp; video/drama"/>
    <n v="108.71052631578948"/>
    <x v="4"/>
    <s v="drama"/>
    <x v="726"/>
    <d v="2012-03-29T05:00:00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n v="42.97674418604651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s v="food/food trucks"/>
    <n v="83.315789473684205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s v="theater/plays"/>
    <n v="55.927601809954751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s v="games/video games"/>
    <n v="105.03681885125184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s v="games/video games"/>
    <n v="112.66176470588235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s v="music/rock"/>
    <n v="81.944444444444443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s v="music/rock"/>
    <n v="64.049180327868854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s v="theater/plays"/>
    <n v="106.39097744360902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s v="publishing/nonfiction"/>
    <n v="76.011249497790274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s v="theater/plays"/>
    <n v="111.07246376811594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s v="games/video games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s v="music/rock"/>
    <n v="43.043010752688176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s v="film &amp; video/documentary"/>
    <n v="67.966666666666669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s v="music/rock"/>
    <n v="89.991428571428571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s v="music/rock"/>
    <n v="58.095238095238095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s v="publishing/nonfiction"/>
    <n v="83.996875000000003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s v="film &amp; video/shorts"/>
    <n v="88.853503184713375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s v="theater/plays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s v="film &amp; video/drama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n v="69.98571428571428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s v="theater/plays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s v="theater/plays"/>
    <n v="64.727272727272734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s v="photography/photography books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s v="publishing/translations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s v="publishing/translations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s v="theater/plays"/>
    <n v="94.352941176470594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s v="technology/web"/>
    <n v="44.001706484641637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s v="music/indie rock"/>
    <n v="64.744680851063833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s v="music/jazz"/>
    <n v="84.00667779632721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s v="theater/plays"/>
    <n v="34.061302681992338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s v="film &amp; video/documentary"/>
    <n v="93.273885350318466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s v="theater/plays"/>
    <n v="32.998301726577978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s v="technology/web"/>
    <n v="83.812903225806451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s v="technology/wearables"/>
    <n v="63.992424242424242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s v="photography/photography books"/>
    <n v="81.909090909090907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s v="film &amp; video/documentary"/>
    <n v="93.053191489361708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s v="technology/web"/>
    <n v="101.98449039881831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s v="technology/web"/>
    <n v="105.9375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s v="food/food trucks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s v="film &amp; video/drama"/>
    <n v="62.970930232558139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s v="music/indie rock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s v="music/electric music"/>
    <n v="77.924999999999997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s v="games/video games"/>
    <n v="80.806451612903231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s v="music/indie rock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s v="publishing/fiction"/>
    <n v="72.993613824192337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s v="food/food trucks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s v="film &amp; video/shorts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s v="food/food trucks"/>
    <n v="79.371428571428567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s v="theater/plays"/>
    <n v="41.174603174603178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s v="technology/wearables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s v="theater/plays"/>
    <n v="57.159509202453989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s v="theater/plays"/>
    <n v="77.17647058823529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s v="film &amp; video/television"/>
    <n v="24.953917050691246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s v="theater/plays"/>
    <n v="46.000916870415651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s v="photography/photography books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s v="theater/plays"/>
    <n v="102.69047619047619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s v="film &amp; video/drama"/>
    <n v="72.958174904942965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s v="theater/plays"/>
    <n v="57.190082644628099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s v="theater/plays"/>
    <n v="84.013793103448279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s v="film &amp; video/science fiction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s v="photography/photography books"/>
    <n v="42.007419183889773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s v="photography/photography books"/>
    <n v="32.002753556677376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s v="music/rock"/>
    <n v="81.567164179104481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s v="photography/photography books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s v="food/food trucks"/>
    <n v="103.033360455655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s v="music/metal"/>
    <n v="84.333333333333329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s v="publishing/nonfiction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s v="music/electric music"/>
    <n v="79.992129246064621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s v="theater/plays"/>
    <n v="70.055309734513273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s v="film &amp; video/shorts"/>
    <n v="41.911917098445599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s v="theater/plays"/>
    <n v="57.992576882290564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s v="theater/plays"/>
    <n v="40.942307692307693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s v="music/indie rock"/>
    <n v="69.9972602739726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s v="theater/plays"/>
    <n v="73.838709677419359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s v="theater/plays"/>
    <n v="41.979310344827589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s v="music/electric music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s v="music/indie rock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s v="film &amp; video/documentary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s v="publishing/translations"/>
    <n v="76.016483516483518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s v="film &amp; video/documentary"/>
    <n v="54.120603015075375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s v="film &amp; video/television"/>
    <n v="57.285714285714285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s v="theater/plays"/>
    <n v="103.81308411214954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s v="food/food trucks"/>
    <n v="105.02602739726028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s v="theater/plays"/>
    <n v="90.259259259259252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s v="film &amp; video/documentary"/>
    <n v="76.978705978705975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s v="music/jazz"/>
    <n v="102.60162601626017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s v="music/rock"/>
    <n v="55.0062893081761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s v="technology/web"/>
    <n v="32.127272727272725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s v="publishing/nonfiction"/>
    <n v="50.642857142857146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s v="publishing/radio &amp; podcasts"/>
    <n v="49.6875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s v="theater/plays"/>
    <n v="54.894067796610166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s v="film &amp; video/documentary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s v="theater/plays"/>
    <n v="44.951219512195124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s v="games/video games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s v="theater/plays"/>
    <n v="107.7625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s v="theater/plays"/>
    <n v="102.07770270270271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s v="technology/web"/>
    <n v="24.976190476190474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n v="79.944134078212286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s v="film &amp; video/drama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s v="theater/plays"/>
    <n v="26.070921985815602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s v="film &amp; video/television"/>
    <n v="105.0032154340836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s v="photography/photography books"/>
    <n v="25.826923076923077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s v="film &amp; video/shorts"/>
    <n v="77.666666666666671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s v="publishing/radio &amp; podcasts"/>
    <n v="57.82692307692308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s v="theater/plays"/>
    <n v="92.955555555555549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s v="film &amp; video/animation"/>
    <n v="37.945098039215686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s v="technology/web"/>
    <n v="31.842105263157894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s v="theater/plays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s v="theater/plays"/>
    <n v="103.41538461538461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s v="food/food trucks"/>
    <n v="105.13333333333334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s v="theater/plays"/>
    <n v="89.21621621621621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s v="technology/web"/>
    <n v="51.995234312946785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s v="theater/plays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s v="theater/plays"/>
    <n v="46.235294117647058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s v="theater/plays"/>
    <n v="51.151785714285715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s v="music/rock"/>
    <n v="33.909722222222221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s v="theater/plays"/>
    <n v="92.016298633017882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s v="theater/plays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s v="theater/plays"/>
    <n v="75.848484848484844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s v="theater/plays"/>
    <n v="80.476190476190482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s v="film &amp; video/documentary"/>
    <n v="86.978483606557376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s v="publishing/fiction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s v="games/video games"/>
    <n v="57.298507462686565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s v="technology/web"/>
    <n v="93.348484848484844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s v="theater/plays"/>
    <n v="71.987179487179489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s v="theater/plays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s v="food/food trucks"/>
    <n v="104.99122807017544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s v="photography/photography books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s v="photography/photography books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s v="theater/plays"/>
    <n v="84.187845303867405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s v="theater/plays"/>
    <n v="73.92307692307692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s v="film &amp; video/documentary"/>
    <n v="36.987499999999997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s v="technology/web"/>
    <n v="46.896551724137929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s v="music/rock"/>
    <n v="102.02437459910199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s v="film &amp; video/documentary"/>
    <n v="45.007502206531335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s v="technology/web"/>
    <n v="101.02325581395348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n v="97.037499999999994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s v="film &amp; video/science fiction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s v="theater/plays"/>
    <n v="94.916030534351151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s v="film &amp; video/animation"/>
    <n v="72.151785714285708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s v="publishing/translations"/>
    <n v="51.007692307692309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s v="publishing/translations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s v="food/food trucks"/>
    <n v="40.063909774436091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s v="photography/photography books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s v="theater/plays"/>
    <n v="84.92903225806451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s v="music/rock"/>
    <n v="41.067632850241544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s v="theater/plays"/>
    <n v="54.971428571428568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s v="music/world music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s v="food/food trucks"/>
    <n v="71.201754385964918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s v="theater/plays"/>
    <n v="91.935483870967744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s v="theater/plays"/>
    <n v="97.069023569023571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s v="film &amp; video/television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s v="technology/web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s v="theater/plays"/>
    <n v="103.87301587301587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s v="music/indie rock"/>
    <n v="93.46875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s v="theater/plays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s v="theater/plays"/>
    <n v="92.042857142857144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s v="food/food trucks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s v="games/video games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s v="theater/plays"/>
    <n v="84.969458128078813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s v="publishing/nonfiction"/>
    <n v="105.97035040431267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s v="technology/web"/>
    <n v="36.969040247678016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s v="film &amp; video/documentary"/>
    <n v="81.533333333333331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s v="film &amp; video/documentary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s v="theater/plays"/>
    <n v="26.010498687664043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s v="music/rock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s v="music/rock"/>
    <n v="34.173913043478258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s v="film &amp; video/documentary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s v="publishing/radio &amp; podcasts"/>
    <n v="76.546875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s v="publishing/translations"/>
    <n v="53.053097345132741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s v="film &amp; video/drama"/>
    <n v="106.859375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s v="music/rock"/>
    <n v="46.020746887966808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s v="film &amp; video/drama"/>
    <n v="100.17424242424242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s v="publishing/translations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s v="food/food trucks"/>
    <n v="74.995594713656388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s v="theater/plays"/>
    <n v="42.982142857142854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s v="theater/plays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s v="music/indie rock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s v="food/food trucks"/>
    <n v="55.98841354723708"/>
    <x v="0"/>
    <s v="food trucks"/>
    <x v="878"/>
    <d v="2016-07-06T05:00:00"/>
  </r>
  <r>
    <m/>
    <m/>
    <m/>
    <m/>
    <m/>
    <m/>
    <x v="4"/>
    <m/>
    <x v="7"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2D2CA-9442-423F-8B61-95CC7543560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Outcome result per category" fld="6" subtotal="count" baseField="0" baseItem="0"/>
  </dataFields>
  <formats count="1">
    <format dxfId="11">
      <pivotArea type="origin" dataOnly="0" labelOnly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C7668-4D3E-43D8-A9D7-9662702A03E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Outcome result per sub-category" fld="6" subtotal="count" baseField="0" baseItem="0"/>
  </dataFields>
  <formats count="1">
    <format dxfId="10">
      <pivotArea type="origin" dataOnly="0" labelOnly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951EA-C2D9-4C9A-902D-F3D9C46A371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h="1" sd="0" x="0"/>
        <item x="1"/>
        <item x="2"/>
        <item x="3"/>
        <item x="4"/>
        <item h="1"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item="8" hier="-1"/>
    <pageField fld="21" hier="-1"/>
  </pageFields>
  <dataFields count="1">
    <dataField name="Outcome result based on month" fld="6" subtotal="count" baseField="0" baseItem="0"/>
  </dataFields>
  <formats count="1">
    <format dxfId="9">
      <pivotArea type="origin" dataOnly="0" labelOnly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specific - change it ofte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FFC000"/>
      </a:accent3>
      <a:accent4>
        <a:srgbClr val="92D050"/>
      </a:accent4>
      <a:accent5>
        <a:srgbClr val="FFFFFF"/>
      </a:accent5>
      <a:accent6>
        <a:srgbClr val="FFFFFF"/>
      </a:accent6>
      <a:hlink>
        <a:srgbClr val="FFFF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I8" sqref="I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.375" bestFit="1" customWidth="1"/>
    <col min="8" max="8" width="13" bestFit="1" customWidth="1"/>
    <col min="11" max="12" width="11.125" bestFit="1" customWidth="1"/>
    <col min="15" max="15" width="28" bestFit="1" customWidth="1"/>
    <col min="16" max="16" width="11.375" style="5" bestFit="1" customWidth="1"/>
    <col min="19" max="20" width="11" style="10"/>
  </cols>
  <sheetData>
    <row r="1" spans="1:20" s="1" customFormat="1" ht="47.2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2" t="s">
        <v>2030</v>
      </c>
      <c r="Q1" s="2" t="s">
        <v>2031</v>
      </c>
      <c r="R1" s="2" t="s">
        <v>2032</v>
      </c>
      <c r="S1" s="2" t="s">
        <v>2072</v>
      </c>
      <c r="T1" s="2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 * 100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5">
        <v>0</v>
      </c>
      <c r="Q2" t="s">
        <v>2033</v>
      </c>
      <c r="R2" t="s">
        <v>2034</v>
      </c>
      <c r="S2" s="10">
        <f>(((K2/60)/60)/24)+DATE(1970,1,1)</f>
        <v>42336.25</v>
      </c>
      <c r="T2" s="10">
        <f>(((L2/60)/60)/24)+DATE(1970,1,1)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(E3/D3) * 100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6">
        <f>E3/H3</f>
        <v>92.151898734177209</v>
      </c>
      <c r="Q3" t="s">
        <v>2035</v>
      </c>
      <c r="R3" t="s">
        <v>2036</v>
      </c>
      <c r="S3" s="10">
        <f t="shared" ref="S3:S66" si="0">(((K3/60)/60)/24)+DATE(1970,1,1)</f>
        <v>41870.208333333336</v>
      </c>
      <c r="T3" s="10">
        <f t="shared" ref="T3:T66" si="1">(((L3/60)/60)/24)+DATE(1970,1,1)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 * 100</f>
        <v>131.4787822878229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6">
        <f t="shared" ref="P4:P67" si="2">E4/H4</f>
        <v>100.01614035087719</v>
      </c>
      <c r="Q4" t="s">
        <v>2037</v>
      </c>
      <c r="R4" t="s">
        <v>2038</v>
      </c>
      <c r="S4" s="10">
        <f t="shared" si="0"/>
        <v>41595.25</v>
      </c>
      <c r="T4" s="10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3">(E5/D5) * 100</f>
        <v>58.976190476190467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6">
        <f t="shared" si="2"/>
        <v>103.20833333333333</v>
      </c>
      <c r="Q5" t="s">
        <v>2035</v>
      </c>
      <c r="R5" t="s">
        <v>2036</v>
      </c>
      <c r="S5" s="10">
        <f t="shared" si="0"/>
        <v>43688.208333333328</v>
      </c>
      <c r="T5" s="10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ref="F6:F11" si="4">(E6/D6) * 100</f>
        <v>69.276315789473685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6">
        <f t="shared" si="2"/>
        <v>99.339622641509436</v>
      </c>
      <c r="Q6" t="s">
        <v>2039</v>
      </c>
      <c r="R6" t="s">
        <v>2040</v>
      </c>
      <c r="S6" s="10">
        <f t="shared" si="0"/>
        <v>43485.25</v>
      </c>
      <c r="T6" s="10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173.61842105263159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6">
        <f t="shared" si="2"/>
        <v>75.833333333333329</v>
      </c>
      <c r="Q7" t="s">
        <v>2039</v>
      </c>
      <c r="R7" t="s">
        <v>2040</v>
      </c>
      <c r="S7" s="10">
        <f t="shared" si="0"/>
        <v>41149.208333333336</v>
      </c>
      <c r="T7" s="10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20.961538461538463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6">
        <f t="shared" si="2"/>
        <v>60.555555555555557</v>
      </c>
      <c r="Q8" t="s">
        <v>2041</v>
      </c>
      <c r="R8" t="s">
        <v>2042</v>
      </c>
      <c r="S8" s="10">
        <f t="shared" si="0"/>
        <v>42991.208333333328</v>
      </c>
      <c r="T8" s="10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327.57777777777778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6">
        <f t="shared" si="2"/>
        <v>64.93832599118943</v>
      </c>
      <c r="Q9" t="s">
        <v>2039</v>
      </c>
      <c r="R9" t="s">
        <v>2040</v>
      </c>
      <c r="S9" s="10">
        <f t="shared" si="0"/>
        <v>42229.208333333328</v>
      </c>
      <c r="T9" s="10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19.932788374205266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6">
        <f t="shared" si="2"/>
        <v>30.997175141242938</v>
      </c>
      <c r="Q10" t="s">
        <v>2039</v>
      </c>
      <c r="R10" t="s">
        <v>2040</v>
      </c>
      <c r="S10" s="10">
        <f t="shared" si="0"/>
        <v>40399.208333333336</v>
      </c>
      <c r="T10" s="10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51.741935483870968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6">
        <f t="shared" si="2"/>
        <v>72.909090909090907</v>
      </c>
      <c r="Q11" t="s">
        <v>2035</v>
      </c>
      <c r="R11" t="s">
        <v>2043</v>
      </c>
      <c r="S11" s="10">
        <f t="shared" si="0"/>
        <v>41536.208333333336</v>
      </c>
      <c r="T11" s="10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266.11538461538464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6">
        <f t="shared" si="2"/>
        <v>62.9</v>
      </c>
      <c r="Q12" t="s">
        <v>2041</v>
      </c>
      <c r="R12" t="s">
        <v>2044</v>
      </c>
      <c r="S12" s="10">
        <f t="shared" si="0"/>
        <v>40404.208333333336</v>
      </c>
      <c r="T12" s="10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48.095238095238095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6">
        <f t="shared" si="2"/>
        <v>112.22222222222223</v>
      </c>
      <c r="Q13" t="s">
        <v>2039</v>
      </c>
      <c r="R13" t="s">
        <v>2040</v>
      </c>
      <c r="S13" s="10">
        <f t="shared" si="0"/>
        <v>40442.208333333336</v>
      </c>
      <c r="T13" s="10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89.349206349206341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6">
        <f t="shared" si="2"/>
        <v>102.34545454545454</v>
      </c>
      <c r="Q14" t="s">
        <v>2041</v>
      </c>
      <c r="R14" t="s">
        <v>2044</v>
      </c>
      <c r="S14" s="10">
        <f t="shared" si="0"/>
        <v>43760.208333333328</v>
      </c>
      <c r="T14" s="10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245.11904761904765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6">
        <f t="shared" si="2"/>
        <v>105.05102040816327</v>
      </c>
      <c r="Q15" t="s">
        <v>2035</v>
      </c>
      <c r="R15" t="s">
        <v>2045</v>
      </c>
      <c r="S15" s="10">
        <f t="shared" si="0"/>
        <v>42532.208333333328</v>
      </c>
      <c r="T15" s="10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66.769503546099301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6">
        <f t="shared" si="2"/>
        <v>94.144999999999996</v>
      </c>
      <c r="Q16" t="s">
        <v>2035</v>
      </c>
      <c r="R16" t="s">
        <v>2045</v>
      </c>
      <c r="S16" s="10">
        <f t="shared" si="0"/>
        <v>40974.25</v>
      </c>
      <c r="T16" s="10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47.307881773399011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6">
        <f t="shared" si="2"/>
        <v>84.986725663716811</v>
      </c>
      <c r="Q17" t="s">
        <v>2037</v>
      </c>
      <c r="R17" t="s">
        <v>2046</v>
      </c>
      <c r="S17" s="10">
        <f t="shared" si="0"/>
        <v>43809.25</v>
      </c>
      <c r="T17" s="10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649.47058823529414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6">
        <f t="shared" si="2"/>
        <v>110.41</v>
      </c>
      <c r="Q18" t="s">
        <v>2047</v>
      </c>
      <c r="R18" t="s">
        <v>2048</v>
      </c>
      <c r="S18" s="10">
        <f t="shared" si="0"/>
        <v>41661.25</v>
      </c>
      <c r="T18" s="10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159.39125295508273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6">
        <f t="shared" si="2"/>
        <v>107.96236989591674</v>
      </c>
      <c r="Q19" t="s">
        <v>2041</v>
      </c>
      <c r="R19" t="s">
        <v>2049</v>
      </c>
      <c r="S19" s="10">
        <f t="shared" si="0"/>
        <v>40555.25</v>
      </c>
      <c r="T19" s="10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66.912087912087912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6">
        <f t="shared" si="2"/>
        <v>45.103703703703701</v>
      </c>
      <c r="Q20" t="s">
        <v>2039</v>
      </c>
      <c r="R20" t="s">
        <v>2040</v>
      </c>
      <c r="S20" s="10">
        <f t="shared" si="0"/>
        <v>43351.208333333328</v>
      </c>
      <c r="T20" s="10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48.529600000000002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6">
        <f t="shared" si="2"/>
        <v>45.001483679525222</v>
      </c>
      <c r="Q21" t="s">
        <v>2039</v>
      </c>
      <c r="R21" t="s">
        <v>2040</v>
      </c>
      <c r="S21" s="10">
        <f t="shared" si="0"/>
        <v>43528.25</v>
      </c>
      <c r="T21" s="10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112.24279210925646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6">
        <f t="shared" si="2"/>
        <v>105.97134670487107</v>
      </c>
      <c r="Q22" t="s">
        <v>2041</v>
      </c>
      <c r="R22" t="s">
        <v>2044</v>
      </c>
      <c r="S22" s="10">
        <f t="shared" si="0"/>
        <v>41848.208333333336</v>
      </c>
      <c r="T22" s="10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40.992553191489364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6">
        <f t="shared" si="2"/>
        <v>69.055555555555557</v>
      </c>
      <c r="Q23" t="s">
        <v>2039</v>
      </c>
      <c r="R23" t="s">
        <v>2040</v>
      </c>
      <c r="S23" s="10">
        <f t="shared" si="0"/>
        <v>40770.208333333336</v>
      </c>
      <c r="T23" s="10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128.07106598984771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6">
        <f t="shared" si="2"/>
        <v>85.044943820224717</v>
      </c>
      <c r="Q24" t="s">
        <v>2039</v>
      </c>
      <c r="R24" t="s">
        <v>2040</v>
      </c>
      <c r="S24" s="10">
        <f t="shared" si="0"/>
        <v>43193.208333333328</v>
      </c>
      <c r="T24" s="10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332.04444444444448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6">
        <f t="shared" si="2"/>
        <v>105.22535211267606</v>
      </c>
      <c r="Q25" t="s">
        <v>2041</v>
      </c>
      <c r="R25" t="s">
        <v>2042</v>
      </c>
      <c r="S25" s="10">
        <f t="shared" si="0"/>
        <v>43510.25</v>
      </c>
      <c r="T25" s="10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112.83225108225108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6">
        <f t="shared" si="2"/>
        <v>39.003741114852225</v>
      </c>
      <c r="Q26" t="s">
        <v>2037</v>
      </c>
      <c r="R26" t="s">
        <v>2046</v>
      </c>
      <c r="S26" s="10">
        <f t="shared" si="0"/>
        <v>41811.208333333336</v>
      </c>
      <c r="T26" s="10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216.43636363636364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6">
        <f t="shared" si="2"/>
        <v>73.030674846625772</v>
      </c>
      <c r="Q27" t="s">
        <v>2050</v>
      </c>
      <c r="R27" t="s">
        <v>2051</v>
      </c>
      <c r="S27" s="10">
        <f t="shared" si="0"/>
        <v>40681.208333333336</v>
      </c>
      <c r="T27" s="10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48.199069767441863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6">
        <f t="shared" si="2"/>
        <v>35.009459459459457</v>
      </c>
      <c r="Q28" t="s">
        <v>2039</v>
      </c>
      <c r="R28" t="s">
        <v>2040</v>
      </c>
      <c r="S28" s="10">
        <f t="shared" si="0"/>
        <v>43312.208333333328</v>
      </c>
      <c r="T28" s="10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79.95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6">
        <f t="shared" si="2"/>
        <v>106.6</v>
      </c>
      <c r="Q29" t="s">
        <v>2035</v>
      </c>
      <c r="R29" t="s">
        <v>2036</v>
      </c>
      <c r="S29" s="10">
        <f t="shared" si="0"/>
        <v>42280.208333333328</v>
      </c>
      <c r="T29" s="10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105.22553516819573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6">
        <f t="shared" si="2"/>
        <v>61.997747747747745</v>
      </c>
      <c r="Q30" t="s">
        <v>2039</v>
      </c>
      <c r="R30" t="s">
        <v>2040</v>
      </c>
      <c r="S30" s="10">
        <f t="shared" si="0"/>
        <v>40218.25</v>
      </c>
      <c r="T30" s="10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328.89978213507629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6">
        <f t="shared" si="2"/>
        <v>94.000622665006233</v>
      </c>
      <c r="Q31" t="s">
        <v>2041</v>
      </c>
      <c r="R31" t="s">
        <v>2052</v>
      </c>
      <c r="S31" s="10">
        <f t="shared" si="0"/>
        <v>43301.208333333328</v>
      </c>
      <c r="T31" s="10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160.61111111111111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6">
        <f t="shared" si="2"/>
        <v>112.05426356589147</v>
      </c>
      <c r="Q32" t="s">
        <v>2041</v>
      </c>
      <c r="R32" t="s">
        <v>2049</v>
      </c>
      <c r="S32" s="10">
        <f t="shared" si="0"/>
        <v>43609.208333333328</v>
      </c>
      <c r="T32" s="10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6">
        <f t="shared" si="2"/>
        <v>48.008849557522126</v>
      </c>
      <c r="Q33" t="s">
        <v>2050</v>
      </c>
      <c r="R33" t="s">
        <v>2051</v>
      </c>
      <c r="S33" s="10">
        <f t="shared" si="0"/>
        <v>42374.25</v>
      </c>
      <c r="T33" s="10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86.807920792079202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6">
        <f t="shared" si="2"/>
        <v>38.004334633723452</v>
      </c>
      <c r="Q34" t="s">
        <v>2041</v>
      </c>
      <c r="R34" t="s">
        <v>2042</v>
      </c>
      <c r="S34" s="10">
        <f t="shared" si="0"/>
        <v>43110.25</v>
      </c>
      <c r="T34" s="10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377.82071713147411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6">
        <f t="shared" si="2"/>
        <v>35.000184535892231</v>
      </c>
      <c r="Q35" t="s">
        <v>2039</v>
      </c>
      <c r="R35" t="s">
        <v>2040</v>
      </c>
      <c r="S35" s="10">
        <f t="shared" si="0"/>
        <v>41917.208333333336</v>
      </c>
      <c r="T35" s="10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150.80645161290323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6">
        <f t="shared" si="2"/>
        <v>85</v>
      </c>
      <c r="Q36" t="s">
        <v>2041</v>
      </c>
      <c r="R36" t="s">
        <v>2042</v>
      </c>
      <c r="S36" s="10">
        <f t="shared" si="0"/>
        <v>42817.208333333328</v>
      </c>
      <c r="T36" s="10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150.30119521912351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6">
        <f t="shared" si="2"/>
        <v>95.993893129770996</v>
      </c>
      <c r="Q37" t="s">
        <v>2041</v>
      </c>
      <c r="R37" t="s">
        <v>2044</v>
      </c>
      <c r="S37" s="10">
        <f t="shared" si="0"/>
        <v>43484.25</v>
      </c>
      <c r="T37" s="10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157.28571428571431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6">
        <f t="shared" si="2"/>
        <v>68.8125</v>
      </c>
      <c r="Q38" t="s">
        <v>2039</v>
      </c>
      <c r="R38" t="s">
        <v>2040</v>
      </c>
      <c r="S38" s="10">
        <f t="shared" si="0"/>
        <v>40600.25</v>
      </c>
      <c r="T38" s="10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139.98765432098764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6">
        <f t="shared" si="2"/>
        <v>105.97196261682242</v>
      </c>
      <c r="Q39" t="s">
        <v>2047</v>
      </c>
      <c r="R39" t="s">
        <v>2053</v>
      </c>
      <c r="S39" s="10">
        <f t="shared" si="0"/>
        <v>43744.208333333328</v>
      </c>
      <c r="T39" s="10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325.32258064516128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6">
        <f t="shared" si="2"/>
        <v>75.261194029850742</v>
      </c>
      <c r="Q40" t="s">
        <v>2054</v>
      </c>
      <c r="R40" t="s">
        <v>2055</v>
      </c>
      <c r="S40" s="10">
        <f t="shared" si="0"/>
        <v>40469.208333333336</v>
      </c>
      <c r="T40" s="10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50.777777777777779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6">
        <f t="shared" si="2"/>
        <v>57.125</v>
      </c>
      <c r="Q41" t="s">
        <v>2039</v>
      </c>
      <c r="R41" t="s">
        <v>2040</v>
      </c>
      <c r="S41" s="10">
        <f t="shared" si="0"/>
        <v>41330.25</v>
      </c>
      <c r="T41" s="10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169.06818181818181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6">
        <f t="shared" si="2"/>
        <v>75.141414141414145</v>
      </c>
      <c r="Q42" t="s">
        <v>2037</v>
      </c>
      <c r="R42" t="s">
        <v>2046</v>
      </c>
      <c r="S42" s="10">
        <f t="shared" si="0"/>
        <v>40334.208333333336</v>
      </c>
      <c r="T42" s="10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212.92857142857144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6">
        <f t="shared" si="2"/>
        <v>107.42342342342343</v>
      </c>
      <c r="Q43" t="s">
        <v>2035</v>
      </c>
      <c r="R43" t="s">
        <v>2036</v>
      </c>
      <c r="S43" s="10">
        <f t="shared" si="0"/>
        <v>41156.208333333336</v>
      </c>
      <c r="T43" s="10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443.94444444444446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6">
        <f t="shared" si="2"/>
        <v>35.995495495495497</v>
      </c>
      <c r="Q44" t="s">
        <v>2033</v>
      </c>
      <c r="R44" t="s">
        <v>2034</v>
      </c>
      <c r="S44" s="10">
        <f t="shared" si="0"/>
        <v>40728.208333333336</v>
      </c>
      <c r="T44" s="10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185.9390243902439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6">
        <f t="shared" si="2"/>
        <v>26.998873148744366</v>
      </c>
      <c r="Q45" t="s">
        <v>2047</v>
      </c>
      <c r="R45" t="s">
        <v>2056</v>
      </c>
      <c r="S45" s="10">
        <f t="shared" si="0"/>
        <v>41844.208333333336</v>
      </c>
      <c r="T45" s="10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658.8125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6">
        <f t="shared" si="2"/>
        <v>107.56122448979592</v>
      </c>
      <c r="Q46" t="s">
        <v>2047</v>
      </c>
      <c r="R46" t="s">
        <v>2053</v>
      </c>
      <c r="S46" s="10">
        <f t="shared" si="0"/>
        <v>43541.208333333328</v>
      </c>
      <c r="T46" s="10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47.684210526315788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6">
        <f t="shared" si="2"/>
        <v>94.375</v>
      </c>
      <c r="Q47" t="s">
        <v>2039</v>
      </c>
      <c r="R47" t="s">
        <v>2040</v>
      </c>
      <c r="S47" s="10">
        <f t="shared" si="0"/>
        <v>42676.208333333328</v>
      </c>
      <c r="T47" s="10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114.78378378378378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6">
        <f t="shared" si="2"/>
        <v>46.163043478260867</v>
      </c>
      <c r="Q48" t="s">
        <v>2035</v>
      </c>
      <c r="R48" t="s">
        <v>2036</v>
      </c>
      <c r="S48" s="10">
        <f t="shared" si="0"/>
        <v>40367.208333333336</v>
      </c>
      <c r="T48" s="10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475.26666666666665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6">
        <f t="shared" si="2"/>
        <v>47.845637583892618</v>
      </c>
      <c r="Q49" t="s">
        <v>2039</v>
      </c>
      <c r="R49" t="s">
        <v>2040</v>
      </c>
      <c r="S49" s="10">
        <f t="shared" si="0"/>
        <v>41727.208333333336</v>
      </c>
      <c r="T49" s="10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386.97297297297297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6">
        <f t="shared" si="2"/>
        <v>53.007815713698065</v>
      </c>
      <c r="Q50" t="s">
        <v>2039</v>
      </c>
      <c r="R50" t="s">
        <v>2040</v>
      </c>
      <c r="S50" s="10">
        <f t="shared" si="0"/>
        <v>42180.208333333328</v>
      </c>
      <c r="T50" s="10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189.625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6">
        <f t="shared" si="2"/>
        <v>45.059405940594061</v>
      </c>
      <c r="Q51" t="s">
        <v>2035</v>
      </c>
      <c r="R51" t="s">
        <v>2036</v>
      </c>
      <c r="S51" s="10">
        <f t="shared" si="0"/>
        <v>43758.208333333328</v>
      </c>
      <c r="T51" s="10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6">
        <f t="shared" si="2"/>
        <v>2</v>
      </c>
      <c r="Q52" t="s">
        <v>2035</v>
      </c>
      <c r="R52" t="s">
        <v>2057</v>
      </c>
      <c r="S52" s="10">
        <f t="shared" si="0"/>
        <v>41487.208333333336</v>
      </c>
      <c r="T52" s="10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91.867805186590772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6">
        <f t="shared" si="2"/>
        <v>99.006816632583508</v>
      </c>
      <c r="Q53" t="s">
        <v>2037</v>
      </c>
      <c r="R53" t="s">
        <v>2046</v>
      </c>
      <c r="S53" s="10">
        <f t="shared" si="0"/>
        <v>40995.208333333336</v>
      </c>
      <c r="T53" s="10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34.152777777777779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6">
        <f t="shared" si="2"/>
        <v>32.786666666666669</v>
      </c>
      <c r="Q54" t="s">
        <v>2039</v>
      </c>
      <c r="R54" t="s">
        <v>2040</v>
      </c>
      <c r="S54" s="10">
        <f t="shared" si="0"/>
        <v>40436.208333333336</v>
      </c>
      <c r="T54" s="10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140.40909090909091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6">
        <f t="shared" si="2"/>
        <v>59.119617224880386</v>
      </c>
      <c r="Q55" t="s">
        <v>2041</v>
      </c>
      <c r="R55" t="s">
        <v>2044</v>
      </c>
      <c r="S55" s="10">
        <f t="shared" si="0"/>
        <v>41779.208333333336</v>
      </c>
      <c r="T55" s="10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89.86666666666666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6">
        <f t="shared" si="2"/>
        <v>44.93333333333333</v>
      </c>
      <c r="Q56" t="s">
        <v>2037</v>
      </c>
      <c r="R56" t="s">
        <v>2046</v>
      </c>
      <c r="S56" s="10">
        <f t="shared" si="0"/>
        <v>43170.25</v>
      </c>
      <c r="T56" s="10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177.96969696969697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6">
        <f t="shared" si="2"/>
        <v>89.664122137404576</v>
      </c>
      <c r="Q57" t="s">
        <v>2035</v>
      </c>
      <c r="R57" t="s">
        <v>2058</v>
      </c>
      <c r="S57" s="10">
        <f t="shared" si="0"/>
        <v>43311.208333333328</v>
      </c>
      <c r="T57" s="10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143.66249999999999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6">
        <f t="shared" si="2"/>
        <v>70.079268292682926</v>
      </c>
      <c r="Q58" t="s">
        <v>2037</v>
      </c>
      <c r="R58" t="s">
        <v>2046</v>
      </c>
      <c r="S58" s="10">
        <f t="shared" si="0"/>
        <v>42014.25</v>
      </c>
      <c r="T58" s="10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215.27586206896552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6">
        <f t="shared" si="2"/>
        <v>31.059701492537314</v>
      </c>
      <c r="Q59" t="s">
        <v>2050</v>
      </c>
      <c r="R59" t="s">
        <v>2051</v>
      </c>
      <c r="S59" s="10">
        <f t="shared" si="0"/>
        <v>42979.208333333328</v>
      </c>
      <c r="T59" s="10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227.11111111111114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6">
        <f t="shared" si="2"/>
        <v>29.061611374407583</v>
      </c>
      <c r="Q60" t="s">
        <v>2039</v>
      </c>
      <c r="R60" t="s">
        <v>2040</v>
      </c>
      <c r="S60" s="10">
        <f t="shared" si="0"/>
        <v>42268.208333333328</v>
      </c>
      <c r="T60" s="10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275.07142857142861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6">
        <f t="shared" si="2"/>
        <v>30.0859375</v>
      </c>
      <c r="Q61" t="s">
        <v>2039</v>
      </c>
      <c r="R61" t="s">
        <v>2040</v>
      </c>
      <c r="S61" s="10">
        <f t="shared" si="0"/>
        <v>42898.208333333328</v>
      </c>
      <c r="T61" s="10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144.37048832271762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6">
        <f t="shared" si="2"/>
        <v>84.998125000000002</v>
      </c>
      <c r="Q62" t="s">
        <v>2039</v>
      </c>
      <c r="R62" t="s">
        <v>2040</v>
      </c>
      <c r="S62" s="10">
        <f t="shared" si="0"/>
        <v>41107.208333333336</v>
      </c>
      <c r="T62" s="10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92.74598393574297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6">
        <f t="shared" si="2"/>
        <v>82.001775410563695</v>
      </c>
      <c r="Q63" t="s">
        <v>2039</v>
      </c>
      <c r="R63" t="s">
        <v>2040</v>
      </c>
      <c r="S63" s="10">
        <f t="shared" si="0"/>
        <v>40595.25</v>
      </c>
      <c r="T63" s="10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722.6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6">
        <f t="shared" si="2"/>
        <v>58.040160642570278</v>
      </c>
      <c r="Q64" t="s">
        <v>2037</v>
      </c>
      <c r="R64" t="s">
        <v>2038</v>
      </c>
      <c r="S64" s="10">
        <f t="shared" si="0"/>
        <v>42160.208333333328</v>
      </c>
      <c r="T64" s="10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11.851063829787234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6">
        <f t="shared" si="2"/>
        <v>111.4</v>
      </c>
      <c r="Q65" t="s">
        <v>2039</v>
      </c>
      <c r="R65" t="s">
        <v>2040</v>
      </c>
      <c r="S65" s="10">
        <f t="shared" si="0"/>
        <v>42853.208333333328</v>
      </c>
      <c r="T65" s="10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97.642857142857139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6">
        <f t="shared" si="2"/>
        <v>71.94736842105263</v>
      </c>
      <c r="Q66" t="s">
        <v>2037</v>
      </c>
      <c r="R66" t="s">
        <v>2038</v>
      </c>
      <c r="S66" s="10">
        <f t="shared" si="0"/>
        <v>43283.208333333328</v>
      </c>
      <c r="T66" s="10">
        <f t="shared" si="1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236.14754098360655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6">
        <f t="shared" si="2"/>
        <v>61.038135593220339</v>
      </c>
      <c r="Q67" t="s">
        <v>2039</v>
      </c>
      <c r="R67" t="s">
        <v>2040</v>
      </c>
      <c r="S67" s="10">
        <f t="shared" ref="S67:S130" si="5">(((K67/60)/60)/24)+DATE(1970,1,1)</f>
        <v>40570.25</v>
      </c>
      <c r="T67" s="10">
        <f t="shared" ref="T67:T130" si="6">(((L67/60)/60)/24)+DATE(1970,1,1)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6">
        <f t="shared" ref="P68:P131" si="7">E68/H68</f>
        <v>108.91666666666667</v>
      </c>
      <c r="Q68" t="s">
        <v>2039</v>
      </c>
      <c r="R68" t="s">
        <v>2040</v>
      </c>
      <c r="S68" s="10">
        <f t="shared" si="5"/>
        <v>42102.208333333328</v>
      </c>
      <c r="T68" s="10">
        <f t="shared" si="6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8">(E69/D69) * 100</f>
        <v>162.38567493112947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6">
        <f t="shared" si="7"/>
        <v>29.001722017220171</v>
      </c>
      <c r="Q69" t="s">
        <v>2037</v>
      </c>
      <c r="R69" t="s">
        <v>2046</v>
      </c>
      <c r="S69" s="10">
        <f t="shared" si="5"/>
        <v>40203.25</v>
      </c>
      <c r="T69" s="10">
        <f t="shared" si="6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8"/>
        <v>254.52631578947367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6">
        <f t="shared" si="7"/>
        <v>58.975609756097562</v>
      </c>
      <c r="Q70" t="s">
        <v>2039</v>
      </c>
      <c r="R70" t="s">
        <v>2040</v>
      </c>
      <c r="S70" s="10">
        <f t="shared" si="5"/>
        <v>42943.208333333328</v>
      </c>
      <c r="T70" s="10">
        <f t="shared" si="6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8"/>
        <v>24.063291139240505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6">
        <f t="shared" si="7"/>
        <v>111.82352941176471</v>
      </c>
      <c r="Q71" t="s">
        <v>2039</v>
      </c>
      <c r="R71" t="s">
        <v>2040</v>
      </c>
      <c r="S71" s="10">
        <f t="shared" si="5"/>
        <v>40531.25</v>
      </c>
      <c r="T71" s="10">
        <f t="shared" si="6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8"/>
        <v>123.74140625000001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6">
        <f t="shared" si="7"/>
        <v>63.995555555555555</v>
      </c>
      <c r="Q72" t="s">
        <v>2039</v>
      </c>
      <c r="R72" t="s">
        <v>2040</v>
      </c>
      <c r="S72" s="10">
        <f t="shared" si="5"/>
        <v>40484.208333333336</v>
      </c>
      <c r="T72" s="10">
        <f t="shared" si="6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8"/>
        <v>108.06666666666666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6">
        <f t="shared" si="7"/>
        <v>85.315789473684205</v>
      </c>
      <c r="Q73" t="s">
        <v>2039</v>
      </c>
      <c r="R73" t="s">
        <v>2040</v>
      </c>
      <c r="S73" s="10">
        <f t="shared" si="5"/>
        <v>43799.25</v>
      </c>
      <c r="T73" s="10">
        <f t="shared" si="6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8"/>
        <v>670.33333333333326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6">
        <f t="shared" si="7"/>
        <v>74.481481481481481</v>
      </c>
      <c r="Q74" t="s">
        <v>2041</v>
      </c>
      <c r="R74" t="s">
        <v>2049</v>
      </c>
      <c r="S74" s="10">
        <f t="shared" si="5"/>
        <v>42186.208333333328</v>
      </c>
      <c r="T74" s="10">
        <f t="shared" si="6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8"/>
        <v>660.92857142857144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6">
        <f t="shared" si="7"/>
        <v>105.14772727272727</v>
      </c>
      <c r="Q75" t="s">
        <v>2035</v>
      </c>
      <c r="R75" t="s">
        <v>2058</v>
      </c>
      <c r="S75" s="10">
        <f t="shared" si="5"/>
        <v>42701.25</v>
      </c>
      <c r="T75" s="10">
        <f t="shared" si="6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8"/>
        <v>122.46153846153847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6">
        <f t="shared" si="7"/>
        <v>56.188235294117646</v>
      </c>
      <c r="Q76" t="s">
        <v>2035</v>
      </c>
      <c r="R76" t="s">
        <v>2057</v>
      </c>
      <c r="S76" s="10">
        <f t="shared" si="5"/>
        <v>42456.208333333328</v>
      </c>
      <c r="T76" s="10">
        <f t="shared" si="6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8"/>
        <v>150.57731958762886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6">
        <f t="shared" si="7"/>
        <v>85.917647058823533</v>
      </c>
      <c r="Q77" t="s">
        <v>2054</v>
      </c>
      <c r="R77" t="s">
        <v>2055</v>
      </c>
      <c r="S77" s="10">
        <f t="shared" si="5"/>
        <v>43296.208333333328</v>
      </c>
      <c r="T77" s="10">
        <f t="shared" si="6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8"/>
        <v>78.106590724165997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6">
        <f t="shared" si="7"/>
        <v>57.00296912114014</v>
      </c>
      <c r="Q78" t="s">
        <v>2039</v>
      </c>
      <c r="R78" t="s">
        <v>2040</v>
      </c>
      <c r="S78" s="10">
        <f t="shared" si="5"/>
        <v>42027.25</v>
      </c>
      <c r="T78" s="10">
        <f t="shared" si="6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8"/>
        <v>46.94736842105263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6">
        <f t="shared" si="7"/>
        <v>79.642857142857139</v>
      </c>
      <c r="Q79" t="s">
        <v>2041</v>
      </c>
      <c r="R79" t="s">
        <v>2049</v>
      </c>
      <c r="S79" s="10">
        <f t="shared" si="5"/>
        <v>40448.208333333336</v>
      </c>
      <c r="T79" s="10">
        <f t="shared" si="6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8"/>
        <v>300.8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6">
        <f t="shared" si="7"/>
        <v>41.018181818181816</v>
      </c>
      <c r="Q80" t="s">
        <v>2047</v>
      </c>
      <c r="R80" t="s">
        <v>2059</v>
      </c>
      <c r="S80" s="10">
        <f t="shared" si="5"/>
        <v>43206.208333333328</v>
      </c>
      <c r="T80" s="10">
        <f t="shared" si="6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8"/>
        <v>69.598615916955026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6">
        <f t="shared" si="7"/>
        <v>48.004773269689736</v>
      </c>
      <c r="Q81" t="s">
        <v>2039</v>
      </c>
      <c r="R81" t="s">
        <v>2040</v>
      </c>
      <c r="S81" s="10">
        <f t="shared" si="5"/>
        <v>43267.208333333328</v>
      </c>
      <c r="T81" s="10">
        <f t="shared" si="6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8"/>
        <v>637.4545454545455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6">
        <f t="shared" si="7"/>
        <v>55.212598425196852</v>
      </c>
      <c r="Q82" t="s">
        <v>2050</v>
      </c>
      <c r="R82" t="s">
        <v>2051</v>
      </c>
      <c r="S82" s="10">
        <f t="shared" si="5"/>
        <v>42976.208333333328</v>
      </c>
      <c r="T82" s="10">
        <f t="shared" si="6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8"/>
        <v>225.33928571428569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6">
        <f t="shared" si="7"/>
        <v>92.109489051094897</v>
      </c>
      <c r="Q83" t="s">
        <v>2035</v>
      </c>
      <c r="R83" t="s">
        <v>2036</v>
      </c>
      <c r="S83" s="10">
        <f t="shared" si="5"/>
        <v>43062.25</v>
      </c>
      <c r="T83" s="10">
        <f t="shared" si="6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8"/>
        <v>1497.3000000000002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6">
        <f t="shared" si="7"/>
        <v>83.183333333333337</v>
      </c>
      <c r="Q84" t="s">
        <v>2050</v>
      </c>
      <c r="R84" t="s">
        <v>2051</v>
      </c>
      <c r="S84" s="10">
        <f t="shared" si="5"/>
        <v>43482.25</v>
      </c>
      <c r="T84" s="10">
        <f t="shared" si="6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8"/>
        <v>37.590225563909776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6">
        <f t="shared" si="7"/>
        <v>39.996000000000002</v>
      </c>
      <c r="Q85" t="s">
        <v>2035</v>
      </c>
      <c r="R85" t="s">
        <v>2043</v>
      </c>
      <c r="S85" s="10">
        <f t="shared" si="5"/>
        <v>42579.208333333328</v>
      </c>
      <c r="T85" s="10">
        <f t="shared" si="6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8"/>
        <v>132.36942675159236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6">
        <f t="shared" si="7"/>
        <v>111.1336898395722</v>
      </c>
      <c r="Q86" t="s">
        <v>2037</v>
      </c>
      <c r="R86" t="s">
        <v>2046</v>
      </c>
      <c r="S86" s="10">
        <f t="shared" si="5"/>
        <v>41118.208333333336</v>
      </c>
      <c r="T86" s="10">
        <f t="shared" si="6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8"/>
        <v>131.22448979591837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6">
        <f t="shared" si="7"/>
        <v>90.563380281690144</v>
      </c>
      <c r="Q87" t="s">
        <v>2035</v>
      </c>
      <c r="R87" t="s">
        <v>2045</v>
      </c>
      <c r="S87" s="10">
        <f t="shared" si="5"/>
        <v>40797.208333333336</v>
      </c>
      <c r="T87" s="10">
        <f t="shared" si="6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8"/>
        <v>167.63513513513513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6">
        <f t="shared" si="7"/>
        <v>61.108374384236456</v>
      </c>
      <c r="Q88" t="s">
        <v>2039</v>
      </c>
      <c r="R88" t="s">
        <v>2040</v>
      </c>
      <c r="S88" s="10">
        <f t="shared" si="5"/>
        <v>42128.208333333328</v>
      </c>
      <c r="T88" s="10">
        <f t="shared" si="6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8"/>
        <v>61.984886649874063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6">
        <f t="shared" si="7"/>
        <v>83.022941970310384</v>
      </c>
      <c r="Q89" t="s">
        <v>2035</v>
      </c>
      <c r="R89" t="s">
        <v>2036</v>
      </c>
      <c r="S89" s="10">
        <f t="shared" si="5"/>
        <v>40610.25</v>
      </c>
      <c r="T89" s="10">
        <f t="shared" si="6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8"/>
        <v>260.75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6">
        <f t="shared" si="7"/>
        <v>110.76106194690266</v>
      </c>
      <c r="Q90" t="s">
        <v>2047</v>
      </c>
      <c r="R90" t="s">
        <v>2059</v>
      </c>
      <c r="S90" s="10">
        <f t="shared" si="5"/>
        <v>42110.208333333328</v>
      </c>
      <c r="T90" s="10">
        <f t="shared" si="6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8"/>
        <v>252.58823529411765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6">
        <f t="shared" si="7"/>
        <v>89.458333333333329</v>
      </c>
      <c r="Q91" t="s">
        <v>2039</v>
      </c>
      <c r="R91" t="s">
        <v>2040</v>
      </c>
      <c r="S91" s="10">
        <f t="shared" si="5"/>
        <v>40283.208333333336</v>
      </c>
      <c r="T91" s="10">
        <f t="shared" si="6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8"/>
        <v>78.615384615384613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6">
        <f t="shared" si="7"/>
        <v>57.849056603773583</v>
      </c>
      <c r="Q92" t="s">
        <v>2039</v>
      </c>
      <c r="R92" t="s">
        <v>2040</v>
      </c>
      <c r="S92" s="10">
        <f t="shared" si="5"/>
        <v>42425.25</v>
      </c>
      <c r="T92" s="10">
        <f t="shared" si="6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8"/>
        <v>48.404406999351913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6">
        <f t="shared" si="7"/>
        <v>109.99705449189985</v>
      </c>
      <c r="Q93" t="s">
        <v>2047</v>
      </c>
      <c r="R93" t="s">
        <v>2059</v>
      </c>
      <c r="S93" s="10">
        <f t="shared" si="5"/>
        <v>42588.208333333328</v>
      </c>
      <c r="T93" s="10">
        <f t="shared" si="6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8"/>
        <v>258.875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6">
        <f t="shared" si="7"/>
        <v>103.96586345381526</v>
      </c>
      <c r="Q94" t="s">
        <v>2050</v>
      </c>
      <c r="R94" t="s">
        <v>2051</v>
      </c>
      <c r="S94" s="10">
        <f t="shared" si="5"/>
        <v>40352.208333333336</v>
      </c>
      <c r="T94" s="10">
        <f t="shared" si="6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8"/>
        <v>60.548713235294116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6">
        <f t="shared" si="7"/>
        <v>107.99508196721311</v>
      </c>
      <c r="Q95" t="s">
        <v>2039</v>
      </c>
      <c r="R95" t="s">
        <v>2040</v>
      </c>
      <c r="S95" s="10">
        <f t="shared" si="5"/>
        <v>41202.208333333336</v>
      </c>
      <c r="T95" s="10">
        <f t="shared" si="6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8"/>
        <v>303.68965517241378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6">
        <f t="shared" si="7"/>
        <v>48.927777777777777</v>
      </c>
      <c r="Q96" t="s">
        <v>2037</v>
      </c>
      <c r="R96" t="s">
        <v>2038</v>
      </c>
      <c r="S96" s="10">
        <f t="shared" si="5"/>
        <v>43562.208333333328</v>
      </c>
      <c r="T96" s="10">
        <f t="shared" si="6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8"/>
        <v>112.99999999999999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6">
        <f t="shared" si="7"/>
        <v>37.666666666666664</v>
      </c>
      <c r="Q97" t="s">
        <v>2041</v>
      </c>
      <c r="R97" t="s">
        <v>2042</v>
      </c>
      <c r="S97" s="10">
        <f t="shared" si="5"/>
        <v>43752.208333333328</v>
      </c>
      <c r="T97" s="10">
        <f t="shared" si="6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8"/>
        <v>217.37876614060258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6">
        <f t="shared" si="7"/>
        <v>64.999141999141997</v>
      </c>
      <c r="Q98" t="s">
        <v>2039</v>
      </c>
      <c r="R98" t="s">
        <v>2040</v>
      </c>
      <c r="S98" s="10">
        <f t="shared" si="5"/>
        <v>40612.25</v>
      </c>
      <c r="T98" s="10">
        <f t="shared" si="6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8"/>
        <v>926.69230769230762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6">
        <f t="shared" si="7"/>
        <v>106.61061946902655</v>
      </c>
      <c r="Q99" t="s">
        <v>2033</v>
      </c>
      <c r="R99" t="s">
        <v>2034</v>
      </c>
      <c r="S99" s="10">
        <f t="shared" si="5"/>
        <v>42180.208333333328</v>
      </c>
      <c r="T99" s="10">
        <f t="shared" si="6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8"/>
        <v>33.692229038854805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6">
        <f t="shared" si="7"/>
        <v>27.009016393442622</v>
      </c>
      <c r="Q100" t="s">
        <v>2050</v>
      </c>
      <c r="R100" t="s">
        <v>2051</v>
      </c>
      <c r="S100" s="10">
        <f t="shared" si="5"/>
        <v>42212.208333333328</v>
      </c>
      <c r="T100" s="10">
        <f t="shared" si="6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8"/>
        <v>196.7236842105263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6">
        <f t="shared" si="7"/>
        <v>91.16463414634147</v>
      </c>
      <c r="Q101" t="s">
        <v>2039</v>
      </c>
      <c r="R101" t="s">
        <v>2040</v>
      </c>
      <c r="S101" s="10">
        <f t="shared" si="5"/>
        <v>41968.25</v>
      </c>
      <c r="T101" s="10">
        <f t="shared" si="6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8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6">
        <f t="shared" si="7"/>
        <v>1</v>
      </c>
      <c r="Q102" t="s">
        <v>2039</v>
      </c>
      <c r="R102" t="s">
        <v>2040</v>
      </c>
      <c r="S102" s="10">
        <f t="shared" si="5"/>
        <v>40835.208333333336</v>
      </c>
      <c r="T102" s="10">
        <f t="shared" si="6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8"/>
        <v>1021.4444444444445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6">
        <f t="shared" si="7"/>
        <v>56.054878048780488</v>
      </c>
      <c r="Q103" t="s">
        <v>2035</v>
      </c>
      <c r="R103" t="s">
        <v>2043</v>
      </c>
      <c r="S103" s="10">
        <f t="shared" si="5"/>
        <v>42056.25</v>
      </c>
      <c r="T103" s="10">
        <f t="shared" si="6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8"/>
        <v>281.67567567567568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6">
        <f t="shared" si="7"/>
        <v>31.017857142857142</v>
      </c>
      <c r="Q104" t="s">
        <v>2037</v>
      </c>
      <c r="R104" t="s">
        <v>2046</v>
      </c>
      <c r="S104" s="10">
        <f t="shared" si="5"/>
        <v>43234.208333333328</v>
      </c>
      <c r="T104" s="10">
        <f t="shared" si="6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8"/>
        <v>24.610000000000003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6">
        <f t="shared" si="7"/>
        <v>66.513513513513516</v>
      </c>
      <c r="Q105" t="s">
        <v>2035</v>
      </c>
      <c r="R105" t="s">
        <v>2043</v>
      </c>
      <c r="S105" s="10">
        <f t="shared" si="5"/>
        <v>40475.208333333336</v>
      </c>
      <c r="T105" s="10">
        <f t="shared" si="6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8"/>
        <v>143.14010067114094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6">
        <f t="shared" si="7"/>
        <v>89.005216484089729</v>
      </c>
      <c r="Q106" t="s">
        <v>2035</v>
      </c>
      <c r="R106" t="s">
        <v>2045</v>
      </c>
      <c r="S106" s="10">
        <f t="shared" si="5"/>
        <v>42878.208333333328</v>
      </c>
      <c r="T106" s="10">
        <f t="shared" si="6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8"/>
        <v>144.54411764705884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6">
        <f t="shared" si="7"/>
        <v>103.46315789473684</v>
      </c>
      <c r="Q107" t="s">
        <v>2037</v>
      </c>
      <c r="R107" t="s">
        <v>2038</v>
      </c>
      <c r="S107" s="10">
        <f t="shared" si="5"/>
        <v>41366.208333333336</v>
      </c>
      <c r="T107" s="10">
        <f t="shared" si="6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8"/>
        <v>359.12820512820514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6">
        <f t="shared" si="7"/>
        <v>95.278911564625844</v>
      </c>
      <c r="Q108" t="s">
        <v>2039</v>
      </c>
      <c r="R108" t="s">
        <v>2040</v>
      </c>
      <c r="S108" s="10">
        <f t="shared" si="5"/>
        <v>43716.208333333328</v>
      </c>
      <c r="T108" s="10">
        <f t="shared" si="6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8"/>
        <v>186.48571428571427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6">
        <f t="shared" si="7"/>
        <v>75.895348837209298</v>
      </c>
      <c r="Q109" t="s">
        <v>2039</v>
      </c>
      <c r="R109" t="s">
        <v>2040</v>
      </c>
      <c r="S109" s="10">
        <f t="shared" si="5"/>
        <v>43213.208333333328</v>
      </c>
      <c r="T109" s="10">
        <f t="shared" si="6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8"/>
        <v>595.26666666666665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6">
        <f t="shared" si="7"/>
        <v>107.57831325301204</v>
      </c>
      <c r="Q110" t="s">
        <v>2041</v>
      </c>
      <c r="R110" t="s">
        <v>2042</v>
      </c>
      <c r="S110" s="10">
        <f t="shared" si="5"/>
        <v>41005.208333333336</v>
      </c>
      <c r="T110" s="10">
        <f t="shared" si="6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8"/>
        <v>59.21153846153846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6">
        <f t="shared" si="7"/>
        <v>51.31666666666667</v>
      </c>
      <c r="Q111" t="s">
        <v>2041</v>
      </c>
      <c r="R111" t="s">
        <v>2060</v>
      </c>
      <c r="S111" s="10">
        <f t="shared" si="5"/>
        <v>41651.25</v>
      </c>
      <c r="T111" s="10">
        <f t="shared" si="6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8"/>
        <v>14.962780898876405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6">
        <f t="shared" si="7"/>
        <v>71.983108108108112</v>
      </c>
      <c r="Q112" t="s">
        <v>2033</v>
      </c>
      <c r="R112" t="s">
        <v>2034</v>
      </c>
      <c r="S112" s="10">
        <f t="shared" si="5"/>
        <v>43354.208333333328</v>
      </c>
      <c r="T112" s="10">
        <f t="shared" si="6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8"/>
        <v>119.95602605863192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6">
        <f t="shared" si="7"/>
        <v>108.95414201183432</v>
      </c>
      <c r="Q113" t="s">
        <v>2047</v>
      </c>
      <c r="R113" t="s">
        <v>2056</v>
      </c>
      <c r="S113" s="10">
        <f t="shared" si="5"/>
        <v>41174.208333333336</v>
      </c>
      <c r="T113" s="10">
        <f t="shared" si="6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8"/>
        <v>268.82978723404256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6">
        <f t="shared" si="7"/>
        <v>35</v>
      </c>
      <c r="Q114" t="s">
        <v>2037</v>
      </c>
      <c r="R114" t="s">
        <v>2038</v>
      </c>
      <c r="S114" s="10">
        <f t="shared" si="5"/>
        <v>41875.208333333336</v>
      </c>
      <c r="T114" s="10">
        <f t="shared" si="6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8"/>
        <v>376.87878787878788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6">
        <f t="shared" si="7"/>
        <v>94.938931297709928</v>
      </c>
      <c r="Q115" t="s">
        <v>2033</v>
      </c>
      <c r="R115" t="s">
        <v>2034</v>
      </c>
      <c r="S115" s="10">
        <f t="shared" si="5"/>
        <v>42990.208333333328</v>
      </c>
      <c r="T115" s="10">
        <f t="shared" si="6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8"/>
        <v>727.15789473684208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6">
        <f t="shared" si="7"/>
        <v>109.65079365079364</v>
      </c>
      <c r="Q116" t="s">
        <v>2037</v>
      </c>
      <c r="R116" t="s">
        <v>2046</v>
      </c>
      <c r="S116" s="10">
        <f t="shared" si="5"/>
        <v>43564.208333333328</v>
      </c>
      <c r="T116" s="10">
        <f t="shared" si="6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8"/>
        <v>87.211757648470297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6">
        <f t="shared" si="7"/>
        <v>44.001815980629537</v>
      </c>
      <c r="Q117" t="s">
        <v>2047</v>
      </c>
      <c r="R117" t="s">
        <v>2053</v>
      </c>
      <c r="S117" s="10">
        <f t="shared" si="5"/>
        <v>43056.25</v>
      </c>
      <c r="T117" s="10">
        <f t="shared" si="6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8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6">
        <f t="shared" si="7"/>
        <v>86.794520547945211</v>
      </c>
      <c r="Q118" t="s">
        <v>2039</v>
      </c>
      <c r="R118" t="s">
        <v>2040</v>
      </c>
      <c r="S118" s="10">
        <f t="shared" si="5"/>
        <v>42265.208333333328</v>
      </c>
      <c r="T118" s="10">
        <f t="shared" si="6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8"/>
        <v>173.9387755102041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6">
        <f t="shared" si="7"/>
        <v>30.992727272727272</v>
      </c>
      <c r="Q119" t="s">
        <v>2041</v>
      </c>
      <c r="R119" t="s">
        <v>2060</v>
      </c>
      <c r="S119" s="10">
        <f t="shared" si="5"/>
        <v>40808.208333333336</v>
      </c>
      <c r="T119" s="10">
        <f t="shared" si="6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8"/>
        <v>117.61111111111111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6">
        <f t="shared" si="7"/>
        <v>94.791044776119406</v>
      </c>
      <c r="Q120" t="s">
        <v>2054</v>
      </c>
      <c r="R120" t="s">
        <v>2055</v>
      </c>
      <c r="S120" s="10">
        <f t="shared" si="5"/>
        <v>41665.25</v>
      </c>
      <c r="T120" s="10">
        <f t="shared" si="6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8"/>
        <v>214.96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6">
        <f t="shared" si="7"/>
        <v>69.79220779220779</v>
      </c>
      <c r="Q121" t="s">
        <v>2041</v>
      </c>
      <c r="R121" t="s">
        <v>2042</v>
      </c>
      <c r="S121" s="10">
        <f t="shared" si="5"/>
        <v>41806.208333333336</v>
      </c>
      <c r="T121" s="10">
        <f t="shared" si="6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8"/>
        <v>149.49667110519306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6">
        <f t="shared" si="7"/>
        <v>63.003367003367003</v>
      </c>
      <c r="Q122" t="s">
        <v>2050</v>
      </c>
      <c r="R122" t="s">
        <v>2061</v>
      </c>
      <c r="S122" s="10">
        <f t="shared" si="5"/>
        <v>42111.208333333328</v>
      </c>
      <c r="T122" s="10">
        <f t="shared" si="6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8"/>
        <v>219.33995584988963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6">
        <f t="shared" si="7"/>
        <v>110.0343300110742</v>
      </c>
      <c r="Q123" t="s">
        <v>2050</v>
      </c>
      <c r="R123" t="s">
        <v>2051</v>
      </c>
      <c r="S123" s="10">
        <f t="shared" si="5"/>
        <v>41917.208333333336</v>
      </c>
      <c r="T123" s="10">
        <f t="shared" si="6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8"/>
        <v>64.367690058479525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6">
        <f t="shared" si="7"/>
        <v>25.997933274284026</v>
      </c>
      <c r="Q124" t="s">
        <v>2047</v>
      </c>
      <c r="R124" t="s">
        <v>2053</v>
      </c>
      <c r="S124" s="10">
        <f t="shared" si="5"/>
        <v>41970.25</v>
      </c>
      <c r="T124" s="10">
        <f t="shared" si="6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8"/>
        <v>18.622397298818232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6">
        <f t="shared" si="7"/>
        <v>49.987915407854985</v>
      </c>
      <c r="Q125" t="s">
        <v>2039</v>
      </c>
      <c r="R125" t="s">
        <v>2040</v>
      </c>
      <c r="S125" s="10">
        <f t="shared" si="5"/>
        <v>42332.25</v>
      </c>
      <c r="T125" s="10">
        <f t="shared" si="6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8"/>
        <v>367.76923076923077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6">
        <f t="shared" si="7"/>
        <v>101.72340425531915</v>
      </c>
      <c r="Q126" t="s">
        <v>2054</v>
      </c>
      <c r="R126" t="s">
        <v>2055</v>
      </c>
      <c r="S126" s="10">
        <f t="shared" si="5"/>
        <v>43598.208333333328</v>
      </c>
      <c r="T126" s="10">
        <f t="shared" si="6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8"/>
        <v>159.90566037735849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6">
        <f t="shared" si="7"/>
        <v>47.083333333333336</v>
      </c>
      <c r="Q127" t="s">
        <v>2039</v>
      </c>
      <c r="R127" t="s">
        <v>2040</v>
      </c>
      <c r="S127" s="10">
        <f t="shared" si="5"/>
        <v>43362.208333333328</v>
      </c>
      <c r="T127" s="10">
        <f t="shared" si="6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8"/>
        <v>38.633185349611544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6">
        <f t="shared" si="7"/>
        <v>89.944444444444443</v>
      </c>
      <c r="Q128" t="s">
        <v>2039</v>
      </c>
      <c r="R128" t="s">
        <v>2040</v>
      </c>
      <c r="S128" s="10">
        <f t="shared" si="5"/>
        <v>42596.208333333328</v>
      </c>
      <c r="T128" s="10">
        <f t="shared" si="6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8"/>
        <v>51.42151162790698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6">
        <f t="shared" si="7"/>
        <v>78.96875</v>
      </c>
      <c r="Q129" t="s">
        <v>2039</v>
      </c>
      <c r="R129" t="s">
        <v>2040</v>
      </c>
      <c r="S129" s="10">
        <f t="shared" si="5"/>
        <v>40310.208333333336</v>
      </c>
      <c r="T129" s="10">
        <f t="shared" si="6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8"/>
        <v>60.334277620396605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6">
        <f t="shared" si="7"/>
        <v>80.067669172932327</v>
      </c>
      <c r="Q130" t="s">
        <v>2035</v>
      </c>
      <c r="R130" t="s">
        <v>2036</v>
      </c>
      <c r="S130" s="10">
        <f t="shared" si="5"/>
        <v>40417.208333333336</v>
      </c>
      <c r="T130" s="10">
        <f t="shared" si="6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6">
        <f t="shared" si="7"/>
        <v>86.472727272727269</v>
      </c>
      <c r="Q131" t="s">
        <v>2033</v>
      </c>
      <c r="R131" t="s">
        <v>2034</v>
      </c>
      <c r="S131" s="10">
        <f t="shared" ref="S131:S194" si="9">(((K131/60)/60)/24)+DATE(1970,1,1)</f>
        <v>42038.25</v>
      </c>
      <c r="T131" s="10">
        <f t="shared" ref="T131:T194" si="10">(((L131/60)/60)/24)+DATE(1970,1,1)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6">
        <f t="shared" ref="P132:P195" si="11">E132/H132</f>
        <v>28.001876172607879</v>
      </c>
      <c r="Q132" t="s">
        <v>2041</v>
      </c>
      <c r="R132" t="s">
        <v>2044</v>
      </c>
      <c r="S132" s="10">
        <f t="shared" si="9"/>
        <v>40842.208333333336</v>
      </c>
      <c r="T132" s="10">
        <f t="shared" si="10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2">(E133/D133) * 100</f>
        <v>100.85974499089254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6">
        <f t="shared" si="11"/>
        <v>67.996725337699544</v>
      </c>
      <c r="Q133" t="s">
        <v>2037</v>
      </c>
      <c r="R133" t="s">
        <v>2038</v>
      </c>
      <c r="S133" s="10">
        <f t="shared" si="9"/>
        <v>41607.25</v>
      </c>
      <c r="T133" s="10">
        <f t="shared" si="10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6">
        <f t="shared" si="11"/>
        <v>43.078651685393261</v>
      </c>
      <c r="Q134" t="s">
        <v>2039</v>
      </c>
      <c r="R134" t="s">
        <v>2040</v>
      </c>
      <c r="S134" s="10">
        <f t="shared" si="9"/>
        <v>43112.25</v>
      </c>
      <c r="T134" s="10">
        <f t="shared" si="10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6">
        <f t="shared" si="11"/>
        <v>87.95597484276729</v>
      </c>
      <c r="Q135" t="s">
        <v>2035</v>
      </c>
      <c r="R135" t="s">
        <v>2062</v>
      </c>
      <c r="S135" s="10">
        <f t="shared" si="9"/>
        <v>40767.208333333336</v>
      </c>
      <c r="T135" s="10">
        <f t="shared" si="10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6">
        <f t="shared" si="11"/>
        <v>94.987234042553197</v>
      </c>
      <c r="Q136" t="s">
        <v>2041</v>
      </c>
      <c r="R136" t="s">
        <v>2042</v>
      </c>
      <c r="S136" s="10">
        <f t="shared" si="9"/>
        <v>40713.208333333336</v>
      </c>
      <c r="T136" s="10">
        <f t="shared" si="10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6">
        <f t="shared" si="11"/>
        <v>46.905982905982903</v>
      </c>
      <c r="Q137" t="s">
        <v>2039</v>
      </c>
      <c r="R137" t="s">
        <v>2040</v>
      </c>
      <c r="S137" s="10">
        <f t="shared" si="9"/>
        <v>41340.25</v>
      </c>
      <c r="T137" s="10">
        <f t="shared" si="10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6">
        <f t="shared" si="11"/>
        <v>46.913793103448278</v>
      </c>
      <c r="Q138" t="s">
        <v>2041</v>
      </c>
      <c r="R138" t="s">
        <v>2044</v>
      </c>
      <c r="S138" s="10">
        <f t="shared" si="9"/>
        <v>41797.208333333336</v>
      </c>
      <c r="T138" s="10">
        <f t="shared" si="10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6">
        <f t="shared" si="11"/>
        <v>94.24</v>
      </c>
      <c r="Q139" t="s">
        <v>2047</v>
      </c>
      <c r="R139" t="s">
        <v>2048</v>
      </c>
      <c r="S139" s="10">
        <f t="shared" si="9"/>
        <v>40457.208333333336</v>
      </c>
      <c r="T139" s="10">
        <f t="shared" si="10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6">
        <f t="shared" si="11"/>
        <v>80.139130434782615</v>
      </c>
      <c r="Q140" t="s">
        <v>2050</v>
      </c>
      <c r="R140" t="s">
        <v>2061</v>
      </c>
      <c r="S140" s="10">
        <f t="shared" si="9"/>
        <v>41180.208333333336</v>
      </c>
      <c r="T140" s="10">
        <f t="shared" si="10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6">
        <f t="shared" si="11"/>
        <v>59.036809815950917</v>
      </c>
      <c r="Q141" t="s">
        <v>2037</v>
      </c>
      <c r="R141" t="s">
        <v>2046</v>
      </c>
      <c r="S141" s="10">
        <f t="shared" si="9"/>
        <v>42115.208333333328</v>
      </c>
      <c r="T141" s="10">
        <f t="shared" si="10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6">
        <f t="shared" si="11"/>
        <v>65.989247311827953</v>
      </c>
      <c r="Q142" t="s">
        <v>2041</v>
      </c>
      <c r="R142" t="s">
        <v>2042</v>
      </c>
      <c r="S142" s="10">
        <f t="shared" si="9"/>
        <v>43156.25</v>
      </c>
      <c r="T142" s="10">
        <f t="shared" si="10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6">
        <f t="shared" si="11"/>
        <v>60.992530345471522</v>
      </c>
      <c r="Q143" t="s">
        <v>2037</v>
      </c>
      <c r="R143" t="s">
        <v>2038</v>
      </c>
      <c r="S143" s="10">
        <f t="shared" si="9"/>
        <v>42167.208333333328</v>
      </c>
      <c r="T143" s="10">
        <f t="shared" si="10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6">
        <f t="shared" si="11"/>
        <v>98.307692307692307</v>
      </c>
      <c r="Q144" t="s">
        <v>2037</v>
      </c>
      <c r="R144" t="s">
        <v>2038</v>
      </c>
      <c r="S144" s="10">
        <f t="shared" si="9"/>
        <v>41005.208333333336</v>
      </c>
      <c r="T144" s="10">
        <f t="shared" si="10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6">
        <f t="shared" si="11"/>
        <v>104.6</v>
      </c>
      <c r="Q145" t="s">
        <v>2035</v>
      </c>
      <c r="R145" t="s">
        <v>2045</v>
      </c>
      <c r="S145" s="10">
        <f t="shared" si="9"/>
        <v>40357.208333333336</v>
      </c>
      <c r="T145" s="10">
        <f t="shared" si="10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6">
        <f t="shared" si="11"/>
        <v>86.066666666666663</v>
      </c>
      <c r="Q146" t="s">
        <v>2039</v>
      </c>
      <c r="R146" t="s">
        <v>2040</v>
      </c>
      <c r="S146" s="10">
        <f t="shared" si="9"/>
        <v>43633.208333333328</v>
      </c>
      <c r="T146" s="10">
        <f t="shared" si="10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6">
        <f t="shared" si="11"/>
        <v>76.989583333333329</v>
      </c>
      <c r="Q147" t="s">
        <v>2037</v>
      </c>
      <c r="R147" t="s">
        <v>2046</v>
      </c>
      <c r="S147" s="10">
        <f t="shared" si="9"/>
        <v>41889.208333333336</v>
      </c>
      <c r="T147" s="10">
        <f t="shared" si="10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6">
        <f t="shared" si="11"/>
        <v>29.764705882352942</v>
      </c>
      <c r="Q148" t="s">
        <v>2039</v>
      </c>
      <c r="R148" t="s">
        <v>2040</v>
      </c>
      <c r="S148" s="10">
        <f t="shared" si="9"/>
        <v>40855.25</v>
      </c>
      <c r="T148" s="10">
        <f t="shared" si="10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6">
        <f t="shared" si="11"/>
        <v>46.91959798994975</v>
      </c>
      <c r="Q149" t="s">
        <v>2039</v>
      </c>
      <c r="R149" t="s">
        <v>2040</v>
      </c>
      <c r="S149" s="10">
        <f t="shared" si="9"/>
        <v>42534.208333333328</v>
      </c>
      <c r="T149" s="10">
        <f t="shared" si="10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6">
        <f t="shared" si="11"/>
        <v>105.18691588785046</v>
      </c>
      <c r="Q150" t="s">
        <v>2037</v>
      </c>
      <c r="R150" t="s">
        <v>2046</v>
      </c>
      <c r="S150" s="10">
        <f t="shared" si="9"/>
        <v>42941.208333333328</v>
      </c>
      <c r="T150" s="10">
        <f t="shared" si="10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6">
        <f t="shared" si="11"/>
        <v>69.907692307692301</v>
      </c>
      <c r="Q151" t="s">
        <v>2035</v>
      </c>
      <c r="R151" t="s">
        <v>2045</v>
      </c>
      <c r="S151" s="10">
        <f t="shared" si="9"/>
        <v>41275.25</v>
      </c>
      <c r="T151" s="10">
        <f t="shared" si="10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6">
        <f t="shared" si="11"/>
        <v>1</v>
      </c>
      <c r="Q152" t="s">
        <v>2035</v>
      </c>
      <c r="R152" t="s">
        <v>2036</v>
      </c>
      <c r="S152" s="10">
        <f t="shared" si="9"/>
        <v>43450.25</v>
      </c>
      <c r="T152" s="10">
        <f t="shared" si="10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6">
        <f t="shared" si="11"/>
        <v>60.011588275391958</v>
      </c>
      <c r="Q153" t="s">
        <v>2035</v>
      </c>
      <c r="R153" t="s">
        <v>2043</v>
      </c>
      <c r="S153" s="10">
        <f t="shared" si="9"/>
        <v>41799.208333333336</v>
      </c>
      <c r="T153" s="10">
        <f t="shared" si="10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6">
        <f t="shared" si="11"/>
        <v>52.006220379146917</v>
      </c>
      <c r="Q154" t="s">
        <v>2035</v>
      </c>
      <c r="R154" t="s">
        <v>2045</v>
      </c>
      <c r="S154" s="10">
        <f t="shared" si="9"/>
        <v>42783.25</v>
      </c>
      <c r="T154" s="10">
        <f t="shared" si="10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6">
        <f t="shared" si="11"/>
        <v>31.000176025347649</v>
      </c>
      <c r="Q155" t="s">
        <v>2039</v>
      </c>
      <c r="R155" t="s">
        <v>2040</v>
      </c>
      <c r="S155" s="10">
        <f t="shared" si="9"/>
        <v>41201.208333333336</v>
      </c>
      <c r="T155" s="10">
        <f t="shared" si="10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6">
        <f t="shared" si="11"/>
        <v>95.042492917847028</v>
      </c>
      <c r="Q156" t="s">
        <v>2035</v>
      </c>
      <c r="R156" t="s">
        <v>2045</v>
      </c>
      <c r="S156" s="10">
        <f t="shared" si="9"/>
        <v>42502.208333333328</v>
      </c>
      <c r="T156" s="10">
        <f t="shared" si="10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6">
        <f t="shared" si="11"/>
        <v>75.968174204355108</v>
      </c>
      <c r="Q157" t="s">
        <v>2039</v>
      </c>
      <c r="R157" t="s">
        <v>2040</v>
      </c>
      <c r="S157" s="10">
        <f t="shared" si="9"/>
        <v>40262.208333333336</v>
      </c>
      <c r="T157" s="10">
        <f t="shared" si="10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6">
        <f t="shared" si="11"/>
        <v>71.013192612137203</v>
      </c>
      <c r="Q158" t="s">
        <v>2035</v>
      </c>
      <c r="R158" t="s">
        <v>2036</v>
      </c>
      <c r="S158" s="10">
        <f t="shared" si="9"/>
        <v>43743.208333333328</v>
      </c>
      <c r="T158" s="10">
        <f t="shared" si="10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6">
        <f t="shared" si="11"/>
        <v>73.733333333333334</v>
      </c>
      <c r="Q159" t="s">
        <v>2054</v>
      </c>
      <c r="R159" t="s">
        <v>2055</v>
      </c>
      <c r="S159" s="10">
        <f t="shared" si="9"/>
        <v>41638.25</v>
      </c>
      <c r="T159" s="10">
        <f t="shared" si="10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6">
        <f t="shared" si="11"/>
        <v>113.17073170731707</v>
      </c>
      <c r="Q160" t="s">
        <v>2035</v>
      </c>
      <c r="R160" t="s">
        <v>2036</v>
      </c>
      <c r="S160" s="10">
        <f t="shared" si="9"/>
        <v>42346.25</v>
      </c>
      <c r="T160" s="10">
        <f t="shared" si="10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6">
        <f t="shared" si="11"/>
        <v>105.00933552992861</v>
      </c>
      <c r="Q161" t="s">
        <v>2039</v>
      </c>
      <c r="R161" t="s">
        <v>2040</v>
      </c>
      <c r="S161" s="10">
        <f t="shared" si="9"/>
        <v>43551.208333333328</v>
      </c>
      <c r="T161" s="10">
        <f t="shared" si="10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6">
        <f t="shared" si="11"/>
        <v>79.176829268292678</v>
      </c>
      <c r="Q162" t="s">
        <v>2037</v>
      </c>
      <c r="R162" t="s">
        <v>2046</v>
      </c>
      <c r="S162" s="10">
        <f t="shared" si="9"/>
        <v>43582.208333333328</v>
      </c>
      <c r="T162" s="10">
        <f t="shared" si="10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6">
        <f t="shared" si="11"/>
        <v>57.333333333333336</v>
      </c>
      <c r="Q163" t="s">
        <v>2037</v>
      </c>
      <c r="R163" t="s">
        <v>2038</v>
      </c>
      <c r="S163" s="10">
        <f t="shared" si="9"/>
        <v>42270.208333333328</v>
      </c>
      <c r="T163" s="10">
        <f t="shared" si="10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6">
        <f t="shared" si="11"/>
        <v>58.178343949044589</v>
      </c>
      <c r="Q164" t="s">
        <v>2035</v>
      </c>
      <c r="R164" t="s">
        <v>2036</v>
      </c>
      <c r="S164" s="10">
        <f t="shared" si="9"/>
        <v>43442.25</v>
      </c>
      <c r="T164" s="10">
        <f t="shared" si="10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6">
        <f t="shared" si="11"/>
        <v>36.032520325203251</v>
      </c>
      <c r="Q165" t="s">
        <v>2054</v>
      </c>
      <c r="R165" t="s">
        <v>2055</v>
      </c>
      <c r="S165" s="10">
        <f t="shared" si="9"/>
        <v>43028.208333333328</v>
      </c>
      <c r="T165" s="10">
        <f t="shared" si="10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6">
        <f t="shared" si="11"/>
        <v>107.99068767908309</v>
      </c>
      <c r="Q166" t="s">
        <v>2039</v>
      </c>
      <c r="R166" t="s">
        <v>2040</v>
      </c>
      <c r="S166" s="10">
        <f t="shared" si="9"/>
        <v>43016.208333333328</v>
      </c>
      <c r="T166" s="10">
        <f t="shared" si="10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6">
        <f t="shared" si="11"/>
        <v>44.005985634477256</v>
      </c>
      <c r="Q167" t="s">
        <v>2037</v>
      </c>
      <c r="R167" t="s">
        <v>2038</v>
      </c>
      <c r="S167" s="10">
        <f t="shared" si="9"/>
        <v>42948.208333333328</v>
      </c>
      <c r="T167" s="10">
        <f t="shared" si="10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6">
        <f t="shared" si="11"/>
        <v>55.077868852459019</v>
      </c>
      <c r="Q168" t="s">
        <v>2054</v>
      </c>
      <c r="R168" t="s">
        <v>2055</v>
      </c>
      <c r="S168" s="10">
        <f t="shared" si="9"/>
        <v>40534.25</v>
      </c>
      <c r="T168" s="10">
        <f t="shared" si="10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6">
        <f t="shared" si="11"/>
        <v>74</v>
      </c>
      <c r="Q169" t="s">
        <v>2039</v>
      </c>
      <c r="R169" t="s">
        <v>2040</v>
      </c>
      <c r="S169" s="10">
        <f t="shared" si="9"/>
        <v>41435.208333333336</v>
      </c>
      <c r="T169" s="10">
        <f t="shared" si="10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6">
        <f t="shared" si="11"/>
        <v>41.996858638743454</v>
      </c>
      <c r="Q170" t="s">
        <v>2035</v>
      </c>
      <c r="R170" t="s">
        <v>2045</v>
      </c>
      <c r="S170" s="10">
        <f t="shared" si="9"/>
        <v>43518.25</v>
      </c>
      <c r="T170" s="10">
        <f t="shared" si="10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6">
        <f t="shared" si="11"/>
        <v>77.988161010260455</v>
      </c>
      <c r="Q171" t="s">
        <v>2041</v>
      </c>
      <c r="R171" t="s">
        <v>2052</v>
      </c>
      <c r="S171" s="10">
        <f t="shared" si="9"/>
        <v>41077.208333333336</v>
      </c>
      <c r="T171" s="10">
        <f t="shared" si="10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6">
        <f t="shared" si="11"/>
        <v>82.507462686567166</v>
      </c>
      <c r="Q172" t="s">
        <v>2035</v>
      </c>
      <c r="R172" t="s">
        <v>2045</v>
      </c>
      <c r="S172" s="10">
        <f t="shared" si="9"/>
        <v>42950.208333333328</v>
      </c>
      <c r="T172" s="10">
        <f t="shared" si="10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6">
        <f t="shared" si="11"/>
        <v>104.2</v>
      </c>
      <c r="Q173" t="s">
        <v>2047</v>
      </c>
      <c r="R173" t="s">
        <v>2059</v>
      </c>
      <c r="S173" s="10">
        <f t="shared" si="9"/>
        <v>41718.208333333336</v>
      </c>
      <c r="T173" s="10">
        <f t="shared" si="10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6">
        <f t="shared" si="11"/>
        <v>25.5</v>
      </c>
      <c r="Q174" t="s">
        <v>2041</v>
      </c>
      <c r="R174" t="s">
        <v>2042</v>
      </c>
      <c r="S174" s="10">
        <f t="shared" si="9"/>
        <v>41839.208333333336</v>
      </c>
      <c r="T174" s="10">
        <f t="shared" si="10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6">
        <f t="shared" si="11"/>
        <v>100.98334401024984</v>
      </c>
      <c r="Q175" t="s">
        <v>2039</v>
      </c>
      <c r="R175" t="s">
        <v>2040</v>
      </c>
      <c r="S175" s="10">
        <f t="shared" si="9"/>
        <v>41412.208333333336</v>
      </c>
      <c r="T175" s="10">
        <f t="shared" si="10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6">
        <f t="shared" si="11"/>
        <v>111.83333333333333</v>
      </c>
      <c r="Q176" t="s">
        <v>2037</v>
      </c>
      <c r="R176" t="s">
        <v>2046</v>
      </c>
      <c r="S176" s="10">
        <f t="shared" si="9"/>
        <v>42282.208333333328</v>
      </c>
      <c r="T176" s="10">
        <f t="shared" si="10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6">
        <f t="shared" si="11"/>
        <v>41.999115044247787</v>
      </c>
      <c r="Q177" t="s">
        <v>2039</v>
      </c>
      <c r="R177" t="s">
        <v>2040</v>
      </c>
      <c r="S177" s="10">
        <f t="shared" si="9"/>
        <v>42613.208333333328</v>
      </c>
      <c r="T177" s="10">
        <f t="shared" si="10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6">
        <f t="shared" si="11"/>
        <v>110.05115089514067</v>
      </c>
      <c r="Q178" t="s">
        <v>2039</v>
      </c>
      <c r="R178" t="s">
        <v>2040</v>
      </c>
      <c r="S178" s="10">
        <f t="shared" si="9"/>
        <v>42616.208333333328</v>
      </c>
      <c r="T178" s="10">
        <f t="shared" si="10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6">
        <f t="shared" si="11"/>
        <v>58.997079225994888</v>
      </c>
      <c r="Q179" t="s">
        <v>2039</v>
      </c>
      <c r="R179" t="s">
        <v>2040</v>
      </c>
      <c r="S179" s="10">
        <f t="shared" si="9"/>
        <v>40497.25</v>
      </c>
      <c r="T179" s="10">
        <f t="shared" si="10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6">
        <f t="shared" si="11"/>
        <v>32.985714285714288</v>
      </c>
      <c r="Q180" t="s">
        <v>2033</v>
      </c>
      <c r="R180" t="s">
        <v>2034</v>
      </c>
      <c r="S180" s="10">
        <f t="shared" si="9"/>
        <v>42999.208333333328</v>
      </c>
      <c r="T180" s="10">
        <f t="shared" si="10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6">
        <f t="shared" si="11"/>
        <v>45.005654509471306</v>
      </c>
      <c r="Q181" t="s">
        <v>2039</v>
      </c>
      <c r="R181" t="s">
        <v>2040</v>
      </c>
      <c r="S181" s="10">
        <f t="shared" si="9"/>
        <v>41350.208333333336</v>
      </c>
      <c r="T181" s="10">
        <f t="shared" si="10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6">
        <f t="shared" si="11"/>
        <v>81.98196487897485</v>
      </c>
      <c r="Q182" t="s">
        <v>2037</v>
      </c>
      <c r="R182" t="s">
        <v>2046</v>
      </c>
      <c r="S182" s="10">
        <f t="shared" si="9"/>
        <v>40259.208333333336</v>
      </c>
      <c r="T182" s="10">
        <f t="shared" si="10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6">
        <f t="shared" si="11"/>
        <v>39.080882352941174</v>
      </c>
      <c r="Q183" t="s">
        <v>2037</v>
      </c>
      <c r="R183" t="s">
        <v>2038</v>
      </c>
      <c r="S183" s="10">
        <f t="shared" si="9"/>
        <v>43012.208333333328</v>
      </c>
      <c r="T183" s="10">
        <f t="shared" si="10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6">
        <f t="shared" si="11"/>
        <v>58.996383363471971</v>
      </c>
      <c r="Q184" t="s">
        <v>2039</v>
      </c>
      <c r="R184" t="s">
        <v>2040</v>
      </c>
      <c r="S184" s="10">
        <f t="shared" si="9"/>
        <v>43631.208333333328</v>
      </c>
      <c r="T184" s="10">
        <f t="shared" si="10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6">
        <f t="shared" si="11"/>
        <v>40.988372093023258</v>
      </c>
      <c r="Q185" t="s">
        <v>2035</v>
      </c>
      <c r="R185" t="s">
        <v>2036</v>
      </c>
      <c r="S185" s="10">
        <f t="shared" si="9"/>
        <v>40430.208333333336</v>
      </c>
      <c r="T185" s="10">
        <f t="shared" si="10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6">
        <f t="shared" si="11"/>
        <v>31.029411764705884</v>
      </c>
      <c r="Q186" t="s">
        <v>2039</v>
      </c>
      <c r="R186" t="s">
        <v>2040</v>
      </c>
      <c r="S186" s="10">
        <f t="shared" si="9"/>
        <v>43588.208333333328</v>
      </c>
      <c r="T186" s="10">
        <f t="shared" si="10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6">
        <f t="shared" si="11"/>
        <v>37.789473684210527</v>
      </c>
      <c r="Q187" t="s">
        <v>2041</v>
      </c>
      <c r="R187" t="s">
        <v>2060</v>
      </c>
      <c r="S187" s="10">
        <f t="shared" si="9"/>
        <v>43233.208333333328</v>
      </c>
      <c r="T187" s="10">
        <f t="shared" si="10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6">
        <f t="shared" si="11"/>
        <v>32.006772009029348</v>
      </c>
      <c r="Q188" t="s">
        <v>2039</v>
      </c>
      <c r="R188" t="s">
        <v>2040</v>
      </c>
      <c r="S188" s="10">
        <f t="shared" si="9"/>
        <v>41782.208333333336</v>
      </c>
      <c r="T188" s="10">
        <f t="shared" si="10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6">
        <f t="shared" si="11"/>
        <v>95.966712898751737</v>
      </c>
      <c r="Q189" t="s">
        <v>2041</v>
      </c>
      <c r="R189" t="s">
        <v>2052</v>
      </c>
      <c r="S189" s="10">
        <f t="shared" si="9"/>
        <v>41328.25</v>
      </c>
      <c r="T189" s="10">
        <f t="shared" si="10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6">
        <f t="shared" si="11"/>
        <v>75</v>
      </c>
      <c r="Q190" t="s">
        <v>2039</v>
      </c>
      <c r="R190" t="s">
        <v>2040</v>
      </c>
      <c r="S190" s="10">
        <f t="shared" si="9"/>
        <v>41975.25</v>
      </c>
      <c r="T190" s="10">
        <f t="shared" si="10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6">
        <f t="shared" si="11"/>
        <v>102.0498866213152</v>
      </c>
      <c r="Q191" t="s">
        <v>2039</v>
      </c>
      <c r="R191" t="s">
        <v>2040</v>
      </c>
      <c r="S191" s="10">
        <f t="shared" si="9"/>
        <v>42433.25</v>
      </c>
      <c r="T191" s="10">
        <f t="shared" si="10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6">
        <f t="shared" si="11"/>
        <v>105.75</v>
      </c>
      <c r="Q192" t="s">
        <v>2039</v>
      </c>
      <c r="R192" t="s">
        <v>2040</v>
      </c>
      <c r="S192" s="10">
        <f t="shared" si="9"/>
        <v>41429.208333333336</v>
      </c>
      <c r="T192" s="10">
        <f t="shared" si="10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6">
        <f t="shared" si="11"/>
        <v>37.069767441860463</v>
      </c>
      <c r="Q193" t="s">
        <v>2039</v>
      </c>
      <c r="R193" t="s">
        <v>2040</v>
      </c>
      <c r="S193" s="10">
        <f t="shared" si="9"/>
        <v>43536.208333333328</v>
      </c>
      <c r="T193" s="10">
        <f t="shared" si="10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6">
        <f t="shared" si="11"/>
        <v>35.049382716049379</v>
      </c>
      <c r="Q194" t="s">
        <v>2035</v>
      </c>
      <c r="R194" t="s">
        <v>2036</v>
      </c>
      <c r="S194" s="10">
        <f t="shared" si="9"/>
        <v>41817.208333333336</v>
      </c>
      <c r="T194" s="10">
        <f t="shared" si="10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45.636363636363633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6">
        <f t="shared" si="11"/>
        <v>46.338461538461537</v>
      </c>
      <c r="Q195" t="s">
        <v>2035</v>
      </c>
      <c r="R195" t="s">
        <v>2045</v>
      </c>
      <c r="S195" s="10">
        <f t="shared" ref="S195:S258" si="13">(((K195/60)/60)/24)+DATE(1970,1,1)</f>
        <v>43198.208333333328</v>
      </c>
      <c r="T195" s="10">
        <f t="shared" ref="T195:T258" si="14">(((L195/60)/60)/24)+DATE(1970,1,1)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6">
        <f t="shared" ref="P196:P259" si="15">E196/H196</f>
        <v>69.174603174603178</v>
      </c>
      <c r="Q196" t="s">
        <v>2035</v>
      </c>
      <c r="R196" t="s">
        <v>2057</v>
      </c>
      <c r="S196" s="10">
        <f t="shared" si="13"/>
        <v>42261.208333333328</v>
      </c>
      <c r="T196" s="10">
        <f t="shared" si="1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16">(E197/D197) * 100</f>
        <v>361.75316455696202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6">
        <f t="shared" si="15"/>
        <v>109.07824427480917</v>
      </c>
      <c r="Q197" t="s">
        <v>2035</v>
      </c>
      <c r="R197" t="s">
        <v>2043</v>
      </c>
      <c r="S197" s="10">
        <f t="shared" si="13"/>
        <v>43310.208333333328</v>
      </c>
      <c r="T197" s="10">
        <f t="shared" si="1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6"/>
        <v>63.146341463414636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6">
        <f t="shared" si="15"/>
        <v>51.78</v>
      </c>
      <c r="Q198" t="s">
        <v>2037</v>
      </c>
      <c r="R198" t="s">
        <v>2046</v>
      </c>
      <c r="S198" s="10">
        <f t="shared" si="13"/>
        <v>42616.208333333328</v>
      </c>
      <c r="T198" s="10">
        <f t="shared" si="1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6"/>
        <v>298.20475319926874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6">
        <f t="shared" si="15"/>
        <v>82.010055304172951</v>
      </c>
      <c r="Q199" t="s">
        <v>2041</v>
      </c>
      <c r="R199" t="s">
        <v>2044</v>
      </c>
      <c r="S199" s="10">
        <f t="shared" si="13"/>
        <v>42909.208333333328</v>
      </c>
      <c r="T199" s="10">
        <f t="shared" si="1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6"/>
        <v>9.5585443037974684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6">
        <f t="shared" si="15"/>
        <v>35.958333333333336</v>
      </c>
      <c r="Q200" t="s">
        <v>2035</v>
      </c>
      <c r="R200" t="s">
        <v>2043</v>
      </c>
      <c r="S200" s="10">
        <f t="shared" si="13"/>
        <v>40396.208333333336</v>
      </c>
      <c r="T200" s="10">
        <f t="shared" si="1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6"/>
        <v>53.777777777777779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6">
        <f t="shared" si="15"/>
        <v>74.461538461538467</v>
      </c>
      <c r="Q201" t="s">
        <v>2035</v>
      </c>
      <c r="R201" t="s">
        <v>2036</v>
      </c>
      <c r="S201" s="10">
        <f t="shared" si="13"/>
        <v>42192.208333333328</v>
      </c>
      <c r="T201" s="10">
        <f t="shared" si="1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6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6">
        <f t="shared" si="15"/>
        <v>2</v>
      </c>
      <c r="Q202" t="s">
        <v>2039</v>
      </c>
      <c r="R202" t="s">
        <v>2040</v>
      </c>
      <c r="S202" s="10">
        <f t="shared" si="13"/>
        <v>40262.208333333336</v>
      </c>
      <c r="T202" s="10">
        <f t="shared" si="1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6"/>
        <v>681.19047619047615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6">
        <f t="shared" si="15"/>
        <v>91.114649681528661</v>
      </c>
      <c r="Q203" t="s">
        <v>2037</v>
      </c>
      <c r="R203" t="s">
        <v>2038</v>
      </c>
      <c r="S203" s="10">
        <f t="shared" si="13"/>
        <v>41845.208333333336</v>
      </c>
      <c r="T203" s="10">
        <f t="shared" si="1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6"/>
        <v>78.831325301204828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6">
        <f t="shared" si="15"/>
        <v>79.792682926829272</v>
      </c>
      <c r="Q204" t="s">
        <v>2033</v>
      </c>
      <c r="R204" t="s">
        <v>2034</v>
      </c>
      <c r="S204" s="10">
        <f t="shared" si="13"/>
        <v>40818.208333333336</v>
      </c>
      <c r="T204" s="10">
        <f t="shared" si="1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6"/>
        <v>134.40792216817235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6">
        <f t="shared" si="15"/>
        <v>42.999777678968428</v>
      </c>
      <c r="Q205" t="s">
        <v>2039</v>
      </c>
      <c r="R205" t="s">
        <v>2040</v>
      </c>
      <c r="S205" s="10">
        <f t="shared" si="13"/>
        <v>42752.25</v>
      </c>
      <c r="T205" s="10">
        <f t="shared" si="1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6"/>
        <v>3.3719999999999999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6">
        <f t="shared" si="15"/>
        <v>63.225000000000001</v>
      </c>
      <c r="Q206" t="s">
        <v>2035</v>
      </c>
      <c r="R206" t="s">
        <v>2058</v>
      </c>
      <c r="S206" s="10">
        <f t="shared" si="13"/>
        <v>40636.208333333336</v>
      </c>
      <c r="T206" s="10">
        <f t="shared" si="1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6"/>
        <v>431.84615384615387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6">
        <f t="shared" si="15"/>
        <v>70.174999999999997</v>
      </c>
      <c r="Q207" t="s">
        <v>2039</v>
      </c>
      <c r="R207" t="s">
        <v>2040</v>
      </c>
      <c r="S207" s="10">
        <f t="shared" si="13"/>
        <v>43390.208333333328</v>
      </c>
      <c r="T207" s="10">
        <f t="shared" si="1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6"/>
        <v>38.844444444444441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6">
        <f t="shared" si="15"/>
        <v>61.333333333333336</v>
      </c>
      <c r="Q208" t="s">
        <v>2047</v>
      </c>
      <c r="R208" t="s">
        <v>2053</v>
      </c>
      <c r="S208" s="10">
        <f t="shared" si="13"/>
        <v>40236.25</v>
      </c>
      <c r="T208" s="10">
        <f t="shared" si="1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6"/>
        <v>425.7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6">
        <f t="shared" si="15"/>
        <v>99</v>
      </c>
      <c r="Q209" t="s">
        <v>2035</v>
      </c>
      <c r="R209" t="s">
        <v>2036</v>
      </c>
      <c r="S209" s="10">
        <f t="shared" si="13"/>
        <v>43340.208333333328</v>
      </c>
      <c r="T209" s="10">
        <f t="shared" si="1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6"/>
        <v>101.12239715591672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6">
        <f t="shared" si="15"/>
        <v>96.984900146127615</v>
      </c>
      <c r="Q210" t="s">
        <v>2041</v>
      </c>
      <c r="R210" t="s">
        <v>2042</v>
      </c>
      <c r="S210" s="10">
        <f t="shared" si="13"/>
        <v>43048.25</v>
      </c>
      <c r="T210" s="10">
        <f t="shared" si="1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6"/>
        <v>21.188688946015425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6">
        <f t="shared" si="15"/>
        <v>51.004950495049506</v>
      </c>
      <c r="Q211" t="s">
        <v>2041</v>
      </c>
      <c r="R211" t="s">
        <v>2042</v>
      </c>
      <c r="S211" s="10">
        <f t="shared" si="13"/>
        <v>42496.208333333328</v>
      </c>
      <c r="T211" s="10">
        <f t="shared" si="1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6"/>
        <v>67.425531914893625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6">
        <f t="shared" si="15"/>
        <v>28.044247787610619</v>
      </c>
      <c r="Q212" t="s">
        <v>2041</v>
      </c>
      <c r="R212" t="s">
        <v>2063</v>
      </c>
      <c r="S212" s="10">
        <f t="shared" si="13"/>
        <v>42797.25</v>
      </c>
      <c r="T212" s="10">
        <f t="shared" si="1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6"/>
        <v>94.923371647509583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6">
        <f t="shared" si="15"/>
        <v>60.984615384615381</v>
      </c>
      <c r="Q213" t="s">
        <v>2039</v>
      </c>
      <c r="R213" t="s">
        <v>2040</v>
      </c>
      <c r="S213" s="10">
        <f t="shared" si="13"/>
        <v>41513.208333333336</v>
      </c>
      <c r="T213" s="10">
        <f t="shared" si="1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6"/>
        <v>151.85185185185185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6">
        <f t="shared" si="15"/>
        <v>73.214285714285708</v>
      </c>
      <c r="Q214" t="s">
        <v>2039</v>
      </c>
      <c r="R214" t="s">
        <v>2040</v>
      </c>
      <c r="S214" s="10">
        <f t="shared" si="13"/>
        <v>43814.25</v>
      </c>
      <c r="T214" s="10">
        <f t="shared" si="1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6"/>
        <v>195.16382252559728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6">
        <f t="shared" si="15"/>
        <v>39.997435299603637</v>
      </c>
      <c r="Q215" t="s">
        <v>2035</v>
      </c>
      <c r="R215" t="s">
        <v>2045</v>
      </c>
      <c r="S215" s="10">
        <f t="shared" si="13"/>
        <v>40488.208333333336</v>
      </c>
      <c r="T215" s="10">
        <f t="shared" si="1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6"/>
        <v>1023.1428571428571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6">
        <f t="shared" si="15"/>
        <v>86.812121212121212</v>
      </c>
      <c r="Q216" t="s">
        <v>2035</v>
      </c>
      <c r="R216" t="s">
        <v>2036</v>
      </c>
      <c r="S216" s="10">
        <f t="shared" si="13"/>
        <v>40409.208333333336</v>
      </c>
      <c r="T216" s="10">
        <f t="shared" si="1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6"/>
        <v>3.841836734693878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6">
        <f t="shared" si="15"/>
        <v>42.125874125874127</v>
      </c>
      <c r="Q217" t="s">
        <v>2039</v>
      </c>
      <c r="R217" t="s">
        <v>2040</v>
      </c>
      <c r="S217" s="10">
        <f t="shared" si="13"/>
        <v>43509.25</v>
      </c>
      <c r="T217" s="10">
        <f t="shared" si="1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6"/>
        <v>155.07066557107643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6">
        <f t="shared" si="15"/>
        <v>103.97851239669421</v>
      </c>
      <c r="Q218" t="s">
        <v>2039</v>
      </c>
      <c r="R218" t="s">
        <v>2040</v>
      </c>
      <c r="S218" s="10">
        <f t="shared" si="13"/>
        <v>40869.25</v>
      </c>
      <c r="T218" s="10">
        <f t="shared" si="1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6"/>
        <v>44.753477588871718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6">
        <f t="shared" si="15"/>
        <v>62.003211991434689</v>
      </c>
      <c r="Q219" t="s">
        <v>2041</v>
      </c>
      <c r="R219" t="s">
        <v>2063</v>
      </c>
      <c r="S219" s="10">
        <f t="shared" si="13"/>
        <v>43583.208333333328</v>
      </c>
      <c r="T219" s="10">
        <f t="shared" si="1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6"/>
        <v>215.94736842105263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6">
        <f t="shared" si="15"/>
        <v>31.005037783375315</v>
      </c>
      <c r="Q220" t="s">
        <v>2041</v>
      </c>
      <c r="R220" t="s">
        <v>2052</v>
      </c>
      <c r="S220" s="10">
        <f t="shared" si="13"/>
        <v>40858.25</v>
      </c>
      <c r="T220" s="10">
        <f t="shared" si="1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6"/>
        <v>332.12709832134288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6">
        <f t="shared" si="15"/>
        <v>89.991552956465242</v>
      </c>
      <c r="Q221" t="s">
        <v>2041</v>
      </c>
      <c r="R221" t="s">
        <v>2049</v>
      </c>
      <c r="S221" s="10">
        <f t="shared" si="13"/>
        <v>41137.208333333336</v>
      </c>
      <c r="T221" s="10">
        <f t="shared" si="1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6"/>
        <v>8.4430379746835449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6">
        <f t="shared" si="15"/>
        <v>39.235294117647058</v>
      </c>
      <c r="Q222" t="s">
        <v>2039</v>
      </c>
      <c r="R222" t="s">
        <v>2040</v>
      </c>
      <c r="S222" s="10">
        <f t="shared" si="13"/>
        <v>40725.208333333336</v>
      </c>
      <c r="T222" s="10">
        <f t="shared" si="1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6"/>
        <v>98.625514403292186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6">
        <f t="shared" si="15"/>
        <v>54.993116108306566</v>
      </c>
      <c r="Q223" t="s">
        <v>2033</v>
      </c>
      <c r="R223" t="s">
        <v>2034</v>
      </c>
      <c r="S223" s="10">
        <f t="shared" si="13"/>
        <v>41081.208333333336</v>
      </c>
      <c r="T223" s="10">
        <f t="shared" si="1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6"/>
        <v>137.97916666666669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6">
        <f t="shared" si="15"/>
        <v>47.992753623188406</v>
      </c>
      <c r="Q224" t="s">
        <v>2054</v>
      </c>
      <c r="R224" t="s">
        <v>2055</v>
      </c>
      <c r="S224" s="10">
        <f t="shared" si="13"/>
        <v>41914.208333333336</v>
      </c>
      <c r="T224" s="10">
        <f t="shared" si="1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6"/>
        <v>93.81099656357388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6">
        <f t="shared" si="15"/>
        <v>87.966702470461868</v>
      </c>
      <c r="Q225" t="s">
        <v>2039</v>
      </c>
      <c r="R225" t="s">
        <v>2040</v>
      </c>
      <c r="S225" s="10">
        <f t="shared" si="13"/>
        <v>42445.208333333328</v>
      </c>
      <c r="T225" s="10">
        <f t="shared" si="1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6"/>
        <v>403.63930885529157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6">
        <f t="shared" si="15"/>
        <v>51.999165275459099</v>
      </c>
      <c r="Q226" t="s">
        <v>2041</v>
      </c>
      <c r="R226" t="s">
        <v>2063</v>
      </c>
      <c r="S226" s="10">
        <f t="shared" si="13"/>
        <v>41906.208333333336</v>
      </c>
      <c r="T226" s="10">
        <f t="shared" si="1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6"/>
        <v>260.1740412979351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6">
        <f t="shared" si="15"/>
        <v>29.999659863945578</v>
      </c>
      <c r="Q227" t="s">
        <v>2035</v>
      </c>
      <c r="R227" t="s">
        <v>2036</v>
      </c>
      <c r="S227" s="10">
        <f t="shared" si="13"/>
        <v>41762.208333333336</v>
      </c>
      <c r="T227" s="10">
        <f t="shared" si="1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6"/>
        <v>366.63333333333333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6">
        <f t="shared" si="15"/>
        <v>98.205357142857139</v>
      </c>
      <c r="Q228" t="s">
        <v>2054</v>
      </c>
      <c r="R228" t="s">
        <v>2055</v>
      </c>
      <c r="S228" s="10">
        <f t="shared" si="13"/>
        <v>40276.208333333336</v>
      </c>
      <c r="T228" s="10">
        <f t="shared" si="1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6"/>
        <v>168.72085385878489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6">
        <f t="shared" si="15"/>
        <v>108.96182396606575</v>
      </c>
      <c r="Q229" t="s">
        <v>2050</v>
      </c>
      <c r="R229" t="s">
        <v>2061</v>
      </c>
      <c r="S229" s="10">
        <f t="shared" si="13"/>
        <v>42139.208333333328</v>
      </c>
      <c r="T229" s="10">
        <f t="shared" si="1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6"/>
        <v>119.90717911530093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6">
        <f t="shared" si="15"/>
        <v>66.998379254457049</v>
      </c>
      <c r="Q230" t="s">
        <v>2041</v>
      </c>
      <c r="R230" t="s">
        <v>2049</v>
      </c>
      <c r="S230" s="10">
        <f t="shared" si="13"/>
        <v>42613.208333333328</v>
      </c>
      <c r="T230" s="10">
        <f t="shared" si="1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6"/>
        <v>193.68925233644859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6">
        <f t="shared" si="15"/>
        <v>64.99333594668758</v>
      </c>
      <c r="Q231" t="s">
        <v>2050</v>
      </c>
      <c r="R231" t="s">
        <v>2061</v>
      </c>
      <c r="S231" s="10">
        <f t="shared" si="13"/>
        <v>42887.208333333328</v>
      </c>
      <c r="T231" s="10">
        <f t="shared" si="1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6"/>
        <v>420.16666666666669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6">
        <f t="shared" si="15"/>
        <v>99.841584158415841</v>
      </c>
      <c r="Q232" t="s">
        <v>2050</v>
      </c>
      <c r="R232" t="s">
        <v>2051</v>
      </c>
      <c r="S232" s="10">
        <f t="shared" si="13"/>
        <v>43805.25</v>
      </c>
      <c r="T232" s="10">
        <f t="shared" si="1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6"/>
        <v>76.708333333333329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6">
        <f t="shared" si="15"/>
        <v>82.432835820895519</v>
      </c>
      <c r="Q233" t="s">
        <v>2039</v>
      </c>
      <c r="R233" t="s">
        <v>2040</v>
      </c>
      <c r="S233" s="10">
        <f t="shared" si="13"/>
        <v>41415.208333333336</v>
      </c>
      <c r="T233" s="10">
        <f t="shared" si="1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6"/>
        <v>171.26470588235293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6">
        <f t="shared" si="15"/>
        <v>63.293478260869563</v>
      </c>
      <c r="Q234" t="s">
        <v>2039</v>
      </c>
      <c r="R234" t="s">
        <v>2040</v>
      </c>
      <c r="S234" s="10">
        <f t="shared" si="13"/>
        <v>42576.208333333328</v>
      </c>
      <c r="T234" s="10">
        <f t="shared" si="1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6"/>
        <v>157.89473684210526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6">
        <f t="shared" si="15"/>
        <v>96.774193548387103</v>
      </c>
      <c r="Q235" t="s">
        <v>2041</v>
      </c>
      <c r="R235" t="s">
        <v>2049</v>
      </c>
      <c r="S235" s="10">
        <f t="shared" si="13"/>
        <v>40706.208333333336</v>
      </c>
      <c r="T235" s="10">
        <f t="shared" si="1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6"/>
        <v>109.08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6">
        <f t="shared" si="15"/>
        <v>54.906040268456373</v>
      </c>
      <c r="Q236" t="s">
        <v>2050</v>
      </c>
      <c r="R236" t="s">
        <v>2051</v>
      </c>
      <c r="S236" s="10">
        <f t="shared" si="13"/>
        <v>42969.208333333328</v>
      </c>
      <c r="T236" s="10">
        <f t="shared" si="1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6"/>
        <v>41.732558139534881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6">
        <f t="shared" si="15"/>
        <v>39.010869565217391</v>
      </c>
      <c r="Q237" t="s">
        <v>2041</v>
      </c>
      <c r="R237" t="s">
        <v>2049</v>
      </c>
      <c r="S237" s="10">
        <f t="shared" si="13"/>
        <v>42779.25</v>
      </c>
      <c r="T237" s="10">
        <f t="shared" si="1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6"/>
        <v>10.944303797468354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6">
        <f t="shared" si="15"/>
        <v>75.84210526315789</v>
      </c>
      <c r="Q238" t="s">
        <v>2035</v>
      </c>
      <c r="R238" t="s">
        <v>2036</v>
      </c>
      <c r="S238" s="10">
        <f t="shared" si="13"/>
        <v>43641.208333333328</v>
      </c>
      <c r="T238" s="10">
        <f t="shared" si="1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6"/>
        <v>159.3763440860215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6">
        <f t="shared" si="15"/>
        <v>45.051671732522799</v>
      </c>
      <c r="Q239" t="s">
        <v>2041</v>
      </c>
      <c r="R239" t="s">
        <v>2049</v>
      </c>
      <c r="S239" s="10">
        <f t="shared" si="13"/>
        <v>41754.208333333336</v>
      </c>
      <c r="T239" s="10">
        <f t="shared" si="1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6"/>
        <v>422.41666666666669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6">
        <f t="shared" si="15"/>
        <v>104.51546391752578</v>
      </c>
      <c r="Q240" t="s">
        <v>2039</v>
      </c>
      <c r="R240" t="s">
        <v>2040</v>
      </c>
      <c r="S240" s="10">
        <f t="shared" si="13"/>
        <v>43083.25</v>
      </c>
      <c r="T240" s="10">
        <f t="shared" si="1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6"/>
        <v>97.71875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6">
        <f t="shared" si="15"/>
        <v>76.268292682926827</v>
      </c>
      <c r="Q241" t="s">
        <v>2037</v>
      </c>
      <c r="R241" t="s">
        <v>2046</v>
      </c>
      <c r="S241" s="10">
        <f t="shared" si="13"/>
        <v>42245.208333333328</v>
      </c>
      <c r="T241" s="10">
        <f t="shared" si="1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6"/>
        <v>418.78911564625849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6">
        <f t="shared" si="15"/>
        <v>69.015695067264573</v>
      </c>
      <c r="Q242" t="s">
        <v>2039</v>
      </c>
      <c r="R242" t="s">
        <v>2040</v>
      </c>
      <c r="S242" s="10">
        <f t="shared" si="13"/>
        <v>40396.208333333336</v>
      </c>
      <c r="T242" s="10">
        <f t="shared" si="1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6"/>
        <v>101.91632047477745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6">
        <f t="shared" si="15"/>
        <v>101.97684085510689</v>
      </c>
      <c r="Q243" t="s">
        <v>2047</v>
      </c>
      <c r="R243" t="s">
        <v>2048</v>
      </c>
      <c r="S243" s="10">
        <f t="shared" si="13"/>
        <v>41742.208333333336</v>
      </c>
      <c r="T243" s="10">
        <f t="shared" si="1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6"/>
        <v>127.72619047619047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6">
        <f t="shared" si="15"/>
        <v>42.915999999999997</v>
      </c>
      <c r="Q244" t="s">
        <v>2035</v>
      </c>
      <c r="R244" t="s">
        <v>2036</v>
      </c>
      <c r="S244" s="10">
        <f t="shared" si="13"/>
        <v>42865.208333333328</v>
      </c>
      <c r="T244" s="10">
        <f t="shared" si="1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6"/>
        <v>445.21739130434781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6">
        <f t="shared" si="15"/>
        <v>43.025210084033617</v>
      </c>
      <c r="Q245" t="s">
        <v>2039</v>
      </c>
      <c r="R245" t="s">
        <v>2040</v>
      </c>
      <c r="S245" s="10">
        <f t="shared" si="13"/>
        <v>43163.25</v>
      </c>
      <c r="T245" s="10">
        <f t="shared" si="1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6"/>
        <v>569.71428571428578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6">
        <f t="shared" si="15"/>
        <v>75.245283018867923</v>
      </c>
      <c r="Q246" t="s">
        <v>2039</v>
      </c>
      <c r="R246" t="s">
        <v>2040</v>
      </c>
      <c r="S246" s="10">
        <f t="shared" si="13"/>
        <v>41834.208333333336</v>
      </c>
      <c r="T246" s="10">
        <f t="shared" si="1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6"/>
        <v>509.34482758620686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6">
        <f t="shared" si="15"/>
        <v>69.023364485981304</v>
      </c>
      <c r="Q247" t="s">
        <v>2039</v>
      </c>
      <c r="R247" t="s">
        <v>2040</v>
      </c>
      <c r="S247" s="10">
        <f t="shared" si="13"/>
        <v>41736.208333333336</v>
      </c>
      <c r="T247" s="10">
        <f t="shared" si="1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6"/>
        <v>325.5333333333333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6">
        <f t="shared" si="15"/>
        <v>65.986486486486484</v>
      </c>
      <c r="Q248" t="s">
        <v>2037</v>
      </c>
      <c r="R248" t="s">
        <v>2038</v>
      </c>
      <c r="S248" s="10">
        <f t="shared" si="13"/>
        <v>41491.208333333336</v>
      </c>
      <c r="T248" s="10">
        <f t="shared" si="1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6"/>
        <v>932.61616161616166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6">
        <f t="shared" si="15"/>
        <v>98.013800424628457</v>
      </c>
      <c r="Q249" t="s">
        <v>2047</v>
      </c>
      <c r="R249" t="s">
        <v>2053</v>
      </c>
      <c r="S249" s="10">
        <f t="shared" si="13"/>
        <v>42726.25</v>
      </c>
      <c r="T249" s="10">
        <f t="shared" si="1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6"/>
        <v>211.33870967741933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6">
        <f t="shared" si="15"/>
        <v>60.105504587155963</v>
      </c>
      <c r="Q250" t="s">
        <v>2050</v>
      </c>
      <c r="R250" t="s">
        <v>2061</v>
      </c>
      <c r="S250" s="10">
        <f t="shared" si="13"/>
        <v>42004.25</v>
      </c>
      <c r="T250" s="10">
        <f t="shared" si="1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6"/>
        <v>273.32520325203251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6">
        <f t="shared" si="15"/>
        <v>26.000773395204948</v>
      </c>
      <c r="Q251" t="s">
        <v>2047</v>
      </c>
      <c r="R251" t="s">
        <v>2059</v>
      </c>
      <c r="S251" s="10">
        <f t="shared" si="13"/>
        <v>42006.25</v>
      </c>
      <c r="T251" s="10">
        <f t="shared" si="1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6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6">
        <f t="shared" si="15"/>
        <v>3</v>
      </c>
      <c r="Q252" t="s">
        <v>2035</v>
      </c>
      <c r="R252" t="s">
        <v>2036</v>
      </c>
      <c r="S252" s="10">
        <f t="shared" si="13"/>
        <v>40203.25</v>
      </c>
      <c r="T252" s="10">
        <f t="shared" si="1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6"/>
        <v>54.084507042253513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6">
        <f t="shared" si="15"/>
        <v>38.019801980198018</v>
      </c>
      <c r="Q253" t="s">
        <v>2039</v>
      </c>
      <c r="R253" t="s">
        <v>2040</v>
      </c>
      <c r="S253" s="10">
        <f t="shared" si="13"/>
        <v>41252.25</v>
      </c>
      <c r="T253" s="10">
        <f t="shared" si="1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6"/>
        <v>626.29999999999995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6">
        <f t="shared" si="15"/>
        <v>106.15254237288136</v>
      </c>
      <c r="Q254" t="s">
        <v>2039</v>
      </c>
      <c r="R254" t="s">
        <v>2040</v>
      </c>
      <c r="S254" s="10">
        <f t="shared" si="13"/>
        <v>41572.208333333336</v>
      </c>
      <c r="T254" s="10">
        <f t="shared" si="1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6"/>
        <v>89.021399176954731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6">
        <f t="shared" si="15"/>
        <v>81.019475655430711</v>
      </c>
      <c r="Q255" t="s">
        <v>2041</v>
      </c>
      <c r="R255" t="s">
        <v>2044</v>
      </c>
      <c r="S255" s="10">
        <f t="shared" si="13"/>
        <v>40641.208333333336</v>
      </c>
      <c r="T255" s="10">
        <f t="shared" si="1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6"/>
        <v>184.89130434782609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6">
        <f t="shared" si="15"/>
        <v>96.647727272727266</v>
      </c>
      <c r="Q256" t="s">
        <v>2047</v>
      </c>
      <c r="R256" t="s">
        <v>2048</v>
      </c>
      <c r="S256" s="10">
        <f t="shared" si="13"/>
        <v>42787.25</v>
      </c>
      <c r="T256" s="10">
        <f t="shared" si="1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6"/>
        <v>120.16770186335404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6">
        <f t="shared" si="15"/>
        <v>57.003535651149086</v>
      </c>
      <c r="Q257" t="s">
        <v>2035</v>
      </c>
      <c r="R257" t="s">
        <v>2036</v>
      </c>
      <c r="S257" s="10">
        <f t="shared" si="13"/>
        <v>40590.25</v>
      </c>
      <c r="T257" s="10">
        <f t="shared" si="1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6"/>
        <v>23.390243902439025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6">
        <f t="shared" si="15"/>
        <v>63.93333333333333</v>
      </c>
      <c r="Q258" t="s">
        <v>2035</v>
      </c>
      <c r="R258" t="s">
        <v>2036</v>
      </c>
      <c r="S258" s="10">
        <f t="shared" si="13"/>
        <v>42393.25</v>
      </c>
      <c r="T258" s="10">
        <f t="shared" si="14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6">
        <f t="shared" si="15"/>
        <v>90.456521739130437</v>
      </c>
      <c r="Q259" t="s">
        <v>2039</v>
      </c>
      <c r="R259" t="s">
        <v>2040</v>
      </c>
      <c r="S259" s="10">
        <f t="shared" ref="S259:S322" si="17">(((K259/60)/60)/24)+DATE(1970,1,1)</f>
        <v>41338.25</v>
      </c>
      <c r="T259" s="10">
        <f t="shared" ref="T259:T322" si="18">(((L259/60)/60)/24)+DATE(1970,1,1)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6">
        <f t="shared" ref="P260:P323" si="19">E260/H260</f>
        <v>72.172043010752688</v>
      </c>
      <c r="Q260" t="s">
        <v>2039</v>
      </c>
      <c r="R260" t="s">
        <v>2040</v>
      </c>
      <c r="S260" s="10">
        <f t="shared" si="17"/>
        <v>42712.25</v>
      </c>
      <c r="T260" s="10">
        <f t="shared" si="1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20">(E261/D261) * 100</f>
        <v>597.5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6">
        <f t="shared" si="19"/>
        <v>77.934782608695656</v>
      </c>
      <c r="Q261" t="s">
        <v>2054</v>
      </c>
      <c r="R261" t="s">
        <v>2055</v>
      </c>
      <c r="S261" s="10">
        <f t="shared" si="17"/>
        <v>41251.25</v>
      </c>
      <c r="T261" s="10">
        <f t="shared" si="1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157.69841269841268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6">
        <f t="shared" si="19"/>
        <v>38.065134099616856</v>
      </c>
      <c r="Q262" t="s">
        <v>2035</v>
      </c>
      <c r="R262" t="s">
        <v>2036</v>
      </c>
      <c r="S262" s="10">
        <f t="shared" si="17"/>
        <v>41180.208333333336</v>
      </c>
      <c r="T262" s="10">
        <f t="shared" si="1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31.201660735468568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6">
        <f t="shared" si="19"/>
        <v>57.936123348017624</v>
      </c>
      <c r="Q263" t="s">
        <v>2035</v>
      </c>
      <c r="R263" t="s">
        <v>2036</v>
      </c>
      <c r="S263" s="10">
        <f t="shared" si="17"/>
        <v>40415.208333333336</v>
      </c>
      <c r="T263" s="10">
        <f t="shared" si="1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313.41176470588238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6">
        <f t="shared" si="19"/>
        <v>49.794392523364486</v>
      </c>
      <c r="Q264" t="s">
        <v>2035</v>
      </c>
      <c r="R264" t="s">
        <v>2045</v>
      </c>
      <c r="S264" s="10">
        <f t="shared" si="17"/>
        <v>40638.208333333336</v>
      </c>
      <c r="T264" s="10">
        <f t="shared" si="1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370.89655172413791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6">
        <f t="shared" si="19"/>
        <v>54.050251256281406</v>
      </c>
      <c r="Q265" t="s">
        <v>2054</v>
      </c>
      <c r="R265" t="s">
        <v>2055</v>
      </c>
      <c r="S265" s="10">
        <f t="shared" si="17"/>
        <v>40187.25</v>
      </c>
      <c r="T265" s="10">
        <f t="shared" si="1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362.66447368421052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6">
        <f t="shared" si="19"/>
        <v>30.002721335268504</v>
      </c>
      <c r="Q266" t="s">
        <v>2039</v>
      </c>
      <c r="R266" t="s">
        <v>2040</v>
      </c>
      <c r="S266" s="10">
        <f t="shared" si="17"/>
        <v>41317.25</v>
      </c>
      <c r="T266" s="10">
        <f t="shared" si="1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123.08163265306122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6">
        <f t="shared" si="19"/>
        <v>70.127906976744185</v>
      </c>
      <c r="Q267" t="s">
        <v>2039</v>
      </c>
      <c r="R267" t="s">
        <v>2040</v>
      </c>
      <c r="S267" s="10">
        <f t="shared" si="17"/>
        <v>42372.25</v>
      </c>
      <c r="T267" s="10">
        <f t="shared" si="1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76.766756032171585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6">
        <f t="shared" si="19"/>
        <v>26.996228786926462</v>
      </c>
      <c r="Q268" t="s">
        <v>2035</v>
      </c>
      <c r="R268" t="s">
        <v>2058</v>
      </c>
      <c r="S268" s="10">
        <f t="shared" si="17"/>
        <v>41950.25</v>
      </c>
      <c r="T268" s="10">
        <f t="shared" si="1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233.62012987012989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6">
        <f t="shared" si="19"/>
        <v>51.990606936416185</v>
      </c>
      <c r="Q269" t="s">
        <v>2039</v>
      </c>
      <c r="R269" t="s">
        <v>2040</v>
      </c>
      <c r="S269" s="10">
        <f t="shared" si="17"/>
        <v>41206.208333333336</v>
      </c>
      <c r="T269" s="10">
        <f t="shared" si="1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180.53333333333333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6">
        <f t="shared" si="19"/>
        <v>56.416666666666664</v>
      </c>
      <c r="Q270" t="s">
        <v>2041</v>
      </c>
      <c r="R270" t="s">
        <v>2042</v>
      </c>
      <c r="S270" s="10">
        <f t="shared" si="17"/>
        <v>41186.208333333336</v>
      </c>
      <c r="T270" s="10">
        <f t="shared" si="1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252.62857142857143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6">
        <f t="shared" si="19"/>
        <v>101.63218390804597</v>
      </c>
      <c r="Q271" t="s">
        <v>2041</v>
      </c>
      <c r="R271" t="s">
        <v>2060</v>
      </c>
      <c r="S271" s="10">
        <f t="shared" si="17"/>
        <v>43496.25</v>
      </c>
      <c r="T271" s="10">
        <f t="shared" si="1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27.176538240368025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6">
        <f t="shared" si="19"/>
        <v>25.005291005291006</v>
      </c>
      <c r="Q272" t="s">
        <v>2050</v>
      </c>
      <c r="R272" t="s">
        <v>2051</v>
      </c>
      <c r="S272" s="10">
        <f t="shared" si="17"/>
        <v>40514.25</v>
      </c>
      <c r="T272" s="10">
        <f t="shared" si="1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6">
        <f t="shared" si="19"/>
        <v>32.016393442622949</v>
      </c>
      <c r="Q273" t="s">
        <v>2054</v>
      </c>
      <c r="R273" t="s">
        <v>2055</v>
      </c>
      <c r="S273" s="10">
        <f t="shared" si="17"/>
        <v>42345.25</v>
      </c>
      <c r="T273" s="10">
        <f t="shared" si="1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304.0097847358121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6">
        <f t="shared" si="19"/>
        <v>82.021647307286173</v>
      </c>
      <c r="Q274" t="s">
        <v>2039</v>
      </c>
      <c r="R274" t="s">
        <v>2040</v>
      </c>
      <c r="S274" s="10">
        <f t="shared" si="17"/>
        <v>43656.208333333328</v>
      </c>
      <c r="T274" s="10">
        <f t="shared" si="1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137.23076923076923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6">
        <f t="shared" si="19"/>
        <v>37.957446808510639</v>
      </c>
      <c r="Q275" t="s">
        <v>2039</v>
      </c>
      <c r="R275" t="s">
        <v>2040</v>
      </c>
      <c r="S275" s="10">
        <f t="shared" si="17"/>
        <v>42995.208333333328</v>
      </c>
      <c r="T275" s="10">
        <f t="shared" si="1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32.208333333333336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6">
        <f t="shared" si="19"/>
        <v>51.533333333333331</v>
      </c>
      <c r="Q276" t="s">
        <v>2039</v>
      </c>
      <c r="R276" t="s">
        <v>2040</v>
      </c>
      <c r="S276" s="10">
        <f t="shared" si="17"/>
        <v>43045.25</v>
      </c>
      <c r="T276" s="10">
        <f t="shared" si="1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241.51282051282053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6">
        <f t="shared" si="19"/>
        <v>81.198275862068968</v>
      </c>
      <c r="Q277" t="s">
        <v>2047</v>
      </c>
      <c r="R277" t="s">
        <v>2059</v>
      </c>
      <c r="S277" s="10">
        <f t="shared" si="17"/>
        <v>43561.208333333328</v>
      </c>
      <c r="T277" s="10">
        <f t="shared" si="1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96.8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6">
        <f t="shared" si="19"/>
        <v>40.030075187969928</v>
      </c>
      <c r="Q278" t="s">
        <v>2050</v>
      </c>
      <c r="R278" t="s">
        <v>2051</v>
      </c>
      <c r="S278" s="10">
        <f t="shared" si="17"/>
        <v>41018.208333333336</v>
      </c>
      <c r="T278" s="10">
        <f t="shared" si="1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1066.4285714285716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6">
        <f t="shared" si="19"/>
        <v>89.939759036144579</v>
      </c>
      <c r="Q279" t="s">
        <v>2039</v>
      </c>
      <c r="R279" t="s">
        <v>2040</v>
      </c>
      <c r="S279" s="10">
        <f t="shared" si="17"/>
        <v>40378.208333333336</v>
      </c>
      <c r="T279" s="10">
        <f t="shared" si="1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325.88888888888891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6">
        <f t="shared" si="19"/>
        <v>96.692307692307693</v>
      </c>
      <c r="Q280" t="s">
        <v>2037</v>
      </c>
      <c r="R280" t="s">
        <v>2038</v>
      </c>
      <c r="S280" s="10">
        <f t="shared" si="17"/>
        <v>41239.25</v>
      </c>
      <c r="T280" s="10">
        <f t="shared" si="1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170.70000000000002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6">
        <f t="shared" si="19"/>
        <v>25.010989010989011</v>
      </c>
      <c r="Q281" t="s">
        <v>2039</v>
      </c>
      <c r="R281" t="s">
        <v>2040</v>
      </c>
      <c r="S281" s="10">
        <f t="shared" si="17"/>
        <v>43346.208333333328</v>
      </c>
      <c r="T281" s="10">
        <f t="shared" si="1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581.44000000000005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6">
        <f t="shared" si="19"/>
        <v>36.987277353689571</v>
      </c>
      <c r="Q282" t="s">
        <v>2041</v>
      </c>
      <c r="R282" t="s">
        <v>2049</v>
      </c>
      <c r="S282" s="10">
        <f t="shared" si="17"/>
        <v>43060.25</v>
      </c>
      <c r="T282" s="10">
        <f t="shared" si="1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91.520972644376897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6">
        <f t="shared" si="19"/>
        <v>73.012609117361791</v>
      </c>
      <c r="Q283" t="s">
        <v>2039</v>
      </c>
      <c r="R283" t="s">
        <v>2040</v>
      </c>
      <c r="S283" s="10">
        <f t="shared" si="17"/>
        <v>40979.25</v>
      </c>
      <c r="T283" s="10">
        <f t="shared" si="1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108.04761904761904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6">
        <f t="shared" si="19"/>
        <v>68.240601503759393</v>
      </c>
      <c r="Q284" t="s">
        <v>2041</v>
      </c>
      <c r="R284" t="s">
        <v>2060</v>
      </c>
      <c r="S284" s="10">
        <f t="shared" si="17"/>
        <v>42701.25</v>
      </c>
      <c r="T284" s="10">
        <f t="shared" si="1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18.728395061728396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6">
        <f t="shared" si="19"/>
        <v>52.310344827586206</v>
      </c>
      <c r="Q285" t="s">
        <v>2035</v>
      </c>
      <c r="R285" t="s">
        <v>2036</v>
      </c>
      <c r="S285" s="10">
        <f t="shared" si="17"/>
        <v>42520.208333333328</v>
      </c>
      <c r="T285" s="10">
        <f t="shared" si="1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83.193877551020407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6">
        <f t="shared" si="19"/>
        <v>61.765151515151516</v>
      </c>
      <c r="Q286" t="s">
        <v>2037</v>
      </c>
      <c r="R286" t="s">
        <v>2038</v>
      </c>
      <c r="S286" s="10">
        <f t="shared" si="17"/>
        <v>41030.208333333336</v>
      </c>
      <c r="T286" s="10">
        <f t="shared" si="1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706.33333333333337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6">
        <f t="shared" si="19"/>
        <v>25.027559055118111</v>
      </c>
      <c r="Q287" t="s">
        <v>2039</v>
      </c>
      <c r="R287" t="s">
        <v>2040</v>
      </c>
      <c r="S287" s="10">
        <f t="shared" si="17"/>
        <v>42623.208333333328</v>
      </c>
      <c r="T287" s="10">
        <f t="shared" si="1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17.446030330062445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6">
        <f t="shared" si="19"/>
        <v>106.28804347826087</v>
      </c>
      <c r="Q288" t="s">
        <v>2039</v>
      </c>
      <c r="R288" t="s">
        <v>2040</v>
      </c>
      <c r="S288" s="10">
        <f t="shared" si="17"/>
        <v>42697.25</v>
      </c>
      <c r="T288" s="10">
        <f t="shared" si="1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209.73015873015873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6">
        <f t="shared" si="19"/>
        <v>75.07386363636364</v>
      </c>
      <c r="Q289" t="s">
        <v>2035</v>
      </c>
      <c r="R289" t="s">
        <v>2043</v>
      </c>
      <c r="S289" s="10">
        <f t="shared" si="17"/>
        <v>42122.208333333328</v>
      </c>
      <c r="T289" s="10">
        <f t="shared" si="1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97.785714285714292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6">
        <f t="shared" si="19"/>
        <v>39.970802919708028</v>
      </c>
      <c r="Q290" t="s">
        <v>2035</v>
      </c>
      <c r="R290" t="s">
        <v>2057</v>
      </c>
      <c r="S290" s="10">
        <f t="shared" si="17"/>
        <v>40982.208333333336</v>
      </c>
      <c r="T290" s="10">
        <f t="shared" si="1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1684.25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6">
        <f t="shared" si="19"/>
        <v>39.982195845697326</v>
      </c>
      <c r="Q291" t="s">
        <v>2039</v>
      </c>
      <c r="R291" t="s">
        <v>2040</v>
      </c>
      <c r="S291" s="10">
        <f t="shared" si="17"/>
        <v>42219.208333333328</v>
      </c>
      <c r="T291" s="10">
        <f t="shared" si="1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54.402135231316727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6">
        <f t="shared" si="19"/>
        <v>101.01541850220265</v>
      </c>
      <c r="Q292" t="s">
        <v>2041</v>
      </c>
      <c r="R292" t="s">
        <v>2042</v>
      </c>
      <c r="S292" s="10">
        <f t="shared" si="17"/>
        <v>41404.208333333336</v>
      </c>
      <c r="T292" s="10">
        <f t="shared" si="1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456.61111111111109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6">
        <f t="shared" si="19"/>
        <v>76.813084112149539</v>
      </c>
      <c r="Q293" t="s">
        <v>2037</v>
      </c>
      <c r="R293" t="s">
        <v>2038</v>
      </c>
      <c r="S293" s="10">
        <f t="shared" si="17"/>
        <v>40831.208333333336</v>
      </c>
      <c r="T293" s="10">
        <f t="shared" si="1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9.8219178082191778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6">
        <f t="shared" si="19"/>
        <v>71.7</v>
      </c>
      <c r="Q294" t="s">
        <v>2033</v>
      </c>
      <c r="R294" t="s">
        <v>2034</v>
      </c>
      <c r="S294" s="10">
        <f t="shared" si="17"/>
        <v>40984.208333333336</v>
      </c>
      <c r="T294" s="10">
        <f t="shared" si="1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16.384615384615383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6">
        <f t="shared" si="19"/>
        <v>33.28125</v>
      </c>
      <c r="Q295" t="s">
        <v>2039</v>
      </c>
      <c r="R295" t="s">
        <v>2040</v>
      </c>
      <c r="S295" s="10">
        <f t="shared" si="17"/>
        <v>40456.208333333336</v>
      </c>
      <c r="T295" s="10">
        <f t="shared" si="1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1339.6666666666667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6">
        <f t="shared" si="19"/>
        <v>43.923497267759565</v>
      </c>
      <c r="Q296" t="s">
        <v>2039</v>
      </c>
      <c r="R296" t="s">
        <v>2040</v>
      </c>
      <c r="S296" s="10">
        <f t="shared" si="17"/>
        <v>43399.208333333328</v>
      </c>
      <c r="T296" s="10">
        <f t="shared" si="1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35.650077760497666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6">
        <f t="shared" si="19"/>
        <v>36.004712041884815</v>
      </c>
      <c r="Q297" t="s">
        <v>2039</v>
      </c>
      <c r="R297" t="s">
        <v>2040</v>
      </c>
      <c r="S297" s="10">
        <f t="shared" si="17"/>
        <v>41562.208333333336</v>
      </c>
      <c r="T297" s="10">
        <f t="shared" si="1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54.950819672131146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6">
        <f t="shared" si="19"/>
        <v>88.21052631578948</v>
      </c>
      <c r="Q298" t="s">
        <v>2039</v>
      </c>
      <c r="R298" t="s">
        <v>2040</v>
      </c>
      <c r="S298" s="10">
        <f t="shared" si="17"/>
        <v>43493.25</v>
      </c>
      <c r="T298" s="10">
        <f t="shared" si="1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94.236111111111114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6">
        <f t="shared" si="19"/>
        <v>65.240384615384613</v>
      </c>
      <c r="Q299" t="s">
        <v>2039</v>
      </c>
      <c r="R299" t="s">
        <v>2040</v>
      </c>
      <c r="S299" s="10">
        <f t="shared" si="17"/>
        <v>41653.25</v>
      </c>
      <c r="T299" s="10">
        <f t="shared" si="1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143.91428571428571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6">
        <f t="shared" si="19"/>
        <v>69.958333333333329</v>
      </c>
      <c r="Q300" t="s">
        <v>2035</v>
      </c>
      <c r="R300" t="s">
        <v>2036</v>
      </c>
      <c r="S300" s="10">
        <f t="shared" si="17"/>
        <v>42426.25</v>
      </c>
      <c r="T300" s="10">
        <f t="shared" si="1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51.421052631578945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6">
        <f t="shared" si="19"/>
        <v>39.877551020408163</v>
      </c>
      <c r="Q301" t="s">
        <v>2033</v>
      </c>
      <c r="R301" t="s">
        <v>2034</v>
      </c>
      <c r="S301" s="10">
        <f t="shared" si="17"/>
        <v>42432.25</v>
      </c>
      <c r="T301" s="10">
        <f t="shared" si="1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6">
        <f t="shared" si="19"/>
        <v>5</v>
      </c>
      <c r="Q302" t="s">
        <v>2047</v>
      </c>
      <c r="R302" t="s">
        <v>2048</v>
      </c>
      <c r="S302" s="10">
        <f t="shared" si="17"/>
        <v>42977.208333333328</v>
      </c>
      <c r="T302" s="10">
        <f t="shared" si="1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1344.6666666666667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6">
        <f t="shared" si="19"/>
        <v>41.023728813559323</v>
      </c>
      <c r="Q303" t="s">
        <v>2041</v>
      </c>
      <c r="R303" t="s">
        <v>2042</v>
      </c>
      <c r="S303" s="10">
        <f t="shared" si="17"/>
        <v>42061.25</v>
      </c>
      <c r="T303" s="10">
        <f t="shared" si="1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31.844940867279899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6">
        <f t="shared" si="19"/>
        <v>98.914285714285711</v>
      </c>
      <c r="Q304" t="s">
        <v>2039</v>
      </c>
      <c r="R304" t="s">
        <v>2040</v>
      </c>
      <c r="S304" s="10">
        <f t="shared" si="17"/>
        <v>43345.208333333328</v>
      </c>
      <c r="T304" s="10">
        <f t="shared" si="1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82.617647058823536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6">
        <f t="shared" si="19"/>
        <v>87.78125</v>
      </c>
      <c r="Q305" t="s">
        <v>2035</v>
      </c>
      <c r="R305" t="s">
        <v>2045</v>
      </c>
      <c r="S305" s="10">
        <f t="shared" si="17"/>
        <v>42376.25</v>
      </c>
      <c r="T305" s="10">
        <f t="shared" si="1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546.14285714285722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6">
        <f t="shared" si="19"/>
        <v>80.767605633802816</v>
      </c>
      <c r="Q306" t="s">
        <v>2041</v>
      </c>
      <c r="R306" t="s">
        <v>2042</v>
      </c>
      <c r="S306" s="10">
        <f t="shared" si="17"/>
        <v>42589.208333333328</v>
      </c>
      <c r="T306" s="10">
        <f t="shared" si="1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286.21428571428572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6">
        <f t="shared" si="19"/>
        <v>94.28235294117647</v>
      </c>
      <c r="Q307" t="s">
        <v>2039</v>
      </c>
      <c r="R307" t="s">
        <v>2040</v>
      </c>
      <c r="S307" s="10">
        <f t="shared" si="17"/>
        <v>42448.208333333328</v>
      </c>
      <c r="T307" s="10">
        <f t="shared" si="1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7.9076923076923071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6">
        <f t="shared" si="19"/>
        <v>73.428571428571431</v>
      </c>
      <c r="Q308" t="s">
        <v>2039</v>
      </c>
      <c r="R308" t="s">
        <v>2040</v>
      </c>
      <c r="S308" s="10">
        <f t="shared" si="17"/>
        <v>42930.208333333328</v>
      </c>
      <c r="T308" s="10">
        <f t="shared" si="1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132.13677811550153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6">
        <f t="shared" si="19"/>
        <v>65.968133535660087</v>
      </c>
      <c r="Q309" t="s">
        <v>2047</v>
      </c>
      <c r="R309" t="s">
        <v>2053</v>
      </c>
      <c r="S309" s="10">
        <f t="shared" si="17"/>
        <v>41066.208333333336</v>
      </c>
      <c r="T309" s="10">
        <f t="shared" si="1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74.077834179357026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6">
        <f t="shared" si="19"/>
        <v>109.04109589041096</v>
      </c>
      <c r="Q310" t="s">
        <v>2039</v>
      </c>
      <c r="R310" t="s">
        <v>2040</v>
      </c>
      <c r="S310" s="10">
        <f t="shared" si="17"/>
        <v>40651.208333333336</v>
      </c>
      <c r="T310" s="10">
        <f t="shared" si="1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75.292682926829272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6">
        <f t="shared" si="19"/>
        <v>41.16</v>
      </c>
      <c r="Q311" t="s">
        <v>2035</v>
      </c>
      <c r="R311" t="s">
        <v>2045</v>
      </c>
      <c r="S311" s="10">
        <f t="shared" si="17"/>
        <v>40807.208333333336</v>
      </c>
      <c r="T311" s="10">
        <f t="shared" si="1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20.333333333333332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6">
        <f t="shared" si="19"/>
        <v>99.125</v>
      </c>
      <c r="Q312" t="s">
        <v>2050</v>
      </c>
      <c r="R312" t="s">
        <v>2051</v>
      </c>
      <c r="S312" s="10">
        <f t="shared" si="17"/>
        <v>40277.208333333336</v>
      </c>
      <c r="T312" s="10">
        <f t="shared" si="1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203.36507936507937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6">
        <f t="shared" si="19"/>
        <v>105.88429752066116</v>
      </c>
      <c r="Q313" t="s">
        <v>2039</v>
      </c>
      <c r="R313" t="s">
        <v>2040</v>
      </c>
      <c r="S313" s="10">
        <f t="shared" si="17"/>
        <v>40590.25</v>
      </c>
      <c r="T313" s="10">
        <f t="shared" si="1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310.2284263959391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6">
        <f t="shared" si="19"/>
        <v>48.996525921966864</v>
      </c>
      <c r="Q314" t="s">
        <v>2039</v>
      </c>
      <c r="R314" t="s">
        <v>2040</v>
      </c>
      <c r="S314" s="10">
        <f t="shared" si="17"/>
        <v>41572.208333333336</v>
      </c>
      <c r="T314" s="10">
        <f t="shared" si="1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395.31818181818181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6">
        <f t="shared" si="19"/>
        <v>39</v>
      </c>
      <c r="Q315" t="s">
        <v>2035</v>
      </c>
      <c r="R315" t="s">
        <v>2036</v>
      </c>
      <c r="S315" s="10">
        <f t="shared" si="17"/>
        <v>40966.25</v>
      </c>
      <c r="T315" s="10">
        <f t="shared" si="1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294.71428571428572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6">
        <f t="shared" si="19"/>
        <v>31.022556390977442</v>
      </c>
      <c r="Q316" t="s">
        <v>2041</v>
      </c>
      <c r="R316" t="s">
        <v>2042</v>
      </c>
      <c r="S316" s="10">
        <f t="shared" si="17"/>
        <v>43536.208333333328</v>
      </c>
      <c r="T316" s="10">
        <f t="shared" si="1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33.89473684210526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6">
        <f t="shared" si="19"/>
        <v>103.87096774193549</v>
      </c>
      <c r="Q317" t="s">
        <v>2039</v>
      </c>
      <c r="R317" t="s">
        <v>2040</v>
      </c>
      <c r="S317" s="10">
        <f t="shared" si="17"/>
        <v>41783.208333333336</v>
      </c>
      <c r="T317" s="10">
        <f t="shared" si="1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66.677083333333329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6">
        <f t="shared" si="19"/>
        <v>59.268518518518519</v>
      </c>
      <c r="Q318" t="s">
        <v>2033</v>
      </c>
      <c r="R318" t="s">
        <v>2034</v>
      </c>
      <c r="S318" s="10">
        <f t="shared" si="17"/>
        <v>43788.25</v>
      </c>
      <c r="T318" s="10">
        <f t="shared" si="1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19.227272727272727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6">
        <f t="shared" si="19"/>
        <v>42.3</v>
      </c>
      <c r="Q319" t="s">
        <v>2039</v>
      </c>
      <c r="R319" t="s">
        <v>2040</v>
      </c>
      <c r="S319" s="10">
        <f t="shared" si="17"/>
        <v>42869.208333333328</v>
      </c>
      <c r="T319" s="10">
        <f t="shared" si="1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15.842105263157894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6">
        <f t="shared" si="19"/>
        <v>53.117647058823529</v>
      </c>
      <c r="Q320" t="s">
        <v>2035</v>
      </c>
      <c r="R320" t="s">
        <v>2036</v>
      </c>
      <c r="S320" s="10">
        <f t="shared" si="17"/>
        <v>41684.25</v>
      </c>
      <c r="T320" s="10">
        <f t="shared" si="1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38.702380952380956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6">
        <f t="shared" si="19"/>
        <v>50.796875</v>
      </c>
      <c r="Q321" t="s">
        <v>2037</v>
      </c>
      <c r="R321" t="s">
        <v>2038</v>
      </c>
      <c r="S321" s="10">
        <f t="shared" si="17"/>
        <v>40402.208333333336</v>
      </c>
      <c r="T321" s="10">
        <f t="shared" si="1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9.5876777251184837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6">
        <f t="shared" si="19"/>
        <v>101.15</v>
      </c>
      <c r="Q322" t="s">
        <v>2047</v>
      </c>
      <c r="R322" t="s">
        <v>2053</v>
      </c>
      <c r="S322" s="10">
        <f t="shared" si="17"/>
        <v>40673.208333333336</v>
      </c>
      <c r="T322" s="10">
        <f t="shared" si="1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94.144366197183089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6">
        <f t="shared" si="19"/>
        <v>65.000810372771468</v>
      </c>
      <c r="Q323" t="s">
        <v>2041</v>
      </c>
      <c r="R323" t="s">
        <v>2052</v>
      </c>
      <c r="S323" s="10">
        <f t="shared" ref="S323:S386" si="21">(((K323/60)/60)/24)+DATE(1970,1,1)</f>
        <v>40634.208333333336</v>
      </c>
      <c r="T323" s="10">
        <f t="shared" ref="T323:T386" si="22">(((L323/60)/60)/24)+DATE(1970,1,1)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6">
        <f t="shared" ref="P324:P387" si="23">E324/H324</f>
        <v>37.998645510835914</v>
      </c>
      <c r="Q324" t="s">
        <v>2039</v>
      </c>
      <c r="R324" t="s">
        <v>2040</v>
      </c>
      <c r="S324" s="10">
        <f t="shared" si="21"/>
        <v>40507.25</v>
      </c>
      <c r="T324" s="10">
        <f t="shared" si="22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24">(E325/D325) * 100</f>
        <v>24.134831460674157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6">
        <f t="shared" si="23"/>
        <v>82.615384615384613</v>
      </c>
      <c r="Q325" t="s">
        <v>2041</v>
      </c>
      <c r="R325" t="s">
        <v>2042</v>
      </c>
      <c r="S325" s="10">
        <f t="shared" si="21"/>
        <v>41725.208333333336</v>
      </c>
      <c r="T325" s="10">
        <f t="shared" si="22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4"/>
        <v>164.05633802816902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6">
        <f t="shared" si="23"/>
        <v>37.941368078175898</v>
      </c>
      <c r="Q326" t="s">
        <v>2039</v>
      </c>
      <c r="R326" t="s">
        <v>2040</v>
      </c>
      <c r="S326" s="10">
        <f t="shared" si="21"/>
        <v>42176.208333333328</v>
      </c>
      <c r="T326" s="10">
        <f t="shared" si="22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4"/>
        <v>90.723076923076931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6">
        <f t="shared" si="23"/>
        <v>80.780821917808225</v>
      </c>
      <c r="Q327" t="s">
        <v>2039</v>
      </c>
      <c r="R327" t="s">
        <v>2040</v>
      </c>
      <c r="S327" s="10">
        <f t="shared" si="21"/>
        <v>43267.208333333328</v>
      </c>
      <c r="T327" s="10">
        <f t="shared" si="22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4"/>
        <v>46.194444444444443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6">
        <f t="shared" si="23"/>
        <v>25.984375</v>
      </c>
      <c r="Q328" t="s">
        <v>2041</v>
      </c>
      <c r="R328" t="s">
        <v>2049</v>
      </c>
      <c r="S328" s="10">
        <f t="shared" si="21"/>
        <v>42364.25</v>
      </c>
      <c r="T328" s="10">
        <f t="shared" si="22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4"/>
        <v>38.53846153846154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6">
        <f t="shared" si="23"/>
        <v>30.363636363636363</v>
      </c>
      <c r="Q329" t="s">
        <v>2039</v>
      </c>
      <c r="R329" t="s">
        <v>2040</v>
      </c>
      <c r="S329" s="10">
        <f t="shared" si="21"/>
        <v>43705.208333333328</v>
      </c>
      <c r="T329" s="10">
        <f t="shared" si="22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4"/>
        <v>133.56231003039514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6">
        <f t="shared" si="23"/>
        <v>54.004916018025398</v>
      </c>
      <c r="Q330" t="s">
        <v>2035</v>
      </c>
      <c r="R330" t="s">
        <v>2036</v>
      </c>
      <c r="S330" s="10">
        <f t="shared" si="21"/>
        <v>43434.25</v>
      </c>
      <c r="T330" s="10">
        <f t="shared" si="22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4"/>
        <v>22.896588486140725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6">
        <f t="shared" si="23"/>
        <v>101.78672985781991</v>
      </c>
      <c r="Q331" t="s">
        <v>2050</v>
      </c>
      <c r="R331" t="s">
        <v>2051</v>
      </c>
      <c r="S331" s="10">
        <f t="shared" si="21"/>
        <v>42716.25</v>
      </c>
      <c r="T331" s="10">
        <f t="shared" si="22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4"/>
        <v>184.95548961424333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6">
        <f t="shared" si="23"/>
        <v>45.003610108303249</v>
      </c>
      <c r="Q332" t="s">
        <v>2041</v>
      </c>
      <c r="R332" t="s">
        <v>2042</v>
      </c>
      <c r="S332" s="10">
        <f t="shared" si="21"/>
        <v>43077.25</v>
      </c>
      <c r="T332" s="10">
        <f t="shared" si="22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4"/>
        <v>443.72727272727275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6">
        <f t="shared" si="23"/>
        <v>77.068421052631578</v>
      </c>
      <c r="Q333" t="s">
        <v>2033</v>
      </c>
      <c r="R333" t="s">
        <v>2034</v>
      </c>
      <c r="S333" s="10">
        <f t="shared" si="21"/>
        <v>40896.25</v>
      </c>
      <c r="T333" s="10">
        <f t="shared" si="22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4"/>
        <v>199.9806763285024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6">
        <f t="shared" si="23"/>
        <v>88.076595744680844</v>
      </c>
      <c r="Q334" t="s">
        <v>2037</v>
      </c>
      <c r="R334" t="s">
        <v>2046</v>
      </c>
      <c r="S334" s="10">
        <f t="shared" si="21"/>
        <v>41361.208333333336</v>
      </c>
      <c r="T334" s="10">
        <f t="shared" si="22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4"/>
        <v>123.95833333333333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6">
        <f t="shared" si="23"/>
        <v>47.035573122529641</v>
      </c>
      <c r="Q335" t="s">
        <v>2039</v>
      </c>
      <c r="R335" t="s">
        <v>2040</v>
      </c>
      <c r="S335" s="10">
        <f t="shared" si="21"/>
        <v>43424.25</v>
      </c>
      <c r="T335" s="10">
        <f t="shared" si="22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4"/>
        <v>186.61329305135951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6">
        <f t="shared" si="23"/>
        <v>110.99550763701707</v>
      </c>
      <c r="Q336" t="s">
        <v>2035</v>
      </c>
      <c r="R336" t="s">
        <v>2036</v>
      </c>
      <c r="S336" s="10">
        <f t="shared" si="21"/>
        <v>43110.25</v>
      </c>
      <c r="T336" s="10">
        <f t="shared" si="22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4"/>
        <v>114.28538550057536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6">
        <f t="shared" si="23"/>
        <v>87.003066141042481</v>
      </c>
      <c r="Q337" t="s">
        <v>2035</v>
      </c>
      <c r="R337" t="s">
        <v>2036</v>
      </c>
      <c r="S337" s="10">
        <f t="shared" si="21"/>
        <v>43784.25</v>
      </c>
      <c r="T337" s="10">
        <f t="shared" si="22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4"/>
        <v>97.032531824611041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6">
        <f t="shared" si="23"/>
        <v>63.994402985074629</v>
      </c>
      <c r="Q338" t="s">
        <v>2035</v>
      </c>
      <c r="R338" t="s">
        <v>2036</v>
      </c>
      <c r="S338" s="10">
        <f t="shared" si="21"/>
        <v>40527.25</v>
      </c>
      <c r="T338" s="10">
        <f t="shared" si="22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4"/>
        <v>122.81904761904762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6">
        <f t="shared" si="23"/>
        <v>105.9945205479452</v>
      </c>
      <c r="Q339" t="s">
        <v>2039</v>
      </c>
      <c r="R339" t="s">
        <v>2040</v>
      </c>
      <c r="S339" s="10">
        <f t="shared" si="21"/>
        <v>43780.25</v>
      </c>
      <c r="T339" s="10">
        <f t="shared" si="22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4"/>
        <v>179.14326647564468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6">
        <f t="shared" si="23"/>
        <v>73.989349112426041</v>
      </c>
      <c r="Q340" t="s">
        <v>2039</v>
      </c>
      <c r="R340" t="s">
        <v>2040</v>
      </c>
      <c r="S340" s="10">
        <f t="shared" si="21"/>
        <v>40821.208333333336</v>
      </c>
      <c r="T340" s="10">
        <f t="shared" si="22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4"/>
        <v>79.951577402787962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6">
        <f t="shared" si="23"/>
        <v>84.02004626060139</v>
      </c>
      <c r="Q341" t="s">
        <v>2039</v>
      </c>
      <c r="R341" t="s">
        <v>2040</v>
      </c>
      <c r="S341" s="10">
        <f t="shared" si="21"/>
        <v>42949.208333333328</v>
      </c>
      <c r="T341" s="10">
        <f t="shared" si="22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4"/>
        <v>94.242587601078171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6">
        <f t="shared" si="23"/>
        <v>88.966921119592882</v>
      </c>
      <c r="Q342" t="s">
        <v>2054</v>
      </c>
      <c r="R342" t="s">
        <v>2055</v>
      </c>
      <c r="S342" s="10">
        <f t="shared" si="21"/>
        <v>40889.25</v>
      </c>
      <c r="T342" s="10">
        <f t="shared" si="22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4"/>
        <v>84.669291338582681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6">
        <f t="shared" si="23"/>
        <v>76.990453460620529</v>
      </c>
      <c r="Q343" t="s">
        <v>2035</v>
      </c>
      <c r="R343" t="s">
        <v>2045</v>
      </c>
      <c r="S343" s="10">
        <f t="shared" si="21"/>
        <v>42244.208333333328</v>
      </c>
      <c r="T343" s="10">
        <f t="shared" si="22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4"/>
        <v>66.521920668058456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6">
        <f t="shared" si="23"/>
        <v>97.146341463414629</v>
      </c>
      <c r="Q344" t="s">
        <v>2039</v>
      </c>
      <c r="R344" t="s">
        <v>2040</v>
      </c>
      <c r="S344" s="10">
        <f t="shared" si="21"/>
        <v>41475.208333333336</v>
      </c>
      <c r="T344" s="10">
        <f t="shared" si="22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4"/>
        <v>53.922222222222224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6">
        <f t="shared" si="23"/>
        <v>33.013605442176868</v>
      </c>
      <c r="Q345" t="s">
        <v>2039</v>
      </c>
      <c r="R345" t="s">
        <v>2040</v>
      </c>
      <c r="S345" s="10">
        <f t="shared" si="21"/>
        <v>41597.25</v>
      </c>
      <c r="T345" s="10">
        <f t="shared" si="22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4"/>
        <v>41.983299595141702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6">
        <f t="shared" si="23"/>
        <v>99.950602409638549</v>
      </c>
      <c r="Q346" t="s">
        <v>2050</v>
      </c>
      <c r="R346" t="s">
        <v>2051</v>
      </c>
      <c r="S346" s="10">
        <f t="shared" si="21"/>
        <v>43122.25</v>
      </c>
      <c r="T346" s="10">
        <f t="shared" si="22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4"/>
        <v>14.69479695431472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6">
        <f t="shared" si="23"/>
        <v>69.966767371601208</v>
      </c>
      <c r="Q347" t="s">
        <v>2041</v>
      </c>
      <c r="R347" t="s">
        <v>2044</v>
      </c>
      <c r="S347" s="10">
        <f t="shared" si="21"/>
        <v>42194.208333333328</v>
      </c>
      <c r="T347" s="10">
        <f t="shared" si="22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4"/>
        <v>34.475000000000001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6">
        <f t="shared" si="23"/>
        <v>110.32</v>
      </c>
      <c r="Q348" t="s">
        <v>2035</v>
      </c>
      <c r="R348" t="s">
        <v>2045</v>
      </c>
      <c r="S348" s="10">
        <f t="shared" si="21"/>
        <v>42971.208333333328</v>
      </c>
      <c r="T348" s="10">
        <f t="shared" si="22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4"/>
        <v>1400.7777777777778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6">
        <f t="shared" si="23"/>
        <v>66.005235602094245</v>
      </c>
      <c r="Q349" t="s">
        <v>2037</v>
      </c>
      <c r="R349" t="s">
        <v>2038</v>
      </c>
      <c r="S349" s="10">
        <f t="shared" si="21"/>
        <v>42046.25</v>
      </c>
      <c r="T349" s="10">
        <f t="shared" si="22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4"/>
        <v>71.770351758793964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6">
        <f t="shared" si="23"/>
        <v>41.005742176284812</v>
      </c>
      <c r="Q350" t="s">
        <v>2033</v>
      </c>
      <c r="R350" t="s">
        <v>2034</v>
      </c>
      <c r="S350" s="10">
        <f t="shared" si="21"/>
        <v>42782.25</v>
      </c>
      <c r="T350" s="10">
        <f t="shared" si="22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4"/>
        <v>53.074115044247783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6">
        <f t="shared" si="23"/>
        <v>103.96316359696641</v>
      </c>
      <c r="Q351" t="s">
        <v>2039</v>
      </c>
      <c r="R351" t="s">
        <v>2040</v>
      </c>
      <c r="S351" s="10">
        <f t="shared" si="21"/>
        <v>42930.208333333328</v>
      </c>
      <c r="T351" s="10">
        <f t="shared" si="22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4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6">
        <f t="shared" si="23"/>
        <v>5</v>
      </c>
      <c r="Q352" t="s">
        <v>2035</v>
      </c>
      <c r="R352" t="s">
        <v>2058</v>
      </c>
      <c r="S352" s="10">
        <f t="shared" si="21"/>
        <v>42144.208333333328</v>
      </c>
      <c r="T352" s="10">
        <f t="shared" si="22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4"/>
        <v>127.70715249662618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6">
        <f t="shared" si="23"/>
        <v>47.009935419771487</v>
      </c>
      <c r="Q353" t="s">
        <v>2035</v>
      </c>
      <c r="R353" t="s">
        <v>2036</v>
      </c>
      <c r="S353" s="10">
        <f t="shared" si="21"/>
        <v>42240.208333333328</v>
      </c>
      <c r="T353" s="10">
        <f t="shared" si="22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4"/>
        <v>34.892857142857139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6">
        <f t="shared" si="23"/>
        <v>29.606060606060606</v>
      </c>
      <c r="Q354" t="s">
        <v>2039</v>
      </c>
      <c r="R354" t="s">
        <v>2040</v>
      </c>
      <c r="S354" s="10">
        <f t="shared" si="21"/>
        <v>42315.25</v>
      </c>
      <c r="T354" s="10">
        <f t="shared" si="22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4"/>
        <v>410.59821428571428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6">
        <f t="shared" si="23"/>
        <v>81.010569583088667</v>
      </c>
      <c r="Q355" t="s">
        <v>2039</v>
      </c>
      <c r="R355" t="s">
        <v>2040</v>
      </c>
      <c r="S355" s="10">
        <f t="shared" si="21"/>
        <v>43651.208333333328</v>
      </c>
      <c r="T355" s="10">
        <f t="shared" si="22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4"/>
        <v>123.73770491803278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6">
        <f t="shared" si="23"/>
        <v>94.35</v>
      </c>
      <c r="Q356" t="s">
        <v>2041</v>
      </c>
      <c r="R356" t="s">
        <v>2042</v>
      </c>
      <c r="S356" s="10">
        <f t="shared" si="21"/>
        <v>41520.208333333336</v>
      </c>
      <c r="T356" s="10">
        <f t="shared" si="22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4"/>
        <v>58.973684210526315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6">
        <f t="shared" si="23"/>
        <v>26.058139534883722</v>
      </c>
      <c r="Q357" t="s">
        <v>2037</v>
      </c>
      <c r="R357" t="s">
        <v>2046</v>
      </c>
      <c r="S357" s="10">
        <f t="shared" si="21"/>
        <v>42757.25</v>
      </c>
      <c r="T357" s="10">
        <f t="shared" si="22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4"/>
        <v>36.892473118279568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6">
        <f t="shared" si="23"/>
        <v>85.775000000000006</v>
      </c>
      <c r="Q358" t="s">
        <v>2039</v>
      </c>
      <c r="R358" t="s">
        <v>2040</v>
      </c>
      <c r="S358" s="10">
        <f t="shared" si="21"/>
        <v>40922.25</v>
      </c>
      <c r="T358" s="10">
        <f t="shared" si="22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4"/>
        <v>184.91304347826087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6">
        <f t="shared" si="23"/>
        <v>103.73170731707317</v>
      </c>
      <c r="Q359" t="s">
        <v>2050</v>
      </c>
      <c r="R359" t="s">
        <v>2051</v>
      </c>
      <c r="S359" s="10">
        <f t="shared" si="21"/>
        <v>42250.208333333328</v>
      </c>
      <c r="T359" s="10">
        <f t="shared" si="22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4"/>
        <v>11.814432989690722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6">
        <f t="shared" si="23"/>
        <v>49.826086956521742</v>
      </c>
      <c r="Q360" t="s">
        <v>2054</v>
      </c>
      <c r="R360" t="s">
        <v>2055</v>
      </c>
      <c r="S360" s="10">
        <f t="shared" si="21"/>
        <v>43322.208333333328</v>
      </c>
      <c r="T360" s="10">
        <f t="shared" si="22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4"/>
        <v>298.7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6">
        <f t="shared" si="23"/>
        <v>63.893048128342244</v>
      </c>
      <c r="Q361" t="s">
        <v>2041</v>
      </c>
      <c r="R361" t="s">
        <v>2049</v>
      </c>
      <c r="S361" s="10">
        <f t="shared" si="21"/>
        <v>40782.208333333336</v>
      </c>
      <c r="T361" s="10">
        <f t="shared" si="22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4"/>
        <v>226.35175879396985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6">
        <f t="shared" si="23"/>
        <v>47.002434782608695</v>
      </c>
      <c r="Q362" t="s">
        <v>2039</v>
      </c>
      <c r="R362" t="s">
        <v>2040</v>
      </c>
      <c r="S362" s="10">
        <f t="shared" si="21"/>
        <v>40544.25</v>
      </c>
      <c r="T362" s="10">
        <f t="shared" si="22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4"/>
        <v>173.56363636363636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6">
        <f t="shared" si="23"/>
        <v>108.47727272727273</v>
      </c>
      <c r="Q363" t="s">
        <v>2039</v>
      </c>
      <c r="R363" t="s">
        <v>2040</v>
      </c>
      <c r="S363" s="10">
        <f t="shared" si="21"/>
        <v>43015.208333333328</v>
      </c>
      <c r="T363" s="10">
        <f t="shared" si="22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4"/>
        <v>371.75675675675677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6">
        <f t="shared" si="23"/>
        <v>72.015706806282722</v>
      </c>
      <c r="Q364" t="s">
        <v>2035</v>
      </c>
      <c r="R364" t="s">
        <v>2036</v>
      </c>
      <c r="S364" s="10">
        <f t="shared" si="21"/>
        <v>40570.25</v>
      </c>
      <c r="T364" s="10">
        <f t="shared" si="22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4"/>
        <v>160.19230769230771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6">
        <f t="shared" si="23"/>
        <v>59.928057553956833</v>
      </c>
      <c r="Q365" t="s">
        <v>2035</v>
      </c>
      <c r="R365" t="s">
        <v>2036</v>
      </c>
      <c r="S365" s="10">
        <f t="shared" si="21"/>
        <v>40904.25</v>
      </c>
      <c r="T365" s="10">
        <f t="shared" si="22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4"/>
        <v>1616.3333333333335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6">
        <f t="shared" si="23"/>
        <v>78.209677419354833</v>
      </c>
      <c r="Q366" t="s">
        <v>2035</v>
      </c>
      <c r="R366" t="s">
        <v>2045</v>
      </c>
      <c r="S366" s="10">
        <f t="shared" si="21"/>
        <v>43164.25</v>
      </c>
      <c r="T366" s="10">
        <f t="shared" si="22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4"/>
        <v>733.4375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6">
        <f t="shared" si="23"/>
        <v>104.77678571428571</v>
      </c>
      <c r="Q367" t="s">
        <v>2039</v>
      </c>
      <c r="R367" t="s">
        <v>2040</v>
      </c>
      <c r="S367" s="10">
        <f t="shared" si="21"/>
        <v>42733.25</v>
      </c>
      <c r="T367" s="10">
        <f t="shared" si="22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4"/>
        <v>592.11111111111109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6">
        <f t="shared" si="23"/>
        <v>105.52475247524752</v>
      </c>
      <c r="Q368" t="s">
        <v>2039</v>
      </c>
      <c r="R368" t="s">
        <v>2040</v>
      </c>
      <c r="S368" s="10">
        <f t="shared" si="21"/>
        <v>40546.25</v>
      </c>
      <c r="T368" s="10">
        <f t="shared" si="22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4"/>
        <v>18.888888888888889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6">
        <f t="shared" si="23"/>
        <v>24.933333333333334</v>
      </c>
      <c r="Q369" t="s">
        <v>2039</v>
      </c>
      <c r="R369" t="s">
        <v>2040</v>
      </c>
      <c r="S369" s="10">
        <f t="shared" si="21"/>
        <v>41930.208333333336</v>
      </c>
      <c r="T369" s="10">
        <f t="shared" si="22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4"/>
        <v>276.80769230769232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6">
        <f t="shared" si="23"/>
        <v>69.873786407766985</v>
      </c>
      <c r="Q370" t="s">
        <v>2041</v>
      </c>
      <c r="R370" t="s">
        <v>2042</v>
      </c>
      <c r="S370" s="10">
        <f t="shared" si="21"/>
        <v>40464.208333333336</v>
      </c>
      <c r="T370" s="10">
        <f t="shared" si="22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4"/>
        <v>273.01851851851848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6">
        <f t="shared" si="23"/>
        <v>95.733766233766232</v>
      </c>
      <c r="Q371" t="s">
        <v>2041</v>
      </c>
      <c r="R371" t="s">
        <v>2060</v>
      </c>
      <c r="S371" s="10">
        <f t="shared" si="21"/>
        <v>41308.25</v>
      </c>
      <c r="T371" s="10">
        <f t="shared" si="22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4"/>
        <v>159.36331255565449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6">
        <f t="shared" si="23"/>
        <v>29.997485752598056</v>
      </c>
      <c r="Q372" t="s">
        <v>2039</v>
      </c>
      <c r="R372" t="s">
        <v>2040</v>
      </c>
      <c r="S372" s="10">
        <f t="shared" si="21"/>
        <v>43570.208333333328</v>
      </c>
      <c r="T372" s="10">
        <f t="shared" si="22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4"/>
        <v>67.869978858350947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6">
        <f t="shared" si="23"/>
        <v>59.011948529411768</v>
      </c>
      <c r="Q373" t="s">
        <v>2039</v>
      </c>
      <c r="R373" t="s">
        <v>2040</v>
      </c>
      <c r="S373" s="10">
        <f t="shared" si="21"/>
        <v>42043.25</v>
      </c>
      <c r="T373" s="10">
        <f t="shared" si="22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4"/>
        <v>1591.5555555555554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6">
        <f t="shared" si="23"/>
        <v>84.757396449704146</v>
      </c>
      <c r="Q374" t="s">
        <v>2041</v>
      </c>
      <c r="R374" t="s">
        <v>2042</v>
      </c>
      <c r="S374" s="10">
        <f t="shared" si="21"/>
        <v>42012.25</v>
      </c>
      <c r="T374" s="10">
        <f t="shared" si="22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4"/>
        <v>730.18222222222221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6">
        <f t="shared" si="23"/>
        <v>78.010921177587846</v>
      </c>
      <c r="Q375" t="s">
        <v>2039</v>
      </c>
      <c r="R375" t="s">
        <v>2040</v>
      </c>
      <c r="S375" s="10">
        <f t="shared" si="21"/>
        <v>42964.208333333328</v>
      </c>
      <c r="T375" s="10">
        <f t="shared" si="22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4"/>
        <v>13.185782556750297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6">
        <f t="shared" si="23"/>
        <v>50.05215419501134</v>
      </c>
      <c r="Q376" t="s">
        <v>2041</v>
      </c>
      <c r="R376" t="s">
        <v>2042</v>
      </c>
      <c r="S376" s="10">
        <f t="shared" si="21"/>
        <v>43476.25</v>
      </c>
      <c r="T376" s="10">
        <f t="shared" si="22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4"/>
        <v>54.777777777777779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6">
        <f t="shared" si="23"/>
        <v>59.16</v>
      </c>
      <c r="Q377" t="s">
        <v>2035</v>
      </c>
      <c r="R377" t="s">
        <v>2045</v>
      </c>
      <c r="S377" s="10">
        <f t="shared" si="21"/>
        <v>42293.208333333328</v>
      </c>
      <c r="T377" s="10">
        <f t="shared" si="22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4"/>
        <v>361.02941176470591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6">
        <f t="shared" si="23"/>
        <v>93.702290076335885</v>
      </c>
      <c r="Q378" t="s">
        <v>2035</v>
      </c>
      <c r="R378" t="s">
        <v>2036</v>
      </c>
      <c r="S378" s="10">
        <f t="shared" si="21"/>
        <v>41826.208333333336</v>
      </c>
      <c r="T378" s="10">
        <f t="shared" si="22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4"/>
        <v>10.257545271629779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6">
        <f t="shared" si="23"/>
        <v>40.14173228346457</v>
      </c>
      <c r="Q379" t="s">
        <v>2039</v>
      </c>
      <c r="R379" t="s">
        <v>2040</v>
      </c>
      <c r="S379" s="10">
        <f t="shared" si="21"/>
        <v>43760.208333333328</v>
      </c>
      <c r="T379" s="10">
        <f t="shared" si="22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4"/>
        <v>13.962962962962964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6">
        <f t="shared" si="23"/>
        <v>70.090140845070422</v>
      </c>
      <c r="Q380" t="s">
        <v>2041</v>
      </c>
      <c r="R380" t="s">
        <v>2042</v>
      </c>
      <c r="S380" s="10">
        <f t="shared" si="21"/>
        <v>43241.208333333328</v>
      </c>
      <c r="T380" s="10">
        <f t="shared" si="22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4"/>
        <v>40.444444444444443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6">
        <f t="shared" si="23"/>
        <v>66.181818181818187</v>
      </c>
      <c r="Q381" t="s">
        <v>2039</v>
      </c>
      <c r="R381" t="s">
        <v>2040</v>
      </c>
      <c r="S381" s="10">
        <f t="shared" si="21"/>
        <v>40843.208333333336</v>
      </c>
      <c r="T381" s="10">
        <f t="shared" si="22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4"/>
        <v>160.32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6">
        <f t="shared" si="23"/>
        <v>47.714285714285715</v>
      </c>
      <c r="Q382" t="s">
        <v>2039</v>
      </c>
      <c r="R382" t="s">
        <v>2040</v>
      </c>
      <c r="S382" s="10">
        <f t="shared" si="21"/>
        <v>41448.208333333336</v>
      </c>
      <c r="T382" s="10">
        <f t="shared" si="22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4"/>
        <v>183.9433962264151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6">
        <f t="shared" si="23"/>
        <v>62.896774193548389</v>
      </c>
      <c r="Q383" t="s">
        <v>2039</v>
      </c>
      <c r="R383" t="s">
        <v>2040</v>
      </c>
      <c r="S383" s="10">
        <f t="shared" si="21"/>
        <v>42163.208333333328</v>
      </c>
      <c r="T383" s="10">
        <f t="shared" si="22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4"/>
        <v>63.769230769230766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6">
        <f t="shared" si="23"/>
        <v>86.611940298507463</v>
      </c>
      <c r="Q384" t="s">
        <v>2054</v>
      </c>
      <c r="R384" t="s">
        <v>2055</v>
      </c>
      <c r="S384" s="10">
        <f t="shared" si="21"/>
        <v>43024.208333333328</v>
      </c>
      <c r="T384" s="10">
        <f t="shared" si="22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4"/>
        <v>225.38095238095238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6">
        <f t="shared" si="23"/>
        <v>75.126984126984127</v>
      </c>
      <c r="Q385" t="s">
        <v>2033</v>
      </c>
      <c r="R385" t="s">
        <v>2034</v>
      </c>
      <c r="S385" s="10">
        <f t="shared" si="21"/>
        <v>43509.25</v>
      </c>
      <c r="T385" s="10">
        <f t="shared" si="22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4"/>
        <v>172.00961538461539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6">
        <f t="shared" si="23"/>
        <v>41.004167534903104</v>
      </c>
      <c r="Q386" t="s">
        <v>2041</v>
      </c>
      <c r="R386" t="s">
        <v>2042</v>
      </c>
      <c r="S386" s="10">
        <f t="shared" si="21"/>
        <v>42776.25</v>
      </c>
      <c r="T386" s="10">
        <f t="shared" si="22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146.16709511568124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6">
        <f t="shared" si="23"/>
        <v>50.007915567282325</v>
      </c>
      <c r="Q387" t="s">
        <v>2047</v>
      </c>
      <c r="R387" t="s">
        <v>2048</v>
      </c>
      <c r="S387" s="10">
        <f t="shared" ref="S387:S450" si="25">(((K387/60)/60)/24)+DATE(1970,1,1)</f>
        <v>43553.208333333328</v>
      </c>
      <c r="T387" s="10">
        <f t="shared" ref="T387:T450" si="26">(((L387/60)/60)/24)+DATE(1970,1,1)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6">
        <f t="shared" ref="P388:P451" si="27">E388/H388</f>
        <v>96.960674157303373</v>
      </c>
      <c r="Q388" t="s">
        <v>2039</v>
      </c>
      <c r="R388" t="s">
        <v>2040</v>
      </c>
      <c r="S388" s="10">
        <f t="shared" si="25"/>
        <v>40355.208333333336</v>
      </c>
      <c r="T388" s="10">
        <f t="shared" si="26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28">(E389/D389) * 100</f>
        <v>39.261467889908261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6">
        <f t="shared" si="27"/>
        <v>100.93160377358491</v>
      </c>
      <c r="Q389" t="s">
        <v>2037</v>
      </c>
      <c r="R389" t="s">
        <v>2046</v>
      </c>
      <c r="S389" s="10">
        <f t="shared" si="25"/>
        <v>41072.208333333336</v>
      </c>
      <c r="T389" s="10">
        <f t="shared" si="26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8"/>
        <v>11.270034843205574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6">
        <f t="shared" si="27"/>
        <v>89.227586206896547</v>
      </c>
      <c r="Q390" t="s">
        <v>2035</v>
      </c>
      <c r="R390" t="s">
        <v>2045</v>
      </c>
      <c r="S390" s="10">
        <f t="shared" si="25"/>
        <v>40912.25</v>
      </c>
      <c r="T390" s="10">
        <f t="shared" si="26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8"/>
        <v>122.11084337349398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6">
        <f t="shared" si="27"/>
        <v>87.979166666666671</v>
      </c>
      <c r="Q391" t="s">
        <v>2039</v>
      </c>
      <c r="R391" t="s">
        <v>2040</v>
      </c>
      <c r="S391" s="10">
        <f t="shared" si="25"/>
        <v>40479.208333333336</v>
      </c>
      <c r="T391" s="10">
        <f t="shared" si="26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8"/>
        <v>186.54166666666669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6">
        <f t="shared" si="27"/>
        <v>89.54</v>
      </c>
      <c r="Q392" t="s">
        <v>2054</v>
      </c>
      <c r="R392" t="s">
        <v>2055</v>
      </c>
      <c r="S392" s="10">
        <f t="shared" si="25"/>
        <v>41530.208333333336</v>
      </c>
      <c r="T392" s="10">
        <f t="shared" si="26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8"/>
        <v>7.2731788079470201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6">
        <f t="shared" si="27"/>
        <v>29.09271523178808</v>
      </c>
      <c r="Q393" t="s">
        <v>2047</v>
      </c>
      <c r="R393" t="s">
        <v>2048</v>
      </c>
      <c r="S393" s="10">
        <f t="shared" si="25"/>
        <v>41653.25</v>
      </c>
      <c r="T393" s="10">
        <f t="shared" si="26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8"/>
        <v>65.642371234207957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6">
        <f t="shared" si="27"/>
        <v>42.006218905472636</v>
      </c>
      <c r="Q394" t="s">
        <v>2037</v>
      </c>
      <c r="R394" t="s">
        <v>2046</v>
      </c>
      <c r="S394" s="10">
        <f t="shared" si="25"/>
        <v>40549.25</v>
      </c>
      <c r="T394" s="10">
        <f t="shared" si="26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8"/>
        <v>228.96178343949046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6">
        <f t="shared" si="27"/>
        <v>47.004903563255965</v>
      </c>
      <c r="Q395" t="s">
        <v>2035</v>
      </c>
      <c r="R395" t="s">
        <v>2058</v>
      </c>
      <c r="S395" s="10">
        <f t="shared" si="25"/>
        <v>42933.208333333328</v>
      </c>
      <c r="T395" s="10">
        <f t="shared" si="26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8"/>
        <v>469.37499999999994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6">
        <f t="shared" si="27"/>
        <v>110.44117647058823</v>
      </c>
      <c r="Q396" t="s">
        <v>2041</v>
      </c>
      <c r="R396" t="s">
        <v>2042</v>
      </c>
      <c r="S396" s="10">
        <f t="shared" si="25"/>
        <v>41484.208333333336</v>
      </c>
      <c r="T396" s="10">
        <f t="shared" si="26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8"/>
        <v>130.11267605633802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6">
        <f t="shared" si="27"/>
        <v>41.990909090909092</v>
      </c>
      <c r="Q397" t="s">
        <v>2039</v>
      </c>
      <c r="R397" t="s">
        <v>2040</v>
      </c>
      <c r="S397" s="10">
        <f t="shared" si="25"/>
        <v>40885.25</v>
      </c>
      <c r="T397" s="10">
        <f t="shared" si="26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8"/>
        <v>167.05422993492408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6">
        <f t="shared" si="27"/>
        <v>48.012468827930178</v>
      </c>
      <c r="Q398" t="s">
        <v>2041</v>
      </c>
      <c r="R398" t="s">
        <v>2044</v>
      </c>
      <c r="S398" s="10">
        <f t="shared" si="25"/>
        <v>43378.208333333328</v>
      </c>
      <c r="T398" s="10">
        <f t="shared" si="26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8"/>
        <v>173.8641975308642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6">
        <f t="shared" si="27"/>
        <v>31.019823788546255</v>
      </c>
      <c r="Q399" t="s">
        <v>2035</v>
      </c>
      <c r="R399" t="s">
        <v>2036</v>
      </c>
      <c r="S399" s="10">
        <f t="shared" si="25"/>
        <v>41417.208333333336</v>
      </c>
      <c r="T399" s="10">
        <f t="shared" si="26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8"/>
        <v>717.76470588235293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6">
        <f t="shared" si="27"/>
        <v>99.203252032520325</v>
      </c>
      <c r="Q400" t="s">
        <v>2041</v>
      </c>
      <c r="R400" t="s">
        <v>2049</v>
      </c>
      <c r="S400" s="10">
        <f t="shared" si="25"/>
        <v>43228.208333333328</v>
      </c>
      <c r="T400" s="10">
        <f t="shared" si="26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8"/>
        <v>63.850976361767728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6">
        <f t="shared" si="27"/>
        <v>66.022316684378325</v>
      </c>
      <c r="Q401" t="s">
        <v>2035</v>
      </c>
      <c r="R401" t="s">
        <v>2045</v>
      </c>
      <c r="S401" s="10">
        <f t="shared" si="25"/>
        <v>40576.25</v>
      </c>
      <c r="T401" s="10">
        <f t="shared" si="26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8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6">
        <f t="shared" si="27"/>
        <v>2</v>
      </c>
      <c r="Q402" t="s">
        <v>2054</v>
      </c>
      <c r="R402" t="s">
        <v>2055</v>
      </c>
      <c r="S402" s="10">
        <f t="shared" si="25"/>
        <v>41502.208333333336</v>
      </c>
      <c r="T402" s="10">
        <f t="shared" si="26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8"/>
        <v>1530.2222222222222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6">
        <f t="shared" si="27"/>
        <v>46.060200668896321</v>
      </c>
      <c r="Q403" t="s">
        <v>2039</v>
      </c>
      <c r="R403" t="s">
        <v>2040</v>
      </c>
      <c r="S403" s="10">
        <f t="shared" si="25"/>
        <v>43765.208333333328</v>
      </c>
      <c r="T403" s="10">
        <f t="shared" si="26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8"/>
        <v>40.356164383561641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6">
        <f t="shared" si="27"/>
        <v>73.650000000000006</v>
      </c>
      <c r="Q404" t="s">
        <v>2041</v>
      </c>
      <c r="R404" t="s">
        <v>2052</v>
      </c>
      <c r="S404" s="10">
        <f t="shared" si="25"/>
        <v>40914.25</v>
      </c>
      <c r="T404" s="10">
        <f t="shared" si="26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8"/>
        <v>86.220633299284984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6">
        <f t="shared" si="27"/>
        <v>55.99336650082919</v>
      </c>
      <c r="Q405" t="s">
        <v>2039</v>
      </c>
      <c r="R405" t="s">
        <v>2040</v>
      </c>
      <c r="S405" s="10">
        <f t="shared" si="25"/>
        <v>40310.208333333336</v>
      </c>
      <c r="T405" s="10">
        <f t="shared" si="26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8"/>
        <v>315.58486707566465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6">
        <f t="shared" si="27"/>
        <v>68.985695127402778</v>
      </c>
      <c r="Q406" t="s">
        <v>2039</v>
      </c>
      <c r="R406" t="s">
        <v>2040</v>
      </c>
      <c r="S406" s="10">
        <f t="shared" si="25"/>
        <v>43053.25</v>
      </c>
      <c r="T406" s="10">
        <f t="shared" si="26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8"/>
        <v>89.618243243243242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6">
        <f t="shared" si="27"/>
        <v>60.981609195402299</v>
      </c>
      <c r="Q407" t="s">
        <v>2039</v>
      </c>
      <c r="R407" t="s">
        <v>2040</v>
      </c>
      <c r="S407" s="10">
        <f t="shared" si="25"/>
        <v>43255.208333333328</v>
      </c>
      <c r="T407" s="10">
        <f t="shared" si="26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8"/>
        <v>182.14503816793894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6">
        <f t="shared" si="27"/>
        <v>110.98139534883721</v>
      </c>
      <c r="Q408" t="s">
        <v>2041</v>
      </c>
      <c r="R408" t="s">
        <v>2042</v>
      </c>
      <c r="S408" s="10">
        <f t="shared" si="25"/>
        <v>41304.25</v>
      </c>
      <c r="T408" s="10">
        <f t="shared" si="26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8"/>
        <v>355.88235294117646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6">
        <f t="shared" si="27"/>
        <v>25</v>
      </c>
      <c r="Q409" t="s">
        <v>2039</v>
      </c>
      <c r="R409" t="s">
        <v>2040</v>
      </c>
      <c r="S409" s="10">
        <f t="shared" si="25"/>
        <v>43751.208333333328</v>
      </c>
      <c r="T409" s="10">
        <f t="shared" si="26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8"/>
        <v>131.83695652173913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6">
        <f t="shared" si="27"/>
        <v>78.759740259740255</v>
      </c>
      <c r="Q410" t="s">
        <v>2041</v>
      </c>
      <c r="R410" t="s">
        <v>2042</v>
      </c>
      <c r="S410" s="10">
        <f t="shared" si="25"/>
        <v>42541.208333333328</v>
      </c>
      <c r="T410" s="10">
        <f t="shared" si="26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8"/>
        <v>46.315634218289084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6">
        <f t="shared" si="27"/>
        <v>87.960784313725483</v>
      </c>
      <c r="Q411" t="s">
        <v>2035</v>
      </c>
      <c r="R411" t="s">
        <v>2036</v>
      </c>
      <c r="S411" s="10">
        <f t="shared" si="25"/>
        <v>42843.208333333328</v>
      </c>
      <c r="T411" s="10">
        <f t="shared" si="26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8"/>
        <v>36.132726089785294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6">
        <f t="shared" si="27"/>
        <v>49.987398739873989</v>
      </c>
      <c r="Q412" t="s">
        <v>2050</v>
      </c>
      <c r="R412" t="s">
        <v>2061</v>
      </c>
      <c r="S412" s="10">
        <f t="shared" si="25"/>
        <v>42122.208333333328</v>
      </c>
      <c r="T412" s="10">
        <f t="shared" si="26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8"/>
        <v>104.62820512820512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6">
        <f t="shared" si="27"/>
        <v>99.524390243902445</v>
      </c>
      <c r="Q413" t="s">
        <v>2039</v>
      </c>
      <c r="R413" t="s">
        <v>2040</v>
      </c>
      <c r="S413" s="10">
        <f t="shared" si="25"/>
        <v>42884.208333333328</v>
      </c>
      <c r="T413" s="10">
        <f t="shared" si="26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8"/>
        <v>668.85714285714289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6">
        <f t="shared" si="27"/>
        <v>104.82089552238806</v>
      </c>
      <c r="Q414" t="s">
        <v>2047</v>
      </c>
      <c r="R414" t="s">
        <v>2053</v>
      </c>
      <c r="S414" s="10">
        <f t="shared" si="25"/>
        <v>41642.25</v>
      </c>
      <c r="T414" s="10">
        <f t="shared" si="26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8"/>
        <v>62.072823218997364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6">
        <f t="shared" si="27"/>
        <v>108.01469237832875</v>
      </c>
      <c r="Q415" t="s">
        <v>2041</v>
      </c>
      <c r="R415" t="s">
        <v>2049</v>
      </c>
      <c r="S415" s="10">
        <f t="shared" si="25"/>
        <v>43431.25</v>
      </c>
      <c r="T415" s="10">
        <f t="shared" si="26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8"/>
        <v>84.699787460148784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6">
        <f t="shared" si="27"/>
        <v>28.998544660724033</v>
      </c>
      <c r="Q416" t="s">
        <v>2033</v>
      </c>
      <c r="R416" t="s">
        <v>2034</v>
      </c>
      <c r="S416" s="10">
        <f t="shared" si="25"/>
        <v>40288.208333333336</v>
      </c>
      <c r="T416" s="10">
        <f t="shared" si="26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8"/>
        <v>11.059030837004405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6">
        <f t="shared" si="27"/>
        <v>30.028708133971293</v>
      </c>
      <c r="Q417" t="s">
        <v>2039</v>
      </c>
      <c r="R417" t="s">
        <v>2040</v>
      </c>
      <c r="S417" s="10">
        <f t="shared" si="25"/>
        <v>40921.25</v>
      </c>
      <c r="T417" s="10">
        <f t="shared" si="26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8"/>
        <v>43.838781575037146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6">
        <f t="shared" si="27"/>
        <v>41.005559416261292</v>
      </c>
      <c r="Q418" t="s">
        <v>2041</v>
      </c>
      <c r="R418" t="s">
        <v>2042</v>
      </c>
      <c r="S418" s="10">
        <f t="shared" si="25"/>
        <v>40560.25</v>
      </c>
      <c r="T418" s="10">
        <f t="shared" si="26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8"/>
        <v>55.470588235294116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6">
        <f t="shared" si="27"/>
        <v>62.866666666666667</v>
      </c>
      <c r="Q419" t="s">
        <v>2039</v>
      </c>
      <c r="R419" t="s">
        <v>2040</v>
      </c>
      <c r="S419" s="10">
        <f t="shared" si="25"/>
        <v>43407.208333333328</v>
      </c>
      <c r="T419" s="10">
        <f t="shared" si="26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8"/>
        <v>57.399511301160658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6">
        <f t="shared" si="27"/>
        <v>47.005002501250623</v>
      </c>
      <c r="Q420" t="s">
        <v>2041</v>
      </c>
      <c r="R420" t="s">
        <v>2042</v>
      </c>
      <c r="S420" s="10">
        <f t="shared" si="25"/>
        <v>41035.208333333336</v>
      </c>
      <c r="T420" s="10">
        <f t="shared" si="26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8"/>
        <v>123.43497363796135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6">
        <f t="shared" si="27"/>
        <v>26.997693638285604</v>
      </c>
      <c r="Q421" t="s">
        <v>2037</v>
      </c>
      <c r="R421" t="s">
        <v>2038</v>
      </c>
      <c r="S421" s="10">
        <f t="shared" si="25"/>
        <v>40899.25</v>
      </c>
      <c r="T421" s="10">
        <f t="shared" si="26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8"/>
        <v>128.46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6">
        <f t="shared" si="27"/>
        <v>68.329787234042556</v>
      </c>
      <c r="Q422" t="s">
        <v>2039</v>
      </c>
      <c r="R422" t="s">
        <v>2040</v>
      </c>
      <c r="S422" s="10">
        <f t="shared" si="25"/>
        <v>42911.208333333328</v>
      </c>
      <c r="T422" s="10">
        <f t="shared" si="26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8"/>
        <v>63.989361702127653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6">
        <f t="shared" si="27"/>
        <v>50.974576271186443</v>
      </c>
      <c r="Q423" t="s">
        <v>2037</v>
      </c>
      <c r="R423" t="s">
        <v>2046</v>
      </c>
      <c r="S423" s="10">
        <f t="shared" si="25"/>
        <v>42915.208333333328</v>
      </c>
      <c r="T423" s="10">
        <f t="shared" si="26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8"/>
        <v>127.29885057471265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6">
        <f t="shared" si="27"/>
        <v>54.024390243902438</v>
      </c>
      <c r="Q424" t="s">
        <v>2039</v>
      </c>
      <c r="R424" t="s">
        <v>2040</v>
      </c>
      <c r="S424" s="10">
        <f t="shared" si="25"/>
        <v>40285.208333333336</v>
      </c>
      <c r="T424" s="10">
        <f t="shared" si="26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8"/>
        <v>10.638024357239512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6">
        <f t="shared" si="27"/>
        <v>97.055555555555557</v>
      </c>
      <c r="Q425" t="s">
        <v>2033</v>
      </c>
      <c r="R425" t="s">
        <v>2034</v>
      </c>
      <c r="S425" s="10">
        <f t="shared" si="25"/>
        <v>40808.208333333336</v>
      </c>
      <c r="T425" s="10">
        <f t="shared" si="26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8"/>
        <v>40.470588235294116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6">
        <f t="shared" si="27"/>
        <v>24.867469879518072</v>
      </c>
      <c r="Q426" t="s">
        <v>2035</v>
      </c>
      <c r="R426" t="s">
        <v>2045</v>
      </c>
      <c r="S426" s="10">
        <f t="shared" si="25"/>
        <v>43208.208333333328</v>
      </c>
      <c r="T426" s="10">
        <f t="shared" si="26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8"/>
        <v>287.66666666666663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6">
        <f t="shared" si="27"/>
        <v>84.423913043478265</v>
      </c>
      <c r="Q427" t="s">
        <v>2054</v>
      </c>
      <c r="R427" t="s">
        <v>2055</v>
      </c>
      <c r="S427" s="10">
        <f t="shared" si="25"/>
        <v>42213.208333333328</v>
      </c>
      <c r="T427" s="10">
        <f t="shared" si="26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8"/>
        <v>572.94444444444446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6">
        <f t="shared" si="27"/>
        <v>47.091324200913242</v>
      </c>
      <c r="Q428" t="s">
        <v>2039</v>
      </c>
      <c r="R428" t="s">
        <v>2040</v>
      </c>
      <c r="S428" s="10">
        <f t="shared" si="25"/>
        <v>41332.25</v>
      </c>
      <c r="T428" s="10">
        <f t="shared" si="26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8"/>
        <v>112.90429799426933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6">
        <f t="shared" si="27"/>
        <v>77.996041171813147</v>
      </c>
      <c r="Q429" t="s">
        <v>2039</v>
      </c>
      <c r="R429" t="s">
        <v>2040</v>
      </c>
      <c r="S429" s="10">
        <f t="shared" si="25"/>
        <v>41895.208333333336</v>
      </c>
      <c r="T429" s="10">
        <f t="shared" si="26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8"/>
        <v>46.387573964497044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6">
        <f t="shared" si="27"/>
        <v>62.967871485943775</v>
      </c>
      <c r="Q430" t="s">
        <v>2041</v>
      </c>
      <c r="R430" t="s">
        <v>2049</v>
      </c>
      <c r="S430" s="10">
        <f t="shared" si="25"/>
        <v>40585.25</v>
      </c>
      <c r="T430" s="10">
        <f t="shared" si="26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8"/>
        <v>90.675916230366497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6">
        <f t="shared" si="27"/>
        <v>81.006080449017773</v>
      </c>
      <c r="Q431" t="s">
        <v>2054</v>
      </c>
      <c r="R431" t="s">
        <v>2055</v>
      </c>
      <c r="S431" s="10">
        <f t="shared" si="25"/>
        <v>41680.25</v>
      </c>
      <c r="T431" s="10">
        <f t="shared" si="26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8"/>
        <v>67.740740740740748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6">
        <f t="shared" si="27"/>
        <v>65.321428571428569</v>
      </c>
      <c r="Q432" t="s">
        <v>2039</v>
      </c>
      <c r="R432" t="s">
        <v>2040</v>
      </c>
      <c r="S432" s="10">
        <f t="shared" si="25"/>
        <v>43737.208333333328</v>
      </c>
      <c r="T432" s="10">
        <f t="shared" si="26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8"/>
        <v>192.49019607843135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6">
        <f t="shared" si="27"/>
        <v>104.43617021276596</v>
      </c>
      <c r="Q433" t="s">
        <v>2039</v>
      </c>
      <c r="R433" t="s">
        <v>2040</v>
      </c>
      <c r="S433" s="10">
        <f t="shared" si="25"/>
        <v>43273.208333333328</v>
      </c>
      <c r="T433" s="10">
        <f t="shared" si="26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8"/>
        <v>82.714285714285722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6">
        <f t="shared" si="27"/>
        <v>69.989010989010993</v>
      </c>
      <c r="Q434" t="s">
        <v>2039</v>
      </c>
      <c r="R434" t="s">
        <v>2040</v>
      </c>
      <c r="S434" s="10">
        <f t="shared" si="25"/>
        <v>41761.208333333336</v>
      </c>
      <c r="T434" s="10">
        <f t="shared" si="26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8"/>
        <v>54.163920922570021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6">
        <f t="shared" si="27"/>
        <v>83.023989898989896</v>
      </c>
      <c r="Q435" t="s">
        <v>2041</v>
      </c>
      <c r="R435" t="s">
        <v>2042</v>
      </c>
      <c r="S435" s="10">
        <f t="shared" si="25"/>
        <v>41603.25</v>
      </c>
      <c r="T435" s="10">
        <f t="shared" si="26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8"/>
        <v>16.722222222222221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6">
        <f t="shared" si="27"/>
        <v>90.3</v>
      </c>
      <c r="Q436" t="s">
        <v>2039</v>
      </c>
      <c r="R436" t="s">
        <v>2040</v>
      </c>
      <c r="S436" s="10">
        <f t="shared" si="25"/>
        <v>42705.25</v>
      </c>
      <c r="T436" s="10">
        <f t="shared" si="26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8"/>
        <v>116.87664041994749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6">
        <f t="shared" si="27"/>
        <v>103.98131932282546</v>
      </c>
      <c r="Q437" t="s">
        <v>2039</v>
      </c>
      <c r="R437" t="s">
        <v>2040</v>
      </c>
      <c r="S437" s="10">
        <f t="shared" si="25"/>
        <v>41988.25</v>
      </c>
      <c r="T437" s="10">
        <f t="shared" si="26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8"/>
        <v>1052.1538461538462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6">
        <f t="shared" si="27"/>
        <v>54.931726907630519</v>
      </c>
      <c r="Q438" t="s">
        <v>2035</v>
      </c>
      <c r="R438" t="s">
        <v>2058</v>
      </c>
      <c r="S438" s="10">
        <f t="shared" si="25"/>
        <v>43575.208333333328</v>
      </c>
      <c r="T438" s="10">
        <f t="shared" si="26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8"/>
        <v>123.07407407407408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6">
        <f t="shared" si="27"/>
        <v>51.921875</v>
      </c>
      <c r="Q439" t="s">
        <v>2041</v>
      </c>
      <c r="R439" t="s">
        <v>2049</v>
      </c>
      <c r="S439" s="10">
        <f t="shared" si="25"/>
        <v>42260.208333333328</v>
      </c>
      <c r="T439" s="10">
        <f t="shared" si="26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8"/>
        <v>178.63855421686748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6">
        <f t="shared" si="27"/>
        <v>60.02834008097166</v>
      </c>
      <c r="Q440" t="s">
        <v>2039</v>
      </c>
      <c r="R440" t="s">
        <v>2040</v>
      </c>
      <c r="S440" s="10">
        <f t="shared" si="25"/>
        <v>41337.25</v>
      </c>
      <c r="T440" s="10">
        <f t="shared" si="26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8"/>
        <v>355.28169014084506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6">
        <f t="shared" si="27"/>
        <v>44.003488879197555</v>
      </c>
      <c r="Q441" t="s">
        <v>2041</v>
      </c>
      <c r="R441" t="s">
        <v>2063</v>
      </c>
      <c r="S441" s="10">
        <f t="shared" si="25"/>
        <v>42680.208333333328</v>
      </c>
      <c r="T441" s="10">
        <f t="shared" si="26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8"/>
        <v>161.90634146341463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6">
        <f t="shared" si="27"/>
        <v>53.003513254551258</v>
      </c>
      <c r="Q442" t="s">
        <v>2041</v>
      </c>
      <c r="R442" t="s">
        <v>2060</v>
      </c>
      <c r="S442" s="10">
        <f t="shared" si="25"/>
        <v>42916.208333333328</v>
      </c>
      <c r="T442" s="10">
        <f t="shared" si="26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8"/>
        <v>24.914285714285715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6">
        <f t="shared" si="27"/>
        <v>54.5</v>
      </c>
      <c r="Q443" t="s">
        <v>2037</v>
      </c>
      <c r="R443" t="s">
        <v>2046</v>
      </c>
      <c r="S443" s="10">
        <f t="shared" si="25"/>
        <v>41025.208333333336</v>
      </c>
      <c r="T443" s="10">
        <f t="shared" si="26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8"/>
        <v>198.72222222222223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6">
        <f t="shared" si="27"/>
        <v>75.04195804195804</v>
      </c>
      <c r="Q444" t="s">
        <v>2039</v>
      </c>
      <c r="R444" t="s">
        <v>2040</v>
      </c>
      <c r="S444" s="10">
        <f t="shared" si="25"/>
        <v>42980.208333333328</v>
      </c>
      <c r="T444" s="10">
        <f t="shared" si="26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8"/>
        <v>34.752688172043008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6">
        <f t="shared" si="27"/>
        <v>35.911111111111111</v>
      </c>
      <c r="Q445" t="s">
        <v>2039</v>
      </c>
      <c r="R445" t="s">
        <v>2040</v>
      </c>
      <c r="S445" s="10">
        <f t="shared" si="25"/>
        <v>40451.208333333336</v>
      </c>
      <c r="T445" s="10">
        <f t="shared" si="26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8"/>
        <v>176.41935483870967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6">
        <f t="shared" si="27"/>
        <v>36.952702702702702</v>
      </c>
      <c r="Q446" t="s">
        <v>2035</v>
      </c>
      <c r="R446" t="s">
        <v>2045</v>
      </c>
      <c r="S446" s="10">
        <f t="shared" si="25"/>
        <v>40748.208333333336</v>
      </c>
      <c r="T446" s="10">
        <f t="shared" si="26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8"/>
        <v>511.38095238095235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6">
        <f t="shared" si="27"/>
        <v>63.170588235294119</v>
      </c>
      <c r="Q447" t="s">
        <v>2039</v>
      </c>
      <c r="R447" t="s">
        <v>2040</v>
      </c>
      <c r="S447" s="10">
        <f t="shared" si="25"/>
        <v>40515.25</v>
      </c>
      <c r="T447" s="10">
        <f t="shared" si="26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8"/>
        <v>82.044117647058826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6">
        <f t="shared" si="27"/>
        <v>29.99462365591398</v>
      </c>
      <c r="Q448" t="s">
        <v>2037</v>
      </c>
      <c r="R448" t="s">
        <v>2046</v>
      </c>
      <c r="S448" s="10">
        <f t="shared" si="25"/>
        <v>41261.25</v>
      </c>
      <c r="T448" s="10">
        <f t="shared" si="26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8"/>
        <v>24.326030927835053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6">
        <f t="shared" si="27"/>
        <v>86</v>
      </c>
      <c r="Q449" t="s">
        <v>2041</v>
      </c>
      <c r="R449" t="s">
        <v>2060</v>
      </c>
      <c r="S449" s="10">
        <f t="shared" si="25"/>
        <v>43088.25</v>
      </c>
      <c r="T449" s="10">
        <f t="shared" si="26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8"/>
        <v>50.482758620689658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6">
        <f t="shared" si="27"/>
        <v>75.014876033057845</v>
      </c>
      <c r="Q450" t="s">
        <v>2050</v>
      </c>
      <c r="R450" t="s">
        <v>2051</v>
      </c>
      <c r="S450" s="10">
        <f t="shared" si="25"/>
        <v>41378.208333333336</v>
      </c>
      <c r="T450" s="10">
        <f t="shared" si="26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6">
        <f t="shared" si="27"/>
        <v>101.19767441860465</v>
      </c>
      <c r="Q451" t="s">
        <v>2050</v>
      </c>
      <c r="R451" t="s">
        <v>2051</v>
      </c>
      <c r="S451" s="10">
        <f t="shared" ref="S451:S514" si="29">(((K451/60)/60)/24)+DATE(1970,1,1)</f>
        <v>43530.25</v>
      </c>
      <c r="T451" s="10">
        <f t="shared" ref="T451:T514" si="30">(((L451/60)/60)/24)+DATE(1970,1,1)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6">
        <f t="shared" ref="P452:P515" si="31">E452/H452</f>
        <v>4</v>
      </c>
      <c r="Q452" t="s">
        <v>2041</v>
      </c>
      <c r="R452" t="s">
        <v>2049</v>
      </c>
      <c r="S452" s="10">
        <f t="shared" si="29"/>
        <v>43394.208333333328</v>
      </c>
      <c r="T452" s="10">
        <f t="shared" si="30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32">(E453/D453) * 100</f>
        <v>122.84501347708894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6">
        <f t="shared" si="31"/>
        <v>29.001272669424118</v>
      </c>
      <c r="Q453" t="s">
        <v>2035</v>
      </c>
      <c r="R453" t="s">
        <v>2036</v>
      </c>
      <c r="S453" s="10">
        <f t="shared" si="29"/>
        <v>42935.208333333328</v>
      </c>
      <c r="T453" s="10">
        <f t="shared" si="30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2"/>
        <v>63.4375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6">
        <f t="shared" si="31"/>
        <v>98.225806451612897</v>
      </c>
      <c r="Q454" t="s">
        <v>2041</v>
      </c>
      <c r="R454" t="s">
        <v>2044</v>
      </c>
      <c r="S454" s="10">
        <f t="shared" si="29"/>
        <v>40365.208333333336</v>
      </c>
      <c r="T454" s="10">
        <f t="shared" si="30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2"/>
        <v>56.331688596491226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6">
        <f t="shared" si="31"/>
        <v>87.001693480101608</v>
      </c>
      <c r="Q455" t="s">
        <v>2041</v>
      </c>
      <c r="R455" t="s">
        <v>2063</v>
      </c>
      <c r="S455" s="10">
        <f t="shared" si="29"/>
        <v>42705.25</v>
      </c>
      <c r="T455" s="10">
        <f t="shared" si="30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2"/>
        <v>44.074999999999996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6">
        <f t="shared" si="31"/>
        <v>45.205128205128204</v>
      </c>
      <c r="Q456" t="s">
        <v>2041</v>
      </c>
      <c r="R456" t="s">
        <v>2044</v>
      </c>
      <c r="S456" s="10">
        <f t="shared" si="29"/>
        <v>41568.208333333336</v>
      </c>
      <c r="T456" s="10">
        <f t="shared" si="30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2"/>
        <v>118.37253218884121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6">
        <f t="shared" si="31"/>
        <v>37.001341561577675</v>
      </c>
      <c r="Q457" t="s">
        <v>2039</v>
      </c>
      <c r="R457" t="s">
        <v>2040</v>
      </c>
      <c r="S457" s="10">
        <f t="shared" si="29"/>
        <v>40809.208333333336</v>
      </c>
      <c r="T457" s="10">
        <f t="shared" si="30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2"/>
        <v>104.1243169398907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6">
        <f t="shared" si="31"/>
        <v>94.976947040498445</v>
      </c>
      <c r="Q458" t="s">
        <v>2035</v>
      </c>
      <c r="R458" t="s">
        <v>2045</v>
      </c>
      <c r="S458" s="10">
        <f t="shared" si="29"/>
        <v>43141.25</v>
      </c>
      <c r="T458" s="10">
        <f t="shared" si="30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2"/>
        <v>26.640000000000004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6">
        <f t="shared" si="31"/>
        <v>28.956521739130434</v>
      </c>
      <c r="Q459" t="s">
        <v>2039</v>
      </c>
      <c r="R459" t="s">
        <v>2040</v>
      </c>
      <c r="S459" s="10">
        <f t="shared" si="29"/>
        <v>42657.208333333328</v>
      </c>
      <c r="T459" s="10">
        <f t="shared" si="30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2"/>
        <v>351.20118343195264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6">
        <f t="shared" si="31"/>
        <v>55.993396226415094</v>
      </c>
      <c r="Q460" t="s">
        <v>2039</v>
      </c>
      <c r="R460" t="s">
        <v>2040</v>
      </c>
      <c r="S460" s="10">
        <f t="shared" si="29"/>
        <v>40265.208333333336</v>
      </c>
      <c r="T460" s="10">
        <f t="shared" si="30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2"/>
        <v>90.063492063492063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6">
        <f t="shared" si="31"/>
        <v>54.038095238095238</v>
      </c>
      <c r="Q461" t="s">
        <v>2041</v>
      </c>
      <c r="R461" t="s">
        <v>2042</v>
      </c>
      <c r="S461" s="10">
        <f t="shared" si="29"/>
        <v>42001.25</v>
      </c>
      <c r="T461" s="10">
        <f t="shared" si="30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2"/>
        <v>171.625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6">
        <f t="shared" si="31"/>
        <v>82.38</v>
      </c>
      <c r="Q462" t="s">
        <v>2039</v>
      </c>
      <c r="R462" t="s">
        <v>2040</v>
      </c>
      <c r="S462" s="10">
        <f t="shared" si="29"/>
        <v>40399.208333333336</v>
      </c>
      <c r="T462" s="10">
        <f t="shared" si="30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2"/>
        <v>141.04655870445345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6">
        <f t="shared" si="31"/>
        <v>66.997115384615384</v>
      </c>
      <c r="Q463" t="s">
        <v>2041</v>
      </c>
      <c r="R463" t="s">
        <v>2044</v>
      </c>
      <c r="S463" s="10">
        <f t="shared" si="29"/>
        <v>41757.208333333336</v>
      </c>
      <c r="T463" s="10">
        <f t="shared" si="30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2"/>
        <v>30.57944915254237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6">
        <f t="shared" si="31"/>
        <v>107.91401869158878</v>
      </c>
      <c r="Q464" t="s">
        <v>2050</v>
      </c>
      <c r="R464" t="s">
        <v>2061</v>
      </c>
      <c r="S464" s="10">
        <f t="shared" si="29"/>
        <v>41304.25</v>
      </c>
      <c r="T464" s="10">
        <f t="shared" si="30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2"/>
        <v>108.16455696202532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6">
        <f t="shared" si="31"/>
        <v>69.009501187648453</v>
      </c>
      <c r="Q465" t="s">
        <v>2041</v>
      </c>
      <c r="R465" t="s">
        <v>2049</v>
      </c>
      <c r="S465" s="10">
        <f t="shared" si="29"/>
        <v>41639.25</v>
      </c>
      <c r="T465" s="10">
        <f t="shared" si="30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2"/>
        <v>133.45505617977528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6">
        <f t="shared" si="31"/>
        <v>39.006568144499177</v>
      </c>
      <c r="Q466" t="s">
        <v>2039</v>
      </c>
      <c r="R466" t="s">
        <v>2040</v>
      </c>
      <c r="S466" s="10">
        <f t="shared" si="29"/>
        <v>43142.25</v>
      </c>
      <c r="T466" s="10">
        <f t="shared" si="30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2"/>
        <v>187.85106382978722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6">
        <f t="shared" si="31"/>
        <v>110.3625</v>
      </c>
      <c r="Q467" t="s">
        <v>2047</v>
      </c>
      <c r="R467" t="s">
        <v>2059</v>
      </c>
      <c r="S467" s="10">
        <f t="shared" si="29"/>
        <v>43127.25</v>
      </c>
      <c r="T467" s="10">
        <f t="shared" si="30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2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6">
        <f t="shared" si="31"/>
        <v>94.857142857142861</v>
      </c>
      <c r="Q468" t="s">
        <v>2037</v>
      </c>
      <c r="R468" t="s">
        <v>2046</v>
      </c>
      <c r="S468" s="10">
        <f t="shared" si="29"/>
        <v>41409.208333333336</v>
      </c>
      <c r="T468" s="10">
        <f t="shared" si="30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2"/>
        <v>575.21428571428578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6">
        <f t="shared" si="31"/>
        <v>57.935251798561154</v>
      </c>
      <c r="Q469" t="s">
        <v>2037</v>
      </c>
      <c r="R469" t="s">
        <v>2038</v>
      </c>
      <c r="S469" s="10">
        <f t="shared" si="29"/>
        <v>42331.25</v>
      </c>
      <c r="T469" s="10">
        <f t="shared" si="30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2"/>
        <v>40.5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6">
        <f t="shared" si="31"/>
        <v>101.25</v>
      </c>
      <c r="Q470" t="s">
        <v>2039</v>
      </c>
      <c r="R470" t="s">
        <v>2040</v>
      </c>
      <c r="S470" s="10">
        <f t="shared" si="29"/>
        <v>43569.208333333328</v>
      </c>
      <c r="T470" s="10">
        <f t="shared" si="30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2"/>
        <v>184.42857142857144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6">
        <f t="shared" si="31"/>
        <v>64.95597484276729</v>
      </c>
      <c r="Q471" t="s">
        <v>2041</v>
      </c>
      <c r="R471" t="s">
        <v>2044</v>
      </c>
      <c r="S471" s="10">
        <f t="shared" si="29"/>
        <v>42142.208333333328</v>
      </c>
      <c r="T471" s="10">
        <f t="shared" si="30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2"/>
        <v>285.80555555555554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6">
        <f t="shared" si="31"/>
        <v>27.00524934383202</v>
      </c>
      <c r="Q472" t="s">
        <v>2037</v>
      </c>
      <c r="R472" t="s">
        <v>2046</v>
      </c>
      <c r="S472" s="10">
        <f t="shared" si="29"/>
        <v>42716.25</v>
      </c>
      <c r="T472" s="10">
        <f t="shared" si="30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2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6">
        <f t="shared" si="31"/>
        <v>50.97422680412371</v>
      </c>
      <c r="Q473" t="s">
        <v>2033</v>
      </c>
      <c r="R473" t="s">
        <v>2034</v>
      </c>
      <c r="S473" s="10">
        <f t="shared" si="29"/>
        <v>41031.208333333336</v>
      </c>
      <c r="T473" s="10">
        <f t="shared" si="30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2"/>
        <v>39.234070221066318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6">
        <f t="shared" si="31"/>
        <v>104.94260869565217</v>
      </c>
      <c r="Q474" t="s">
        <v>2035</v>
      </c>
      <c r="R474" t="s">
        <v>2036</v>
      </c>
      <c r="S474" s="10">
        <f t="shared" si="29"/>
        <v>43535.208333333328</v>
      </c>
      <c r="T474" s="10">
        <f t="shared" si="30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2"/>
        <v>178.14000000000001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6">
        <f t="shared" si="31"/>
        <v>84.028301886792448</v>
      </c>
      <c r="Q475" t="s">
        <v>2035</v>
      </c>
      <c r="R475" t="s">
        <v>2043</v>
      </c>
      <c r="S475" s="10">
        <f t="shared" si="29"/>
        <v>43277.208333333328</v>
      </c>
      <c r="T475" s="10">
        <f t="shared" si="30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2"/>
        <v>365.15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6">
        <f t="shared" si="31"/>
        <v>102.85915492957747</v>
      </c>
      <c r="Q476" t="s">
        <v>2041</v>
      </c>
      <c r="R476" t="s">
        <v>2060</v>
      </c>
      <c r="S476" s="10">
        <f t="shared" si="29"/>
        <v>41989.25</v>
      </c>
      <c r="T476" s="10">
        <f t="shared" si="30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2"/>
        <v>113.94594594594594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6">
        <f t="shared" si="31"/>
        <v>39.962085308056871</v>
      </c>
      <c r="Q477" t="s">
        <v>2047</v>
      </c>
      <c r="R477" t="s">
        <v>2059</v>
      </c>
      <c r="S477" s="10">
        <f t="shared" si="29"/>
        <v>41450.208333333336</v>
      </c>
      <c r="T477" s="10">
        <f t="shared" si="30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2"/>
        <v>29.828720626631856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6">
        <f t="shared" si="31"/>
        <v>51.001785714285717</v>
      </c>
      <c r="Q478" t="s">
        <v>2047</v>
      </c>
      <c r="R478" t="s">
        <v>2053</v>
      </c>
      <c r="S478" s="10">
        <f t="shared" si="29"/>
        <v>43322.208333333328</v>
      </c>
      <c r="T478" s="10">
        <f t="shared" si="30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2"/>
        <v>54.270588235294113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6">
        <f t="shared" si="31"/>
        <v>40.823008849557525</v>
      </c>
      <c r="Q479" t="s">
        <v>2041</v>
      </c>
      <c r="R479" t="s">
        <v>2063</v>
      </c>
      <c r="S479" s="10">
        <f t="shared" si="29"/>
        <v>40720.208333333336</v>
      </c>
      <c r="T479" s="10">
        <f t="shared" si="30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2"/>
        <v>236.34156976744185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6">
        <f t="shared" si="31"/>
        <v>58.999637155297535</v>
      </c>
      <c r="Q480" t="s">
        <v>2037</v>
      </c>
      <c r="R480" t="s">
        <v>2046</v>
      </c>
      <c r="S480" s="10">
        <f t="shared" si="29"/>
        <v>42072.208333333328</v>
      </c>
      <c r="T480" s="10">
        <f t="shared" si="30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2"/>
        <v>512.91666666666663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6">
        <f t="shared" si="31"/>
        <v>71.156069364161851</v>
      </c>
      <c r="Q481" t="s">
        <v>2033</v>
      </c>
      <c r="R481" t="s">
        <v>2034</v>
      </c>
      <c r="S481" s="10">
        <f t="shared" si="29"/>
        <v>42945.208333333328</v>
      </c>
      <c r="T481" s="10">
        <f t="shared" si="30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2"/>
        <v>100.65116279069768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6">
        <f t="shared" si="31"/>
        <v>99.494252873563212</v>
      </c>
      <c r="Q482" t="s">
        <v>2054</v>
      </c>
      <c r="R482" t="s">
        <v>2055</v>
      </c>
      <c r="S482" s="10">
        <f t="shared" si="29"/>
        <v>40248.25</v>
      </c>
      <c r="T482" s="10">
        <f t="shared" si="30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2"/>
        <v>81.348423194303152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6">
        <f t="shared" si="31"/>
        <v>103.98634590377114</v>
      </c>
      <c r="Q483" t="s">
        <v>2039</v>
      </c>
      <c r="R483" t="s">
        <v>2040</v>
      </c>
      <c r="S483" s="10">
        <f t="shared" si="29"/>
        <v>41913.208333333336</v>
      </c>
      <c r="T483" s="10">
        <f t="shared" si="30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2"/>
        <v>16.404761904761905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6">
        <f t="shared" si="31"/>
        <v>76.555555555555557</v>
      </c>
      <c r="Q484" t="s">
        <v>2047</v>
      </c>
      <c r="R484" t="s">
        <v>2053</v>
      </c>
      <c r="S484" s="10">
        <f t="shared" si="29"/>
        <v>40963.25</v>
      </c>
      <c r="T484" s="10">
        <f t="shared" si="30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2"/>
        <v>52.774617067833695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6">
        <f t="shared" si="31"/>
        <v>87.068592057761734</v>
      </c>
      <c r="Q485" t="s">
        <v>2039</v>
      </c>
      <c r="R485" t="s">
        <v>2040</v>
      </c>
      <c r="S485" s="10">
        <f t="shared" si="29"/>
        <v>43811.25</v>
      </c>
      <c r="T485" s="10">
        <f t="shared" si="30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2"/>
        <v>260.20608108108109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6">
        <f t="shared" si="31"/>
        <v>48.99554707379135</v>
      </c>
      <c r="Q486" t="s">
        <v>2033</v>
      </c>
      <c r="R486" t="s">
        <v>2034</v>
      </c>
      <c r="S486" s="10">
        <f t="shared" si="29"/>
        <v>41855.208333333336</v>
      </c>
      <c r="T486" s="10">
        <f t="shared" si="30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2"/>
        <v>30.73289183222958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6">
        <f t="shared" si="31"/>
        <v>42.969135802469133</v>
      </c>
      <c r="Q487" t="s">
        <v>2039</v>
      </c>
      <c r="R487" t="s">
        <v>2040</v>
      </c>
      <c r="S487" s="10">
        <f t="shared" si="29"/>
        <v>43626.208333333328</v>
      </c>
      <c r="T487" s="10">
        <f t="shared" si="30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2"/>
        <v>13.5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6">
        <f t="shared" si="31"/>
        <v>33.428571428571431</v>
      </c>
      <c r="Q488" t="s">
        <v>2047</v>
      </c>
      <c r="R488" t="s">
        <v>2059</v>
      </c>
      <c r="S488" s="10">
        <f t="shared" si="29"/>
        <v>43168.25</v>
      </c>
      <c r="T488" s="10">
        <f t="shared" si="30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2"/>
        <v>178.62556663644605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6">
        <f t="shared" si="31"/>
        <v>83.982949701619773</v>
      </c>
      <c r="Q489" t="s">
        <v>2039</v>
      </c>
      <c r="R489" t="s">
        <v>2040</v>
      </c>
      <c r="S489" s="10">
        <f t="shared" si="29"/>
        <v>42845.208333333328</v>
      </c>
      <c r="T489" s="10">
        <f t="shared" si="30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2"/>
        <v>220.0566037735849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6">
        <f t="shared" si="31"/>
        <v>101.41739130434783</v>
      </c>
      <c r="Q490" t="s">
        <v>2039</v>
      </c>
      <c r="R490" t="s">
        <v>2040</v>
      </c>
      <c r="S490" s="10">
        <f t="shared" si="29"/>
        <v>42403.25</v>
      </c>
      <c r="T490" s="10">
        <f t="shared" si="30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2"/>
        <v>101.5108695652174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6">
        <f t="shared" si="31"/>
        <v>109.87058823529412</v>
      </c>
      <c r="Q491" t="s">
        <v>2037</v>
      </c>
      <c r="R491" t="s">
        <v>2046</v>
      </c>
      <c r="S491" s="10">
        <f t="shared" si="29"/>
        <v>40406.208333333336</v>
      </c>
      <c r="T491" s="10">
        <f t="shared" si="30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2"/>
        <v>191.5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6">
        <f t="shared" si="31"/>
        <v>31.916666666666668</v>
      </c>
      <c r="Q492" t="s">
        <v>2064</v>
      </c>
      <c r="R492" t="s">
        <v>2065</v>
      </c>
      <c r="S492" s="10">
        <f t="shared" si="29"/>
        <v>43786.25</v>
      </c>
      <c r="T492" s="10">
        <f t="shared" si="30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2"/>
        <v>305.34683098591546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6">
        <f t="shared" si="31"/>
        <v>70.993450675399103</v>
      </c>
      <c r="Q493" t="s">
        <v>2033</v>
      </c>
      <c r="R493" t="s">
        <v>2034</v>
      </c>
      <c r="S493" s="10">
        <f t="shared" si="29"/>
        <v>41456.208333333336</v>
      </c>
      <c r="T493" s="10">
        <f t="shared" si="30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2"/>
        <v>23.995287958115181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6">
        <f t="shared" si="31"/>
        <v>77.026890756302521</v>
      </c>
      <c r="Q494" t="s">
        <v>2041</v>
      </c>
      <c r="R494" t="s">
        <v>2052</v>
      </c>
      <c r="S494" s="10">
        <f t="shared" si="29"/>
        <v>40336.208333333336</v>
      </c>
      <c r="T494" s="10">
        <f t="shared" si="30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2"/>
        <v>723.77777777777771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6">
        <f t="shared" si="31"/>
        <v>101.78125</v>
      </c>
      <c r="Q495" t="s">
        <v>2054</v>
      </c>
      <c r="R495" t="s">
        <v>2055</v>
      </c>
      <c r="S495" s="10">
        <f t="shared" si="29"/>
        <v>43645.208333333328</v>
      </c>
      <c r="T495" s="10">
        <f t="shared" si="30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2"/>
        <v>547.36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6">
        <f t="shared" si="31"/>
        <v>51.059701492537314</v>
      </c>
      <c r="Q496" t="s">
        <v>2037</v>
      </c>
      <c r="R496" t="s">
        <v>2046</v>
      </c>
      <c r="S496" s="10">
        <f t="shared" si="29"/>
        <v>40990.208333333336</v>
      </c>
      <c r="T496" s="10">
        <f t="shared" si="30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2"/>
        <v>414.49999999999994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6">
        <f t="shared" si="31"/>
        <v>68.02051282051282</v>
      </c>
      <c r="Q497" t="s">
        <v>2039</v>
      </c>
      <c r="R497" t="s">
        <v>2040</v>
      </c>
      <c r="S497" s="10">
        <f t="shared" si="29"/>
        <v>41800.208333333336</v>
      </c>
      <c r="T497" s="10">
        <f t="shared" si="30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2"/>
        <v>0.90696409140369971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6">
        <f t="shared" si="31"/>
        <v>30.87037037037037</v>
      </c>
      <c r="Q498" t="s">
        <v>2041</v>
      </c>
      <c r="R498" t="s">
        <v>2049</v>
      </c>
      <c r="S498" s="10">
        <f t="shared" si="29"/>
        <v>42876.208333333328</v>
      </c>
      <c r="T498" s="10">
        <f t="shared" si="30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2"/>
        <v>34.173469387755098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6">
        <f t="shared" si="31"/>
        <v>27.908333333333335</v>
      </c>
      <c r="Q499" t="s">
        <v>2037</v>
      </c>
      <c r="R499" t="s">
        <v>2046</v>
      </c>
      <c r="S499" s="10">
        <f t="shared" si="29"/>
        <v>42724.25</v>
      </c>
      <c r="T499" s="10">
        <f t="shared" si="30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2"/>
        <v>23.948810754912099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6">
        <f t="shared" si="31"/>
        <v>79.994818652849744</v>
      </c>
      <c r="Q500" t="s">
        <v>2037</v>
      </c>
      <c r="R500" t="s">
        <v>2038</v>
      </c>
      <c r="S500" s="10">
        <f t="shared" si="29"/>
        <v>42005.25</v>
      </c>
      <c r="T500" s="10">
        <f t="shared" si="30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2"/>
        <v>48.072649572649574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6">
        <f t="shared" si="31"/>
        <v>38.003378378378379</v>
      </c>
      <c r="Q501" t="s">
        <v>2041</v>
      </c>
      <c r="R501" t="s">
        <v>2042</v>
      </c>
      <c r="S501" s="10">
        <f t="shared" si="29"/>
        <v>42444.208333333328</v>
      </c>
      <c r="T501" s="10">
        <f t="shared" si="30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2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6" t="e">
        <f t="shared" si="31"/>
        <v>#DIV/0!</v>
      </c>
      <c r="Q502" t="s">
        <v>2039</v>
      </c>
      <c r="R502" t="s">
        <v>2040</v>
      </c>
      <c r="S502" s="10">
        <f t="shared" si="29"/>
        <v>41395.208333333336</v>
      </c>
      <c r="T502" s="10">
        <f t="shared" si="30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2"/>
        <v>70.145182291666657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6">
        <f t="shared" si="31"/>
        <v>59.990534521158132</v>
      </c>
      <c r="Q503" t="s">
        <v>2041</v>
      </c>
      <c r="R503" t="s">
        <v>2042</v>
      </c>
      <c r="S503" s="10">
        <f t="shared" si="29"/>
        <v>41345.208333333336</v>
      </c>
      <c r="T503" s="10">
        <f t="shared" si="30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2"/>
        <v>529.92307692307691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6">
        <f t="shared" si="31"/>
        <v>37.037634408602152</v>
      </c>
      <c r="Q504" t="s">
        <v>2050</v>
      </c>
      <c r="R504" t="s">
        <v>2051</v>
      </c>
      <c r="S504" s="10">
        <f t="shared" si="29"/>
        <v>41117.208333333336</v>
      </c>
      <c r="T504" s="10">
        <f t="shared" si="30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2"/>
        <v>180.32549019607845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6">
        <f t="shared" si="31"/>
        <v>99.963043478260872</v>
      </c>
      <c r="Q505" t="s">
        <v>2041</v>
      </c>
      <c r="R505" t="s">
        <v>2044</v>
      </c>
      <c r="S505" s="10">
        <f t="shared" si="29"/>
        <v>42186.208333333328</v>
      </c>
      <c r="T505" s="10">
        <f t="shared" si="30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2"/>
        <v>92.320000000000007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6">
        <f t="shared" si="31"/>
        <v>111.6774193548387</v>
      </c>
      <c r="Q506" t="s">
        <v>2035</v>
      </c>
      <c r="R506" t="s">
        <v>2036</v>
      </c>
      <c r="S506" s="10">
        <f t="shared" si="29"/>
        <v>42142.208333333328</v>
      </c>
      <c r="T506" s="10">
        <f t="shared" si="30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2"/>
        <v>13.901001112347053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6">
        <f t="shared" si="31"/>
        <v>36.014409221902014</v>
      </c>
      <c r="Q507" t="s">
        <v>2047</v>
      </c>
      <c r="R507" t="s">
        <v>2056</v>
      </c>
      <c r="S507" s="10">
        <f t="shared" si="29"/>
        <v>41341.25</v>
      </c>
      <c r="T507" s="10">
        <f t="shared" si="30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2"/>
        <v>927.07777777777767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6">
        <f t="shared" si="31"/>
        <v>66.010284810126578</v>
      </c>
      <c r="Q508" t="s">
        <v>2039</v>
      </c>
      <c r="R508" t="s">
        <v>2040</v>
      </c>
      <c r="S508" s="10">
        <f t="shared" si="29"/>
        <v>43062.25</v>
      </c>
      <c r="T508" s="10">
        <f t="shared" si="30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2"/>
        <v>39.857142857142861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6">
        <f t="shared" si="31"/>
        <v>44.05263157894737</v>
      </c>
      <c r="Q509" t="s">
        <v>2037</v>
      </c>
      <c r="R509" t="s">
        <v>2038</v>
      </c>
      <c r="S509" s="10">
        <f t="shared" si="29"/>
        <v>41373.208333333336</v>
      </c>
      <c r="T509" s="10">
        <f t="shared" si="30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2"/>
        <v>112.22929936305732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6">
        <f t="shared" si="31"/>
        <v>52.999726551818434</v>
      </c>
      <c r="Q510" t="s">
        <v>2039</v>
      </c>
      <c r="R510" t="s">
        <v>2040</v>
      </c>
      <c r="S510" s="10">
        <f t="shared" si="29"/>
        <v>43310.208333333328</v>
      </c>
      <c r="T510" s="10">
        <f t="shared" si="30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2"/>
        <v>70.925816023738875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6">
        <f t="shared" si="31"/>
        <v>95</v>
      </c>
      <c r="Q511" t="s">
        <v>2039</v>
      </c>
      <c r="R511" t="s">
        <v>2040</v>
      </c>
      <c r="S511" s="10">
        <f t="shared" si="29"/>
        <v>41034.208333333336</v>
      </c>
      <c r="T511" s="10">
        <f t="shared" si="30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2"/>
        <v>119.08974358974358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6">
        <f t="shared" si="31"/>
        <v>70.908396946564892</v>
      </c>
      <c r="Q512" t="s">
        <v>2041</v>
      </c>
      <c r="R512" t="s">
        <v>2044</v>
      </c>
      <c r="S512" s="10">
        <f t="shared" si="29"/>
        <v>43251.208333333328</v>
      </c>
      <c r="T512" s="10">
        <f t="shared" si="30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2"/>
        <v>24.017591339648174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6">
        <f t="shared" si="31"/>
        <v>98.060773480662988</v>
      </c>
      <c r="Q513" t="s">
        <v>2039</v>
      </c>
      <c r="R513" t="s">
        <v>2040</v>
      </c>
      <c r="S513" s="10">
        <f t="shared" si="29"/>
        <v>43671.208333333328</v>
      </c>
      <c r="T513" s="10">
        <f t="shared" si="30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2"/>
        <v>139.31868131868131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6">
        <f t="shared" si="31"/>
        <v>53.046025104602514</v>
      </c>
      <c r="Q514" t="s">
        <v>2050</v>
      </c>
      <c r="R514" t="s">
        <v>2051</v>
      </c>
      <c r="S514" s="10">
        <f t="shared" si="29"/>
        <v>41825.208333333336</v>
      </c>
      <c r="T514" s="10">
        <f t="shared" si="30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39.277108433734945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6">
        <f t="shared" si="31"/>
        <v>93.142857142857139</v>
      </c>
      <c r="Q515" t="s">
        <v>2041</v>
      </c>
      <c r="R515" t="s">
        <v>2060</v>
      </c>
      <c r="S515" s="10">
        <f t="shared" ref="S515:S578" si="33">(((K515/60)/60)/24)+DATE(1970,1,1)</f>
        <v>40430.208333333336</v>
      </c>
      <c r="T515" s="10">
        <f t="shared" ref="T515:T578" si="34">(((L515/60)/60)/24)+DATE(1970,1,1)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6">
        <f t="shared" ref="P516:P579" si="35">E516/H516</f>
        <v>58.945075757575758</v>
      </c>
      <c r="Q516" t="s">
        <v>2035</v>
      </c>
      <c r="R516" t="s">
        <v>2036</v>
      </c>
      <c r="S516" s="10">
        <f t="shared" si="33"/>
        <v>41614.25</v>
      </c>
      <c r="T516" s="10">
        <f t="shared" si="34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36">(E517/D517) * 100</f>
        <v>55.779069767441861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6">
        <f t="shared" si="35"/>
        <v>36.067669172932334</v>
      </c>
      <c r="Q517" t="s">
        <v>2039</v>
      </c>
      <c r="R517" t="s">
        <v>2040</v>
      </c>
      <c r="S517" s="10">
        <f t="shared" si="33"/>
        <v>40900.25</v>
      </c>
      <c r="T517" s="10">
        <f t="shared" si="34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6"/>
        <v>42.523125996810208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6">
        <f t="shared" si="35"/>
        <v>63.030732860520096</v>
      </c>
      <c r="Q518" t="s">
        <v>2047</v>
      </c>
      <c r="R518" t="s">
        <v>2048</v>
      </c>
      <c r="S518" s="10">
        <f t="shared" si="33"/>
        <v>40396.208333333336</v>
      </c>
      <c r="T518" s="10">
        <f t="shared" si="34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6"/>
        <v>112.00000000000001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6">
        <f t="shared" si="35"/>
        <v>84.717948717948715</v>
      </c>
      <c r="Q519" t="s">
        <v>2033</v>
      </c>
      <c r="R519" t="s">
        <v>2034</v>
      </c>
      <c r="S519" s="10">
        <f t="shared" si="33"/>
        <v>42860.208333333328</v>
      </c>
      <c r="T519" s="10">
        <f t="shared" si="34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6"/>
        <v>7.0681818181818183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6">
        <f t="shared" si="35"/>
        <v>62.2</v>
      </c>
      <c r="Q520" t="s">
        <v>2041</v>
      </c>
      <c r="R520" t="s">
        <v>2049</v>
      </c>
      <c r="S520" s="10">
        <f t="shared" si="33"/>
        <v>43154.25</v>
      </c>
      <c r="T520" s="10">
        <f t="shared" si="34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6"/>
        <v>101.74563871693867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6">
        <f t="shared" si="35"/>
        <v>101.97518330513255</v>
      </c>
      <c r="Q521" t="s">
        <v>2035</v>
      </c>
      <c r="R521" t="s">
        <v>2036</v>
      </c>
      <c r="S521" s="10">
        <f t="shared" si="33"/>
        <v>42012.25</v>
      </c>
      <c r="T521" s="10">
        <f t="shared" si="34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6"/>
        <v>425.75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6">
        <f t="shared" si="35"/>
        <v>106.4375</v>
      </c>
      <c r="Q522" t="s">
        <v>2039</v>
      </c>
      <c r="R522" t="s">
        <v>2040</v>
      </c>
      <c r="S522" s="10">
        <f t="shared" si="33"/>
        <v>43574.208333333328</v>
      </c>
      <c r="T522" s="10">
        <f t="shared" si="34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6"/>
        <v>145.53947368421052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6">
        <f t="shared" si="35"/>
        <v>29.975609756097562</v>
      </c>
      <c r="Q523" t="s">
        <v>2041</v>
      </c>
      <c r="R523" t="s">
        <v>2044</v>
      </c>
      <c r="S523" s="10">
        <f t="shared" si="33"/>
        <v>42605.208333333328</v>
      </c>
      <c r="T523" s="10">
        <f t="shared" si="34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6"/>
        <v>32.453465346534657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6">
        <f t="shared" si="35"/>
        <v>85.806282722513089</v>
      </c>
      <c r="Q524" t="s">
        <v>2041</v>
      </c>
      <c r="R524" t="s">
        <v>2052</v>
      </c>
      <c r="S524" s="10">
        <f t="shared" si="33"/>
        <v>41093.208333333336</v>
      </c>
      <c r="T524" s="10">
        <f t="shared" si="34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6"/>
        <v>700.33333333333326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6">
        <f t="shared" si="35"/>
        <v>70.82022471910112</v>
      </c>
      <c r="Q525" t="s">
        <v>2041</v>
      </c>
      <c r="R525" t="s">
        <v>2052</v>
      </c>
      <c r="S525" s="10">
        <f t="shared" si="33"/>
        <v>40241.25</v>
      </c>
      <c r="T525" s="10">
        <f t="shared" si="34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6"/>
        <v>83.904860392967933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6">
        <f t="shared" si="35"/>
        <v>40.998484082870135</v>
      </c>
      <c r="Q526" t="s">
        <v>2039</v>
      </c>
      <c r="R526" t="s">
        <v>2040</v>
      </c>
      <c r="S526" s="10">
        <f t="shared" si="33"/>
        <v>40294.208333333336</v>
      </c>
      <c r="T526" s="10">
        <f t="shared" si="34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6"/>
        <v>84.19047619047619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6">
        <f t="shared" si="35"/>
        <v>28.063492063492063</v>
      </c>
      <c r="Q527" t="s">
        <v>2037</v>
      </c>
      <c r="R527" t="s">
        <v>2046</v>
      </c>
      <c r="S527" s="10">
        <f t="shared" si="33"/>
        <v>40505.25</v>
      </c>
      <c r="T527" s="10">
        <f t="shared" si="34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6"/>
        <v>155.95180722891567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6">
        <f t="shared" si="35"/>
        <v>88.054421768707485</v>
      </c>
      <c r="Q528" t="s">
        <v>2039</v>
      </c>
      <c r="R528" t="s">
        <v>2040</v>
      </c>
      <c r="S528" s="10">
        <f t="shared" si="33"/>
        <v>42364.25</v>
      </c>
      <c r="T528" s="10">
        <f t="shared" si="34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6"/>
        <v>99.619450317124731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6">
        <f t="shared" si="35"/>
        <v>31</v>
      </c>
      <c r="Q529" t="s">
        <v>2041</v>
      </c>
      <c r="R529" t="s">
        <v>2049</v>
      </c>
      <c r="S529" s="10">
        <f t="shared" si="33"/>
        <v>42405.25</v>
      </c>
      <c r="T529" s="10">
        <f t="shared" si="34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6"/>
        <v>80.300000000000011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6">
        <f t="shared" si="35"/>
        <v>90.337500000000006</v>
      </c>
      <c r="Q530" t="s">
        <v>2035</v>
      </c>
      <c r="R530" t="s">
        <v>2045</v>
      </c>
      <c r="S530" s="10">
        <f t="shared" si="33"/>
        <v>41601.25</v>
      </c>
      <c r="T530" s="10">
        <f t="shared" si="34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6"/>
        <v>11.254901960784313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6">
        <f t="shared" si="35"/>
        <v>63.777777777777779</v>
      </c>
      <c r="Q531" t="s">
        <v>2050</v>
      </c>
      <c r="R531" t="s">
        <v>2051</v>
      </c>
      <c r="S531" s="10">
        <f t="shared" si="33"/>
        <v>41769.208333333336</v>
      </c>
      <c r="T531" s="10">
        <f t="shared" si="34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6"/>
        <v>91.740952380952379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6">
        <f t="shared" si="35"/>
        <v>53.995515695067262</v>
      </c>
      <c r="Q532" t="s">
        <v>2047</v>
      </c>
      <c r="R532" t="s">
        <v>2053</v>
      </c>
      <c r="S532" s="10">
        <f t="shared" si="33"/>
        <v>40421.208333333336</v>
      </c>
      <c r="T532" s="10">
        <f t="shared" si="34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6"/>
        <v>95.521156936261391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6">
        <f t="shared" si="35"/>
        <v>48.993956043956047</v>
      </c>
      <c r="Q533" t="s">
        <v>2050</v>
      </c>
      <c r="R533" t="s">
        <v>2051</v>
      </c>
      <c r="S533" s="10">
        <f t="shared" si="33"/>
        <v>41589.25</v>
      </c>
      <c r="T533" s="10">
        <f t="shared" si="34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6"/>
        <v>502.87499999999994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6">
        <f t="shared" si="35"/>
        <v>63.857142857142854</v>
      </c>
      <c r="Q534" t="s">
        <v>2039</v>
      </c>
      <c r="R534" t="s">
        <v>2040</v>
      </c>
      <c r="S534" s="10">
        <f t="shared" si="33"/>
        <v>43125.25</v>
      </c>
      <c r="T534" s="10">
        <f t="shared" si="34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6"/>
        <v>159.24394463667818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6">
        <f t="shared" si="35"/>
        <v>82.996393146979258</v>
      </c>
      <c r="Q535" t="s">
        <v>2035</v>
      </c>
      <c r="R535" t="s">
        <v>2045</v>
      </c>
      <c r="S535" s="10">
        <f t="shared" si="33"/>
        <v>41479.208333333336</v>
      </c>
      <c r="T535" s="10">
        <f t="shared" si="34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6"/>
        <v>15.022446689113355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6">
        <f t="shared" si="35"/>
        <v>55.08230452674897</v>
      </c>
      <c r="Q536" t="s">
        <v>2041</v>
      </c>
      <c r="R536" t="s">
        <v>2044</v>
      </c>
      <c r="S536" s="10">
        <f t="shared" si="33"/>
        <v>43329.208333333328</v>
      </c>
      <c r="T536" s="10">
        <f t="shared" si="34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6"/>
        <v>482.03846153846149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6">
        <f t="shared" si="35"/>
        <v>62.044554455445542</v>
      </c>
      <c r="Q537" t="s">
        <v>2039</v>
      </c>
      <c r="R537" t="s">
        <v>2040</v>
      </c>
      <c r="S537" s="10">
        <f t="shared" si="33"/>
        <v>43259.208333333328</v>
      </c>
      <c r="T537" s="10">
        <f t="shared" si="34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6"/>
        <v>149.96938775510205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6">
        <f t="shared" si="35"/>
        <v>104.97857142857143</v>
      </c>
      <c r="Q538" t="s">
        <v>2047</v>
      </c>
      <c r="R538" t="s">
        <v>2053</v>
      </c>
      <c r="S538" s="10">
        <f t="shared" si="33"/>
        <v>40414.208333333336</v>
      </c>
      <c r="T538" s="10">
        <f t="shared" si="34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6"/>
        <v>117.22156398104266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6">
        <f t="shared" si="35"/>
        <v>94.044676806083643</v>
      </c>
      <c r="Q539" t="s">
        <v>2041</v>
      </c>
      <c r="R539" t="s">
        <v>2042</v>
      </c>
      <c r="S539" s="10">
        <f t="shared" si="33"/>
        <v>43342.208333333328</v>
      </c>
      <c r="T539" s="10">
        <f t="shared" si="34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6"/>
        <v>37.695968274950431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6">
        <f t="shared" si="35"/>
        <v>44.007716049382715</v>
      </c>
      <c r="Q540" t="s">
        <v>2050</v>
      </c>
      <c r="R540" t="s">
        <v>2061</v>
      </c>
      <c r="S540" s="10">
        <f t="shared" si="33"/>
        <v>41539.208333333336</v>
      </c>
      <c r="T540" s="10">
        <f t="shared" si="34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6"/>
        <v>72.653061224489804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6">
        <f t="shared" si="35"/>
        <v>92.467532467532465</v>
      </c>
      <c r="Q541" t="s">
        <v>2033</v>
      </c>
      <c r="R541" t="s">
        <v>2034</v>
      </c>
      <c r="S541" s="10">
        <f t="shared" si="33"/>
        <v>43647.208333333328</v>
      </c>
      <c r="T541" s="10">
        <f t="shared" si="34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6"/>
        <v>265.98113207547169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6">
        <f t="shared" si="35"/>
        <v>57.072874493927124</v>
      </c>
      <c r="Q542" t="s">
        <v>2054</v>
      </c>
      <c r="R542" t="s">
        <v>2055</v>
      </c>
      <c r="S542" s="10">
        <f t="shared" si="33"/>
        <v>43225.208333333328</v>
      </c>
      <c r="T542" s="10">
        <f t="shared" si="34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6"/>
        <v>24.205617977528089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6">
        <f t="shared" si="35"/>
        <v>109.07848101265823</v>
      </c>
      <c r="Q543" t="s">
        <v>2050</v>
      </c>
      <c r="R543" t="s">
        <v>2061</v>
      </c>
      <c r="S543" s="10">
        <f t="shared" si="33"/>
        <v>42165.208333333328</v>
      </c>
      <c r="T543" s="10">
        <f t="shared" si="34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6"/>
        <v>2.5064935064935066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6">
        <f t="shared" si="35"/>
        <v>39.387755102040813</v>
      </c>
      <c r="Q544" t="s">
        <v>2035</v>
      </c>
      <c r="R544" t="s">
        <v>2045</v>
      </c>
      <c r="S544" s="10">
        <f t="shared" si="33"/>
        <v>42391.25</v>
      </c>
      <c r="T544" s="10">
        <f t="shared" si="34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6"/>
        <v>16.329799764428738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6">
        <f t="shared" si="35"/>
        <v>77.022222222222226</v>
      </c>
      <c r="Q545" t="s">
        <v>2050</v>
      </c>
      <c r="R545" t="s">
        <v>2051</v>
      </c>
      <c r="S545" s="10">
        <f t="shared" si="33"/>
        <v>41528.208333333336</v>
      </c>
      <c r="T545" s="10">
        <f t="shared" si="34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6"/>
        <v>276.5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6">
        <f t="shared" si="35"/>
        <v>92.166666666666671</v>
      </c>
      <c r="Q546" t="s">
        <v>2035</v>
      </c>
      <c r="R546" t="s">
        <v>2036</v>
      </c>
      <c r="S546" s="10">
        <f t="shared" si="33"/>
        <v>42377.25</v>
      </c>
      <c r="T546" s="10">
        <f t="shared" si="34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6"/>
        <v>88.803571428571431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6">
        <f t="shared" si="35"/>
        <v>61.007063197026021</v>
      </c>
      <c r="Q547" t="s">
        <v>2039</v>
      </c>
      <c r="R547" t="s">
        <v>2040</v>
      </c>
      <c r="S547" s="10">
        <f t="shared" si="33"/>
        <v>43824.25</v>
      </c>
      <c r="T547" s="10">
        <f t="shared" si="34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6"/>
        <v>163.57142857142856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6">
        <f t="shared" si="35"/>
        <v>78.068181818181813</v>
      </c>
      <c r="Q548" t="s">
        <v>2039</v>
      </c>
      <c r="R548" t="s">
        <v>2040</v>
      </c>
      <c r="S548" s="10">
        <f t="shared" si="33"/>
        <v>43360.208333333328</v>
      </c>
      <c r="T548" s="10">
        <f t="shared" si="34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6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6">
        <f t="shared" si="35"/>
        <v>80.75</v>
      </c>
      <c r="Q549" t="s">
        <v>2041</v>
      </c>
      <c r="R549" t="s">
        <v>2044</v>
      </c>
      <c r="S549" s="10">
        <f t="shared" si="33"/>
        <v>42029.25</v>
      </c>
      <c r="T549" s="10">
        <f t="shared" si="34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6"/>
        <v>270.91376701966715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6">
        <f t="shared" si="35"/>
        <v>59.991289782244557</v>
      </c>
      <c r="Q550" t="s">
        <v>2039</v>
      </c>
      <c r="R550" t="s">
        <v>2040</v>
      </c>
      <c r="S550" s="10">
        <f t="shared" si="33"/>
        <v>42461.208333333328</v>
      </c>
      <c r="T550" s="10">
        <f t="shared" si="34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6"/>
        <v>284.21355932203392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6">
        <f t="shared" si="35"/>
        <v>110.03018372703411</v>
      </c>
      <c r="Q551" t="s">
        <v>2037</v>
      </c>
      <c r="R551" t="s">
        <v>2046</v>
      </c>
      <c r="S551" s="10">
        <f t="shared" si="33"/>
        <v>41422.208333333336</v>
      </c>
      <c r="T551" s="10">
        <f t="shared" si="34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6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6">
        <f t="shared" si="35"/>
        <v>4</v>
      </c>
      <c r="Q552" t="s">
        <v>2035</v>
      </c>
      <c r="R552" t="s">
        <v>2045</v>
      </c>
      <c r="S552" s="10">
        <f t="shared" si="33"/>
        <v>40968.25</v>
      </c>
      <c r="T552" s="10">
        <f t="shared" si="34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6"/>
        <v>58.6329816768462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6">
        <f t="shared" si="35"/>
        <v>37.99856063332134</v>
      </c>
      <c r="Q553" t="s">
        <v>2037</v>
      </c>
      <c r="R553" t="s">
        <v>2038</v>
      </c>
      <c r="S553" s="10">
        <f t="shared" si="33"/>
        <v>41993.25</v>
      </c>
      <c r="T553" s="10">
        <f t="shared" si="34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6"/>
        <v>98.51111111111112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6">
        <f t="shared" si="35"/>
        <v>96.369565217391298</v>
      </c>
      <c r="Q554" t="s">
        <v>2039</v>
      </c>
      <c r="R554" t="s">
        <v>2040</v>
      </c>
      <c r="S554" s="10">
        <f t="shared" si="33"/>
        <v>42700.25</v>
      </c>
      <c r="T554" s="10">
        <f t="shared" si="34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6"/>
        <v>43.975381008206334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6">
        <f t="shared" si="35"/>
        <v>72.978599221789878</v>
      </c>
      <c r="Q555" t="s">
        <v>2035</v>
      </c>
      <c r="R555" t="s">
        <v>2036</v>
      </c>
      <c r="S555" s="10">
        <f t="shared" si="33"/>
        <v>40545.25</v>
      </c>
      <c r="T555" s="10">
        <f t="shared" si="34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6"/>
        <v>151.66315789473683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6">
        <f t="shared" si="35"/>
        <v>26.007220216606498</v>
      </c>
      <c r="Q556" t="s">
        <v>2035</v>
      </c>
      <c r="R556" t="s">
        <v>2045</v>
      </c>
      <c r="S556" s="10">
        <f t="shared" si="33"/>
        <v>42723.25</v>
      </c>
      <c r="T556" s="10">
        <f t="shared" si="34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6"/>
        <v>223.63492063492063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6">
        <f t="shared" si="35"/>
        <v>104.36296296296297</v>
      </c>
      <c r="Q557" t="s">
        <v>2035</v>
      </c>
      <c r="R557" t="s">
        <v>2036</v>
      </c>
      <c r="S557" s="10">
        <f t="shared" si="33"/>
        <v>41731.208333333336</v>
      </c>
      <c r="T557" s="10">
        <f t="shared" si="34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6"/>
        <v>239.75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6">
        <f t="shared" si="35"/>
        <v>102.18852459016394</v>
      </c>
      <c r="Q558" t="s">
        <v>2047</v>
      </c>
      <c r="R558" t="s">
        <v>2059</v>
      </c>
      <c r="S558" s="10">
        <f t="shared" si="33"/>
        <v>40792.208333333336</v>
      </c>
      <c r="T558" s="10">
        <f t="shared" si="34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6"/>
        <v>199.33333333333334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6">
        <f t="shared" si="35"/>
        <v>54.117647058823529</v>
      </c>
      <c r="Q559" t="s">
        <v>2041</v>
      </c>
      <c r="R559" t="s">
        <v>2063</v>
      </c>
      <c r="S559" s="10">
        <f t="shared" si="33"/>
        <v>42279.208333333328</v>
      </c>
      <c r="T559" s="10">
        <f t="shared" si="34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6"/>
        <v>137.34482758620689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6">
        <f t="shared" si="35"/>
        <v>63.222222222222221</v>
      </c>
      <c r="Q560" t="s">
        <v>2039</v>
      </c>
      <c r="R560" t="s">
        <v>2040</v>
      </c>
      <c r="S560" s="10">
        <f t="shared" si="33"/>
        <v>42424.25</v>
      </c>
      <c r="T560" s="10">
        <f t="shared" si="34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6"/>
        <v>100.9696106362773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6">
        <f t="shared" si="35"/>
        <v>104.03228962818004</v>
      </c>
      <c r="Q561" t="s">
        <v>2039</v>
      </c>
      <c r="R561" t="s">
        <v>2040</v>
      </c>
      <c r="S561" s="10">
        <f t="shared" si="33"/>
        <v>42584.208333333328</v>
      </c>
      <c r="T561" s="10">
        <f t="shared" si="34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6"/>
        <v>794.16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6">
        <f t="shared" si="35"/>
        <v>49.994334277620396</v>
      </c>
      <c r="Q562" t="s">
        <v>2041</v>
      </c>
      <c r="R562" t="s">
        <v>2049</v>
      </c>
      <c r="S562" s="10">
        <f t="shared" si="33"/>
        <v>40865.25</v>
      </c>
      <c r="T562" s="10">
        <f t="shared" si="34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6"/>
        <v>369.7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6">
        <f t="shared" si="35"/>
        <v>56.015151515151516</v>
      </c>
      <c r="Q563" t="s">
        <v>2039</v>
      </c>
      <c r="R563" t="s">
        <v>2040</v>
      </c>
      <c r="S563" s="10">
        <f t="shared" si="33"/>
        <v>40833.208333333336</v>
      </c>
      <c r="T563" s="10">
        <f t="shared" si="34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6"/>
        <v>12.818181818181817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6">
        <f t="shared" si="35"/>
        <v>48.807692307692307</v>
      </c>
      <c r="Q564" t="s">
        <v>2035</v>
      </c>
      <c r="R564" t="s">
        <v>2036</v>
      </c>
      <c r="S564" s="10">
        <f t="shared" si="33"/>
        <v>43536.208333333328</v>
      </c>
      <c r="T564" s="10">
        <f t="shared" si="34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6"/>
        <v>138.02702702702703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6">
        <f t="shared" si="35"/>
        <v>60.082352941176474</v>
      </c>
      <c r="Q565" t="s">
        <v>2041</v>
      </c>
      <c r="R565" t="s">
        <v>2042</v>
      </c>
      <c r="S565" s="10">
        <f t="shared" si="33"/>
        <v>43417.25</v>
      </c>
      <c r="T565" s="10">
        <f t="shared" si="34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6"/>
        <v>83.813278008298752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6">
        <f t="shared" si="35"/>
        <v>78.990502793296088</v>
      </c>
      <c r="Q566" t="s">
        <v>2039</v>
      </c>
      <c r="R566" t="s">
        <v>2040</v>
      </c>
      <c r="S566" s="10">
        <f t="shared" si="33"/>
        <v>42078.208333333328</v>
      </c>
      <c r="T566" s="10">
        <f t="shared" si="34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6"/>
        <v>204.60063224446787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6">
        <f t="shared" si="35"/>
        <v>53.99499443826474</v>
      </c>
      <c r="Q567" t="s">
        <v>2039</v>
      </c>
      <c r="R567" t="s">
        <v>2040</v>
      </c>
      <c r="S567" s="10">
        <f t="shared" si="33"/>
        <v>40862.25</v>
      </c>
      <c r="T567" s="10">
        <f t="shared" si="34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6"/>
        <v>44.344086021505376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6">
        <f t="shared" si="35"/>
        <v>111.45945945945945</v>
      </c>
      <c r="Q568" t="s">
        <v>2035</v>
      </c>
      <c r="R568" t="s">
        <v>2043</v>
      </c>
      <c r="S568" s="10">
        <f t="shared" si="33"/>
        <v>42424.25</v>
      </c>
      <c r="T568" s="10">
        <f t="shared" si="34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6"/>
        <v>218.60294117647058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6">
        <f t="shared" si="35"/>
        <v>60.922131147540981</v>
      </c>
      <c r="Q569" t="s">
        <v>2035</v>
      </c>
      <c r="R569" t="s">
        <v>2036</v>
      </c>
      <c r="S569" s="10">
        <f t="shared" si="33"/>
        <v>41830.208333333336</v>
      </c>
      <c r="T569" s="10">
        <f t="shared" si="34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6"/>
        <v>186.03314917127071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6">
        <f t="shared" si="35"/>
        <v>26.0015444015444</v>
      </c>
      <c r="Q570" t="s">
        <v>2039</v>
      </c>
      <c r="R570" t="s">
        <v>2040</v>
      </c>
      <c r="S570" s="10">
        <f t="shared" si="33"/>
        <v>40374.208333333336</v>
      </c>
      <c r="T570" s="10">
        <f t="shared" si="34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6"/>
        <v>237.33830845771143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6">
        <f t="shared" si="35"/>
        <v>80.993208828522924</v>
      </c>
      <c r="Q571" t="s">
        <v>2041</v>
      </c>
      <c r="R571" t="s">
        <v>2049</v>
      </c>
      <c r="S571" s="10">
        <f t="shared" si="33"/>
        <v>40554.25</v>
      </c>
      <c r="T571" s="10">
        <f t="shared" si="34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6"/>
        <v>305.65384615384613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6">
        <f t="shared" si="35"/>
        <v>34.995963302752294</v>
      </c>
      <c r="Q572" t="s">
        <v>2035</v>
      </c>
      <c r="R572" t="s">
        <v>2036</v>
      </c>
      <c r="S572" s="10">
        <f t="shared" si="33"/>
        <v>41993.25</v>
      </c>
      <c r="T572" s="10">
        <f t="shared" si="34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6"/>
        <v>94.142857142857139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6">
        <f t="shared" si="35"/>
        <v>94.142857142857139</v>
      </c>
      <c r="Q573" t="s">
        <v>2041</v>
      </c>
      <c r="R573" t="s">
        <v>2052</v>
      </c>
      <c r="S573" s="10">
        <f t="shared" si="33"/>
        <v>42174.208333333328</v>
      </c>
      <c r="T573" s="10">
        <f t="shared" si="34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6"/>
        <v>54.400000000000006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6">
        <f t="shared" si="35"/>
        <v>52.085106382978722</v>
      </c>
      <c r="Q574" t="s">
        <v>2035</v>
      </c>
      <c r="R574" t="s">
        <v>2036</v>
      </c>
      <c r="S574" s="10">
        <f t="shared" si="33"/>
        <v>42275.208333333328</v>
      </c>
      <c r="T574" s="10">
        <f t="shared" si="34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6"/>
        <v>111.88059701492537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6">
        <f t="shared" si="35"/>
        <v>24.986666666666668</v>
      </c>
      <c r="Q575" t="s">
        <v>2064</v>
      </c>
      <c r="R575" t="s">
        <v>2065</v>
      </c>
      <c r="S575" s="10">
        <f t="shared" si="33"/>
        <v>41761.208333333336</v>
      </c>
      <c r="T575" s="10">
        <f t="shared" si="34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6"/>
        <v>369.14814814814815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6">
        <f t="shared" si="35"/>
        <v>69.215277777777771</v>
      </c>
      <c r="Q576" t="s">
        <v>2033</v>
      </c>
      <c r="R576" t="s">
        <v>2034</v>
      </c>
      <c r="S576" s="10">
        <f t="shared" si="33"/>
        <v>43806.25</v>
      </c>
      <c r="T576" s="10">
        <f t="shared" si="34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6"/>
        <v>62.930372148859547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6">
        <f t="shared" si="35"/>
        <v>93.944444444444443</v>
      </c>
      <c r="Q577" t="s">
        <v>2039</v>
      </c>
      <c r="R577" t="s">
        <v>2040</v>
      </c>
      <c r="S577" s="10">
        <f t="shared" si="33"/>
        <v>41779.208333333336</v>
      </c>
      <c r="T577" s="10">
        <f t="shared" si="34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6"/>
        <v>64.927835051546396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6">
        <f t="shared" si="35"/>
        <v>98.40625</v>
      </c>
      <c r="Q578" t="s">
        <v>2039</v>
      </c>
      <c r="R578" t="s">
        <v>2040</v>
      </c>
      <c r="S578" s="10">
        <f t="shared" si="33"/>
        <v>43040.208333333328</v>
      </c>
      <c r="T578" s="10">
        <f t="shared" si="34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18.853658536585368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6">
        <f t="shared" si="35"/>
        <v>41.783783783783782</v>
      </c>
      <c r="Q579" t="s">
        <v>2035</v>
      </c>
      <c r="R579" t="s">
        <v>2058</v>
      </c>
      <c r="S579" s="10">
        <f t="shared" ref="S579:S642" si="37">(((K579/60)/60)/24)+DATE(1970,1,1)</f>
        <v>40613.25</v>
      </c>
      <c r="T579" s="10">
        <f t="shared" ref="T579:T642" si="38">(((L579/60)/60)/24)+DATE(1970,1,1)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6">
        <f t="shared" ref="P580:P643" si="39">E580/H580</f>
        <v>65.991836734693877</v>
      </c>
      <c r="Q580" t="s">
        <v>2041</v>
      </c>
      <c r="R580" t="s">
        <v>2063</v>
      </c>
      <c r="S580" s="10">
        <f t="shared" si="37"/>
        <v>40878.25</v>
      </c>
      <c r="T580" s="10">
        <f t="shared" si="3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40">(E581/D581) * 100</f>
        <v>101.11290322580646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6">
        <f t="shared" si="39"/>
        <v>72.05747126436782</v>
      </c>
      <c r="Q581" t="s">
        <v>2035</v>
      </c>
      <c r="R581" t="s">
        <v>2058</v>
      </c>
      <c r="S581" s="10">
        <f t="shared" si="37"/>
        <v>40762.208333333336</v>
      </c>
      <c r="T581" s="10">
        <f t="shared" si="3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0"/>
        <v>341.5022831050228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6">
        <f t="shared" si="39"/>
        <v>48.003209242618745</v>
      </c>
      <c r="Q582" t="s">
        <v>2039</v>
      </c>
      <c r="R582" t="s">
        <v>2040</v>
      </c>
      <c r="S582" s="10">
        <f t="shared" si="37"/>
        <v>41696.25</v>
      </c>
      <c r="T582" s="10">
        <f t="shared" si="3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0"/>
        <v>64.016666666666666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6">
        <f t="shared" si="39"/>
        <v>54.098591549295776</v>
      </c>
      <c r="Q583" t="s">
        <v>2037</v>
      </c>
      <c r="R583" t="s">
        <v>2038</v>
      </c>
      <c r="S583" s="10">
        <f t="shared" si="37"/>
        <v>40662.208333333336</v>
      </c>
      <c r="T583" s="10">
        <f t="shared" si="3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0"/>
        <v>52.080459770114942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6">
        <f t="shared" si="39"/>
        <v>107.88095238095238</v>
      </c>
      <c r="Q584" t="s">
        <v>2050</v>
      </c>
      <c r="R584" t="s">
        <v>2051</v>
      </c>
      <c r="S584" s="10">
        <f t="shared" si="37"/>
        <v>42165.208333333328</v>
      </c>
      <c r="T584" s="10">
        <f t="shared" si="3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0"/>
        <v>322.40211640211641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6">
        <f t="shared" si="39"/>
        <v>67.034103410341032</v>
      </c>
      <c r="Q585" t="s">
        <v>2041</v>
      </c>
      <c r="R585" t="s">
        <v>2042</v>
      </c>
      <c r="S585" s="10">
        <f t="shared" si="37"/>
        <v>40959.25</v>
      </c>
      <c r="T585" s="10">
        <f t="shared" si="3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0"/>
        <v>119.50810185185186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6">
        <f t="shared" si="39"/>
        <v>64.01425914445133</v>
      </c>
      <c r="Q586" t="s">
        <v>2037</v>
      </c>
      <c r="R586" t="s">
        <v>2038</v>
      </c>
      <c r="S586" s="10">
        <f t="shared" si="37"/>
        <v>41024.208333333336</v>
      </c>
      <c r="T586" s="10">
        <f t="shared" si="3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0"/>
        <v>146.79775280898878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6">
        <f t="shared" si="39"/>
        <v>96.066176470588232</v>
      </c>
      <c r="Q587" t="s">
        <v>2047</v>
      </c>
      <c r="R587" t="s">
        <v>2059</v>
      </c>
      <c r="S587" s="10">
        <f t="shared" si="37"/>
        <v>40255.208333333336</v>
      </c>
      <c r="T587" s="10">
        <f t="shared" si="3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0"/>
        <v>950.57142857142856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6">
        <f t="shared" si="39"/>
        <v>51.184615384615384</v>
      </c>
      <c r="Q588" t="s">
        <v>2035</v>
      </c>
      <c r="R588" t="s">
        <v>2036</v>
      </c>
      <c r="S588" s="10">
        <f t="shared" si="37"/>
        <v>40499.25</v>
      </c>
      <c r="T588" s="10">
        <f t="shared" si="3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0"/>
        <v>72.893617021276597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6">
        <f t="shared" si="39"/>
        <v>43.92307692307692</v>
      </c>
      <c r="Q589" t="s">
        <v>2033</v>
      </c>
      <c r="R589" t="s">
        <v>2034</v>
      </c>
      <c r="S589" s="10">
        <f t="shared" si="37"/>
        <v>43484.25</v>
      </c>
      <c r="T589" s="10">
        <f t="shared" si="3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0"/>
        <v>79.008248730964468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6">
        <f t="shared" si="39"/>
        <v>91.021198830409361</v>
      </c>
      <c r="Q590" t="s">
        <v>2039</v>
      </c>
      <c r="R590" t="s">
        <v>2040</v>
      </c>
      <c r="S590" s="10">
        <f t="shared" si="37"/>
        <v>40262.208333333336</v>
      </c>
      <c r="T590" s="10">
        <f t="shared" si="3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0"/>
        <v>64.721518987341781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6">
        <f t="shared" si="39"/>
        <v>50.127450980392155</v>
      </c>
      <c r="Q591" t="s">
        <v>2041</v>
      </c>
      <c r="R591" t="s">
        <v>2042</v>
      </c>
      <c r="S591" s="10">
        <f t="shared" si="37"/>
        <v>42190.208333333328</v>
      </c>
      <c r="T591" s="10">
        <f t="shared" si="3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0"/>
        <v>82.028169014084511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6">
        <f t="shared" si="39"/>
        <v>67.720930232558146</v>
      </c>
      <c r="Q592" t="s">
        <v>2047</v>
      </c>
      <c r="R592" t="s">
        <v>2056</v>
      </c>
      <c r="S592" s="10">
        <f t="shared" si="37"/>
        <v>41994.25</v>
      </c>
      <c r="T592" s="10">
        <f t="shared" si="3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0"/>
        <v>1037.6666666666667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6">
        <f t="shared" si="39"/>
        <v>61.03921568627451</v>
      </c>
      <c r="Q593" t="s">
        <v>2050</v>
      </c>
      <c r="R593" t="s">
        <v>2051</v>
      </c>
      <c r="S593" s="10">
        <f t="shared" si="37"/>
        <v>40373.208333333336</v>
      </c>
      <c r="T593" s="10">
        <f t="shared" si="3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0"/>
        <v>12.910076530612244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6">
        <f t="shared" si="39"/>
        <v>80.011857707509876</v>
      </c>
      <c r="Q594" t="s">
        <v>2039</v>
      </c>
      <c r="R594" t="s">
        <v>2040</v>
      </c>
      <c r="S594" s="10">
        <f t="shared" si="37"/>
        <v>41789.208333333336</v>
      </c>
      <c r="T594" s="10">
        <f t="shared" si="3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0"/>
        <v>154.84210526315789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6">
        <f t="shared" si="39"/>
        <v>47.001497753369947</v>
      </c>
      <c r="Q595" t="s">
        <v>2041</v>
      </c>
      <c r="R595" t="s">
        <v>2049</v>
      </c>
      <c r="S595" s="10">
        <f t="shared" si="37"/>
        <v>41724.208333333336</v>
      </c>
      <c r="T595" s="10">
        <f t="shared" si="3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0"/>
        <v>7.0991735537190088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6">
        <f t="shared" si="39"/>
        <v>71.127388535031841</v>
      </c>
      <c r="Q596" t="s">
        <v>2039</v>
      </c>
      <c r="R596" t="s">
        <v>2040</v>
      </c>
      <c r="S596" s="10">
        <f t="shared" si="37"/>
        <v>42548.208333333328</v>
      </c>
      <c r="T596" s="10">
        <f t="shared" si="3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0"/>
        <v>208.52773826458036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6">
        <f t="shared" si="39"/>
        <v>89.99079189686924</v>
      </c>
      <c r="Q597" t="s">
        <v>2039</v>
      </c>
      <c r="R597" t="s">
        <v>2040</v>
      </c>
      <c r="S597" s="10">
        <f t="shared" si="37"/>
        <v>40253.208333333336</v>
      </c>
      <c r="T597" s="10">
        <f t="shared" si="3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0"/>
        <v>99.683544303797461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6">
        <f t="shared" si="39"/>
        <v>43.032786885245905</v>
      </c>
      <c r="Q598" t="s">
        <v>2041</v>
      </c>
      <c r="R598" t="s">
        <v>2044</v>
      </c>
      <c r="S598" s="10">
        <f t="shared" si="37"/>
        <v>42434.25</v>
      </c>
      <c r="T598" s="10">
        <f t="shared" si="3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0"/>
        <v>201.59756097560978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6">
        <f t="shared" si="39"/>
        <v>67.997714808043881</v>
      </c>
      <c r="Q599" t="s">
        <v>2039</v>
      </c>
      <c r="R599" t="s">
        <v>2040</v>
      </c>
      <c r="S599" s="10">
        <f t="shared" si="37"/>
        <v>43786.25</v>
      </c>
      <c r="T599" s="10">
        <f t="shared" si="3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0"/>
        <v>162.09032258064516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6">
        <f t="shared" si="39"/>
        <v>73.004566210045667</v>
      </c>
      <c r="Q600" t="s">
        <v>2035</v>
      </c>
      <c r="R600" t="s">
        <v>2036</v>
      </c>
      <c r="S600" s="10">
        <f t="shared" si="37"/>
        <v>40344.208333333336</v>
      </c>
      <c r="T600" s="10">
        <f t="shared" si="3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0"/>
        <v>3.6436208125445471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6">
        <f t="shared" si="39"/>
        <v>62.341463414634148</v>
      </c>
      <c r="Q601" t="s">
        <v>2041</v>
      </c>
      <c r="R601" t="s">
        <v>2042</v>
      </c>
      <c r="S601" s="10">
        <f t="shared" si="37"/>
        <v>42047.25</v>
      </c>
      <c r="T601" s="10">
        <f t="shared" si="3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0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6">
        <f t="shared" si="39"/>
        <v>5</v>
      </c>
      <c r="Q602" t="s">
        <v>2033</v>
      </c>
      <c r="R602" t="s">
        <v>2034</v>
      </c>
      <c r="S602" s="10">
        <f t="shared" si="37"/>
        <v>41485.208333333336</v>
      </c>
      <c r="T602" s="10">
        <f t="shared" si="3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0"/>
        <v>206.63492063492063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6">
        <f t="shared" si="39"/>
        <v>67.103092783505161</v>
      </c>
      <c r="Q603" t="s">
        <v>2037</v>
      </c>
      <c r="R603" t="s">
        <v>2046</v>
      </c>
      <c r="S603" s="10">
        <f t="shared" si="37"/>
        <v>41789.208333333336</v>
      </c>
      <c r="T603" s="10">
        <f t="shared" si="3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0"/>
        <v>128.23628691983123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6">
        <f t="shared" si="39"/>
        <v>79.978947368421046</v>
      </c>
      <c r="Q604" t="s">
        <v>2039</v>
      </c>
      <c r="R604" t="s">
        <v>2040</v>
      </c>
      <c r="S604" s="10">
        <f t="shared" si="37"/>
        <v>42160.208333333328</v>
      </c>
      <c r="T604" s="10">
        <f t="shared" si="3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0"/>
        <v>119.66037735849055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6">
        <f t="shared" si="39"/>
        <v>62.176470588235297</v>
      </c>
      <c r="Q605" t="s">
        <v>2039</v>
      </c>
      <c r="R605" t="s">
        <v>2040</v>
      </c>
      <c r="S605" s="10">
        <f t="shared" si="37"/>
        <v>43573.208333333328</v>
      </c>
      <c r="T605" s="10">
        <f t="shared" si="3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0"/>
        <v>170.73055242390078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6">
        <f t="shared" si="39"/>
        <v>53.005950297514879</v>
      </c>
      <c r="Q606" t="s">
        <v>2039</v>
      </c>
      <c r="R606" t="s">
        <v>2040</v>
      </c>
      <c r="S606" s="10">
        <f t="shared" si="37"/>
        <v>40565.25</v>
      </c>
      <c r="T606" s="10">
        <f t="shared" si="3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0"/>
        <v>187.21212121212122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6">
        <f t="shared" si="39"/>
        <v>57.738317757009348</v>
      </c>
      <c r="Q607" t="s">
        <v>2047</v>
      </c>
      <c r="R607" t="s">
        <v>2048</v>
      </c>
      <c r="S607" s="10">
        <f t="shared" si="37"/>
        <v>42280.208333333328</v>
      </c>
      <c r="T607" s="10">
        <f t="shared" si="3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0"/>
        <v>188.38235294117646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6">
        <f t="shared" si="39"/>
        <v>40.03125</v>
      </c>
      <c r="Q608" t="s">
        <v>2035</v>
      </c>
      <c r="R608" t="s">
        <v>2036</v>
      </c>
      <c r="S608" s="10">
        <f t="shared" si="37"/>
        <v>42436.25</v>
      </c>
      <c r="T608" s="10">
        <f t="shared" si="3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0"/>
        <v>131.29869186046511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6">
        <f t="shared" si="39"/>
        <v>81.016591928251117</v>
      </c>
      <c r="Q609" t="s">
        <v>2033</v>
      </c>
      <c r="R609" t="s">
        <v>2034</v>
      </c>
      <c r="S609" s="10">
        <f t="shared" si="37"/>
        <v>41721.208333333336</v>
      </c>
      <c r="T609" s="10">
        <f t="shared" si="3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0"/>
        <v>283.97435897435901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6">
        <f t="shared" si="39"/>
        <v>35.047468354430379</v>
      </c>
      <c r="Q610" t="s">
        <v>2035</v>
      </c>
      <c r="R610" t="s">
        <v>2058</v>
      </c>
      <c r="S610" s="10">
        <f t="shared" si="37"/>
        <v>43530.25</v>
      </c>
      <c r="T610" s="10">
        <f t="shared" si="3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0"/>
        <v>120.41999999999999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6">
        <f t="shared" si="39"/>
        <v>102.92307692307692</v>
      </c>
      <c r="Q611" t="s">
        <v>2041</v>
      </c>
      <c r="R611" t="s">
        <v>2063</v>
      </c>
      <c r="S611" s="10">
        <f t="shared" si="37"/>
        <v>43481.25</v>
      </c>
      <c r="T611" s="10">
        <f t="shared" si="3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0"/>
        <v>419.0560747663551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6">
        <f t="shared" si="39"/>
        <v>27.998126756166094</v>
      </c>
      <c r="Q612" t="s">
        <v>2039</v>
      </c>
      <c r="R612" t="s">
        <v>2040</v>
      </c>
      <c r="S612" s="10">
        <f t="shared" si="37"/>
        <v>41259.25</v>
      </c>
      <c r="T612" s="10">
        <f t="shared" si="3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0"/>
        <v>13.853658536585368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6">
        <f t="shared" si="39"/>
        <v>75.733333333333334</v>
      </c>
      <c r="Q613" t="s">
        <v>2039</v>
      </c>
      <c r="R613" t="s">
        <v>2040</v>
      </c>
      <c r="S613" s="10">
        <f t="shared" si="37"/>
        <v>41480.208333333336</v>
      </c>
      <c r="T613" s="10">
        <f t="shared" si="3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0"/>
        <v>139.43548387096774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6">
        <f t="shared" si="39"/>
        <v>45.026041666666664</v>
      </c>
      <c r="Q614" t="s">
        <v>2035</v>
      </c>
      <c r="R614" t="s">
        <v>2043</v>
      </c>
      <c r="S614" s="10">
        <f t="shared" si="37"/>
        <v>40474.208333333336</v>
      </c>
      <c r="T614" s="10">
        <f t="shared" si="3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0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6">
        <f t="shared" si="39"/>
        <v>73.615384615384613</v>
      </c>
      <c r="Q615" t="s">
        <v>2039</v>
      </c>
      <c r="R615" t="s">
        <v>2040</v>
      </c>
      <c r="S615" s="10">
        <f t="shared" si="37"/>
        <v>42973.208333333328</v>
      </c>
      <c r="T615" s="10">
        <f t="shared" si="3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0"/>
        <v>155.49056603773585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6">
        <f t="shared" si="39"/>
        <v>56.991701244813278</v>
      </c>
      <c r="Q616" t="s">
        <v>2039</v>
      </c>
      <c r="R616" t="s">
        <v>2040</v>
      </c>
      <c r="S616" s="10">
        <f t="shared" si="37"/>
        <v>42746.25</v>
      </c>
      <c r="T616" s="10">
        <f t="shared" si="3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0"/>
        <v>170.44705882352943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6">
        <f t="shared" si="39"/>
        <v>85.223529411764702</v>
      </c>
      <c r="Q617" t="s">
        <v>2039</v>
      </c>
      <c r="R617" t="s">
        <v>2040</v>
      </c>
      <c r="S617" s="10">
        <f t="shared" si="37"/>
        <v>42489.208333333328</v>
      </c>
      <c r="T617" s="10">
        <f t="shared" si="3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0"/>
        <v>189.515625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6">
        <f t="shared" si="39"/>
        <v>50.962184873949582</v>
      </c>
      <c r="Q618" t="s">
        <v>2035</v>
      </c>
      <c r="R618" t="s">
        <v>2045</v>
      </c>
      <c r="S618" s="10">
        <f t="shared" si="37"/>
        <v>41537.208333333336</v>
      </c>
      <c r="T618" s="10">
        <f t="shared" si="3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0"/>
        <v>249.71428571428572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6">
        <f t="shared" si="39"/>
        <v>63.563636363636363</v>
      </c>
      <c r="Q619" t="s">
        <v>2039</v>
      </c>
      <c r="R619" t="s">
        <v>2040</v>
      </c>
      <c r="S619" s="10">
        <f t="shared" si="37"/>
        <v>41794.208333333336</v>
      </c>
      <c r="T619" s="10">
        <f t="shared" si="3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0"/>
        <v>48.860523665659613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6">
        <f t="shared" si="39"/>
        <v>80.999165275459092</v>
      </c>
      <c r="Q620" t="s">
        <v>2047</v>
      </c>
      <c r="R620" t="s">
        <v>2048</v>
      </c>
      <c r="S620" s="10">
        <f t="shared" si="37"/>
        <v>41396.208333333336</v>
      </c>
      <c r="T620" s="10">
        <f t="shared" si="3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0"/>
        <v>28.461970393057683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6">
        <f t="shared" si="39"/>
        <v>86.044753086419746</v>
      </c>
      <c r="Q621" t="s">
        <v>2039</v>
      </c>
      <c r="R621" t="s">
        <v>2040</v>
      </c>
      <c r="S621" s="10">
        <f t="shared" si="37"/>
        <v>40669.208333333336</v>
      </c>
      <c r="T621" s="10">
        <f t="shared" si="3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0"/>
        <v>268.02325581395348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6">
        <f t="shared" si="39"/>
        <v>90.0390625</v>
      </c>
      <c r="Q622" t="s">
        <v>2054</v>
      </c>
      <c r="R622" t="s">
        <v>2055</v>
      </c>
      <c r="S622" s="10">
        <f t="shared" si="37"/>
        <v>42559.208333333328</v>
      </c>
      <c r="T622" s="10">
        <f t="shared" si="3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0"/>
        <v>619.80078125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6">
        <f t="shared" si="39"/>
        <v>74.006063432835816</v>
      </c>
      <c r="Q623" t="s">
        <v>2039</v>
      </c>
      <c r="R623" t="s">
        <v>2040</v>
      </c>
      <c r="S623" s="10">
        <f t="shared" si="37"/>
        <v>42626.208333333328</v>
      </c>
      <c r="T623" s="10">
        <f t="shared" si="3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0"/>
        <v>3.1301587301587301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6">
        <f t="shared" si="39"/>
        <v>92.4375</v>
      </c>
      <c r="Q624" t="s">
        <v>2035</v>
      </c>
      <c r="R624" t="s">
        <v>2045</v>
      </c>
      <c r="S624" s="10">
        <f t="shared" si="37"/>
        <v>43205.208333333328</v>
      </c>
      <c r="T624" s="10">
        <f t="shared" si="3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0"/>
        <v>159.92152704135739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6">
        <f t="shared" si="39"/>
        <v>55.999257333828446</v>
      </c>
      <c r="Q625" t="s">
        <v>2039</v>
      </c>
      <c r="R625" t="s">
        <v>2040</v>
      </c>
      <c r="S625" s="10">
        <f t="shared" si="37"/>
        <v>42201.208333333328</v>
      </c>
      <c r="T625" s="10">
        <f t="shared" si="3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0"/>
        <v>279.39215686274508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6">
        <f t="shared" si="39"/>
        <v>32.983796296296298</v>
      </c>
      <c r="Q626" t="s">
        <v>2054</v>
      </c>
      <c r="R626" t="s">
        <v>2055</v>
      </c>
      <c r="S626" s="10">
        <f t="shared" si="37"/>
        <v>42029.25</v>
      </c>
      <c r="T626" s="10">
        <f t="shared" si="3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0"/>
        <v>77.373333333333335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6">
        <f t="shared" si="39"/>
        <v>93.596774193548384</v>
      </c>
      <c r="Q627" t="s">
        <v>2039</v>
      </c>
      <c r="R627" t="s">
        <v>2040</v>
      </c>
      <c r="S627" s="10">
        <f t="shared" si="37"/>
        <v>43857.25</v>
      </c>
      <c r="T627" s="10">
        <f t="shared" si="3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0"/>
        <v>206.32812500000003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6">
        <f t="shared" si="39"/>
        <v>69.867724867724874</v>
      </c>
      <c r="Q628" t="s">
        <v>2039</v>
      </c>
      <c r="R628" t="s">
        <v>2040</v>
      </c>
      <c r="S628" s="10">
        <f t="shared" si="37"/>
        <v>40449.208333333336</v>
      </c>
      <c r="T628" s="10">
        <f t="shared" si="3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0"/>
        <v>694.25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6">
        <f t="shared" si="39"/>
        <v>72.129870129870127</v>
      </c>
      <c r="Q629" t="s">
        <v>2033</v>
      </c>
      <c r="R629" t="s">
        <v>2034</v>
      </c>
      <c r="S629" s="10">
        <f t="shared" si="37"/>
        <v>40345.208333333336</v>
      </c>
      <c r="T629" s="10">
        <f t="shared" si="3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0"/>
        <v>151.78947368421052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6">
        <f t="shared" si="39"/>
        <v>30.041666666666668</v>
      </c>
      <c r="Q630" t="s">
        <v>2035</v>
      </c>
      <c r="R630" t="s">
        <v>2045</v>
      </c>
      <c r="S630" s="10">
        <f t="shared" si="37"/>
        <v>40455.208333333336</v>
      </c>
      <c r="T630" s="10">
        <f t="shared" si="3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0"/>
        <v>64.58207217694995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6">
        <f t="shared" si="39"/>
        <v>73.968000000000004</v>
      </c>
      <c r="Q631" t="s">
        <v>2039</v>
      </c>
      <c r="R631" t="s">
        <v>2040</v>
      </c>
      <c r="S631" s="10">
        <f t="shared" si="37"/>
        <v>42557.208333333328</v>
      </c>
      <c r="T631" s="10">
        <f t="shared" si="3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0"/>
        <v>62.873684210526314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6">
        <f t="shared" si="39"/>
        <v>68.65517241379311</v>
      </c>
      <c r="Q632" t="s">
        <v>2039</v>
      </c>
      <c r="R632" t="s">
        <v>2040</v>
      </c>
      <c r="S632" s="10">
        <f t="shared" si="37"/>
        <v>43586.208333333328</v>
      </c>
      <c r="T632" s="10">
        <f t="shared" si="3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0"/>
        <v>310.39864864864865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6">
        <f t="shared" si="39"/>
        <v>59.992164544564154</v>
      </c>
      <c r="Q633" t="s">
        <v>2039</v>
      </c>
      <c r="R633" t="s">
        <v>2040</v>
      </c>
      <c r="S633" s="10">
        <f t="shared" si="37"/>
        <v>43550.208333333328</v>
      </c>
      <c r="T633" s="10">
        <f t="shared" si="3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0"/>
        <v>42.859916782246884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6">
        <f t="shared" si="39"/>
        <v>111.15827338129496</v>
      </c>
      <c r="Q634" t="s">
        <v>2039</v>
      </c>
      <c r="R634" t="s">
        <v>2040</v>
      </c>
      <c r="S634" s="10">
        <f t="shared" si="37"/>
        <v>41945.208333333336</v>
      </c>
      <c r="T634" s="10">
        <f t="shared" si="3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0"/>
        <v>83.119402985074629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6">
        <f t="shared" si="39"/>
        <v>53.038095238095238</v>
      </c>
      <c r="Q635" t="s">
        <v>2041</v>
      </c>
      <c r="R635" t="s">
        <v>2049</v>
      </c>
      <c r="S635" s="10">
        <f t="shared" si="37"/>
        <v>42315.25</v>
      </c>
      <c r="T635" s="10">
        <f t="shared" si="3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0"/>
        <v>78.531302876480552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6">
        <f t="shared" si="39"/>
        <v>55.985524728588658</v>
      </c>
      <c r="Q636" t="s">
        <v>2041</v>
      </c>
      <c r="R636" t="s">
        <v>2060</v>
      </c>
      <c r="S636" s="10">
        <f t="shared" si="37"/>
        <v>42819.208333333328</v>
      </c>
      <c r="T636" s="10">
        <f t="shared" si="3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0"/>
        <v>114.09352517985612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6">
        <f t="shared" si="39"/>
        <v>69.986760812003524</v>
      </c>
      <c r="Q637" t="s">
        <v>2041</v>
      </c>
      <c r="R637" t="s">
        <v>2060</v>
      </c>
      <c r="S637" s="10">
        <f t="shared" si="37"/>
        <v>41314.25</v>
      </c>
      <c r="T637" s="10">
        <f t="shared" si="3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0"/>
        <v>64.537683358624179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6">
        <f t="shared" si="39"/>
        <v>48.998079877112133</v>
      </c>
      <c r="Q638" t="s">
        <v>2041</v>
      </c>
      <c r="R638" t="s">
        <v>2049</v>
      </c>
      <c r="S638" s="10">
        <f t="shared" si="37"/>
        <v>40926.25</v>
      </c>
      <c r="T638" s="10">
        <f t="shared" si="3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0"/>
        <v>79.411764705882348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6">
        <f t="shared" si="39"/>
        <v>103.84615384615384</v>
      </c>
      <c r="Q639" t="s">
        <v>2039</v>
      </c>
      <c r="R639" t="s">
        <v>2040</v>
      </c>
      <c r="S639" s="10">
        <f t="shared" si="37"/>
        <v>42688.25</v>
      </c>
      <c r="T639" s="10">
        <f t="shared" si="3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0"/>
        <v>11.419117647058824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6">
        <f t="shared" si="39"/>
        <v>99.127659574468083</v>
      </c>
      <c r="Q640" t="s">
        <v>2039</v>
      </c>
      <c r="R640" t="s">
        <v>2040</v>
      </c>
      <c r="S640" s="10">
        <f t="shared" si="37"/>
        <v>40386.208333333336</v>
      </c>
      <c r="T640" s="10">
        <f t="shared" si="3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0"/>
        <v>56.186046511627907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6">
        <f t="shared" si="39"/>
        <v>107.37777777777778</v>
      </c>
      <c r="Q641" t="s">
        <v>2041</v>
      </c>
      <c r="R641" t="s">
        <v>2044</v>
      </c>
      <c r="S641" s="10">
        <f t="shared" si="37"/>
        <v>43309.208333333328</v>
      </c>
      <c r="T641" s="10">
        <f t="shared" si="3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0"/>
        <v>16.501669449081803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6">
        <f t="shared" si="39"/>
        <v>76.922178988326849</v>
      </c>
      <c r="Q642" t="s">
        <v>2039</v>
      </c>
      <c r="R642" t="s">
        <v>2040</v>
      </c>
      <c r="S642" s="10">
        <f t="shared" si="37"/>
        <v>42387.25</v>
      </c>
      <c r="T642" s="10">
        <f t="shared" si="3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119.96808510638297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6">
        <f t="shared" si="39"/>
        <v>58.128865979381445</v>
      </c>
      <c r="Q643" t="s">
        <v>2039</v>
      </c>
      <c r="R643" t="s">
        <v>2040</v>
      </c>
      <c r="S643" s="10">
        <f t="shared" ref="S643:S706" si="41">(((K643/60)/60)/24)+DATE(1970,1,1)</f>
        <v>42786.25</v>
      </c>
      <c r="T643" s="10">
        <f t="shared" ref="T643:T706" si="42">(((L643/60)/60)/24)+DATE(1970,1,1)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6">
        <f t="shared" ref="P644:P707" si="43">E644/H644</f>
        <v>103.73643410852713</v>
      </c>
      <c r="Q644" t="s">
        <v>2037</v>
      </c>
      <c r="R644" t="s">
        <v>2046</v>
      </c>
      <c r="S644" s="10">
        <f t="shared" si="41"/>
        <v>43451.25</v>
      </c>
      <c r="T644" s="10">
        <f t="shared" si="42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44">(E645/D645) * 100</f>
        <v>221.38255033557047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6">
        <f t="shared" si="43"/>
        <v>87.962666666666664</v>
      </c>
      <c r="Q645" t="s">
        <v>2039</v>
      </c>
      <c r="R645" t="s">
        <v>2040</v>
      </c>
      <c r="S645" s="10">
        <f t="shared" si="41"/>
        <v>42795.25</v>
      </c>
      <c r="T645" s="10">
        <f t="shared" si="42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4"/>
        <v>48.396694214876035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6">
        <f t="shared" si="43"/>
        <v>28</v>
      </c>
      <c r="Q646" t="s">
        <v>2039</v>
      </c>
      <c r="R646" t="s">
        <v>2040</v>
      </c>
      <c r="S646" s="10">
        <f t="shared" si="41"/>
        <v>43452.25</v>
      </c>
      <c r="T646" s="10">
        <f t="shared" si="42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4"/>
        <v>92.911504424778755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6">
        <f t="shared" si="43"/>
        <v>37.999361294443261</v>
      </c>
      <c r="Q647" t="s">
        <v>2035</v>
      </c>
      <c r="R647" t="s">
        <v>2036</v>
      </c>
      <c r="S647" s="10">
        <f t="shared" si="41"/>
        <v>43369.208333333328</v>
      </c>
      <c r="T647" s="10">
        <f t="shared" si="42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4"/>
        <v>88.599797365754824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6">
        <f t="shared" si="43"/>
        <v>29.999313893653515</v>
      </c>
      <c r="Q648" t="s">
        <v>2050</v>
      </c>
      <c r="R648" t="s">
        <v>2051</v>
      </c>
      <c r="S648" s="10">
        <f t="shared" si="41"/>
        <v>41346.208333333336</v>
      </c>
      <c r="T648" s="10">
        <f t="shared" si="42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4"/>
        <v>41.4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6">
        <f t="shared" si="43"/>
        <v>103.5</v>
      </c>
      <c r="Q649" t="s">
        <v>2047</v>
      </c>
      <c r="R649" t="s">
        <v>2059</v>
      </c>
      <c r="S649" s="10">
        <f t="shared" si="41"/>
        <v>43199.208333333328</v>
      </c>
      <c r="T649" s="10">
        <f t="shared" si="42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4"/>
        <v>63.056795131845846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6">
        <f t="shared" si="43"/>
        <v>85.994467496542185</v>
      </c>
      <c r="Q650" t="s">
        <v>2033</v>
      </c>
      <c r="R650" t="s">
        <v>2034</v>
      </c>
      <c r="S650" s="10">
        <f t="shared" si="41"/>
        <v>42922.208333333328</v>
      </c>
      <c r="T650" s="10">
        <f t="shared" si="42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4"/>
        <v>48.482333607230892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6">
        <f t="shared" si="43"/>
        <v>98.011627906976742</v>
      </c>
      <c r="Q651" t="s">
        <v>2039</v>
      </c>
      <c r="R651" t="s">
        <v>2040</v>
      </c>
      <c r="S651" s="10">
        <f t="shared" si="41"/>
        <v>40471.208333333336</v>
      </c>
      <c r="T651" s="10">
        <f t="shared" si="42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4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6">
        <f t="shared" si="43"/>
        <v>2</v>
      </c>
      <c r="Q652" t="s">
        <v>2035</v>
      </c>
      <c r="R652" t="s">
        <v>2058</v>
      </c>
      <c r="S652" s="10">
        <f t="shared" si="41"/>
        <v>41828.208333333336</v>
      </c>
      <c r="T652" s="10">
        <f t="shared" si="42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4"/>
        <v>88.47941026944585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6">
        <f t="shared" si="43"/>
        <v>44.994570837642193</v>
      </c>
      <c r="Q653" t="s">
        <v>2041</v>
      </c>
      <c r="R653" t="s">
        <v>2052</v>
      </c>
      <c r="S653" s="10">
        <f t="shared" si="41"/>
        <v>41692.25</v>
      </c>
      <c r="T653" s="10">
        <f t="shared" si="42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4"/>
        <v>126.84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6">
        <f t="shared" si="43"/>
        <v>31.012224938875306</v>
      </c>
      <c r="Q654" t="s">
        <v>2037</v>
      </c>
      <c r="R654" t="s">
        <v>2038</v>
      </c>
      <c r="S654" s="10">
        <f t="shared" si="41"/>
        <v>42587.208333333328</v>
      </c>
      <c r="T654" s="10">
        <f t="shared" si="42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4"/>
        <v>2338.833333333333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6">
        <f t="shared" si="43"/>
        <v>59.970085470085472</v>
      </c>
      <c r="Q655" t="s">
        <v>2037</v>
      </c>
      <c r="R655" t="s">
        <v>2038</v>
      </c>
      <c r="S655" s="10">
        <f t="shared" si="41"/>
        <v>42468.208333333328</v>
      </c>
      <c r="T655" s="10">
        <f t="shared" si="42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4"/>
        <v>508.38857142857148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6">
        <f t="shared" si="43"/>
        <v>58.9973474801061</v>
      </c>
      <c r="Q656" t="s">
        <v>2035</v>
      </c>
      <c r="R656" t="s">
        <v>2057</v>
      </c>
      <c r="S656" s="10">
        <f t="shared" si="41"/>
        <v>42240.208333333328</v>
      </c>
      <c r="T656" s="10">
        <f t="shared" si="42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4"/>
        <v>191.47826086956522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6">
        <f t="shared" si="43"/>
        <v>50.045454545454547</v>
      </c>
      <c r="Q657" t="s">
        <v>2054</v>
      </c>
      <c r="R657" t="s">
        <v>2055</v>
      </c>
      <c r="S657" s="10">
        <f t="shared" si="41"/>
        <v>42796.25</v>
      </c>
      <c r="T657" s="10">
        <f t="shared" si="42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4"/>
        <v>42.127533783783782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6">
        <f t="shared" si="43"/>
        <v>98.966269841269835</v>
      </c>
      <c r="Q658" t="s">
        <v>2033</v>
      </c>
      <c r="R658" t="s">
        <v>2034</v>
      </c>
      <c r="S658" s="10">
        <f t="shared" si="41"/>
        <v>43097.25</v>
      </c>
      <c r="T658" s="10">
        <f t="shared" si="42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4"/>
        <v>8.24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6">
        <f t="shared" si="43"/>
        <v>58.857142857142854</v>
      </c>
      <c r="Q659" t="s">
        <v>2041</v>
      </c>
      <c r="R659" t="s">
        <v>2063</v>
      </c>
      <c r="S659" s="10">
        <f t="shared" si="41"/>
        <v>43096.25</v>
      </c>
      <c r="T659" s="10">
        <f t="shared" si="42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4"/>
        <v>60.064638783269963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6">
        <f t="shared" si="43"/>
        <v>81.010256410256417</v>
      </c>
      <c r="Q660" t="s">
        <v>2035</v>
      </c>
      <c r="R660" t="s">
        <v>2036</v>
      </c>
      <c r="S660" s="10">
        <f t="shared" si="41"/>
        <v>42246.208333333328</v>
      </c>
      <c r="T660" s="10">
        <f t="shared" si="42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4"/>
        <v>47.232808616404313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6">
        <f t="shared" si="43"/>
        <v>76.013333333333335</v>
      </c>
      <c r="Q661" t="s">
        <v>2041</v>
      </c>
      <c r="R661" t="s">
        <v>2042</v>
      </c>
      <c r="S661" s="10">
        <f t="shared" si="41"/>
        <v>40570.25</v>
      </c>
      <c r="T661" s="10">
        <f t="shared" si="42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4"/>
        <v>81.736263736263737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6">
        <f t="shared" si="43"/>
        <v>96.597402597402592</v>
      </c>
      <c r="Q662" t="s">
        <v>2039</v>
      </c>
      <c r="R662" t="s">
        <v>2040</v>
      </c>
      <c r="S662" s="10">
        <f t="shared" si="41"/>
        <v>42237.208333333328</v>
      </c>
      <c r="T662" s="10">
        <f t="shared" si="42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4"/>
        <v>54.187265917603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6">
        <f t="shared" si="43"/>
        <v>76.957446808510639</v>
      </c>
      <c r="Q663" t="s">
        <v>2035</v>
      </c>
      <c r="R663" t="s">
        <v>2058</v>
      </c>
      <c r="S663" s="10">
        <f t="shared" si="41"/>
        <v>40996.208333333336</v>
      </c>
      <c r="T663" s="10">
        <f t="shared" si="42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4"/>
        <v>97.868131868131869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6">
        <f t="shared" si="43"/>
        <v>67.984732824427482</v>
      </c>
      <c r="Q664" t="s">
        <v>2039</v>
      </c>
      <c r="R664" t="s">
        <v>2040</v>
      </c>
      <c r="S664" s="10">
        <f t="shared" si="41"/>
        <v>43443.25</v>
      </c>
      <c r="T664" s="10">
        <f t="shared" si="42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4"/>
        <v>77.239999999999995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6">
        <f t="shared" si="43"/>
        <v>88.781609195402297</v>
      </c>
      <c r="Q665" t="s">
        <v>2039</v>
      </c>
      <c r="R665" t="s">
        <v>2040</v>
      </c>
      <c r="S665" s="10">
        <f t="shared" si="41"/>
        <v>40458.208333333336</v>
      </c>
      <c r="T665" s="10">
        <f t="shared" si="42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4"/>
        <v>33.464735516372798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6">
        <f t="shared" si="43"/>
        <v>24.99623706491063</v>
      </c>
      <c r="Q666" t="s">
        <v>2035</v>
      </c>
      <c r="R666" t="s">
        <v>2058</v>
      </c>
      <c r="S666" s="10">
        <f t="shared" si="41"/>
        <v>40959.25</v>
      </c>
      <c r="T666" s="10">
        <f t="shared" si="42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4"/>
        <v>239.58823529411765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6">
        <f t="shared" si="43"/>
        <v>44.922794117647058</v>
      </c>
      <c r="Q667" t="s">
        <v>2041</v>
      </c>
      <c r="R667" t="s">
        <v>2042</v>
      </c>
      <c r="S667" s="10">
        <f t="shared" si="41"/>
        <v>40733.208333333336</v>
      </c>
      <c r="T667" s="10">
        <f t="shared" si="42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4"/>
        <v>64.032258064516128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6">
        <f t="shared" si="43"/>
        <v>79.400000000000006</v>
      </c>
      <c r="Q668" t="s">
        <v>2039</v>
      </c>
      <c r="R668" t="s">
        <v>2040</v>
      </c>
      <c r="S668" s="10">
        <f t="shared" si="41"/>
        <v>41516.208333333336</v>
      </c>
      <c r="T668" s="10">
        <f t="shared" si="42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4"/>
        <v>176.15942028985506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6">
        <f t="shared" si="43"/>
        <v>29.009546539379475</v>
      </c>
      <c r="Q669" t="s">
        <v>2064</v>
      </c>
      <c r="R669" t="s">
        <v>2065</v>
      </c>
      <c r="S669" s="10">
        <f t="shared" si="41"/>
        <v>41892.208333333336</v>
      </c>
      <c r="T669" s="10">
        <f t="shared" si="42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4"/>
        <v>20.33818181818182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6">
        <f t="shared" si="43"/>
        <v>73.59210526315789</v>
      </c>
      <c r="Q670" t="s">
        <v>2039</v>
      </c>
      <c r="R670" t="s">
        <v>2040</v>
      </c>
      <c r="S670" s="10">
        <f t="shared" si="41"/>
        <v>41122.208333333336</v>
      </c>
      <c r="T670" s="10">
        <f t="shared" si="42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4"/>
        <v>358.64754098360658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6">
        <f t="shared" si="43"/>
        <v>107.97038864898211</v>
      </c>
      <c r="Q671" t="s">
        <v>2039</v>
      </c>
      <c r="R671" t="s">
        <v>2040</v>
      </c>
      <c r="S671" s="10">
        <f t="shared" si="41"/>
        <v>42912.208333333328</v>
      </c>
      <c r="T671" s="10">
        <f t="shared" si="42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4"/>
        <v>468.85802469135803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6">
        <f t="shared" si="43"/>
        <v>68.987284287011803</v>
      </c>
      <c r="Q672" t="s">
        <v>2035</v>
      </c>
      <c r="R672" t="s">
        <v>2045</v>
      </c>
      <c r="S672" s="10">
        <f t="shared" si="41"/>
        <v>42425.25</v>
      </c>
      <c r="T672" s="10">
        <f t="shared" si="42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4"/>
        <v>122.05635245901641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6">
        <f t="shared" si="43"/>
        <v>111.02236719478098</v>
      </c>
      <c r="Q673" t="s">
        <v>2039</v>
      </c>
      <c r="R673" t="s">
        <v>2040</v>
      </c>
      <c r="S673" s="10">
        <f t="shared" si="41"/>
        <v>40390.208333333336</v>
      </c>
      <c r="T673" s="10">
        <f t="shared" si="42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4"/>
        <v>55.931783729156137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6">
        <f t="shared" si="43"/>
        <v>24.997515808491418</v>
      </c>
      <c r="Q674" t="s">
        <v>2039</v>
      </c>
      <c r="R674" t="s">
        <v>2040</v>
      </c>
      <c r="S674" s="10">
        <f t="shared" si="41"/>
        <v>43180.208333333328</v>
      </c>
      <c r="T674" s="10">
        <f t="shared" si="42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4"/>
        <v>43.660714285714285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6">
        <f t="shared" si="43"/>
        <v>42.155172413793103</v>
      </c>
      <c r="Q675" t="s">
        <v>2035</v>
      </c>
      <c r="R675" t="s">
        <v>2045</v>
      </c>
      <c r="S675" s="10">
        <f t="shared" si="41"/>
        <v>42475.208333333328</v>
      </c>
      <c r="T675" s="10">
        <f t="shared" si="42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4"/>
        <v>33.53837141183363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6">
        <f t="shared" si="43"/>
        <v>47.003284072249592</v>
      </c>
      <c r="Q676" t="s">
        <v>2054</v>
      </c>
      <c r="R676" t="s">
        <v>2055</v>
      </c>
      <c r="S676" s="10">
        <f t="shared" si="41"/>
        <v>40774.208333333336</v>
      </c>
      <c r="T676" s="10">
        <f t="shared" si="42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4"/>
        <v>122.97938144329896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6">
        <f t="shared" si="43"/>
        <v>36.0392749244713</v>
      </c>
      <c r="Q677" t="s">
        <v>2064</v>
      </c>
      <c r="R677" t="s">
        <v>2065</v>
      </c>
      <c r="S677" s="10">
        <f t="shared" si="41"/>
        <v>43719.208333333328</v>
      </c>
      <c r="T677" s="10">
        <f t="shared" si="42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4"/>
        <v>189.74959871589084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6">
        <f t="shared" si="43"/>
        <v>101.03760683760684</v>
      </c>
      <c r="Q678" t="s">
        <v>2054</v>
      </c>
      <c r="R678" t="s">
        <v>2055</v>
      </c>
      <c r="S678" s="10">
        <f t="shared" si="41"/>
        <v>41178.208333333336</v>
      </c>
      <c r="T678" s="10">
        <f t="shared" si="42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4"/>
        <v>83.622641509433961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6">
        <f t="shared" si="43"/>
        <v>39.927927927927925</v>
      </c>
      <c r="Q679" t="s">
        <v>2047</v>
      </c>
      <c r="R679" t="s">
        <v>2053</v>
      </c>
      <c r="S679" s="10">
        <f t="shared" si="41"/>
        <v>42561.208333333328</v>
      </c>
      <c r="T679" s="10">
        <f t="shared" si="42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4"/>
        <v>17.968844221105527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6">
        <f t="shared" si="43"/>
        <v>83.158139534883716</v>
      </c>
      <c r="Q680" t="s">
        <v>2041</v>
      </c>
      <c r="R680" t="s">
        <v>2044</v>
      </c>
      <c r="S680" s="10">
        <f t="shared" si="41"/>
        <v>43484.25</v>
      </c>
      <c r="T680" s="10">
        <f t="shared" si="42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4"/>
        <v>1036.5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6">
        <f t="shared" si="43"/>
        <v>39.97520661157025</v>
      </c>
      <c r="Q681" t="s">
        <v>2033</v>
      </c>
      <c r="R681" t="s">
        <v>2034</v>
      </c>
      <c r="S681" s="10">
        <f t="shared" si="41"/>
        <v>43756.208333333328</v>
      </c>
      <c r="T681" s="10">
        <f t="shared" si="42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4"/>
        <v>97.405219780219781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6">
        <f t="shared" si="43"/>
        <v>47.993908629441627</v>
      </c>
      <c r="Q682" t="s">
        <v>2050</v>
      </c>
      <c r="R682" t="s">
        <v>2061</v>
      </c>
      <c r="S682" s="10">
        <f t="shared" si="41"/>
        <v>43813.25</v>
      </c>
      <c r="T682" s="10">
        <f t="shared" si="42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4"/>
        <v>86.386203150461711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6">
        <f t="shared" si="43"/>
        <v>95.978877489438744</v>
      </c>
      <c r="Q683" t="s">
        <v>2039</v>
      </c>
      <c r="R683" t="s">
        <v>2040</v>
      </c>
      <c r="S683" s="10">
        <f t="shared" si="41"/>
        <v>40898.25</v>
      </c>
      <c r="T683" s="10">
        <f t="shared" si="42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4"/>
        <v>150.16666666666666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6">
        <f t="shared" si="43"/>
        <v>78.728155339805824</v>
      </c>
      <c r="Q684" t="s">
        <v>2039</v>
      </c>
      <c r="R684" t="s">
        <v>2040</v>
      </c>
      <c r="S684" s="10">
        <f t="shared" si="41"/>
        <v>41619.25</v>
      </c>
      <c r="T684" s="10">
        <f t="shared" si="42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4"/>
        <v>358.43478260869563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6">
        <f t="shared" si="43"/>
        <v>56.081632653061227</v>
      </c>
      <c r="Q685" t="s">
        <v>2039</v>
      </c>
      <c r="R685" t="s">
        <v>2040</v>
      </c>
      <c r="S685" s="10">
        <f t="shared" si="41"/>
        <v>43359.208333333328</v>
      </c>
      <c r="T685" s="10">
        <f t="shared" si="42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4"/>
        <v>542.85714285714289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6">
        <f t="shared" si="43"/>
        <v>69.090909090909093</v>
      </c>
      <c r="Q686" t="s">
        <v>2047</v>
      </c>
      <c r="R686" t="s">
        <v>2048</v>
      </c>
      <c r="S686" s="10">
        <f t="shared" si="41"/>
        <v>40358.208333333336</v>
      </c>
      <c r="T686" s="10">
        <f t="shared" si="42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4"/>
        <v>67.500714285714281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6">
        <f t="shared" si="43"/>
        <v>102.05291576673866</v>
      </c>
      <c r="Q687" t="s">
        <v>2039</v>
      </c>
      <c r="R687" t="s">
        <v>2040</v>
      </c>
      <c r="S687" s="10">
        <f t="shared" si="41"/>
        <v>42239.208333333328</v>
      </c>
      <c r="T687" s="10">
        <f t="shared" si="42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4"/>
        <v>191.74666666666667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6">
        <f t="shared" si="43"/>
        <v>107.32089552238806</v>
      </c>
      <c r="Q688" t="s">
        <v>2037</v>
      </c>
      <c r="R688" t="s">
        <v>2046</v>
      </c>
      <c r="S688" s="10">
        <f t="shared" si="41"/>
        <v>43186.208333333328</v>
      </c>
      <c r="T688" s="10">
        <f t="shared" si="42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4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6">
        <f t="shared" si="43"/>
        <v>51.970260223048328</v>
      </c>
      <c r="Q689" t="s">
        <v>2039</v>
      </c>
      <c r="R689" t="s">
        <v>2040</v>
      </c>
      <c r="S689" s="10">
        <f t="shared" si="41"/>
        <v>42806.25</v>
      </c>
      <c r="T689" s="10">
        <f t="shared" si="42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4"/>
        <v>429.27586206896552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6">
        <f t="shared" si="43"/>
        <v>71.137142857142862</v>
      </c>
      <c r="Q690" t="s">
        <v>2041</v>
      </c>
      <c r="R690" t="s">
        <v>2060</v>
      </c>
      <c r="S690" s="10">
        <f t="shared" si="41"/>
        <v>43475.25</v>
      </c>
      <c r="T690" s="10">
        <f t="shared" si="42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4"/>
        <v>100.65753424657535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6">
        <f t="shared" si="43"/>
        <v>106.49275362318841</v>
      </c>
      <c r="Q691" t="s">
        <v>2037</v>
      </c>
      <c r="R691" t="s">
        <v>2038</v>
      </c>
      <c r="S691" s="10">
        <f t="shared" si="41"/>
        <v>41576.208333333336</v>
      </c>
      <c r="T691" s="10">
        <f t="shared" si="42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4"/>
        <v>226.61111111111109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6">
        <f t="shared" si="43"/>
        <v>42.93684210526316</v>
      </c>
      <c r="Q692" t="s">
        <v>2041</v>
      </c>
      <c r="R692" t="s">
        <v>2042</v>
      </c>
      <c r="S692" s="10">
        <f t="shared" si="41"/>
        <v>40874.25</v>
      </c>
      <c r="T692" s="10">
        <f t="shared" si="42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4"/>
        <v>142.38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6">
        <f t="shared" si="43"/>
        <v>30.037974683544302</v>
      </c>
      <c r="Q693" t="s">
        <v>2041</v>
      </c>
      <c r="R693" t="s">
        <v>2042</v>
      </c>
      <c r="S693" s="10">
        <f t="shared" si="41"/>
        <v>41185.208333333336</v>
      </c>
      <c r="T693" s="10">
        <f t="shared" si="42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4"/>
        <v>90.633333333333326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6">
        <f t="shared" si="43"/>
        <v>70.623376623376629</v>
      </c>
      <c r="Q694" t="s">
        <v>2035</v>
      </c>
      <c r="R694" t="s">
        <v>2036</v>
      </c>
      <c r="S694" s="10">
        <f t="shared" si="41"/>
        <v>43655.208333333328</v>
      </c>
      <c r="T694" s="10">
        <f t="shared" si="42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4"/>
        <v>63.966740576496676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6">
        <f t="shared" si="43"/>
        <v>66.016018306636155</v>
      </c>
      <c r="Q695" t="s">
        <v>2039</v>
      </c>
      <c r="R695" t="s">
        <v>2040</v>
      </c>
      <c r="S695" s="10">
        <f t="shared" si="41"/>
        <v>43025.208333333328</v>
      </c>
      <c r="T695" s="10">
        <f t="shared" si="42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4"/>
        <v>84.131868131868131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6">
        <f t="shared" si="43"/>
        <v>96.911392405063296</v>
      </c>
      <c r="Q696" t="s">
        <v>2039</v>
      </c>
      <c r="R696" t="s">
        <v>2040</v>
      </c>
      <c r="S696" s="10">
        <f t="shared" si="41"/>
        <v>43066.25</v>
      </c>
      <c r="T696" s="10">
        <f t="shared" si="42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4"/>
        <v>133.93478260869566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6">
        <f t="shared" si="43"/>
        <v>62.867346938775512</v>
      </c>
      <c r="Q697" t="s">
        <v>2035</v>
      </c>
      <c r="R697" t="s">
        <v>2036</v>
      </c>
      <c r="S697" s="10">
        <f t="shared" si="41"/>
        <v>42322.25</v>
      </c>
      <c r="T697" s="10">
        <f t="shared" si="42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4"/>
        <v>59.042047531992694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6">
        <f t="shared" si="43"/>
        <v>108.98537682789652</v>
      </c>
      <c r="Q698" t="s">
        <v>2039</v>
      </c>
      <c r="R698" t="s">
        <v>2040</v>
      </c>
      <c r="S698" s="10">
        <f t="shared" si="41"/>
        <v>42114.208333333328</v>
      </c>
      <c r="T698" s="10">
        <f t="shared" si="42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4"/>
        <v>152.80062063615205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6">
        <f t="shared" si="43"/>
        <v>26.999314599040439</v>
      </c>
      <c r="Q699" t="s">
        <v>2035</v>
      </c>
      <c r="R699" t="s">
        <v>2043</v>
      </c>
      <c r="S699" s="10">
        <f t="shared" si="41"/>
        <v>43190.208333333328</v>
      </c>
      <c r="T699" s="10">
        <f t="shared" si="42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4"/>
        <v>446.69121140142522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6">
        <f t="shared" si="43"/>
        <v>65.004147943311438</v>
      </c>
      <c r="Q700" t="s">
        <v>2037</v>
      </c>
      <c r="R700" t="s">
        <v>2046</v>
      </c>
      <c r="S700" s="10">
        <f t="shared" si="41"/>
        <v>40871.25</v>
      </c>
      <c r="T700" s="10">
        <f t="shared" si="42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4"/>
        <v>84.391891891891888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6">
        <f t="shared" si="43"/>
        <v>111.51785714285714</v>
      </c>
      <c r="Q701" t="s">
        <v>2041</v>
      </c>
      <c r="R701" t="s">
        <v>2044</v>
      </c>
      <c r="S701" s="10">
        <f t="shared" si="41"/>
        <v>43641.208333333328</v>
      </c>
      <c r="T701" s="10">
        <f t="shared" si="42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4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6">
        <f t="shared" si="43"/>
        <v>3</v>
      </c>
      <c r="Q702" t="s">
        <v>2037</v>
      </c>
      <c r="R702" t="s">
        <v>2046</v>
      </c>
      <c r="S702" s="10">
        <f t="shared" si="41"/>
        <v>40203.25</v>
      </c>
      <c r="T702" s="10">
        <f t="shared" si="42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4"/>
        <v>175.02692307692308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6">
        <f t="shared" si="43"/>
        <v>110.99268292682927</v>
      </c>
      <c r="Q703" t="s">
        <v>2039</v>
      </c>
      <c r="R703" t="s">
        <v>2040</v>
      </c>
      <c r="S703" s="10">
        <f t="shared" si="41"/>
        <v>40629.208333333336</v>
      </c>
      <c r="T703" s="10">
        <f t="shared" si="42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4"/>
        <v>54.137931034482754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6">
        <f t="shared" si="43"/>
        <v>56.746987951807228</v>
      </c>
      <c r="Q704" t="s">
        <v>2037</v>
      </c>
      <c r="R704" t="s">
        <v>2046</v>
      </c>
      <c r="S704" s="10">
        <f t="shared" si="41"/>
        <v>41477.208333333336</v>
      </c>
      <c r="T704" s="10">
        <f t="shared" si="42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4"/>
        <v>311.87381703470032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6">
        <f t="shared" si="43"/>
        <v>97.020608439646708</v>
      </c>
      <c r="Q705" t="s">
        <v>2047</v>
      </c>
      <c r="R705" t="s">
        <v>2059</v>
      </c>
      <c r="S705" s="10">
        <f t="shared" si="41"/>
        <v>41020.208333333336</v>
      </c>
      <c r="T705" s="10">
        <f t="shared" si="42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4"/>
        <v>122.78160919540231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6">
        <f t="shared" si="43"/>
        <v>92.08620689655173</v>
      </c>
      <c r="Q706" t="s">
        <v>2041</v>
      </c>
      <c r="R706" t="s">
        <v>2049</v>
      </c>
      <c r="S706" s="10">
        <f t="shared" si="41"/>
        <v>42555.208333333328</v>
      </c>
      <c r="T706" s="10">
        <f t="shared" si="4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99.026517383618156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6">
        <f t="shared" si="43"/>
        <v>82.986666666666665</v>
      </c>
      <c r="Q707" t="s">
        <v>2047</v>
      </c>
      <c r="R707" t="s">
        <v>2048</v>
      </c>
      <c r="S707" s="10">
        <f t="shared" ref="S707:S770" si="45">(((K707/60)/60)/24)+DATE(1970,1,1)</f>
        <v>41619.25</v>
      </c>
      <c r="T707" s="10">
        <f t="shared" ref="T707:T770" si="46">(((L707/60)/60)/24)+DATE(1970,1,1)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6">
        <f t="shared" ref="P708:P771" si="47">E708/H708</f>
        <v>103.03791821561339</v>
      </c>
      <c r="Q708" t="s">
        <v>2037</v>
      </c>
      <c r="R708" t="s">
        <v>2038</v>
      </c>
      <c r="S708" s="10">
        <f t="shared" si="45"/>
        <v>43471.25</v>
      </c>
      <c r="T708" s="10">
        <f t="shared" si="46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48">(E709/D709) * 100</f>
        <v>158.61643835616439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6">
        <f t="shared" si="47"/>
        <v>68.922619047619051</v>
      </c>
      <c r="Q709" t="s">
        <v>2041</v>
      </c>
      <c r="R709" t="s">
        <v>2044</v>
      </c>
      <c r="S709" s="10">
        <f t="shared" si="45"/>
        <v>43442.25</v>
      </c>
      <c r="T709" s="10">
        <f t="shared" si="46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8"/>
        <v>707.05882352941171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6">
        <f t="shared" si="47"/>
        <v>87.737226277372258</v>
      </c>
      <c r="Q710" t="s">
        <v>2039</v>
      </c>
      <c r="R710" t="s">
        <v>2040</v>
      </c>
      <c r="S710" s="10">
        <f t="shared" si="45"/>
        <v>42877.208333333328</v>
      </c>
      <c r="T710" s="10">
        <f t="shared" si="46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8"/>
        <v>142.38775510204081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6">
        <f t="shared" si="47"/>
        <v>75.021505376344081</v>
      </c>
      <c r="Q711" t="s">
        <v>2039</v>
      </c>
      <c r="R711" t="s">
        <v>2040</v>
      </c>
      <c r="S711" s="10">
        <f t="shared" si="45"/>
        <v>41018.208333333336</v>
      </c>
      <c r="T711" s="10">
        <f t="shared" si="46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8"/>
        <v>147.86046511627907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6">
        <f t="shared" si="47"/>
        <v>50.863999999999997</v>
      </c>
      <c r="Q712" t="s">
        <v>2039</v>
      </c>
      <c r="R712" t="s">
        <v>2040</v>
      </c>
      <c r="S712" s="10">
        <f t="shared" si="45"/>
        <v>43295.208333333328</v>
      </c>
      <c r="T712" s="10">
        <f t="shared" si="46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8"/>
        <v>20.322580645161288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6">
        <f t="shared" si="47"/>
        <v>90</v>
      </c>
      <c r="Q713" t="s">
        <v>2039</v>
      </c>
      <c r="R713" t="s">
        <v>2040</v>
      </c>
      <c r="S713" s="10">
        <f t="shared" si="45"/>
        <v>42393.25</v>
      </c>
      <c r="T713" s="10">
        <f t="shared" si="46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8"/>
        <v>1840.625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6">
        <f t="shared" si="47"/>
        <v>72.896039603960389</v>
      </c>
      <c r="Q714" t="s">
        <v>2039</v>
      </c>
      <c r="R714" t="s">
        <v>2040</v>
      </c>
      <c r="S714" s="10">
        <f t="shared" si="45"/>
        <v>42559.208333333328</v>
      </c>
      <c r="T714" s="10">
        <f t="shared" si="46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8"/>
        <v>161.94202898550725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6">
        <f t="shared" si="47"/>
        <v>108.48543689320388</v>
      </c>
      <c r="Q715" t="s">
        <v>2047</v>
      </c>
      <c r="R715" t="s">
        <v>2056</v>
      </c>
      <c r="S715" s="10">
        <f t="shared" si="45"/>
        <v>42604.208333333328</v>
      </c>
      <c r="T715" s="10">
        <f t="shared" si="46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8"/>
        <v>472.82077922077923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6">
        <f t="shared" si="47"/>
        <v>101.98095238095237</v>
      </c>
      <c r="Q716" t="s">
        <v>2035</v>
      </c>
      <c r="R716" t="s">
        <v>2036</v>
      </c>
      <c r="S716" s="10">
        <f t="shared" si="45"/>
        <v>41870.208333333336</v>
      </c>
      <c r="T716" s="10">
        <f t="shared" si="46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8"/>
        <v>24.466101694915253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6">
        <f t="shared" si="47"/>
        <v>44.009146341463413</v>
      </c>
      <c r="Q717" t="s">
        <v>2050</v>
      </c>
      <c r="R717" t="s">
        <v>2061</v>
      </c>
      <c r="S717" s="10">
        <f t="shared" si="45"/>
        <v>40397.208333333336</v>
      </c>
      <c r="T717" s="10">
        <f t="shared" si="46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8"/>
        <v>517.65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6">
        <f t="shared" si="47"/>
        <v>65.942675159235662</v>
      </c>
      <c r="Q718" t="s">
        <v>2039</v>
      </c>
      <c r="R718" t="s">
        <v>2040</v>
      </c>
      <c r="S718" s="10">
        <f t="shared" si="45"/>
        <v>41465.208333333336</v>
      </c>
      <c r="T718" s="10">
        <f t="shared" si="46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8"/>
        <v>247.64285714285714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6">
        <f t="shared" si="47"/>
        <v>24.987387387387386</v>
      </c>
      <c r="Q719" t="s">
        <v>2041</v>
      </c>
      <c r="R719" t="s">
        <v>2042</v>
      </c>
      <c r="S719" s="10">
        <f t="shared" si="45"/>
        <v>40777.208333333336</v>
      </c>
      <c r="T719" s="10">
        <f t="shared" si="46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8"/>
        <v>100.20481927710843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6">
        <f t="shared" si="47"/>
        <v>28.003367003367003</v>
      </c>
      <c r="Q720" t="s">
        <v>2037</v>
      </c>
      <c r="R720" t="s">
        <v>2046</v>
      </c>
      <c r="S720" s="10">
        <f t="shared" si="45"/>
        <v>41442.208333333336</v>
      </c>
      <c r="T720" s="10">
        <f t="shared" si="46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8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6">
        <f t="shared" si="47"/>
        <v>85.829268292682926</v>
      </c>
      <c r="Q721" t="s">
        <v>2047</v>
      </c>
      <c r="R721" t="s">
        <v>2053</v>
      </c>
      <c r="S721" s="10">
        <f t="shared" si="45"/>
        <v>41058.208333333336</v>
      </c>
      <c r="T721" s="10">
        <f t="shared" si="46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8"/>
        <v>37.091954022988503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6">
        <f t="shared" si="47"/>
        <v>84.921052631578945</v>
      </c>
      <c r="Q722" t="s">
        <v>2039</v>
      </c>
      <c r="R722" t="s">
        <v>2040</v>
      </c>
      <c r="S722" s="10">
        <f t="shared" si="45"/>
        <v>43152.25</v>
      </c>
      <c r="T722" s="10">
        <f t="shared" si="46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8"/>
        <v>4.392394822006473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6">
        <f t="shared" si="47"/>
        <v>90.483333333333334</v>
      </c>
      <c r="Q723" t="s">
        <v>2035</v>
      </c>
      <c r="R723" t="s">
        <v>2036</v>
      </c>
      <c r="S723" s="10">
        <f t="shared" si="45"/>
        <v>43194.208333333328</v>
      </c>
      <c r="T723" s="10">
        <f t="shared" si="46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8"/>
        <v>156.50721649484535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6">
        <f t="shared" si="47"/>
        <v>25.00197628458498</v>
      </c>
      <c r="Q724" t="s">
        <v>2041</v>
      </c>
      <c r="R724" t="s">
        <v>2042</v>
      </c>
      <c r="S724" s="10">
        <f t="shared" si="45"/>
        <v>43045.25</v>
      </c>
      <c r="T724" s="10">
        <f t="shared" si="46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8"/>
        <v>270.40816326530609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6">
        <f t="shared" si="47"/>
        <v>92.013888888888886</v>
      </c>
      <c r="Q725" t="s">
        <v>2039</v>
      </c>
      <c r="R725" t="s">
        <v>2040</v>
      </c>
      <c r="S725" s="10">
        <f t="shared" si="45"/>
        <v>42431.25</v>
      </c>
      <c r="T725" s="10">
        <f t="shared" si="46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8"/>
        <v>134.05952380952382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6">
        <f t="shared" si="47"/>
        <v>93.066115702479337</v>
      </c>
      <c r="Q726" t="s">
        <v>2039</v>
      </c>
      <c r="R726" t="s">
        <v>2040</v>
      </c>
      <c r="S726" s="10">
        <f t="shared" si="45"/>
        <v>41934.208333333336</v>
      </c>
      <c r="T726" s="10">
        <f t="shared" si="46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8"/>
        <v>50.398033126293996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6">
        <f t="shared" si="47"/>
        <v>61.008145363408524</v>
      </c>
      <c r="Q727" t="s">
        <v>2050</v>
      </c>
      <c r="R727" t="s">
        <v>2061</v>
      </c>
      <c r="S727" s="10">
        <f t="shared" si="45"/>
        <v>41958.25</v>
      </c>
      <c r="T727" s="10">
        <f t="shared" si="46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8"/>
        <v>88.815837937384899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6">
        <f t="shared" si="47"/>
        <v>92.036259541984734</v>
      </c>
      <c r="Q728" t="s">
        <v>2039</v>
      </c>
      <c r="R728" t="s">
        <v>2040</v>
      </c>
      <c r="S728" s="10">
        <f t="shared" si="45"/>
        <v>40476.208333333336</v>
      </c>
      <c r="T728" s="10">
        <f t="shared" si="46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8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6">
        <f t="shared" si="47"/>
        <v>81.132596685082873</v>
      </c>
      <c r="Q729" t="s">
        <v>2037</v>
      </c>
      <c r="R729" t="s">
        <v>2038</v>
      </c>
      <c r="S729" s="10">
        <f t="shared" si="45"/>
        <v>43485.25</v>
      </c>
      <c r="T729" s="10">
        <f t="shared" si="46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8"/>
        <v>17.5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6">
        <f t="shared" si="47"/>
        <v>73.5</v>
      </c>
      <c r="Q730" t="s">
        <v>2039</v>
      </c>
      <c r="R730" t="s">
        <v>2040</v>
      </c>
      <c r="S730" s="10">
        <f t="shared" si="45"/>
        <v>42515.208333333328</v>
      </c>
      <c r="T730" s="10">
        <f t="shared" si="46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8"/>
        <v>185.66071428571428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6">
        <f t="shared" si="47"/>
        <v>85.221311475409834</v>
      </c>
      <c r="Q731" t="s">
        <v>2041</v>
      </c>
      <c r="R731" t="s">
        <v>2044</v>
      </c>
      <c r="S731" s="10">
        <f t="shared" si="45"/>
        <v>41309.25</v>
      </c>
      <c r="T731" s="10">
        <f t="shared" si="46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8"/>
        <v>412.6631944444444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6">
        <f t="shared" si="47"/>
        <v>110.96825396825396</v>
      </c>
      <c r="Q732" t="s">
        <v>2037</v>
      </c>
      <c r="R732" t="s">
        <v>2046</v>
      </c>
      <c r="S732" s="10">
        <f t="shared" si="45"/>
        <v>42147.208333333328</v>
      </c>
      <c r="T732" s="10">
        <f t="shared" si="46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8"/>
        <v>90.25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6">
        <f t="shared" si="47"/>
        <v>32.968036529680369</v>
      </c>
      <c r="Q733" t="s">
        <v>2037</v>
      </c>
      <c r="R733" t="s">
        <v>2038</v>
      </c>
      <c r="S733" s="10">
        <f t="shared" si="45"/>
        <v>42939.208333333328</v>
      </c>
      <c r="T733" s="10">
        <f t="shared" si="46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8"/>
        <v>91.984615384615381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6">
        <f t="shared" si="47"/>
        <v>96.005352363960753</v>
      </c>
      <c r="Q734" t="s">
        <v>2035</v>
      </c>
      <c r="R734" t="s">
        <v>2036</v>
      </c>
      <c r="S734" s="10">
        <f t="shared" si="45"/>
        <v>42816.208333333328</v>
      </c>
      <c r="T734" s="10">
        <f t="shared" si="46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8"/>
        <v>527.00632911392404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6">
        <f t="shared" si="47"/>
        <v>84.96632653061225</v>
      </c>
      <c r="Q735" t="s">
        <v>2035</v>
      </c>
      <c r="R735" t="s">
        <v>2057</v>
      </c>
      <c r="S735" s="10">
        <f t="shared" si="45"/>
        <v>41844.208333333336</v>
      </c>
      <c r="T735" s="10">
        <f t="shared" si="46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8"/>
        <v>319.14285714285711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6">
        <f t="shared" si="47"/>
        <v>25.007462686567163</v>
      </c>
      <c r="Q736" t="s">
        <v>2039</v>
      </c>
      <c r="R736" t="s">
        <v>2040</v>
      </c>
      <c r="S736" s="10">
        <f t="shared" si="45"/>
        <v>42763.25</v>
      </c>
      <c r="T736" s="10">
        <f t="shared" si="46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8"/>
        <v>354.18867924528303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6">
        <f t="shared" si="47"/>
        <v>65.998995479658461</v>
      </c>
      <c r="Q737" t="s">
        <v>2054</v>
      </c>
      <c r="R737" t="s">
        <v>2055</v>
      </c>
      <c r="S737" s="10">
        <f t="shared" si="45"/>
        <v>42459.208333333328</v>
      </c>
      <c r="T737" s="10">
        <f t="shared" si="46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8"/>
        <v>32.896103896103895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6">
        <f t="shared" si="47"/>
        <v>87.34482758620689</v>
      </c>
      <c r="Q738" t="s">
        <v>2047</v>
      </c>
      <c r="R738" t="s">
        <v>2048</v>
      </c>
      <c r="S738" s="10">
        <f t="shared" si="45"/>
        <v>42055.25</v>
      </c>
      <c r="T738" s="10">
        <f t="shared" si="46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8"/>
        <v>135.8918918918919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6">
        <f t="shared" si="47"/>
        <v>27.933333333333334</v>
      </c>
      <c r="Q739" t="s">
        <v>2035</v>
      </c>
      <c r="R739" t="s">
        <v>2045</v>
      </c>
      <c r="S739" s="10">
        <f t="shared" si="45"/>
        <v>42685.25</v>
      </c>
      <c r="T739" s="10">
        <f t="shared" si="46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8"/>
        <v>2.0843373493975905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6">
        <f t="shared" si="47"/>
        <v>103.8</v>
      </c>
      <c r="Q740" t="s">
        <v>2039</v>
      </c>
      <c r="R740" t="s">
        <v>2040</v>
      </c>
      <c r="S740" s="10">
        <f t="shared" si="45"/>
        <v>41959.25</v>
      </c>
      <c r="T740" s="10">
        <f t="shared" si="46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8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6">
        <f t="shared" si="47"/>
        <v>31.937172774869111</v>
      </c>
      <c r="Q741" t="s">
        <v>2035</v>
      </c>
      <c r="R741" t="s">
        <v>2045</v>
      </c>
      <c r="S741" s="10">
        <f t="shared" si="45"/>
        <v>41089.208333333336</v>
      </c>
      <c r="T741" s="10">
        <f t="shared" si="46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8"/>
        <v>30.037735849056602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6">
        <f t="shared" si="47"/>
        <v>99.5</v>
      </c>
      <c r="Q742" t="s">
        <v>2039</v>
      </c>
      <c r="R742" t="s">
        <v>2040</v>
      </c>
      <c r="S742" s="10">
        <f t="shared" si="45"/>
        <v>42769.25</v>
      </c>
      <c r="T742" s="10">
        <f t="shared" si="46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8"/>
        <v>1179.1666666666665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6">
        <f t="shared" si="47"/>
        <v>108.84615384615384</v>
      </c>
      <c r="Q743" t="s">
        <v>2039</v>
      </c>
      <c r="R743" t="s">
        <v>2040</v>
      </c>
      <c r="S743" s="10">
        <f t="shared" si="45"/>
        <v>40321.208333333336</v>
      </c>
      <c r="T743" s="10">
        <f t="shared" si="46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8"/>
        <v>1126.0833333333335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6">
        <f t="shared" si="47"/>
        <v>110.76229508196721</v>
      </c>
      <c r="Q744" t="s">
        <v>2035</v>
      </c>
      <c r="R744" t="s">
        <v>2043</v>
      </c>
      <c r="S744" s="10">
        <f t="shared" si="45"/>
        <v>40197.25</v>
      </c>
      <c r="T744" s="10">
        <f t="shared" si="46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8"/>
        <v>12.923076923076923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6">
        <f t="shared" si="47"/>
        <v>29.647058823529413</v>
      </c>
      <c r="Q745" t="s">
        <v>2039</v>
      </c>
      <c r="R745" t="s">
        <v>2040</v>
      </c>
      <c r="S745" s="10">
        <f t="shared" si="45"/>
        <v>42298.208333333328</v>
      </c>
      <c r="T745" s="10">
        <f t="shared" si="46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8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6">
        <f t="shared" si="47"/>
        <v>101.71428571428571</v>
      </c>
      <c r="Q746" t="s">
        <v>2039</v>
      </c>
      <c r="R746" t="s">
        <v>2040</v>
      </c>
      <c r="S746" s="10">
        <f t="shared" si="45"/>
        <v>43322.208333333328</v>
      </c>
      <c r="T746" s="10">
        <f t="shared" si="46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8"/>
        <v>30.304347826086957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6">
        <f t="shared" si="47"/>
        <v>61.5</v>
      </c>
      <c r="Q747" t="s">
        <v>2037</v>
      </c>
      <c r="R747" t="s">
        <v>2046</v>
      </c>
      <c r="S747" s="10">
        <f t="shared" si="45"/>
        <v>40328.208333333336</v>
      </c>
      <c r="T747" s="10">
        <f t="shared" si="46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8"/>
        <v>212.50896057347671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6">
        <f t="shared" si="47"/>
        <v>35</v>
      </c>
      <c r="Q748" t="s">
        <v>2037</v>
      </c>
      <c r="R748" t="s">
        <v>2038</v>
      </c>
      <c r="S748" s="10">
        <f t="shared" si="45"/>
        <v>40825.208333333336</v>
      </c>
      <c r="T748" s="10">
        <f t="shared" si="46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8"/>
        <v>228.85714285714286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6">
        <f t="shared" si="47"/>
        <v>40.049999999999997</v>
      </c>
      <c r="Q749" t="s">
        <v>2039</v>
      </c>
      <c r="R749" t="s">
        <v>2040</v>
      </c>
      <c r="S749" s="10">
        <f t="shared" si="45"/>
        <v>40423.208333333336</v>
      </c>
      <c r="T749" s="10">
        <f t="shared" si="46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8"/>
        <v>34.959979476654695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6">
        <f t="shared" si="47"/>
        <v>110.97231270358306</v>
      </c>
      <c r="Q750" t="s">
        <v>2041</v>
      </c>
      <c r="R750" t="s">
        <v>2049</v>
      </c>
      <c r="S750" s="10">
        <f t="shared" si="45"/>
        <v>40238.25</v>
      </c>
      <c r="T750" s="10">
        <f t="shared" si="46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8"/>
        <v>157.29069767441862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6">
        <f t="shared" si="47"/>
        <v>36.959016393442624</v>
      </c>
      <c r="Q751" t="s">
        <v>2037</v>
      </c>
      <c r="R751" t="s">
        <v>2046</v>
      </c>
      <c r="S751" s="10">
        <f t="shared" si="45"/>
        <v>41920.208333333336</v>
      </c>
      <c r="T751" s="10">
        <f t="shared" si="46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8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6">
        <f t="shared" si="47"/>
        <v>1</v>
      </c>
      <c r="Q752" t="s">
        <v>2035</v>
      </c>
      <c r="R752" t="s">
        <v>2043</v>
      </c>
      <c r="S752" s="10">
        <f t="shared" si="45"/>
        <v>40360.208333333336</v>
      </c>
      <c r="T752" s="10">
        <f t="shared" si="46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8"/>
        <v>232.30555555555554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6">
        <f t="shared" si="47"/>
        <v>30.974074074074075</v>
      </c>
      <c r="Q753" t="s">
        <v>2047</v>
      </c>
      <c r="R753" t="s">
        <v>2048</v>
      </c>
      <c r="S753" s="10">
        <f t="shared" si="45"/>
        <v>42446.208333333328</v>
      </c>
      <c r="T753" s="10">
        <f t="shared" si="46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8"/>
        <v>92.448275862068968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6">
        <f t="shared" si="47"/>
        <v>47.035087719298247</v>
      </c>
      <c r="Q754" t="s">
        <v>2039</v>
      </c>
      <c r="R754" t="s">
        <v>2040</v>
      </c>
      <c r="S754" s="10">
        <f t="shared" si="45"/>
        <v>40395.208333333336</v>
      </c>
      <c r="T754" s="10">
        <f t="shared" si="46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8"/>
        <v>256.70212765957444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6">
        <f t="shared" si="47"/>
        <v>88.065693430656935</v>
      </c>
      <c r="Q755" t="s">
        <v>2054</v>
      </c>
      <c r="R755" t="s">
        <v>2055</v>
      </c>
      <c r="S755" s="10">
        <f t="shared" si="45"/>
        <v>40321.208333333336</v>
      </c>
      <c r="T755" s="10">
        <f t="shared" si="46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8"/>
        <v>168.47017045454547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6">
        <f t="shared" si="47"/>
        <v>37.005616224648989</v>
      </c>
      <c r="Q756" t="s">
        <v>2039</v>
      </c>
      <c r="R756" t="s">
        <v>2040</v>
      </c>
      <c r="S756" s="10">
        <f t="shared" si="45"/>
        <v>41210.208333333336</v>
      </c>
      <c r="T756" s="10">
        <f t="shared" si="46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8"/>
        <v>166.57777777777778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6">
        <f t="shared" si="47"/>
        <v>26.027777777777779</v>
      </c>
      <c r="Q757" t="s">
        <v>2039</v>
      </c>
      <c r="R757" t="s">
        <v>2040</v>
      </c>
      <c r="S757" s="10">
        <f t="shared" si="45"/>
        <v>43096.25</v>
      </c>
      <c r="T757" s="10">
        <f t="shared" si="46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8"/>
        <v>772.07692307692309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6">
        <f t="shared" si="47"/>
        <v>67.817567567567565</v>
      </c>
      <c r="Q758" t="s">
        <v>2039</v>
      </c>
      <c r="R758" t="s">
        <v>2040</v>
      </c>
      <c r="S758" s="10">
        <f t="shared" si="45"/>
        <v>42024.25</v>
      </c>
      <c r="T758" s="10">
        <f t="shared" si="46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8"/>
        <v>406.85714285714283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6">
        <f t="shared" si="47"/>
        <v>49.964912280701753</v>
      </c>
      <c r="Q759" t="s">
        <v>2041</v>
      </c>
      <c r="R759" t="s">
        <v>2044</v>
      </c>
      <c r="S759" s="10">
        <f t="shared" si="45"/>
        <v>40675.208333333336</v>
      </c>
      <c r="T759" s="10">
        <f t="shared" si="46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8"/>
        <v>564.20608108108115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6">
        <f t="shared" si="47"/>
        <v>110.01646903820817</v>
      </c>
      <c r="Q760" t="s">
        <v>2035</v>
      </c>
      <c r="R760" t="s">
        <v>2036</v>
      </c>
      <c r="S760" s="10">
        <f t="shared" si="45"/>
        <v>41936.208333333336</v>
      </c>
      <c r="T760" s="10">
        <f t="shared" si="46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8"/>
        <v>68.426865671641792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6">
        <f t="shared" si="47"/>
        <v>89.964678178963894</v>
      </c>
      <c r="Q761" t="s">
        <v>2035</v>
      </c>
      <c r="R761" t="s">
        <v>2043</v>
      </c>
      <c r="S761" s="10">
        <f t="shared" si="45"/>
        <v>43136.25</v>
      </c>
      <c r="T761" s="10">
        <f t="shared" si="46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8"/>
        <v>34.351966873706004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6">
        <f t="shared" si="47"/>
        <v>79.009523809523813</v>
      </c>
      <c r="Q762" t="s">
        <v>2050</v>
      </c>
      <c r="R762" t="s">
        <v>2051</v>
      </c>
      <c r="S762" s="10">
        <f t="shared" si="45"/>
        <v>43678.208333333328</v>
      </c>
      <c r="T762" s="10">
        <f t="shared" si="46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8"/>
        <v>655.4545454545455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6">
        <f t="shared" si="47"/>
        <v>86.867469879518069</v>
      </c>
      <c r="Q763" t="s">
        <v>2035</v>
      </c>
      <c r="R763" t="s">
        <v>2036</v>
      </c>
      <c r="S763" s="10">
        <f t="shared" si="45"/>
        <v>42938.208333333328</v>
      </c>
      <c r="T763" s="10">
        <f t="shared" si="46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8"/>
        <v>177.25714285714284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6">
        <f t="shared" si="47"/>
        <v>62.04</v>
      </c>
      <c r="Q764" t="s">
        <v>2035</v>
      </c>
      <c r="R764" t="s">
        <v>2058</v>
      </c>
      <c r="S764" s="10">
        <f t="shared" si="45"/>
        <v>41241.25</v>
      </c>
      <c r="T764" s="10">
        <f t="shared" si="46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8"/>
        <v>113.17857142857144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6">
        <f t="shared" si="47"/>
        <v>26.970212765957445</v>
      </c>
      <c r="Q765" t="s">
        <v>2039</v>
      </c>
      <c r="R765" t="s">
        <v>2040</v>
      </c>
      <c r="S765" s="10">
        <f t="shared" si="45"/>
        <v>41037.208333333336</v>
      </c>
      <c r="T765" s="10">
        <f t="shared" si="46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8"/>
        <v>728.18181818181824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6">
        <f t="shared" si="47"/>
        <v>54.121621621621621</v>
      </c>
      <c r="Q766" t="s">
        <v>2035</v>
      </c>
      <c r="R766" t="s">
        <v>2036</v>
      </c>
      <c r="S766" s="10">
        <f t="shared" si="45"/>
        <v>40676.208333333336</v>
      </c>
      <c r="T766" s="10">
        <f t="shared" si="46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8"/>
        <v>208.33333333333334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6">
        <f t="shared" si="47"/>
        <v>41.035353535353536</v>
      </c>
      <c r="Q767" t="s">
        <v>2035</v>
      </c>
      <c r="R767" t="s">
        <v>2045</v>
      </c>
      <c r="S767" s="10">
        <f t="shared" si="45"/>
        <v>42840.208333333328</v>
      </c>
      <c r="T767" s="10">
        <f t="shared" si="46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8"/>
        <v>31.171232876712331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6">
        <f t="shared" si="47"/>
        <v>55.052419354838712</v>
      </c>
      <c r="Q768" t="s">
        <v>2041</v>
      </c>
      <c r="R768" t="s">
        <v>2063</v>
      </c>
      <c r="S768" s="10">
        <f t="shared" si="45"/>
        <v>43362.208333333328</v>
      </c>
      <c r="T768" s="10">
        <f t="shared" si="46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8"/>
        <v>56.967078189300416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6">
        <f t="shared" si="47"/>
        <v>107.93762183235867</v>
      </c>
      <c r="Q769" t="s">
        <v>2047</v>
      </c>
      <c r="R769" t="s">
        <v>2059</v>
      </c>
      <c r="S769" s="10">
        <f t="shared" si="45"/>
        <v>42283.208333333328</v>
      </c>
      <c r="T769" s="10">
        <f t="shared" si="46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8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6">
        <f t="shared" si="47"/>
        <v>73.92</v>
      </c>
      <c r="Q770" t="s">
        <v>2039</v>
      </c>
      <c r="R770" t="s">
        <v>2040</v>
      </c>
      <c r="S770" s="10">
        <f t="shared" si="45"/>
        <v>41619.25</v>
      </c>
      <c r="T770" s="10">
        <f t="shared" si="46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86.867834394904463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6">
        <f t="shared" si="47"/>
        <v>31.995894428152493</v>
      </c>
      <c r="Q771" t="s">
        <v>2050</v>
      </c>
      <c r="R771" t="s">
        <v>2051</v>
      </c>
      <c r="S771" s="10">
        <f t="shared" ref="S771:S834" si="49">(((K771/60)/60)/24)+DATE(1970,1,1)</f>
        <v>41501.208333333336</v>
      </c>
      <c r="T771" s="10">
        <f t="shared" ref="T771:T834" si="50">(((L771/60)/60)/24)+DATE(1970,1,1)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6">
        <f t="shared" ref="P772:P835" si="51">E772/H772</f>
        <v>53.898148148148145</v>
      </c>
      <c r="Q772" t="s">
        <v>2039</v>
      </c>
      <c r="R772" t="s">
        <v>2040</v>
      </c>
      <c r="S772" s="10">
        <f t="shared" si="49"/>
        <v>41743.208333333336</v>
      </c>
      <c r="T772" s="10">
        <f t="shared" si="50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52">(E773/D773) * 100</f>
        <v>49.446428571428569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6">
        <f t="shared" si="51"/>
        <v>106.5</v>
      </c>
      <c r="Q773" t="s">
        <v>2039</v>
      </c>
      <c r="R773" t="s">
        <v>2040</v>
      </c>
      <c r="S773" s="10">
        <f t="shared" si="49"/>
        <v>43491.25</v>
      </c>
      <c r="T773" s="10">
        <f t="shared" si="50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2"/>
        <v>113.3596256684492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6">
        <f t="shared" si="51"/>
        <v>32.999805409612762</v>
      </c>
      <c r="Q774" t="s">
        <v>2035</v>
      </c>
      <c r="R774" t="s">
        <v>2045</v>
      </c>
      <c r="S774" s="10">
        <f t="shared" si="49"/>
        <v>43505.25</v>
      </c>
      <c r="T774" s="10">
        <f t="shared" si="50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2"/>
        <v>190.55555555555554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6">
        <f t="shared" si="51"/>
        <v>43.00254993625159</v>
      </c>
      <c r="Q775" t="s">
        <v>2039</v>
      </c>
      <c r="R775" t="s">
        <v>2040</v>
      </c>
      <c r="S775" s="10">
        <f t="shared" si="49"/>
        <v>42838.208333333328</v>
      </c>
      <c r="T775" s="10">
        <f t="shared" si="50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2"/>
        <v>135.5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6">
        <f t="shared" si="51"/>
        <v>86.858974358974365</v>
      </c>
      <c r="Q776" t="s">
        <v>2037</v>
      </c>
      <c r="R776" t="s">
        <v>2038</v>
      </c>
      <c r="S776" s="10">
        <f t="shared" si="49"/>
        <v>42513.208333333328</v>
      </c>
      <c r="T776" s="10">
        <f t="shared" si="50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2"/>
        <v>10.297872340425531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6">
        <f t="shared" si="51"/>
        <v>96.8</v>
      </c>
      <c r="Q777" t="s">
        <v>2035</v>
      </c>
      <c r="R777" t="s">
        <v>2036</v>
      </c>
      <c r="S777" s="10">
        <f t="shared" si="49"/>
        <v>41949.25</v>
      </c>
      <c r="T777" s="10">
        <f t="shared" si="50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2"/>
        <v>65.544223826714799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6">
        <f t="shared" si="51"/>
        <v>32.995456610631528</v>
      </c>
      <c r="Q778" t="s">
        <v>2039</v>
      </c>
      <c r="R778" t="s">
        <v>2040</v>
      </c>
      <c r="S778" s="10">
        <f t="shared" si="49"/>
        <v>43650.208333333328</v>
      </c>
      <c r="T778" s="10">
        <f t="shared" si="50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2"/>
        <v>49.026652452025587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6">
        <f t="shared" si="51"/>
        <v>68.028106508875737</v>
      </c>
      <c r="Q779" t="s">
        <v>2039</v>
      </c>
      <c r="R779" t="s">
        <v>2040</v>
      </c>
      <c r="S779" s="10">
        <f t="shared" si="49"/>
        <v>40809.208333333336</v>
      </c>
      <c r="T779" s="10">
        <f t="shared" si="50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2"/>
        <v>787.92307692307691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6">
        <f t="shared" si="51"/>
        <v>58.867816091954026</v>
      </c>
      <c r="Q780" t="s">
        <v>2041</v>
      </c>
      <c r="R780" t="s">
        <v>2049</v>
      </c>
      <c r="S780" s="10">
        <f t="shared" si="49"/>
        <v>40768.208333333336</v>
      </c>
      <c r="T780" s="10">
        <f t="shared" si="50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2"/>
        <v>80.306347746090154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6">
        <f t="shared" si="51"/>
        <v>105.04572803850782</v>
      </c>
      <c r="Q781" t="s">
        <v>2039</v>
      </c>
      <c r="R781" t="s">
        <v>2040</v>
      </c>
      <c r="S781" s="10">
        <f t="shared" si="49"/>
        <v>42230.208333333328</v>
      </c>
      <c r="T781" s="10">
        <f t="shared" si="50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2"/>
        <v>106.29411764705883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6">
        <f t="shared" si="51"/>
        <v>33.054878048780488</v>
      </c>
      <c r="Q782" t="s">
        <v>2041</v>
      </c>
      <c r="R782" t="s">
        <v>2044</v>
      </c>
      <c r="S782" s="10">
        <f t="shared" si="49"/>
        <v>42573.208333333328</v>
      </c>
      <c r="T782" s="10">
        <f t="shared" si="50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2"/>
        <v>50.735632183908038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6">
        <f t="shared" si="51"/>
        <v>78.821428571428569</v>
      </c>
      <c r="Q783" t="s">
        <v>2039</v>
      </c>
      <c r="R783" t="s">
        <v>2040</v>
      </c>
      <c r="S783" s="10">
        <f t="shared" si="49"/>
        <v>40482.208333333336</v>
      </c>
      <c r="T783" s="10">
        <f t="shared" si="50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2"/>
        <v>215.31372549019611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6">
        <f t="shared" si="51"/>
        <v>68.204968944099377</v>
      </c>
      <c r="Q784" t="s">
        <v>2041</v>
      </c>
      <c r="R784" t="s">
        <v>2049</v>
      </c>
      <c r="S784" s="10">
        <f t="shared" si="49"/>
        <v>40603.25</v>
      </c>
      <c r="T784" s="10">
        <f t="shared" si="50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2"/>
        <v>141.22972972972974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6">
        <f t="shared" si="51"/>
        <v>75.731884057971016</v>
      </c>
      <c r="Q785" t="s">
        <v>2035</v>
      </c>
      <c r="R785" t="s">
        <v>2036</v>
      </c>
      <c r="S785" s="10">
        <f t="shared" si="49"/>
        <v>41625.25</v>
      </c>
      <c r="T785" s="10">
        <f t="shared" si="50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2"/>
        <v>115.33745781777279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6">
        <f t="shared" si="51"/>
        <v>30.996070133010882</v>
      </c>
      <c r="Q786" t="s">
        <v>2037</v>
      </c>
      <c r="R786" t="s">
        <v>2038</v>
      </c>
      <c r="S786" s="10">
        <f t="shared" si="49"/>
        <v>42435.25</v>
      </c>
      <c r="T786" s="10">
        <f t="shared" si="50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2"/>
        <v>193.11940298507463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6">
        <f t="shared" si="51"/>
        <v>101.88188976377953</v>
      </c>
      <c r="Q787" t="s">
        <v>2041</v>
      </c>
      <c r="R787" t="s">
        <v>2049</v>
      </c>
      <c r="S787" s="10">
        <f t="shared" si="49"/>
        <v>43582.208333333328</v>
      </c>
      <c r="T787" s="10">
        <f t="shared" si="50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2"/>
        <v>729.73333333333335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6">
        <f t="shared" si="51"/>
        <v>52.879227053140099</v>
      </c>
      <c r="Q788" t="s">
        <v>2035</v>
      </c>
      <c r="R788" t="s">
        <v>2058</v>
      </c>
      <c r="S788" s="10">
        <f t="shared" si="49"/>
        <v>43186.208333333328</v>
      </c>
      <c r="T788" s="10">
        <f t="shared" si="50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2"/>
        <v>99.66339869281046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6">
        <f t="shared" si="51"/>
        <v>71.005820721769496</v>
      </c>
      <c r="Q789" t="s">
        <v>2035</v>
      </c>
      <c r="R789" t="s">
        <v>2036</v>
      </c>
      <c r="S789" s="10">
        <f t="shared" si="49"/>
        <v>40684.208333333336</v>
      </c>
      <c r="T789" s="10">
        <f t="shared" si="50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2"/>
        <v>88.166666666666671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6">
        <f t="shared" si="51"/>
        <v>102.38709677419355</v>
      </c>
      <c r="Q790" t="s">
        <v>2041</v>
      </c>
      <c r="R790" t="s">
        <v>2049</v>
      </c>
      <c r="S790" s="10">
        <f t="shared" si="49"/>
        <v>41202.208333333336</v>
      </c>
      <c r="T790" s="10">
        <f t="shared" si="50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2"/>
        <v>37.233333333333334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6">
        <f t="shared" si="51"/>
        <v>74.466666666666669</v>
      </c>
      <c r="Q791" t="s">
        <v>2039</v>
      </c>
      <c r="R791" t="s">
        <v>2040</v>
      </c>
      <c r="S791" s="10">
        <f t="shared" si="49"/>
        <v>41786.208333333336</v>
      </c>
      <c r="T791" s="10">
        <f t="shared" si="50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2"/>
        <v>30.540075309306079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6">
        <f t="shared" si="51"/>
        <v>51.009883198562441</v>
      </c>
      <c r="Q792" t="s">
        <v>2039</v>
      </c>
      <c r="R792" t="s">
        <v>2040</v>
      </c>
      <c r="S792" s="10">
        <f t="shared" si="49"/>
        <v>40223.25</v>
      </c>
      <c r="T792" s="10">
        <f t="shared" si="50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2"/>
        <v>25.714285714285712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6">
        <f t="shared" si="51"/>
        <v>90</v>
      </c>
      <c r="Q793" t="s">
        <v>2033</v>
      </c>
      <c r="R793" t="s">
        <v>2034</v>
      </c>
      <c r="S793" s="10">
        <f t="shared" si="49"/>
        <v>42715.25</v>
      </c>
      <c r="T793" s="10">
        <f t="shared" si="50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6">
        <f t="shared" si="51"/>
        <v>97.142857142857139</v>
      </c>
      <c r="Q794" t="s">
        <v>2039</v>
      </c>
      <c r="R794" t="s">
        <v>2040</v>
      </c>
      <c r="S794" s="10">
        <f t="shared" si="49"/>
        <v>41451.208333333336</v>
      </c>
      <c r="T794" s="10">
        <f t="shared" si="50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2"/>
        <v>1185.909090909091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6">
        <f t="shared" si="51"/>
        <v>72.071823204419886</v>
      </c>
      <c r="Q795" t="s">
        <v>2047</v>
      </c>
      <c r="R795" t="s">
        <v>2048</v>
      </c>
      <c r="S795" s="10">
        <f t="shared" si="49"/>
        <v>41450.208333333336</v>
      </c>
      <c r="T795" s="10">
        <f t="shared" si="50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2"/>
        <v>125.39393939393939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6">
        <f t="shared" si="51"/>
        <v>75.236363636363635</v>
      </c>
      <c r="Q796" t="s">
        <v>2035</v>
      </c>
      <c r="R796" t="s">
        <v>2036</v>
      </c>
      <c r="S796" s="10">
        <f t="shared" si="49"/>
        <v>43091.25</v>
      </c>
      <c r="T796" s="10">
        <f t="shared" si="50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2"/>
        <v>14.394366197183098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6">
        <f t="shared" si="51"/>
        <v>32.967741935483872</v>
      </c>
      <c r="Q797" t="s">
        <v>2041</v>
      </c>
      <c r="R797" t="s">
        <v>2044</v>
      </c>
      <c r="S797" s="10">
        <f t="shared" si="49"/>
        <v>42675.208333333328</v>
      </c>
      <c r="T797" s="10">
        <f t="shared" si="50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2"/>
        <v>54.807692307692314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6">
        <f t="shared" si="51"/>
        <v>54.807692307692307</v>
      </c>
      <c r="Q798" t="s">
        <v>2050</v>
      </c>
      <c r="R798" t="s">
        <v>2061</v>
      </c>
      <c r="S798" s="10">
        <f t="shared" si="49"/>
        <v>41859.208333333336</v>
      </c>
      <c r="T798" s="10">
        <f t="shared" si="50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2"/>
        <v>109.63157894736841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6">
        <f t="shared" si="51"/>
        <v>45.037837837837834</v>
      </c>
      <c r="Q799" t="s">
        <v>2037</v>
      </c>
      <c r="R799" t="s">
        <v>2038</v>
      </c>
      <c r="S799" s="10">
        <f t="shared" si="49"/>
        <v>43464.25</v>
      </c>
      <c r="T799" s="10">
        <f t="shared" si="50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2"/>
        <v>188.47058823529412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6">
        <f t="shared" si="51"/>
        <v>52.958677685950413</v>
      </c>
      <c r="Q800" t="s">
        <v>2039</v>
      </c>
      <c r="R800" t="s">
        <v>2040</v>
      </c>
      <c r="S800" s="10">
        <f t="shared" si="49"/>
        <v>41060.208333333336</v>
      </c>
      <c r="T800" s="10">
        <f t="shared" si="50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2"/>
        <v>87.008284023668637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6">
        <f t="shared" si="51"/>
        <v>60.017959183673469</v>
      </c>
      <c r="Q801" t="s">
        <v>2039</v>
      </c>
      <c r="R801" t="s">
        <v>2040</v>
      </c>
      <c r="S801" s="10">
        <f t="shared" si="49"/>
        <v>42399.25</v>
      </c>
      <c r="T801" s="10">
        <f t="shared" si="50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6">
        <f t="shared" si="51"/>
        <v>1</v>
      </c>
      <c r="Q802" t="s">
        <v>2035</v>
      </c>
      <c r="R802" t="s">
        <v>2036</v>
      </c>
      <c r="S802" s="10">
        <f t="shared" si="49"/>
        <v>42167.208333333328</v>
      </c>
      <c r="T802" s="10">
        <f t="shared" si="50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2"/>
        <v>202.9130434782609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6">
        <f t="shared" si="51"/>
        <v>44.028301886792455</v>
      </c>
      <c r="Q803" t="s">
        <v>2054</v>
      </c>
      <c r="R803" t="s">
        <v>2055</v>
      </c>
      <c r="S803" s="10">
        <f t="shared" si="49"/>
        <v>43830.25</v>
      </c>
      <c r="T803" s="10">
        <f t="shared" si="50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2"/>
        <v>197.03225806451613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6">
        <f t="shared" si="51"/>
        <v>86.028169014084511</v>
      </c>
      <c r="Q804" t="s">
        <v>2054</v>
      </c>
      <c r="R804" t="s">
        <v>2055</v>
      </c>
      <c r="S804" s="10">
        <f t="shared" si="49"/>
        <v>43650.208333333328</v>
      </c>
      <c r="T804" s="10">
        <f t="shared" si="50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6">
        <f t="shared" si="51"/>
        <v>28.012875536480685</v>
      </c>
      <c r="Q805" t="s">
        <v>2039</v>
      </c>
      <c r="R805" t="s">
        <v>2040</v>
      </c>
      <c r="S805" s="10">
        <f t="shared" si="49"/>
        <v>43492.25</v>
      </c>
      <c r="T805" s="10">
        <f t="shared" si="50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2"/>
        <v>268.73076923076923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6">
        <f t="shared" si="51"/>
        <v>32.050458715596328</v>
      </c>
      <c r="Q806" t="s">
        <v>2035</v>
      </c>
      <c r="R806" t="s">
        <v>2036</v>
      </c>
      <c r="S806" s="10">
        <f t="shared" si="49"/>
        <v>43102.25</v>
      </c>
      <c r="T806" s="10">
        <f t="shared" si="50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2"/>
        <v>50.845360824742272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6">
        <f t="shared" si="51"/>
        <v>73.611940298507463</v>
      </c>
      <c r="Q807" t="s">
        <v>2041</v>
      </c>
      <c r="R807" t="s">
        <v>2042</v>
      </c>
      <c r="S807" s="10">
        <f t="shared" si="49"/>
        <v>41958.25</v>
      </c>
      <c r="T807" s="10">
        <f t="shared" si="50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2"/>
        <v>1180.2857142857142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6">
        <f t="shared" si="51"/>
        <v>108.71052631578948</v>
      </c>
      <c r="Q808" t="s">
        <v>2041</v>
      </c>
      <c r="R808" t="s">
        <v>2044</v>
      </c>
      <c r="S808" s="10">
        <f t="shared" si="49"/>
        <v>40973.25</v>
      </c>
      <c r="T808" s="10">
        <f t="shared" si="50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6">
        <f t="shared" si="51"/>
        <v>42.97674418604651</v>
      </c>
      <c r="Q809" t="s">
        <v>2039</v>
      </c>
      <c r="R809" t="s">
        <v>2040</v>
      </c>
      <c r="S809" s="10">
        <f t="shared" si="49"/>
        <v>43753.208333333328</v>
      </c>
      <c r="T809" s="10">
        <f t="shared" si="50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2"/>
        <v>30.44230769230769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6">
        <f t="shared" si="51"/>
        <v>83.315789473684205</v>
      </c>
      <c r="Q810" t="s">
        <v>2033</v>
      </c>
      <c r="R810" t="s">
        <v>2034</v>
      </c>
      <c r="S810" s="10">
        <f t="shared" si="49"/>
        <v>42507.208333333328</v>
      </c>
      <c r="T810" s="10">
        <f t="shared" si="50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2"/>
        <v>62.880681818181813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6">
        <f t="shared" si="51"/>
        <v>42</v>
      </c>
      <c r="Q811" t="s">
        <v>2041</v>
      </c>
      <c r="R811" t="s">
        <v>2042</v>
      </c>
      <c r="S811" s="10">
        <f t="shared" si="49"/>
        <v>41135.208333333336</v>
      </c>
      <c r="T811" s="10">
        <f t="shared" si="50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2"/>
        <v>193.125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6">
        <f t="shared" si="51"/>
        <v>55.927601809954751</v>
      </c>
      <c r="Q812" t="s">
        <v>2039</v>
      </c>
      <c r="R812" t="s">
        <v>2040</v>
      </c>
      <c r="S812" s="10">
        <f t="shared" si="49"/>
        <v>43067.25</v>
      </c>
      <c r="T812" s="10">
        <f t="shared" si="50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2"/>
        <v>77.102702702702715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6">
        <f t="shared" si="51"/>
        <v>105.03681885125184</v>
      </c>
      <c r="Q813" t="s">
        <v>2050</v>
      </c>
      <c r="R813" t="s">
        <v>2051</v>
      </c>
      <c r="S813" s="10">
        <f t="shared" si="49"/>
        <v>42378.25</v>
      </c>
      <c r="T813" s="10">
        <f t="shared" si="50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2"/>
        <v>225.52763819095478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6">
        <f t="shared" si="51"/>
        <v>48</v>
      </c>
      <c r="Q814" t="s">
        <v>2047</v>
      </c>
      <c r="R814" t="s">
        <v>2048</v>
      </c>
      <c r="S814" s="10">
        <f t="shared" si="49"/>
        <v>43206.208333333328</v>
      </c>
      <c r="T814" s="10">
        <f t="shared" si="50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2"/>
        <v>239.40625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6">
        <f t="shared" si="51"/>
        <v>112.66176470588235</v>
      </c>
      <c r="Q815" t="s">
        <v>2050</v>
      </c>
      <c r="R815" t="s">
        <v>2051</v>
      </c>
      <c r="S815" s="10">
        <f t="shared" si="49"/>
        <v>41148.208333333336</v>
      </c>
      <c r="T815" s="10">
        <f t="shared" si="50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2"/>
        <v>92.1875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6">
        <f t="shared" si="51"/>
        <v>81.944444444444443</v>
      </c>
      <c r="Q816" t="s">
        <v>2035</v>
      </c>
      <c r="R816" t="s">
        <v>2036</v>
      </c>
      <c r="S816" s="10">
        <f t="shared" si="49"/>
        <v>42517.208333333328</v>
      </c>
      <c r="T816" s="10">
        <f t="shared" si="50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2"/>
        <v>130.23333333333335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6">
        <f t="shared" si="51"/>
        <v>64.049180327868854</v>
      </c>
      <c r="Q817" t="s">
        <v>2035</v>
      </c>
      <c r="R817" t="s">
        <v>2036</v>
      </c>
      <c r="S817" s="10">
        <f t="shared" si="49"/>
        <v>43068.25</v>
      </c>
      <c r="T817" s="10">
        <f t="shared" si="50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2"/>
        <v>615.21739130434787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6">
        <f t="shared" si="51"/>
        <v>106.39097744360902</v>
      </c>
      <c r="Q818" t="s">
        <v>2039</v>
      </c>
      <c r="R818" t="s">
        <v>2040</v>
      </c>
      <c r="S818" s="10">
        <f t="shared" si="49"/>
        <v>41680.25</v>
      </c>
      <c r="T818" s="10">
        <f t="shared" si="50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2"/>
        <v>368.79532163742692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6">
        <f t="shared" si="51"/>
        <v>76.011249497790274</v>
      </c>
      <c r="Q819" t="s">
        <v>2047</v>
      </c>
      <c r="R819" t="s">
        <v>2048</v>
      </c>
      <c r="S819" s="10">
        <f t="shared" si="49"/>
        <v>43589.208333333328</v>
      </c>
      <c r="T819" s="10">
        <f t="shared" si="50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2"/>
        <v>1094.8571428571429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6">
        <f t="shared" si="51"/>
        <v>111.07246376811594</v>
      </c>
      <c r="Q820" t="s">
        <v>2039</v>
      </c>
      <c r="R820" t="s">
        <v>2040</v>
      </c>
      <c r="S820" s="10">
        <f t="shared" si="49"/>
        <v>43486.25</v>
      </c>
      <c r="T820" s="10">
        <f t="shared" si="50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2"/>
        <v>50.662921348314605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6">
        <f t="shared" si="51"/>
        <v>95.936170212765958</v>
      </c>
      <c r="Q821" t="s">
        <v>2050</v>
      </c>
      <c r="R821" t="s">
        <v>2051</v>
      </c>
      <c r="S821" s="10">
        <f t="shared" si="49"/>
        <v>41237.25</v>
      </c>
      <c r="T821" s="10">
        <f t="shared" si="50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2"/>
        <v>800.6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6">
        <f t="shared" si="51"/>
        <v>43.043010752688176</v>
      </c>
      <c r="Q822" t="s">
        <v>2035</v>
      </c>
      <c r="R822" t="s">
        <v>2036</v>
      </c>
      <c r="S822" s="10">
        <f t="shared" si="49"/>
        <v>43310.208333333328</v>
      </c>
      <c r="T822" s="10">
        <f t="shared" si="50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2"/>
        <v>291.28571428571428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6">
        <f t="shared" si="51"/>
        <v>67.966666666666669</v>
      </c>
      <c r="Q823" t="s">
        <v>2041</v>
      </c>
      <c r="R823" t="s">
        <v>2042</v>
      </c>
      <c r="S823" s="10">
        <f t="shared" si="49"/>
        <v>42794.25</v>
      </c>
      <c r="T823" s="10">
        <f t="shared" si="50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2"/>
        <v>349.9666666666667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6">
        <f t="shared" si="51"/>
        <v>89.991428571428571</v>
      </c>
      <c r="Q824" t="s">
        <v>2035</v>
      </c>
      <c r="R824" t="s">
        <v>2036</v>
      </c>
      <c r="S824" s="10">
        <f t="shared" si="49"/>
        <v>41698.25</v>
      </c>
      <c r="T824" s="10">
        <f t="shared" si="50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2"/>
        <v>357.07317073170731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6">
        <f t="shared" si="51"/>
        <v>58.095238095238095</v>
      </c>
      <c r="Q825" t="s">
        <v>2035</v>
      </c>
      <c r="R825" t="s">
        <v>2036</v>
      </c>
      <c r="S825" s="10">
        <f t="shared" si="49"/>
        <v>41892.208333333336</v>
      </c>
      <c r="T825" s="10">
        <f t="shared" si="50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2"/>
        <v>126.48941176470588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6">
        <f t="shared" si="51"/>
        <v>83.996875000000003</v>
      </c>
      <c r="Q826" t="s">
        <v>2047</v>
      </c>
      <c r="R826" t="s">
        <v>2048</v>
      </c>
      <c r="S826" s="10">
        <f t="shared" si="49"/>
        <v>40348.208333333336</v>
      </c>
      <c r="T826" s="10">
        <f t="shared" si="50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2"/>
        <v>387.5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6">
        <f t="shared" si="51"/>
        <v>88.853503184713375</v>
      </c>
      <c r="Q827" t="s">
        <v>2041</v>
      </c>
      <c r="R827" t="s">
        <v>2052</v>
      </c>
      <c r="S827" s="10">
        <f t="shared" si="49"/>
        <v>42941.208333333328</v>
      </c>
      <c r="T827" s="10">
        <f t="shared" si="50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2"/>
        <v>457.03571428571428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6">
        <f t="shared" si="51"/>
        <v>65.963917525773198</v>
      </c>
      <c r="Q828" t="s">
        <v>2039</v>
      </c>
      <c r="R828" t="s">
        <v>2040</v>
      </c>
      <c r="S828" s="10">
        <f t="shared" si="49"/>
        <v>40525.25</v>
      </c>
      <c r="T828" s="10">
        <f t="shared" si="50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2"/>
        <v>266.69565217391306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6">
        <f t="shared" si="51"/>
        <v>74.804878048780495</v>
      </c>
      <c r="Q829" t="s">
        <v>2041</v>
      </c>
      <c r="R829" t="s">
        <v>2044</v>
      </c>
      <c r="S829" s="10">
        <f t="shared" si="49"/>
        <v>40666.208333333336</v>
      </c>
      <c r="T829" s="10">
        <f t="shared" si="50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6">
        <f t="shared" si="51"/>
        <v>69.98571428571428</v>
      </c>
      <c r="Q830" t="s">
        <v>2039</v>
      </c>
      <c r="R830" t="s">
        <v>2040</v>
      </c>
      <c r="S830" s="10">
        <f t="shared" si="49"/>
        <v>43340.208333333328</v>
      </c>
      <c r="T830" s="10">
        <f t="shared" si="50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2"/>
        <v>51.34375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6">
        <f t="shared" si="51"/>
        <v>32.006493506493506</v>
      </c>
      <c r="Q831" t="s">
        <v>2039</v>
      </c>
      <c r="R831" t="s">
        <v>2040</v>
      </c>
      <c r="S831" s="10">
        <f t="shared" si="49"/>
        <v>42164.208333333328</v>
      </c>
      <c r="T831" s="10">
        <f t="shared" si="50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2"/>
        <v>1.1710526315789473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6">
        <f t="shared" si="51"/>
        <v>64.727272727272734</v>
      </c>
      <c r="Q832" t="s">
        <v>2039</v>
      </c>
      <c r="R832" t="s">
        <v>2040</v>
      </c>
      <c r="S832" s="10">
        <f t="shared" si="49"/>
        <v>43103.25</v>
      </c>
      <c r="T832" s="10">
        <f t="shared" si="50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2"/>
        <v>108.97734294541709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6">
        <f t="shared" si="51"/>
        <v>24.998110087408456</v>
      </c>
      <c r="Q833" t="s">
        <v>2054</v>
      </c>
      <c r="R833" t="s">
        <v>2055</v>
      </c>
      <c r="S833" s="10">
        <f t="shared" si="49"/>
        <v>40994.208333333336</v>
      </c>
      <c r="T833" s="10">
        <f t="shared" si="50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2"/>
        <v>315.17592592592592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6">
        <f t="shared" si="51"/>
        <v>104.97764070932922</v>
      </c>
      <c r="Q834" t="s">
        <v>2047</v>
      </c>
      <c r="R834" t="s">
        <v>2059</v>
      </c>
      <c r="S834" s="10">
        <f t="shared" si="49"/>
        <v>42299.208333333328</v>
      </c>
      <c r="T834" s="10">
        <f t="shared" si="50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157.69117647058823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6">
        <f t="shared" si="51"/>
        <v>64.987878787878785</v>
      </c>
      <c r="Q835" t="s">
        <v>2047</v>
      </c>
      <c r="R835" t="s">
        <v>2059</v>
      </c>
      <c r="S835" s="10">
        <f t="shared" ref="S835:S898" si="53">(((K835/60)/60)/24)+DATE(1970,1,1)</f>
        <v>40588.25</v>
      </c>
      <c r="T835" s="10">
        <f t="shared" ref="T835:T898" si="54">(((L835/60)/60)/24)+DATE(1970,1,1)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6">
        <f t="shared" ref="P836:P899" si="55">E836/H836</f>
        <v>94.352941176470594</v>
      </c>
      <c r="Q836" t="s">
        <v>2039</v>
      </c>
      <c r="R836" t="s">
        <v>2040</v>
      </c>
      <c r="S836" s="10">
        <f t="shared" si="53"/>
        <v>41448.208333333336</v>
      </c>
      <c r="T836" s="10">
        <f t="shared" si="5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56">(E837/D837) * 100</f>
        <v>89.738979118329468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6">
        <f t="shared" si="55"/>
        <v>44.001706484641637</v>
      </c>
      <c r="Q837" t="s">
        <v>2037</v>
      </c>
      <c r="R837" t="s">
        <v>2038</v>
      </c>
      <c r="S837" s="10">
        <f t="shared" si="53"/>
        <v>42063.25</v>
      </c>
      <c r="T837" s="10">
        <f t="shared" si="5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6"/>
        <v>75.135802469135797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6">
        <f t="shared" si="55"/>
        <v>64.744680851063833</v>
      </c>
      <c r="Q838" t="s">
        <v>2035</v>
      </c>
      <c r="R838" t="s">
        <v>2045</v>
      </c>
      <c r="S838" s="10">
        <f t="shared" si="53"/>
        <v>40214.25</v>
      </c>
      <c r="T838" s="10">
        <f t="shared" si="5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6"/>
        <v>852.88135593220341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6">
        <f t="shared" si="55"/>
        <v>84.00667779632721</v>
      </c>
      <c r="Q839" t="s">
        <v>2035</v>
      </c>
      <c r="R839" t="s">
        <v>2058</v>
      </c>
      <c r="S839" s="10">
        <f t="shared" si="53"/>
        <v>40629.208333333336</v>
      </c>
      <c r="T839" s="10">
        <f t="shared" si="5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6"/>
        <v>138.90625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6">
        <f t="shared" si="55"/>
        <v>34.061302681992338</v>
      </c>
      <c r="Q840" t="s">
        <v>2039</v>
      </c>
      <c r="R840" t="s">
        <v>2040</v>
      </c>
      <c r="S840" s="10">
        <f t="shared" si="53"/>
        <v>43370.208333333328</v>
      </c>
      <c r="T840" s="10">
        <f t="shared" si="5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6"/>
        <v>190.18181818181819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6">
        <f t="shared" si="55"/>
        <v>93.273885350318466</v>
      </c>
      <c r="Q841" t="s">
        <v>2041</v>
      </c>
      <c r="R841" t="s">
        <v>2042</v>
      </c>
      <c r="S841" s="10">
        <f t="shared" si="53"/>
        <v>41715.208333333336</v>
      </c>
      <c r="T841" s="10">
        <f t="shared" si="5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6"/>
        <v>100.24333619948409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6">
        <f t="shared" si="55"/>
        <v>32.998301726577978</v>
      </c>
      <c r="Q842" t="s">
        <v>2039</v>
      </c>
      <c r="R842" t="s">
        <v>2040</v>
      </c>
      <c r="S842" s="10">
        <f t="shared" si="53"/>
        <v>41836.208333333336</v>
      </c>
      <c r="T842" s="10">
        <f t="shared" si="5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6"/>
        <v>142.75824175824175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6">
        <f t="shared" si="55"/>
        <v>83.812903225806451</v>
      </c>
      <c r="Q843" t="s">
        <v>2037</v>
      </c>
      <c r="R843" t="s">
        <v>2038</v>
      </c>
      <c r="S843" s="10">
        <f t="shared" si="53"/>
        <v>42419.25</v>
      </c>
      <c r="T843" s="10">
        <f t="shared" si="5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6"/>
        <v>563.13333333333333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6">
        <f t="shared" si="55"/>
        <v>63.992424242424242</v>
      </c>
      <c r="Q844" t="s">
        <v>2037</v>
      </c>
      <c r="R844" t="s">
        <v>2046</v>
      </c>
      <c r="S844" s="10">
        <f t="shared" si="53"/>
        <v>43266.208333333328</v>
      </c>
      <c r="T844" s="10">
        <f t="shared" si="5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6"/>
        <v>30.715909090909086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6">
        <f t="shared" si="55"/>
        <v>81.909090909090907</v>
      </c>
      <c r="Q845" t="s">
        <v>2054</v>
      </c>
      <c r="R845" t="s">
        <v>2055</v>
      </c>
      <c r="S845" s="10">
        <f t="shared" si="53"/>
        <v>43338.208333333328</v>
      </c>
      <c r="T845" s="10">
        <f t="shared" si="5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6"/>
        <v>99.39772727272728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6">
        <f t="shared" si="55"/>
        <v>93.053191489361708</v>
      </c>
      <c r="Q846" t="s">
        <v>2041</v>
      </c>
      <c r="R846" t="s">
        <v>2042</v>
      </c>
      <c r="S846" s="10">
        <f t="shared" si="53"/>
        <v>40930.25</v>
      </c>
      <c r="T846" s="10">
        <f t="shared" si="5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6"/>
        <v>197.54935622317598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6">
        <f t="shared" si="55"/>
        <v>101.98449039881831</v>
      </c>
      <c r="Q847" t="s">
        <v>2037</v>
      </c>
      <c r="R847" t="s">
        <v>2038</v>
      </c>
      <c r="S847" s="10">
        <f t="shared" si="53"/>
        <v>43235.208333333328</v>
      </c>
      <c r="T847" s="10">
        <f t="shared" si="5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6"/>
        <v>508.5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6">
        <f t="shared" si="55"/>
        <v>105.9375</v>
      </c>
      <c r="Q848" t="s">
        <v>2037</v>
      </c>
      <c r="R848" t="s">
        <v>2038</v>
      </c>
      <c r="S848" s="10">
        <f t="shared" si="53"/>
        <v>43302.208333333328</v>
      </c>
      <c r="T848" s="10">
        <f t="shared" si="5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6"/>
        <v>237.74468085106383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6">
        <f t="shared" si="55"/>
        <v>101.58181818181818</v>
      </c>
      <c r="Q849" t="s">
        <v>2033</v>
      </c>
      <c r="R849" t="s">
        <v>2034</v>
      </c>
      <c r="S849" s="10">
        <f t="shared" si="53"/>
        <v>43107.25</v>
      </c>
      <c r="T849" s="10">
        <f t="shared" si="5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6"/>
        <v>338.46875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6">
        <f t="shared" si="55"/>
        <v>62.970930232558139</v>
      </c>
      <c r="Q850" t="s">
        <v>2041</v>
      </c>
      <c r="R850" t="s">
        <v>2044</v>
      </c>
      <c r="S850" s="10">
        <f t="shared" si="53"/>
        <v>40341.208333333336</v>
      </c>
      <c r="T850" s="10">
        <f t="shared" si="5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6"/>
        <v>133.08955223880596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6">
        <f t="shared" si="55"/>
        <v>29.045602605863191</v>
      </c>
      <c r="Q851" t="s">
        <v>2035</v>
      </c>
      <c r="R851" t="s">
        <v>2045</v>
      </c>
      <c r="S851" s="10">
        <f t="shared" si="53"/>
        <v>40948.25</v>
      </c>
      <c r="T851" s="10">
        <f t="shared" si="5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6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6">
        <f t="shared" si="55"/>
        <v>1</v>
      </c>
      <c r="Q852" t="s">
        <v>2035</v>
      </c>
      <c r="R852" t="s">
        <v>2036</v>
      </c>
      <c r="S852" s="10">
        <f t="shared" si="53"/>
        <v>40866.25</v>
      </c>
      <c r="T852" s="10">
        <f t="shared" si="5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6"/>
        <v>207.79999999999998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6">
        <f t="shared" si="55"/>
        <v>77.924999999999997</v>
      </c>
      <c r="Q853" t="s">
        <v>2035</v>
      </c>
      <c r="R853" t="s">
        <v>2043</v>
      </c>
      <c r="S853" s="10">
        <f t="shared" si="53"/>
        <v>41031.208333333336</v>
      </c>
      <c r="T853" s="10">
        <f t="shared" si="5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6"/>
        <v>51.122448979591837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6">
        <f t="shared" si="55"/>
        <v>80.806451612903231</v>
      </c>
      <c r="Q854" t="s">
        <v>2050</v>
      </c>
      <c r="R854" t="s">
        <v>2051</v>
      </c>
      <c r="S854" s="10">
        <f t="shared" si="53"/>
        <v>40740.208333333336</v>
      </c>
      <c r="T854" s="10">
        <f t="shared" si="5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6"/>
        <v>652.05847953216369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6">
        <f t="shared" si="55"/>
        <v>76.006816632583508</v>
      </c>
      <c r="Q855" t="s">
        <v>2035</v>
      </c>
      <c r="R855" t="s">
        <v>2045</v>
      </c>
      <c r="S855" s="10">
        <f t="shared" si="53"/>
        <v>40714.208333333336</v>
      </c>
      <c r="T855" s="10">
        <f t="shared" si="5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6"/>
        <v>113.63099415204678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6">
        <f t="shared" si="55"/>
        <v>72.993613824192337</v>
      </c>
      <c r="Q856" t="s">
        <v>2047</v>
      </c>
      <c r="R856" t="s">
        <v>2053</v>
      </c>
      <c r="S856" s="10">
        <f t="shared" si="53"/>
        <v>43787.25</v>
      </c>
      <c r="T856" s="10">
        <f t="shared" si="5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6"/>
        <v>102.37606837606839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6">
        <f t="shared" si="55"/>
        <v>53</v>
      </c>
      <c r="Q857" t="s">
        <v>2039</v>
      </c>
      <c r="R857" t="s">
        <v>2040</v>
      </c>
      <c r="S857" s="10">
        <f t="shared" si="53"/>
        <v>40712.208333333336</v>
      </c>
      <c r="T857" s="10">
        <f t="shared" si="5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6"/>
        <v>356.58333333333331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6">
        <f t="shared" si="55"/>
        <v>54.164556962025316</v>
      </c>
      <c r="Q858" t="s">
        <v>2033</v>
      </c>
      <c r="R858" t="s">
        <v>2034</v>
      </c>
      <c r="S858" s="10">
        <f t="shared" si="53"/>
        <v>41023.208333333336</v>
      </c>
      <c r="T858" s="10">
        <f t="shared" si="5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6"/>
        <v>139.86792452830187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6">
        <f t="shared" si="55"/>
        <v>32.946666666666665</v>
      </c>
      <c r="Q859" t="s">
        <v>2041</v>
      </c>
      <c r="R859" t="s">
        <v>2052</v>
      </c>
      <c r="S859" s="10">
        <f t="shared" si="53"/>
        <v>40944.25</v>
      </c>
      <c r="T859" s="10">
        <f t="shared" si="5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6"/>
        <v>69.45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6">
        <f t="shared" si="55"/>
        <v>79.371428571428567</v>
      </c>
      <c r="Q860" t="s">
        <v>2033</v>
      </c>
      <c r="R860" t="s">
        <v>2034</v>
      </c>
      <c r="S860" s="10">
        <f t="shared" si="53"/>
        <v>43211.208333333328</v>
      </c>
      <c r="T860" s="10">
        <f t="shared" si="5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6"/>
        <v>35.534246575342465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6">
        <f t="shared" si="55"/>
        <v>41.174603174603178</v>
      </c>
      <c r="Q861" t="s">
        <v>2039</v>
      </c>
      <c r="R861" t="s">
        <v>2040</v>
      </c>
      <c r="S861" s="10">
        <f t="shared" si="53"/>
        <v>41334.25</v>
      </c>
      <c r="T861" s="10">
        <f t="shared" si="5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6"/>
        <v>251.65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6">
        <f t="shared" si="55"/>
        <v>77.430769230769229</v>
      </c>
      <c r="Q862" t="s">
        <v>2037</v>
      </c>
      <c r="R862" t="s">
        <v>2046</v>
      </c>
      <c r="S862" s="10">
        <f t="shared" si="53"/>
        <v>43515.25</v>
      </c>
      <c r="T862" s="10">
        <f t="shared" si="5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6"/>
        <v>105.87500000000001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6">
        <f t="shared" si="55"/>
        <v>57.159509202453989</v>
      </c>
      <c r="Q863" t="s">
        <v>2039</v>
      </c>
      <c r="R863" t="s">
        <v>2040</v>
      </c>
      <c r="S863" s="10">
        <f t="shared" si="53"/>
        <v>40258.208333333336</v>
      </c>
      <c r="T863" s="10">
        <f t="shared" si="5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6"/>
        <v>187.42857142857144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6">
        <f t="shared" si="55"/>
        <v>77.17647058823529</v>
      </c>
      <c r="Q864" t="s">
        <v>2039</v>
      </c>
      <c r="R864" t="s">
        <v>2040</v>
      </c>
      <c r="S864" s="10">
        <f t="shared" si="53"/>
        <v>40756.208333333336</v>
      </c>
      <c r="T864" s="10">
        <f t="shared" si="5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6"/>
        <v>386.78571428571428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6">
        <f t="shared" si="55"/>
        <v>24.953917050691246</v>
      </c>
      <c r="Q865" t="s">
        <v>2041</v>
      </c>
      <c r="R865" t="s">
        <v>2060</v>
      </c>
      <c r="S865" s="10">
        <f t="shared" si="53"/>
        <v>42172.208333333328</v>
      </c>
      <c r="T865" s="10">
        <f t="shared" si="5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6"/>
        <v>347.07142857142856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6">
        <f t="shared" si="55"/>
        <v>97.18</v>
      </c>
      <c r="Q866" t="s">
        <v>2041</v>
      </c>
      <c r="R866" t="s">
        <v>2052</v>
      </c>
      <c r="S866" s="10">
        <f t="shared" si="53"/>
        <v>42601.208333333328</v>
      </c>
      <c r="T866" s="10">
        <f t="shared" si="5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6"/>
        <v>185.82098765432099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6">
        <f t="shared" si="55"/>
        <v>46.000916870415651</v>
      </c>
      <c r="Q867" t="s">
        <v>2039</v>
      </c>
      <c r="R867" t="s">
        <v>2040</v>
      </c>
      <c r="S867" s="10">
        <f t="shared" si="53"/>
        <v>41897.208333333336</v>
      </c>
      <c r="T867" s="10">
        <f t="shared" si="5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6"/>
        <v>43.241247264770237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6">
        <f t="shared" si="55"/>
        <v>88.023385300668153</v>
      </c>
      <c r="Q868" t="s">
        <v>2054</v>
      </c>
      <c r="R868" t="s">
        <v>2055</v>
      </c>
      <c r="S868" s="10">
        <f t="shared" si="53"/>
        <v>40671.208333333336</v>
      </c>
      <c r="T868" s="10">
        <f t="shared" si="5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6"/>
        <v>162.4375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6">
        <f t="shared" si="55"/>
        <v>25.99</v>
      </c>
      <c r="Q869" t="s">
        <v>2033</v>
      </c>
      <c r="R869" t="s">
        <v>2034</v>
      </c>
      <c r="S869" s="10">
        <f t="shared" si="53"/>
        <v>43382.208333333328</v>
      </c>
      <c r="T869" s="10">
        <f t="shared" si="5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6"/>
        <v>184.84285714285716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6">
        <f t="shared" si="55"/>
        <v>102.69047619047619</v>
      </c>
      <c r="Q870" t="s">
        <v>2039</v>
      </c>
      <c r="R870" t="s">
        <v>2040</v>
      </c>
      <c r="S870" s="10">
        <f t="shared" si="53"/>
        <v>41559.208333333336</v>
      </c>
      <c r="T870" s="10">
        <f t="shared" si="5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6"/>
        <v>23.703520691785052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6">
        <f t="shared" si="55"/>
        <v>72.958174904942965</v>
      </c>
      <c r="Q871" t="s">
        <v>2041</v>
      </c>
      <c r="R871" t="s">
        <v>2044</v>
      </c>
      <c r="S871" s="10">
        <f t="shared" si="53"/>
        <v>40350.208333333336</v>
      </c>
      <c r="T871" s="10">
        <f t="shared" si="5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6"/>
        <v>89.870129870129873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6">
        <f t="shared" si="55"/>
        <v>57.190082644628099</v>
      </c>
      <c r="Q872" t="s">
        <v>2039</v>
      </c>
      <c r="R872" t="s">
        <v>2040</v>
      </c>
      <c r="S872" s="10">
        <f t="shared" si="53"/>
        <v>42240.208333333328</v>
      </c>
      <c r="T872" s="10">
        <f t="shared" si="5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6"/>
        <v>272.6041958041958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6">
        <f t="shared" si="55"/>
        <v>84.013793103448279</v>
      </c>
      <c r="Q873" t="s">
        <v>2039</v>
      </c>
      <c r="R873" t="s">
        <v>2040</v>
      </c>
      <c r="S873" s="10">
        <f t="shared" si="53"/>
        <v>43040.208333333328</v>
      </c>
      <c r="T873" s="10">
        <f t="shared" si="5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6"/>
        <v>170.04255319148936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6">
        <f t="shared" si="55"/>
        <v>98.666666666666671</v>
      </c>
      <c r="Q874" t="s">
        <v>2041</v>
      </c>
      <c r="R874" t="s">
        <v>2063</v>
      </c>
      <c r="S874" s="10">
        <f t="shared" si="53"/>
        <v>43346.208333333328</v>
      </c>
      <c r="T874" s="10">
        <f t="shared" si="5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6"/>
        <v>188.28503562945369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6">
        <f t="shared" si="55"/>
        <v>42.007419183889773</v>
      </c>
      <c r="Q875" t="s">
        <v>2054</v>
      </c>
      <c r="R875" t="s">
        <v>2055</v>
      </c>
      <c r="S875" s="10">
        <f t="shared" si="53"/>
        <v>41647.25</v>
      </c>
      <c r="T875" s="10">
        <f t="shared" si="5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6"/>
        <v>346.93532338308455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6">
        <f t="shared" si="55"/>
        <v>32.002753556677376</v>
      </c>
      <c r="Q876" t="s">
        <v>2054</v>
      </c>
      <c r="R876" t="s">
        <v>2055</v>
      </c>
      <c r="S876" s="10">
        <f t="shared" si="53"/>
        <v>40291.208333333336</v>
      </c>
      <c r="T876" s="10">
        <f t="shared" si="5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6"/>
        <v>69.177215189873422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6">
        <f t="shared" si="55"/>
        <v>81.567164179104481</v>
      </c>
      <c r="Q877" t="s">
        <v>2035</v>
      </c>
      <c r="R877" t="s">
        <v>2036</v>
      </c>
      <c r="S877" s="10">
        <f t="shared" si="53"/>
        <v>40556.25</v>
      </c>
      <c r="T877" s="10">
        <f t="shared" si="5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6"/>
        <v>25.433734939759034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6">
        <f t="shared" si="55"/>
        <v>37.035087719298247</v>
      </c>
      <c r="Q878" t="s">
        <v>2054</v>
      </c>
      <c r="R878" t="s">
        <v>2055</v>
      </c>
      <c r="S878" s="10">
        <f t="shared" si="53"/>
        <v>43624.208333333328</v>
      </c>
      <c r="T878" s="10">
        <f t="shared" si="5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6"/>
        <v>77.400977995110026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6">
        <f t="shared" si="55"/>
        <v>103.033360455655</v>
      </c>
      <c r="Q879" t="s">
        <v>2033</v>
      </c>
      <c r="R879" t="s">
        <v>2034</v>
      </c>
      <c r="S879" s="10">
        <f t="shared" si="53"/>
        <v>42577.208333333328</v>
      </c>
      <c r="T879" s="10">
        <f t="shared" si="5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6"/>
        <v>37.481481481481481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6">
        <f t="shared" si="55"/>
        <v>84.333333333333329</v>
      </c>
      <c r="Q880" t="s">
        <v>2035</v>
      </c>
      <c r="R880" t="s">
        <v>2057</v>
      </c>
      <c r="S880" s="10">
        <f t="shared" si="53"/>
        <v>43845.25</v>
      </c>
      <c r="T880" s="10">
        <f t="shared" si="5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6"/>
        <v>543.79999999999995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6">
        <f t="shared" si="55"/>
        <v>102.60377358490567</v>
      </c>
      <c r="Q881" t="s">
        <v>2047</v>
      </c>
      <c r="R881" t="s">
        <v>2048</v>
      </c>
      <c r="S881" s="10">
        <f t="shared" si="53"/>
        <v>42788.25</v>
      </c>
      <c r="T881" s="10">
        <f t="shared" si="5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6"/>
        <v>228.52189349112427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6">
        <f t="shared" si="55"/>
        <v>79.992129246064621</v>
      </c>
      <c r="Q882" t="s">
        <v>2035</v>
      </c>
      <c r="R882" t="s">
        <v>2043</v>
      </c>
      <c r="S882" s="10">
        <f t="shared" si="53"/>
        <v>43667.208333333328</v>
      </c>
      <c r="T882" s="10">
        <f t="shared" si="5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6"/>
        <v>38.948339483394832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6">
        <f t="shared" si="55"/>
        <v>70.055309734513273</v>
      </c>
      <c r="Q883" t="s">
        <v>2039</v>
      </c>
      <c r="R883" t="s">
        <v>2040</v>
      </c>
      <c r="S883" s="10">
        <f t="shared" si="53"/>
        <v>42194.208333333328</v>
      </c>
      <c r="T883" s="10">
        <f t="shared" si="5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6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6">
        <f t="shared" si="55"/>
        <v>37</v>
      </c>
      <c r="Q884" t="s">
        <v>2039</v>
      </c>
      <c r="R884" t="s">
        <v>2040</v>
      </c>
      <c r="S884" s="10">
        <f t="shared" si="53"/>
        <v>42025.25</v>
      </c>
      <c r="T884" s="10">
        <f t="shared" si="5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6"/>
        <v>237.91176470588232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6">
        <f t="shared" si="55"/>
        <v>41.911917098445599</v>
      </c>
      <c r="Q885" t="s">
        <v>2041</v>
      </c>
      <c r="R885" t="s">
        <v>2052</v>
      </c>
      <c r="S885" s="10">
        <f t="shared" si="53"/>
        <v>40323.208333333336</v>
      </c>
      <c r="T885" s="10">
        <f t="shared" si="5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6"/>
        <v>64.036299765807954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6">
        <f t="shared" si="55"/>
        <v>57.992576882290564</v>
      </c>
      <c r="Q886" t="s">
        <v>2039</v>
      </c>
      <c r="R886" t="s">
        <v>2040</v>
      </c>
      <c r="S886" s="10">
        <f t="shared" si="53"/>
        <v>41763.208333333336</v>
      </c>
      <c r="T886" s="10">
        <f t="shared" si="5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6"/>
        <v>118.27777777777777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6">
        <f t="shared" si="55"/>
        <v>40.942307692307693</v>
      </c>
      <c r="Q887" t="s">
        <v>2039</v>
      </c>
      <c r="R887" t="s">
        <v>2040</v>
      </c>
      <c r="S887" s="10">
        <f t="shared" si="53"/>
        <v>40335.208333333336</v>
      </c>
      <c r="T887" s="10">
        <f t="shared" si="5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6"/>
        <v>84.824037184594957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6">
        <f t="shared" si="55"/>
        <v>69.9972602739726</v>
      </c>
      <c r="Q888" t="s">
        <v>2035</v>
      </c>
      <c r="R888" t="s">
        <v>2045</v>
      </c>
      <c r="S888" s="10">
        <f t="shared" si="53"/>
        <v>40416.208333333336</v>
      </c>
      <c r="T888" s="10">
        <f t="shared" si="5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6"/>
        <v>29.346153846153843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6">
        <f t="shared" si="55"/>
        <v>73.838709677419359</v>
      </c>
      <c r="Q889" t="s">
        <v>2039</v>
      </c>
      <c r="R889" t="s">
        <v>2040</v>
      </c>
      <c r="S889" s="10">
        <f t="shared" si="53"/>
        <v>42202.208333333328</v>
      </c>
      <c r="T889" s="10">
        <f t="shared" si="5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6"/>
        <v>209.89655172413794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6">
        <f t="shared" si="55"/>
        <v>41.979310344827589</v>
      </c>
      <c r="Q890" t="s">
        <v>2039</v>
      </c>
      <c r="R890" t="s">
        <v>2040</v>
      </c>
      <c r="S890" s="10">
        <f t="shared" si="53"/>
        <v>42836.208333333328</v>
      </c>
      <c r="T890" s="10">
        <f t="shared" si="5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6"/>
        <v>169.78571428571431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6">
        <f t="shared" si="55"/>
        <v>77.93442622950819</v>
      </c>
      <c r="Q891" t="s">
        <v>2035</v>
      </c>
      <c r="R891" t="s">
        <v>2043</v>
      </c>
      <c r="S891" s="10">
        <f t="shared" si="53"/>
        <v>41710.208333333336</v>
      </c>
      <c r="T891" s="10">
        <f t="shared" si="5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6"/>
        <v>115.95907738095239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6">
        <f t="shared" si="55"/>
        <v>106.01972789115646</v>
      </c>
      <c r="Q892" t="s">
        <v>2035</v>
      </c>
      <c r="R892" t="s">
        <v>2045</v>
      </c>
      <c r="S892" s="10">
        <f t="shared" si="53"/>
        <v>43640.208333333328</v>
      </c>
      <c r="T892" s="10">
        <f t="shared" si="5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6"/>
        <v>258.59999999999997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6">
        <f t="shared" si="55"/>
        <v>47.018181818181816</v>
      </c>
      <c r="Q893" t="s">
        <v>2041</v>
      </c>
      <c r="R893" t="s">
        <v>2042</v>
      </c>
      <c r="S893" s="10">
        <f t="shared" si="53"/>
        <v>40880.25</v>
      </c>
      <c r="T893" s="10">
        <f t="shared" si="5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6"/>
        <v>230.58333333333331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6">
        <f t="shared" si="55"/>
        <v>76.016483516483518</v>
      </c>
      <c r="Q894" t="s">
        <v>2047</v>
      </c>
      <c r="R894" t="s">
        <v>2059</v>
      </c>
      <c r="S894" s="10">
        <f t="shared" si="53"/>
        <v>40319.208333333336</v>
      </c>
      <c r="T894" s="10">
        <f t="shared" si="5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6"/>
        <v>128.21428571428572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6">
        <f t="shared" si="55"/>
        <v>54.120603015075375</v>
      </c>
      <c r="Q895" t="s">
        <v>2041</v>
      </c>
      <c r="R895" t="s">
        <v>2042</v>
      </c>
      <c r="S895" s="10">
        <f t="shared" si="53"/>
        <v>42170.208333333328</v>
      </c>
      <c r="T895" s="10">
        <f t="shared" si="5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6"/>
        <v>188.70588235294116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6">
        <f t="shared" si="55"/>
        <v>57.285714285714285</v>
      </c>
      <c r="Q896" t="s">
        <v>2041</v>
      </c>
      <c r="R896" t="s">
        <v>2060</v>
      </c>
      <c r="S896" s="10">
        <f t="shared" si="53"/>
        <v>41466.208333333336</v>
      </c>
      <c r="T896" s="10">
        <f t="shared" si="5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6"/>
        <v>6.9511889862327907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6">
        <f t="shared" si="55"/>
        <v>103.81308411214954</v>
      </c>
      <c r="Q897" t="s">
        <v>2039</v>
      </c>
      <c r="R897" t="s">
        <v>2040</v>
      </c>
      <c r="S897" s="10">
        <f t="shared" si="53"/>
        <v>43134.25</v>
      </c>
      <c r="T897" s="10">
        <f t="shared" si="5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6"/>
        <v>774.43434343434342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6">
        <f t="shared" si="55"/>
        <v>105.02602739726028</v>
      </c>
      <c r="Q898" t="s">
        <v>2033</v>
      </c>
      <c r="R898" t="s">
        <v>2034</v>
      </c>
      <c r="S898" s="10">
        <f t="shared" si="53"/>
        <v>40738.208333333336</v>
      </c>
      <c r="T898" s="10">
        <f t="shared" si="54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27.693181818181817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6">
        <f t="shared" si="55"/>
        <v>90.259259259259252</v>
      </c>
      <c r="Q899" t="s">
        <v>2039</v>
      </c>
      <c r="R899" t="s">
        <v>2040</v>
      </c>
      <c r="S899" s="10">
        <f t="shared" ref="S899:S962" si="57">(((K899/60)/60)/24)+DATE(1970,1,1)</f>
        <v>43583.208333333328</v>
      </c>
      <c r="T899" s="10">
        <f t="shared" ref="T899:T962" si="58">(((L899/60)/60)/24)+DATE(1970,1,1)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6">
        <f t="shared" ref="P900:P963" si="59">E900/H900</f>
        <v>76.978705978705975</v>
      </c>
      <c r="Q900" t="s">
        <v>2041</v>
      </c>
      <c r="R900" t="s">
        <v>2042</v>
      </c>
      <c r="S900" s="10">
        <f t="shared" si="57"/>
        <v>43815.25</v>
      </c>
      <c r="T900" s="10">
        <f t="shared" si="5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60">(E901/D901) * 100</f>
        <v>407.09677419354841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6">
        <f t="shared" si="59"/>
        <v>102.60162601626017</v>
      </c>
      <c r="Q901" t="s">
        <v>2035</v>
      </c>
      <c r="R901" t="s">
        <v>2058</v>
      </c>
      <c r="S901" s="10">
        <f t="shared" si="57"/>
        <v>41554.208333333336</v>
      </c>
      <c r="T901" s="10">
        <f t="shared" si="5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60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6">
        <f t="shared" si="59"/>
        <v>2</v>
      </c>
      <c r="Q902" t="s">
        <v>2037</v>
      </c>
      <c r="R902" t="s">
        <v>2038</v>
      </c>
      <c r="S902" s="10">
        <f t="shared" si="57"/>
        <v>41901.208333333336</v>
      </c>
      <c r="T902" s="10">
        <f t="shared" si="5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60"/>
        <v>156.17857142857144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6">
        <f t="shared" si="59"/>
        <v>55.0062893081761</v>
      </c>
      <c r="Q903" t="s">
        <v>2035</v>
      </c>
      <c r="R903" t="s">
        <v>2036</v>
      </c>
      <c r="S903" s="10">
        <f t="shared" si="57"/>
        <v>43298.208333333328</v>
      </c>
      <c r="T903" s="10">
        <f t="shared" si="5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60"/>
        <v>252.42857142857144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6">
        <f t="shared" si="59"/>
        <v>32.127272727272725</v>
      </c>
      <c r="Q904" t="s">
        <v>2037</v>
      </c>
      <c r="R904" t="s">
        <v>2038</v>
      </c>
      <c r="S904" s="10">
        <f t="shared" si="57"/>
        <v>42399.25</v>
      </c>
      <c r="T904" s="10">
        <f t="shared" si="5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60"/>
        <v>1.729268292682927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6">
        <f t="shared" si="59"/>
        <v>50.642857142857146</v>
      </c>
      <c r="Q905" t="s">
        <v>2047</v>
      </c>
      <c r="R905" t="s">
        <v>2048</v>
      </c>
      <c r="S905" s="10">
        <f t="shared" si="57"/>
        <v>41034.208333333336</v>
      </c>
      <c r="T905" s="10">
        <f t="shared" si="5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60"/>
        <v>12.230769230769232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6">
        <f t="shared" si="59"/>
        <v>49.6875</v>
      </c>
      <c r="Q906" t="s">
        <v>2047</v>
      </c>
      <c r="R906" t="s">
        <v>2056</v>
      </c>
      <c r="S906" s="10">
        <f t="shared" si="57"/>
        <v>41186.208333333336</v>
      </c>
      <c r="T906" s="10">
        <f t="shared" si="5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60"/>
        <v>163.98734177215189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6">
        <f t="shared" si="59"/>
        <v>54.894067796610166</v>
      </c>
      <c r="Q907" t="s">
        <v>2039</v>
      </c>
      <c r="R907" t="s">
        <v>2040</v>
      </c>
      <c r="S907" s="10">
        <f t="shared" si="57"/>
        <v>41536.208333333336</v>
      </c>
      <c r="T907" s="10">
        <f t="shared" si="5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60"/>
        <v>162.98181818181817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6">
        <f t="shared" si="59"/>
        <v>46.931937172774866</v>
      </c>
      <c r="Q908" t="s">
        <v>2041</v>
      </c>
      <c r="R908" t="s">
        <v>2042</v>
      </c>
      <c r="S908" s="10">
        <f t="shared" si="57"/>
        <v>42868.208333333328</v>
      </c>
      <c r="T908" s="10">
        <f t="shared" si="5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60"/>
        <v>20.252747252747252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6">
        <f t="shared" si="59"/>
        <v>44.951219512195124</v>
      </c>
      <c r="Q909" t="s">
        <v>2039</v>
      </c>
      <c r="R909" t="s">
        <v>2040</v>
      </c>
      <c r="S909" s="10">
        <f t="shared" si="57"/>
        <v>40660.208333333336</v>
      </c>
      <c r="T909" s="10">
        <f t="shared" si="5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60"/>
        <v>319.24083769633506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6">
        <f t="shared" si="59"/>
        <v>30.99898322318251</v>
      </c>
      <c r="Q910" t="s">
        <v>2050</v>
      </c>
      <c r="R910" t="s">
        <v>2051</v>
      </c>
      <c r="S910" s="10">
        <f t="shared" si="57"/>
        <v>41031.208333333336</v>
      </c>
      <c r="T910" s="10">
        <f t="shared" si="5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60"/>
        <v>478.94444444444446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6">
        <f t="shared" si="59"/>
        <v>107.7625</v>
      </c>
      <c r="Q911" t="s">
        <v>2039</v>
      </c>
      <c r="R911" t="s">
        <v>2040</v>
      </c>
      <c r="S911" s="10">
        <f t="shared" si="57"/>
        <v>43255.208333333328</v>
      </c>
      <c r="T911" s="10">
        <f t="shared" si="5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60"/>
        <v>19.556634304207122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6">
        <f t="shared" si="59"/>
        <v>102.07770270270271</v>
      </c>
      <c r="Q912" t="s">
        <v>2039</v>
      </c>
      <c r="R912" t="s">
        <v>2040</v>
      </c>
      <c r="S912" s="10">
        <f t="shared" si="57"/>
        <v>42026.25</v>
      </c>
      <c r="T912" s="10">
        <f t="shared" si="5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60"/>
        <v>198.94827586206895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6">
        <f t="shared" si="59"/>
        <v>24.976190476190474</v>
      </c>
      <c r="Q913" t="s">
        <v>2037</v>
      </c>
      <c r="R913" t="s">
        <v>2038</v>
      </c>
      <c r="S913" s="10">
        <f t="shared" si="57"/>
        <v>43717.208333333328</v>
      </c>
      <c r="T913" s="10">
        <f t="shared" si="5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60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6">
        <f t="shared" si="59"/>
        <v>79.944134078212286</v>
      </c>
      <c r="Q914" t="s">
        <v>2041</v>
      </c>
      <c r="R914" t="s">
        <v>2044</v>
      </c>
      <c r="S914" s="10">
        <f t="shared" si="57"/>
        <v>41157.208333333336</v>
      </c>
      <c r="T914" s="10">
        <f t="shared" si="5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60"/>
        <v>50.621082621082621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6">
        <f t="shared" si="59"/>
        <v>67.946462715105156</v>
      </c>
      <c r="Q915" t="s">
        <v>2041</v>
      </c>
      <c r="R915" t="s">
        <v>2044</v>
      </c>
      <c r="S915" s="10">
        <f t="shared" si="57"/>
        <v>43597.208333333328</v>
      </c>
      <c r="T915" s="10">
        <f t="shared" si="5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60"/>
        <v>57.4375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6">
        <f t="shared" si="59"/>
        <v>26.070921985815602</v>
      </c>
      <c r="Q916" t="s">
        <v>2039</v>
      </c>
      <c r="R916" t="s">
        <v>2040</v>
      </c>
      <c r="S916" s="10">
        <f t="shared" si="57"/>
        <v>41490.208333333336</v>
      </c>
      <c r="T916" s="10">
        <f t="shared" si="5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60"/>
        <v>155.62827640984909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6">
        <f t="shared" si="59"/>
        <v>105.0032154340836</v>
      </c>
      <c r="Q917" t="s">
        <v>2041</v>
      </c>
      <c r="R917" t="s">
        <v>2060</v>
      </c>
      <c r="S917" s="10">
        <f t="shared" si="57"/>
        <v>42976.208333333328</v>
      </c>
      <c r="T917" s="10">
        <f t="shared" si="5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60"/>
        <v>36.297297297297298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6">
        <f t="shared" si="59"/>
        <v>25.826923076923077</v>
      </c>
      <c r="Q918" t="s">
        <v>2054</v>
      </c>
      <c r="R918" t="s">
        <v>2055</v>
      </c>
      <c r="S918" s="10">
        <f t="shared" si="57"/>
        <v>41991.25</v>
      </c>
      <c r="T918" s="10">
        <f t="shared" si="5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60"/>
        <v>58.25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6">
        <f t="shared" si="59"/>
        <v>77.666666666666671</v>
      </c>
      <c r="Q919" t="s">
        <v>2041</v>
      </c>
      <c r="R919" t="s">
        <v>2052</v>
      </c>
      <c r="S919" s="10">
        <f t="shared" si="57"/>
        <v>40722.208333333336</v>
      </c>
      <c r="T919" s="10">
        <f t="shared" si="5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60"/>
        <v>237.39473684210526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6">
        <f t="shared" si="59"/>
        <v>57.82692307692308</v>
      </c>
      <c r="Q920" t="s">
        <v>2047</v>
      </c>
      <c r="R920" t="s">
        <v>2056</v>
      </c>
      <c r="S920" s="10">
        <f t="shared" si="57"/>
        <v>41117.208333333336</v>
      </c>
      <c r="T920" s="10">
        <f t="shared" si="5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60"/>
        <v>58.75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6">
        <f t="shared" si="59"/>
        <v>92.955555555555549</v>
      </c>
      <c r="Q921" t="s">
        <v>2039</v>
      </c>
      <c r="R921" t="s">
        <v>2040</v>
      </c>
      <c r="S921" s="10">
        <f t="shared" si="57"/>
        <v>43022.208333333328</v>
      </c>
      <c r="T921" s="10">
        <f t="shared" si="5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60"/>
        <v>182.56603773584905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6">
        <f t="shared" si="59"/>
        <v>37.945098039215686</v>
      </c>
      <c r="Q922" t="s">
        <v>2041</v>
      </c>
      <c r="R922" t="s">
        <v>2049</v>
      </c>
      <c r="S922" s="10">
        <f t="shared" si="57"/>
        <v>43503.25</v>
      </c>
      <c r="T922" s="10">
        <f t="shared" si="5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60"/>
        <v>0.75436408977556113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6">
        <f t="shared" si="59"/>
        <v>31.842105263157894</v>
      </c>
      <c r="Q923" t="s">
        <v>2037</v>
      </c>
      <c r="R923" t="s">
        <v>2038</v>
      </c>
      <c r="S923" s="10">
        <f t="shared" si="57"/>
        <v>40951.25</v>
      </c>
      <c r="T923" s="10">
        <f t="shared" si="5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60"/>
        <v>175.95330739299609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6">
        <f t="shared" si="59"/>
        <v>40</v>
      </c>
      <c r="Q924" t="s">
        <v>2035</v>
      </c>
      <c r="R924" t="s">
        <v>2062</v>
      </c>
      <c r="S924" s="10">
        <f t="shared" si="57"/>
        <v>43443.25</v>
      </c>
      <c r="T924" s="10">
        <f t="shared" si="5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60"/>
        <v>237.88235294117646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6">
        <f t="shared" si="59"/>
        <v>101.1</v>
      </c>
      <c r="Q925" t="s">
        <v>2039</v>
      </c>
      <c r="R925" t="s">
        <v>2040</v>
      </c>
      <c r="S925" s="10">
        <f t="shared" si="57"/>
        <v>40373.208333333336</v>
      </c>
      <c r="T925" s="10">
        <f t="shared" si="5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60"/>
        <v>488.05076142131981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6">
        <f t="shared" si="59"/>
        <v>84.006989951944078</v>
      </c>
      <c r="Q926" t="s">
        <v>2039</v>
      </c>
      <c r="R926" t="s">
        <v>2040</v>
      </c>
      <c r="S926" s="10">
        <f t="shared" si="57"/>
        <v>43769.208333333328</v>
      </c>
      <c r="T926" s="10">
        <f t="shared" si="5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60"/>
        <v>224.06666666666669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6">
        <f t="shared" si="59"/>
        <v>103.41538461538461</v>
      </c>
      <c r="Q927" t="s">
        <v>2039</v>
      </c>
      <c r="R927" t="s">
        <v>2040</v>
      </c>
      <c r="S927" s="10">
        <f t="shared" si="57"/>
        <v>43000.208333333328</v>
      </c>
      <c r="T927" s="10">
        <f t="shared" si="5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60"/>
        <v>18.126436781609197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6">
        <f t="shared" si="59"/>
        <v>105.13333333333334</v>
      </c>
      <c r="Q928" t="s">
        <v>2033</v>
      </c>
      <c r="R928" t="s">
        <v>2034</v>
      </c>
      <c r="S928" s="10">
        <f t="shared" si="57"/>
        <v>42502.208333333328</v>
      </c>
      <c r="T928" s="10">
        <f t="shared" si="5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60"/>
        <v>45.847222222222221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6">
        <f t="shared" si="59"/>
        <v>89.21621621621621</v>
      </c>
      <c r="Q929" t="s">
        <v>2039</v>
      </c>
      <c r="R929" t="s">
        <v>2040</v>
      </c>
      <c r="S929" s="10">
        <f t="shared" si="57"/>
        <v>41102.208333333336</v>
      </c>
      <c r="T929" s="10">
        <f t="shared" si="5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60"/>
        <v>117.31541218637993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6">
        <f t="shared" si="59"/>
        <v>51.995234312946785</v>
      </c>
      <c r="Q930" t="s">
        <v>2037</v>
      </c>
      <c r="R930" t="s">
        <v>2038</v>
      </c>
      <c r="S930" s="10">
        <f t="shared" si="57"/>
        <v>41637.25</v>
      </c>
      <c r="T930" s="10">
        <f t="shared" si="5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60"/>
        <v>217.30909090909088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6">
        <f t="shared" si="59"/>
        <v>64.956521739130437</v>
      </c>
      <c r="Q931" t="s">
        <v>2039</v>
      </c>
      <c r="R931" t="s">
        <v>2040</v>
      </c>
      <c r="S931" s="10">
        <f t="shared" si="57"/>
        <v>42858.208333333328</v>
      </c>
      <c r="T931" s="10">
        <f t="shared" si="5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60"/>
        <v>112.28571428571428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6">
        <f t="shared" si="59"/>
        <v>46.235294117647058</v>
      </c>
      <c r="Q932" t="s">
        <v>2039</v>
      </c>
      <c r="R932" t="s">
        <v>2040</v>
      </c>
      <c r="S932" s="10">
        <f t="shared" si="57"/>
        <v>42060.25</v>
      </c>
      <c r="T932" s="10">
        <f t="shared" si="5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60"/>
        <v>72.51898734177216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6">
        <f t="shared" si="59"/>
        <v>51.151785714285715</v>
      </c>
      <c r="Q933" t="s">
        <v>2039</v>
      </c>
      <c r="R933" t="s">
        <v>2040</v>
      </c>
      <c r="S933" s="10">
        <f t="shared" si="57"/>
        <v>41818.208333333336</v>
      </c>
      <c r="T933" s="10">
        <f t="shared" si="5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60"/>
        <v>212.30434782608697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6">
        <f t="shared" si="59"/>
        <v>33.909722222222221</v>
      </c>
      <c r="Q934" t="s">
        <v>2035</v>
      </c>
      <c r="R934" t="s">
        <v>2036</v>
      </c>
      <c r="S934" s="10">
        <f t="shared" si="57"/>
        <v>41709.208333333336</v>
      </c>
      <c r="T934" s="10">
        <f t="shared" si="5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60"/>
        <v>239.74657534246577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6">
        <f t="shared" si="59"/>
        <v>92.016298633017882</v>
      </c>
      <c r="Q935" t="s">
        <v>2039</v>
      </c>
      <c r="R935" t="s">
        <v>2040</v>
      </c>
      <c r="S935" s="10">
        <f t="shared" si="57"/>
        <v>41372.208333333336</v>
      </c>
      <c r="T935" s="10">
        <f t="shared" si="5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60"/>
        <v>181.93548387096774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6">
        <f t="shared" si="59"/>
        <v>107.42857142857143</v>
      </c>
      <c r="Q936" t="s">
        <v>2039</v>
      </c>
      <c r="R936" t="s">
        <v>2040</v>
      </c>
      <c r="S936" s="10">
        <f t="shared" si="57"/>
        <v>42422.25</v>
      </c>
      <c r="T936" s="10">
        <f t="shared" si="5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60"/>
        <v>164.13114754098362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6">
        <f t="shared" si="59"/>
        <v>75.848484848484844</v>
      </c>
      <c r="Q937" t="s">
        <v>2039</v>
      </c>
      <c r="R937" t="s">
        <v>2040</v>
      </c>
      <c r="S937" s="10">
        <f t="shared" si="57"/>
        <v>42209.208333333328</v>
      </c>
      <c r="T937" s="10">
        <f t="shared" si="5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60"/>
        <v>1.6375968992248062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6">
        <f t="shared" si="59"/>
        <v>80.476190476190482</v>
      </c>
      <c r="Q938" t="s">
        <v>2039</v>
      </c>
      <c r="R938" t="s">
        <v>2040</v>
      </c>
      <c r="S938" s="10">
        <f t="shared" si="57"/>
        <v>43668.208333333328</v>
      </c>
      <c r="T938" s="10">
        <f t="shared" si="5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60"/>
        <v>49.64385964912281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6">
        <f t="shared" si="59"/>
        <v>86.978483606557376</v>
      </c>
      <c r="Q939" t="s">
        <v>2041</v>
      </c>
      <c r="R939" t="s">
        <v>2042</v>
      </c>
      <c r="S939" s="10">
        <f t="shared" si="57"/>
        <v>42334.25</v>
      </c>
      <c r="T939" s="10">
        <f t="shared" si="5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60"/>
        <v>109.70652173913042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6">
        <f t="shared" si="59"/>
        <v>105.13541666666667</v>
      </c>
      <c r="Q940" t="s">
        <v>2047</v>
      </c>
      <c r="R940" t="s">
        <v>2053</v>
      </c>
      <c r="S940" s="10">
        <f t="shared" si="57"/>
        <v>43263.208333333328</v>
      </c>
      <c r="T940" s="10">
        <f t="shared" si="5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60"/>
        <v>49.217948717948715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6">
        <f t="shared" si="59"/>
        <v>57.298507462686565</v>
      </c>
      <c r="Q941" t="s">
        <v>2050</v>
      </c>
      <c r="R941" t="s">
        <v>2051</v>
      </c>
      <c r="S941" s="10">
        <f t="shared" si="57"/>
        <v>40670.208333333336</v>
      </c>
      <c r="T941" s="10">
        <f t="shared" si="5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60"/>
        <v>62.232323232323225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6">
        <f t="shared" si="59"/>
        <v>93.348484848484844</v>
      </c>
      <c r="Q942" t="s">
        <v>2037</v>
      </c>
      <c r="R942" t="s">
        <v>2038</v>
      </c>
      <c r="S942" s="10">
        <f t="shared" si="57"/>
        <v>41244.25</v>
      </c>
      <c r="T942" s="10">
        <f t="shared" si="5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60"/>
        <v>13.05813953488372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6">
        <f t="shared" si="59"/>
        <v>71.987179487179489</v>
      </c>
      <c r="Q943" t="s">
        <v>2039</v>
      </c>
      <c r="R943" t="s">
        <v>2040</v>
      </c>
      <c r="S943" s="10">
        <f t="shared" si="57"/>
        <v>40552.25</v>
      </c>
      <c r="T943" s="10">
        <f t="shared" si="5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60"/>
        <v>64.635416666666671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6">
        <f t="shared" si="59"/>
        <v>92.611940298507463</v>
      </c>
      <c r="Q944" t="s">
        <v>2039</v>
      </c>
      <c r="R944" t="s">
        <v>2040</v>
      </c>
      <c r="S944" s="10">
        <f t="shared" si="57"/>
        <v>40568.25</v>
      </c>
      <c r="T944" s="10">
        <f t="shared" si="5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60"/>
        <v>159.58666666666667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6">
        <f t="shared" si="59"/>
        <v>104.99122807017544</v>
      </c>
      <c r="Q945" t="s">
        <v>2033</v>
      </c>
      <c r="R945" t="s">
        <v>2034</v>
      </c>
      <c r="S945" s="10">
        <f t="shared" si="57"/>
        <v>41906.208333333336</v>
      </c>
      <c r="T945" s="10">
        <f t="shared" si="5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60"/>
        <v>81.42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6">
        <f t="shared" si="59"/>
        <v>30.958174904942965</v>
      </c>
      <c r="Q946" t="s">
        <v>2054</v>
      </c>
      <c r="R946" t="s">
        <v>2055</v>
      </c>
      <c r="S946" s="10">
        <f t="shared" si="57"/>
        <v>42776.25</v>
      </c>
      <c r="T946" s="10">
        <f t="shared" si="5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60"/>
        <v>32.444767441860463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6">
        <f t="shared" si="59"/>
        <v>33.001182732111175</v>
      </c>
      <c r="Q947" t="s">
        <v>2054</v>
      </c>
      <c r="R947" t="s">
        <v>2055</v>
      </c>
      <c r="S947" s="10">
        <f t="shared" si="57"/>
        <v>41004.208333333336</v>
      </c>
      <c r="T947" s="10">
        <f t="shared" si="5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60"/>
        <v>9.9141184124918666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6">
        <f t="shared" si="59"/>
        <v>84.187845303867405</v>
      </c>
      <c r="Q948" t="s">
        <v>2039</v>
      </c>
      <c r="R948" t="s">
        <v>2040</v>
      </c>
      <c r="S948" s="10">
        <f t="shared" si="57"/>
        <v>40710.208333333336</v>
      </c>
      <c r="T948" s="10">
        <f t="shared" si="5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60"/>
        <v>26.694444444444443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6">
        <f t="shared" si="59"/>
        <v>73.92307692307692</v>
      </c>
      <c r="Q949" t="s">
        <v>2039</v>
      </c>
      <c r="R949" t="s">
        <v>2040</v>
      </c>
      <c r="S949" s="10">
        <f t="shared" si="57"/>
        <v>41908.208333333336</v>
      </c>
      <c r="T949" s="10">
        <f t="shared" si="5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60"/>
        <v>62.957446808510639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6">
        <f t="shared" si="59"/>
        <v>36.987499999999997</v>
      </c>
      <c r="Q950" t="s">
        <v>2041</v>
      </c>
      <c r="R950" t="s">
        <v>2042</v>
      </c>
      <c r="S950" s="10">
        <f t="shared" si="57"/>
        <v>41985.25</v>
      </c>
      <c r="T950" s="10">
        <f t="shared" si="5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60"/>
        <v>161.35593220338984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6">
        <f t="shared" si="59"/>
        <v>46.896551724137929</v>
      </c>
      <c r="Q951" t="s">
        <v>2037</v>
      </c>
      <c r="R951" t="s">
        <v>2038</v>
      </c>
      <c r="S951" s="10">
        <f t="shared" si="57"/>
        <v>42112.208333333328</v>
      </c>
      <c r="T951" s="10">
        <f t="shared" si="5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60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6">
        <f t="shared" si="59"/>
        <v>5</v>
      </c>
      <c r="Q952" t="s">
        <v>2039</v>
      </c>
      <c r="R952" t="s">
        <v>2040</v>
      </c>
      <c r="S952" s="10">
        <f t="shared" si="57"/>
        <v>43571.208333333328</v>
      </c>
      <c r="T952" s="10">
        <f t="shared" si="5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60"/>
        <v>1096.9379310344827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6">
        <f t="shared" si="59"/>
        <v>102.02437459910199</v>
      </c>
      <c r="Q953" t="s">
        <v>2035</v>
      </c>
      <c r="R953" t="s">
        <v>2036</v>
      </c>
      <c r="S953" s="10">
        <f t="shared" si="57"/>
        <v>42730.25</v>
      </c>
      <c r="T953" s="10">
        <f t="shared" si="5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60"/>
        <v>70.094158075601371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6">
        <f t="shared" si="59"/>
        <v>45.007502206531335</v>
      </c>
      <c r="Q954" t="s">
        <v>2041</v>
      </c>
      <c r="R954" t="s">
        <v>2042</v>
      </c>
      <c r="S954" s="10">
        <f t="shared" si="57"/>
        <v>42591.208333333328</v>
      </c>
      <c r="T954" s="10">
        <f t="shared" si="5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60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6">
        <f t="shared" si="59"/>
        <v>94.285714285714292</v>
      </c>
      <c r="Q955" t="s">
        <v>2041</v>
      </c>
      <c r="R955" t="s">
        <v>2063</v>
      </c>
      <c r="S955" s="10">
        <f t="shared" si="57"/>
        <v>42358.25</v>
      </c>
      <c r="T955" s="10">
        <f t="shared" si="5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60"/>
        <v>367.0985915492958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6">
        <f t="shared" si="59"/>
        <v>101.02325581395348</v>
      </c>
      <c r="Q956" t="s">
        <v>2037</v>
      </c>
      <c r="R956" t="s">
        <v>2038</v>
      </c>
      <c r="S956" s="10">
        <f t="shared" si="57"/>
        <v>41174.208333333336</v>
      </c>
      <c r="T956" s="10">
        <f t="shared" si="5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60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6">
        <f t="shared" si="59"/>
        <v>97.037499999999994</v>
      </c>
      <c r="Q957" t="s">
        <v>2039</v>
      </c>
      <c r="R957" t="s">
        <v>2040</v>
      </c>
      <c r="S957" s="10">
        <f t="shared" si="57"/>
        <v>41238.25</v>
      </c>
      <c r="T957" s="10">
        <f t="shared" si="5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60"/>
        <v>19.028784648187631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6">
        <f t="shared" si="59"/>
        <v>43.00963855421687</v>
      </c>
      <c r="Q958" t="s">
        <v>2041</v>
      </c>
      <c r="R958" t="s">
        <v>2063</v>
      </c>
      <c r="S958" s="10">
        <f t="shared" si="57"/>
        <v>42360.25</v>
      </c>
      <c r="T958" s="10">
        <f t="shared" si="5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60"/>
        <v>126.87755102040816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6">
        <f t="shared" si="59"/>
        <v>94.916030534351151</v>
      </c>
      <c r="Q959" t="s">
        <v>2039</v>
      </c>
      <c r="R959" t="s">
        <v>2040</v>
      </c>
      <c r="S959" s="10">
        <f t="shared" si="57"/>
        <v>40955.25</v>
      </c>
      <c r="T959" s="10">
        <f t="shared" si="5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60"/>
        <v>734.63636363636363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6">
        <f t="shared" si="59"/>
        <v>72.151785714285708</v>
      </c>
      <c r="Q960" t="s">
        <v>2041</v>
      </c>
      <c r="R960" t="s">
        <v>2049</v>
      </c>
      <c r="S960" s="10">
        <f t="shared" si="57"/>
        <v>40350.208333333336</v>
      </c>
      <c r="T960" s="10">
        <f t="shared" si="5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60"/>
        <v>4.5731034482758623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6">
        <f t="shared" si="59"/>
        <v>51.007692307692309</v>
      </c>
      <c r="Q961" t="s">
        <v>2047</v>
      </c>
      <c r="R961" t="s">
        <v>2059</v>
      </c>
      <c r="S961" s="10">
        <f t="shared" si="57"/>
        <v>40357.208333333336</v>
      </c>
      <c r="T961" s="10">
        <f t="shared" si="5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60"/>
        <v>85.054545454545448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6">
        <f t="shared" si="59"/>
        <v>85.054545454545448</v>
      </c>
      <c r="Q962" t="s">
        <v>2037</v>
      </c>
      <c r="R962" t="s">
        <v>2038</v>
      </c>
      <c r="S962" s="10">
        <f t="shared" si="57"/>
        <v>42408.25</v>
      </c>
      <c r="T962" s="10">
        <f t="shared" si="5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119.29824561403508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6">
        <f t="shared" si="59"/>
        <v>43.87096774193548</v>
      </c>
      <c r="Q963" t="s">
        <v>2047</v>
      </c>
      <c r="R963" t="s">
        <v>2059</v>
      </c>
      <c r="S963" s="10">
        <f t="shared" ref="S963:S1001" si="61">(((K963/60)/60)/24)+DATE(1970,1,1)</f>
        <v>40591.25</v>
      </c>
      <c r="T963" s="10">
        <f t="shared" ref="T963:T1001" si="62">(((L963/60)/60)/24)+DATE(1970,1,1)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6">
        <f t="shared" ref="P964:P1001" si="63">E964/H964</f>
        <v>40.063909774436091</v>
      </c>
      <c r="Q964" t="s">
        <v>2033</v>
      </c>
      <c r="R964" t="s">
        <v>2034</v>
      </c>
      <c r="S964" s="10">
        <f t="shared" si="61"/>
        <v>41592.25</v>
      </c>
      <c r="T964" s="10">
        <f t="shared" si="62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64">(E965/D965) * 100</f>
        <v>84.694915254237287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6">
        <f t="shared" si="63"/>
        <v>43.833333333333336</v>
      </c>
      <c r="Q965" t="s">
        <v>2054</v>
      </c>
      <c r="R965" t="s">
        <v>2055</v>
      </c>
      <c r="S965" s="10">
        <f t="shared" si="61"/>
        <v>40607.25</v>
      </c>
      <c r="T965" s="10">
        <f t="shared" si="62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4"/>
        <v>355.7837837837838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6">
        <f t="shared" si="63"/>
        <v>84.92903225806451</v>
      </c>
      <c r="Q966" t="s">
        <v>2039</v>
      </c>
      <c r="R966" t="s">
        <v>2040</v>
      </c>
      <c r="S966" s="10">
        <f t="shared" si="61"/>
        <v>42135.208333333328</v>
      </c>
      <c r="T966" s="10">
        <f t="shared" si="62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4"/>
        <v>386.40909090909093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6">
        <f t="shared" si="63"/>
        <v>41.067632850241544</v>
      </c>
      <c r="Q967" t="s">
        <v>2035</v>
      </c>
      <c r="R967" t="s">
        <v>2036</v>
      </c>
      <c r="S967" s="10">
        <f t="shared" si="61"/>
        <v>40203.25</v>
      </c>
      <c r="T967" s="10">
        <f t="shared" si="62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4"/>
        <v>792.23529411764707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6">
        <f t="shared" si="63"/>
        <v>54.971428571428568</v>
      </c>
      <c r="Q968" t="s">
        <v>2039</v>
      </c>
      <c r="R968" t="s">
        <v>2040</v>
      </c>
      <c r="S968" s="10">
        <f t="shared" si="61"/>
        <v>42901.208333333328</v>
      </c>
      <c r="T968" s="10">
        <f t="shared" si="62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4"/>
        <v>137.03393665158373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6">
        <f t="shared" si="63"/>
        <v>77.010807374443743</v>
      </c>
      <c r="Q969" t="s">
        <v>2035</v>
      </c>
      <c r="R969" t="s">
        <v>2062</v>
      </c>
      <c r="S969" s="10">
        <f t="shared" si="61"/>
        <v>41005.208333333336</v>
      </c>
      <c r="T969" s="10">
        <f t="shared" si="62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4"/>
        <v>338.20833333333337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6">
        <f t="shared" si="63"/>
        <v>71.201754385964918</v>
      </c>
      <c r="Q970" t="s">
        <v>2033</v>
      </c>
      <c r="R970" t="s">
        <v>2034</v>
      </c>
      <c r="S970" s="10">
        <f t="shared" si="61"/>
        <v>40544.25</v>
      </c>
      <c r="T970" s="10">
        <f t="shared" si="62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4"/>
        <v>108.22784810126582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6">
        <f t="shared" si="63"/>
        <v>91.935483870967744</v>
      </c>
      <c r="Q971" t="s">
        <v>2039</v>
      </c>
      <c r="R971" t="s">
        <v>2040</v>
      </c>
      <c r="S971" s="10">
        <f t="shared" si="61"/>
        <v>43821.25</v>
      </c>
      <c r="T971" s="10">
        <f t="shared" si="62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4"/>
        <v>60.757639620653315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6">
        <f t="shared" si="63"/>
        <v>97.069023569023571</v>
      </c>
      <c r="Q972" t="s">
        <v>2039</v>
      </c>
      <c r="R972" t="s">
        <v>2040</v>
      </c>
      <c r="S972" s="10">
        <f t="shared" si="61"/>
        <v>40672.208333333336</v>
      </c>
      <c r="T972" s="10">
        <f t="shared" si="62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4"/>
        <v>27.725490196078432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6">
        <f t="shared" si="63"/>
        <v>58.916666666666664</v>
      </c>
      <c r="Q973" t="s">
        <v>2041</v>
      </c>
      <c r="R973" t="s">
        <v>2060</v>
      </c>
      <c r="S973" s="10">
        <f t="shared" si="61"/>
        <v>41555.208333333336</v>
      </c>
      <c r="T973" s="10">
        <f t="shared" si="62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4"/>
        <v>228.3934426229508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6">
        <f t="shared" si="63"/>
        <v>58.015466983938133</v>
      </c>
      <c r="Q974" t="s">
        <v>2037</v>
      </c>
      <c r="R974" t="s">
        <v>2038</v>
      </c>
      <c r="S974" s="10">
        <f t="shared" si="61"/>
        <v>41792.208333333336</v>
      </c>
      <c r="T974" s="10">
        <f t="shared" si="62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4"/>
        <v>21.615194054500414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6">
        <f t="shared" si="63"/>
        <v>103.87301587301587</v>
      </c>
      <c r="Q975" t="s">
        <v>2039</v>
      </c>
      <c r="R975" t="s">
        <v>2040</v>
      </c>
      <c r="S975" s="10">
        <f t="shared" si="61"/>
        <v>40522.25</v>
      </c>
      <c r="T975" s="10">
        <f t="shared" si="62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4"/>
        <v>373.875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6">
        <f t="shared" si="63"/>
        <v>93.46875</v>
      </c>
      <c r="Q976" t="s">
        <v>2035</v>
      </c>
      <c r="R976" t="s">
        <v>2045</v>
      </c>
      <c r="S976" s="10">
        <f t="shared" si="61"/>
        <v>41412.208333333336</v>
      </c>
      <c r="T976" s="10">
        <f t="shared" si="62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4"/>
        <v>154.92592592592592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6">
        <f t="shared" si="63"/>
        <v>61.970370370370368</v>
      </c>
      <c r="Q977" t="s">
        <v>2039</v>
      </c>
      <c r="R977" t="s">
        <v>2040</v>
      </c>
      <c r="S977" s="10">
        <f t="shared" si="61"/>
        <v>42337.25</v>
      </c>
      <c r="T977" s="10">
        <f t="shared" si="62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4"/>
        <v>322.14999999999998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6">
        <f t="shared" si="63"/>
        <v>92.042857142857144</v>
      </c>
      <c r="Q978" t="s">
        <v>2039</v>
      </c>
      <c r="R978" t="s">
        <v>2040</v>
      </c>
      <c r="S978" s="10">
        <f t="shared" si="61"/>
        <v>40571.25</v>
      </c>
      <c r="T978" s="10">
        <f t="shared" si="62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4"/>
        <v>73.957142857142856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6">
        <f t="shared" si="63"/>
        <v>77.268656716417908</v>
      </c>
      <c r="Q979" t="s">
        <v>2033</v>
      </c>
      <c r="R979" t="s">
        <v>2034</v>
      </c>
      <c r="S979" s="10">
        <f t="shared" si="61"/>
        <v>43138.25</v>
      </c>
      <c r="T979" s="10">
        <f t="shared" si="62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4"/>
        <v>864.1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6">
        <f t="shared" si="63"/>
        <v>93.923913043478265</v>
      </c>
      <c r="Q980" t="s">
        <v>2050</v>
      </c>
      <c r="R980" t="s">
        <v>2051</v>
      </c>
      <c r="S980" s="10">
        <f t="shared" si="61"/>
        <v>42686.25</v>
      </c>
      <c r="T980" s="10">
        <f t="shared" si="62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4"/>
        <v>143.26245847176079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6">
        <f t="shared" si="63"/>
        <v>84.969458128078813</v>
      </c>
      <c r="Q981" t="s">
        <v>2039</v>
      </c>
      <c r="R981" t="s">
        <v>2040</v>
      </c>
      <c r="S981" s="10">
        <f t="shared" si="61"/>
        <v>42078.208333333328</v>
      </c>
      <c r="T981" s="10">
        <f t="shared" si="62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4"/>
        <v>40.281762295081968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6">
        <f t="shared" si="63"/>
        <v>105.97035040431267</v>
      </c>
      <c r="Q982" t="s">
        <v>2047</v>
      </c>
      <c r="R982" t="s">
        <v>2048</v>
      </c>
      <c r="S982" s="10">
        <f t="shared" si="61"/>
        <v>42307.208333333328</v>
      </c>
      <c r="T982" s="10">
        <f t="shared" si="62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4"/>
        <v>178.22388059701493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6">
        <f t="shared" si="63"/>
        <v>36.969040247678016</v>
      </c>
      <c r="Q983" t="s">
        <v>2037</v>
      </c>
      <c r="R983" t="s">
        <v>2038</v>
      </c>
      <c r="S983" s="10">
        <f t="shared" si="61"/>
        <v>43094.25</v>
      </c>
      <c r="T983" s="10">
        <f t="shared" si="62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4"/>
        <v>84.930555555555557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6">
        <f t="shared" si="63"/>
        <v>81.533333333333331</v>
      </c>
      <c r="Q984" t="s">
        <v>2041</v>
      </c>
      <c r="R984" t="s">
        <v>2042</v>
      </c>
      <c r="S984" s="10">
        <f t="shared" si="61"/>
        <v>40743.208333333336</v>
      </c>
      <c r="T984" s="10">
        <f t="shared" si="62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4"/>
        <v>145.93648334624322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6">
        <f t="shared" si="63"/>
        <v>80.999140154772135</v>
      </c>
      <c r="Q985" t="s">
        <v>2041</v>
      </c>
      <c r="R985" t="s">
        <v>2042</v>
      </c>
      <c r="S985" s="10">
        <f t="shared" si="61"/>
        <v>43681.208333333328</v>
      </c>
      <c r="T985" s="10">
        <f t="shared" si="62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4"/>
        <v>152.46153846153848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6">
        <f t="shared" si="63"/>
        <v>26.010498687664043</v>
      </c>
      <c r="Q986" t="s">
        <v>2039</v>
      </c>
      <c r="R986" t="s">
        <v>2040</v>
      </c>
      <c r="S986" s="10">
        <f t="shared" si="61"/>
        <v>43716.208333333328</v>
      </c>
      <c r="T986" s="10">
        <f t="shared" si="62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4"/>
        <v>67.129542790152414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6">
        <f t="shared" si="63"/>
        <v>25.998410896708286</v>
      </c>
      <c r="Q987" t="s">
        <v>2035</v>
      </c>
      <c r="R987" t="s">
        <v>2036</v>
      </c>
      <c r="S987" s="10">
        <f t="shared" si="61"/>
        <v>41614.25</v>
      </c>
      <c r="T987" s="10">
        <f t="shared" si="62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4"/>
        <v>40.307692307692307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6">
        <f t="shared" si="63"/>
        <v>34.173913043478258</v>
      </c>
      <c r="Q988" t="s">
        <v>2035</v>
      </c>
      <c r="R988" t="s">
        <v>2036</v>
      </c>
      <c r="S988" s="10">
        <f t="shared" si="61"/>
        <v>40638.208333333336</v>
      </c>
      <c r="T988" s="10">
        <f t="shared" si="62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4"/>
        <v>216.79032258064518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6">
        <f t="shared" si="63"/>
        <v>28.002083333333335</v>
      </c>
      <c r="Q989" t="s">
        <v>2041</v>
      </c>
      <c r="R989" t="s">
        <v>2042</v>
      </c>
      <c r="S989" s="10">
        <f t="shared" si="61"/>
        <v>42852.208333333328</v>
      </c>
      <c r="T989" s="10">
        <f t="shared" si="62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4"/>
        <v>52.117021276595743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6">
        <f t="shared" si="63"/>
        <v>76.546875</v>
      </c>
      <c r="Q990" t="s">
        <v>2047</v>
      </c>
      <c r="R990" t="s">
        <v>2056</v>
      </c>
      <c r="S990" s="10">
        <f t="shared" si="61"/>
        <v>42686.25</v>
      </c>
      <c r="T990" s="10">
        <f t="shared" si="62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4"/>
        <v>499.58333333333337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6">
        <f t="shared" si="63"/>
        <v>53.053097345132741</v>
      </c>
      <c r="Q991" t="s">
        <v>2047</v>
      </c>
      <c r="R991" t="s">
        <v>2059</v>
      </c>
      <c r="S991" s="10">
        <f t="shared" si="61"/>
        <v>43571.208333333328</v>
      </c>
      <c r="T991" s="10">
        <f t="shared" si="62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4"/>
        <v>87.679487179487182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6">
        <f t="shared" si="63"/>
        <v>106.859375</v>
      </c>
      <c r="Q992" t="s">
        <v>2041</v>
      </c>
      <c r="R992" t="s">
        <v>2044</v>
      </c>
      <c r="S992" s="10">
        <f t="shared" si="61"/>
        <v>42432.25</v>
      </c>
      <c r="T992" s="10">
        <f t="shared" si="62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4"/>
        <v>113.17346938775511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6">
        <f t="shared" si="63"/>
        <v>46.020746887966808</v>
      </c>
      <c r="Q993" t="s">
        <v>2035</v>
      </c>
      <c r="R993" t="s">
        <v>2036</v>
      </c>
      <c r="S993" s="10">
        <f t="shared" si="61"/>
        <v>41907.208333333336</v>
      </c>
      <c r="T993" s="10">
        <f t="shared" si="62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4"/>
        <v>426.54838709677421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6">
        <f t="shared" si="63"/>
        <v>100.17424242424242</v>
      </c>
      <c r="Q994" t="s">
        <v>2041</v>
      </c>
      <c r="R994" t="s">
        <v>2044</v>
      </c>
      <c r="S994" s="10">
        <f t="shared" si="61"/>
        <v>43227.208333333328</v>
      </c>
      <c r="T994" s="10">
        <f t="shared" si="62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4"/>
        <v>77.632653061224488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6">
        <f t="shared" si="63"/>
        <v>101.44</v>
      </c>
      <c r="Q995" t="s">
        <v>2054</v>
      </c>
      <c r="R995" t="s">
        <v>2055</v>
      </c>
      <c r="S995" s="10">
        <f t="shared" si="61"/>
        <v>42362.25</v>
      </c>
      <c r="T995" s="10">
        <f t="shared" si="62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4"/>
        <v>52.496810772501767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6">
        <f t="shared" si="63"/>
        <v>87.972684085510693</v>
      </c>
      <c r="Q996" t="s">
        <v>2047</v>
      </c>
      <c r="R996" t="s">
        <v>2059</v>
      </c>
      <c r="S996" s="10">
        <f t="shared" si="61"/>
        <v>41929.208333333336</v>
      </c>
      <c r="T996" s="10">
        <f t="shared" si="62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4"/>
        <v>157.46762589928059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6">
        <f t="shared" si="63"/>
        <v>74.995594713656388</v>
      </c>
      <c r="Q997" t="s">
        <v>2033</v>
      </c>
      <c r="R997" t="s">
        <v>2034</v>
      </c>
      <c r="S997" s="10">
        <f t="shared" si="61"/>
        <v>43408.208333333328</v>
      </c>
      <c r="T997" s="10">
        <f t="shared" si="62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4"/>
        <v>72.939393939393938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6">
        <f t="shared" si="63"/>
        <v>42.982142857142854</v>
      </c>
      <c r="Q998" t="s">
        <v>2039</v>
      </c>
      <c r="R998" t="s">
        <v>2040</v>
      </c>
      <c r="S998" s="10">
        <f t="shared" si="61"/>
        <v>41276.25</v>
      </c>
      <c r="T998" s="10">
        <f t="shared" si="62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4"/>
        <v>60.565789473684205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6">
        <f t="shared" si="63"/>
        <v>33.115107913669064</v>
      </c>
      <c r="Q999" t="s">
        <v>2039</v>
      </c>
      <c r="R999" t="s">
        <v>2040</v>
      </c>
      <c r="S999" s="10">
        <f t="shared" si="61"/>
        <v>41659.25</v>
      </c>
      <c r="T999" s="10">
        <f t="shared" si="62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4"/>
        <v>56.791291291291287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6">
        <f t="shared" si="63"/>
        <v>101.13101604278074</v>
      </c>
      <c r="Q1000" t="s">
        <v>2035</v>
      </c>
      <c r="R1000" t="s">
        <v>2045</v>
      </c>
      <c r="S1000" s="10">
        <f t="shared" si="61"/>
        <v>40220.25</v>
      </c>
      <c r="T1000" s="10">
        <f t="shared" si="62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4"/>
        <v>56.542754275427541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6">
        <f t="shared" si="63"/>
        <v>55.98841354723708</v>
      </c>
      <c r="Q1001" t="s">
        <v>2033</v>
      </c>
      <c r="R1001" t="s">
        <v>2034</v>
      </c>
      <c r="S1001" s="10">
        <f t="shared" si="61"/>
        <v>42550.208333333328</v>
      </c>
      <c r="T1001" s="10">
        <f t="shared" si="62"/>
        <v>42557.208333333328</v>
      </c>
    </row>
  </sheetData>
  <autoFilter ref="A1:R1001" xr:uid="{D6419742-8579-4378-B1BE-A9B753F60044}"/>
  <conditionalFormatting sqref="G1:G1048576">
    <cfRule type="containsText" dxfId="15" priority="2" operator="containsText" text="live">
      <formula>NOT(ISERROR(SEARCH("live",G1)))</formula>
    </cfRule>
    <cfRule type="containsText" dxfId="14" priority="3" operator="containsText" text="cancel">
      <formula>NOT(ISERROR(SEARCH("cancel",G1)))</formula>
    </cfRule>
    <cfRule type="containsText" dxfId="13" priority="4" operator="containsText" text="successful">
      <formula>NOT(ISERROR(SEARCH("successful",G1)))</formula>
    </cfRule>
    <cfRule type="containsText" dxfId="12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8573-0AFC-4E56-BCD4-71F6E36EB0D1}">
  <dimension ref="A2:G28"/>
  <sheetViews>
    <sheetView tabSelected="1" workbookViewId="0">
      <selection activeCell="T13" sqref="T13"/>
    </sheetView>
  </sheetViews>
  <sheetFormatPr defaultRowHeight="15.75" x14ac:dyDescent="0.25"/>
  <cols>
    <col min="1" max="1" width="26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7" t="s">
        <v>6</v>
      </c>
      <c r="B2" t="s">
        <v>2071</v>
      </c>
    </row>
    <row r="4" spans="1:6" x14ac:dyDescent="0.25">
      <c r="A4" s="9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2041</v>
      </c>
      <c r="B6" s="16">
        <v>11</v>
      </c>
      <c r="C6" s="16">
        <v>60</v>
      </c>
      <c r="D6" s="16">
        <v>5</v>
      </c>
      <c r="E6" s="16">
        <v>102</v>
      </c>
      <c r="F6" s="16">
        <v>178</v>
      </c>
    </row>
    <row r="7" spans="1:6" x14ac:dyDescent="0.25">
      <c r="A7" s="8" t="s">
        <v>2033</v>
      </c>
      <c r="B7" s="16">
        <v>4</v>
      </c>
      <c r="C7" s="16">
        <v>20</v>
      </c>
      <c r="D7" s="16"/>
      <c r="E7" s="16">
        <v>22</v>
      </c>
      <c r="F7" s="16">
        <v>46</v>
      </c>
    </row>
    <row r="8" spans="1:6" x14ac:dyDescent="0.25">
      <c r="A8" s="8" t="s">
        <v>2050</v>
      </c>
      <c r="B8" s="16">
        <v>1</v>
      </c>
      <c r="C8" s="16">
        <v>23</v>
      </c>
      <c r="D8" s="16">
        <v>3</v>
      </c>
      <c r="E8" s="16">
        <v>21</v>
      </c>
      <c r="F8" s="16">
        <v>48</v>
      </c>
    </row>
    <row r="9" spans="1:6" x14ac:dyDescent="0.25">
      <c r="A9" s="8" t="s">
        <v>2064</v>
      </c>
      <c r="B9" s="16"/>
      <c r="C9" s="16"/>
      <c r="D9" s="16"/>
      <c r="E9" s="16">
        <v>4</v>
      </c>
      <c r="F9" s="16">
        <v>4</v>
      </c>
    </row>
    <row r="10" spans="1:6" x14ac:dyDescent="0.25">
      <c r="A10" s="8" t="s">
        <v>2035</v>
      </c>
      <c r="B10" s="16">
        <v>10</v>
      </c>
      <c r="C10" s="16">
        <v>66</v>
      </c>
      <c r="D10" s="16"/>
      <c r="E10" s="16">
        <v>99</v>
      </c>
      <c r="F10" s="16">
        <v>175</v>
      </c>
    </row>
    <row r="11" spans="1:6" x14ac:dyDescent="0.25">
      <c r="A11" s="8" t="s">
        <v>2054</v>
      </c>
      <c r="B11" s="16">
        <v>4</v>
      </c>
      <c r="C11" s="16">
        <v>11</v>
      </c>
      <c r="D11" s="16">
        <v>1</v>
      </c>
      <c r="E11" s="16">
        <v>26</v>
      </c>
      <c r="F11" s="16">
        <v>42</v>
      </c>
    </row>
    <row r="12" spans="1:6" x14ac:dyDescent="0.25">
      <c r="A12" s="8" t="s">
        <v>2047</v>
      </c>
      <c r="B12" s="16">
        <v>2</v>
      </c>
      <c r="C12" s="16">
        <v>24</v>
      </c>
      <c r="D12" s="16">
        <v>1</v>
      </c>
      <c r="E12" s="16">
        <v>40</v>
      </c>
      <c r="F12" s="16">
        <v>67</v>
      </c>
    </row>
    <row r="13" spans="1:6" x14ac:dyDescent="0.25">
      <c r="A13" s="8" t="s">
        <v>2037</v>
      </c>
      <c r="B13" s="16">
        <v>2</v>
      </c>
      <c r="C13" s="16">
        <v>28</v>
      </c>
      <c r="D13" s="16">
        <v>2</v>
      </c>
      <c r="E13" s="16">
        <v>64</v>
      </c>
      <c r="F13" s="16">
        <v>96</v>
      </c>
    </row>
    <row r="14" spans="1:6" x14ac:dyDescent="0.25">
      <c r="A14" s="8" t="s">
        <v>2039</v>
      </c>
      <c r="B14" s="16">
        <v>23</v>
      </c>
      <c r="C14" s="16">
        <v>132</v>
      </c>
      <c r="D14" s="16">
        <v>2</v>
      </c>
      <c r="E14" s="16">
        <v>187</v>
      </c>
      <c r="F14" s="16">
        <v>344</v>
      </c>
    </row>
    <row r="15" spans="1:6" x14ac:dyDescent="0.25">
      <c r="A15" s="8" t="s">
        <v>2067</v>
      </c>
      <c r="B15" s="16">
        <v>57</v>
      </c>
      <c r="C15" s="16">
        <v>364</v>
      </c>
      <c r="D15" s="16">
        <v>14</v>
      </c>
      <c r="E15" s="16">
        <v>565</v>
      </c>
      <c r="F15" s="16">
        <v>1000</v>
      </c>
    </row>
    <row r="16" spans="1:6" x14ac:dyDescent="0.25">
      <c r="F16" t="s">
        <v>2123</v>
      </c>
    </row>
    <row r="17" spans="1:7" x14ac:dyDescent="0.25">
      <c r="F17" s="11">
        <f>GETPIVOTDATA("outcome",$A$4,"outcome","successful")/GETPIVOTDATA("outcome",$A$4)</f>
        <v>0.56499999999999995</v>
      </c>
      <c r="G17" t="s">
        <v>2121</v>
      </c>
    </row>
    <row r="18" spans="1:7" x14ac:dyDescent="0.25">
      <c r="F18" s="11">
        <f>GETPIVOTDATA("outcome",$A$4,"outcome","failed")/GETPIVOTDATA("outcome",$A$4)</f>
        <v>0.36399999999999999</v>
      </c>
      <c r="G18" t="s">
        <v>2122</v>
      </c>
    </row>
    <row r="19" spans="1:7" x14ac:dyDescent="0.25">
      <c r="B19" t="s">
        <v>2088</v>
      </c>
      <c r="C19" t="s">
        <v>2089</v>
      </c>
    </row>
    <row r="20" spans="1:7" x14ac:dyDescent="0.25">
      <c r="A20" s="8" t="s">
        <v>2041</v>
      </c>
      <c r="B20" s="11">
        <f>GETPIVOTDATA("outcome",$A$4,"outcome","successful","Parent Category ","film &amp; video")/GETPIVOTDATA("outcome",$A$4,"Parent Category ","film &amp; video")</f>
        <v>0.5730337078651685</v>
      </c>
      <c r="C20" s="11">
        <f>GETPIVOTDATA("outcome",$A$4,"outcome","failed","Parent Category ","film &amp; video")/GETPIVOTDATA("outcome",$A$4,"Parent Category ","film &amp; video")</f>
        <v>0.33707865168539325</v>
      </c>
    </row>
    <row r="21" spans="1:7" x14ac:dyDescent="0.25">
      <c r="A21" s="8" t="s">
        <v>2033</v>
      </c>
      <c r="B21" s="11">
        <f>GETPIVOTDATA("outcome",$A$4,"outcome","successful","Parent Category ","food")/GETPIVOTDATA("outcome",$A$4,"Parent Category ","food")</f>
        <v>0.47826086956521741</v>
      </c>
      <c r="C21" s="11">
        <f>GETPIVOTDATA("outcome",$A$4,"outcome","failed","Parent Category ","food")/GETPIVOTDATA("outcome",$A$4,"Parent Category ","food")</f>
        <v>0.43478260869565216</v>
      </c>
    </row>
    <row r="22" spans="1:7" x14ac:dyDescent="0.25">
      <c r="A22" s="8" t="s">
        <v>2050</v>
      </c>
      <c r="B22" s="11">
        <f>GETPIVOTDATA("outcome",$A$4,"outcome","successful","Parent Category ","games")/GETPIVOTDATA("outcome",$A$4,"Parent Category ","games")</f>
        <v>0.4375</v>
      </c>
      <c r="C22" s="11">
        <f>GETPIVOTDATA("outcome",$A$4,"outcome","failed","Parent Category ","games")/GETPIVOTDATA("outcome",$A$4,"Parent Category ","games")</f>
        <v>0.47916666666666669</v>
      </c>
    </row>
    <row r="23" spans="1:7" x14ac:dyDescent="0.25">
      <c r="A23" s="8" t="s">
        <v>2064</v>
      </c>
      <c r="B23" s="11">
        <f>GETPIVOTDATA("outcome",$A$4,"outcome","successful","Parent Category ","journalism")/GETPIVOTDATA("outcome",$A$4,"Parent Category ","journalism")</f>
        <v>1</v>
      </c>
      <c r="C23" s="11">
        <v>0</v>
      </c>
    </row>
    <row r="24" spans="1:7" x14ac:dyDescent="0.25">
      <c r="A24" s="8" t="s">
        <v>2035</v>
      </c>
      <c r="B24" s="11">
        <f>GETPIVOTDATA("outcome",$A$4,"outcome","successful","Parent Category ","music")/GETPIVOTDATA("outcome",$A$4,"Parent Category ","music")</f>
        <v>0.56571428571428573</v>
      </c>
      <c r="C24" s="11">
        <f>GETPIVOTDATA("outcome",$A$4,"outcome","failed","Parent Category ","music")/GETPIVOTDATA("outcome",$A$4,"Parent Category ","music")</f>
        <v>0.37714285714285717</v>
      </c>
    </row>
    <row r="25" spans="1:7" x14ac:dyDescent="0.25">
      <c r="A25" s="8" t="s">
        <v>2054</v>
      </c>
      <c r="B25" s="11">
        <f>GETPIVOTDATA("outcome",$A$4,"outcome","successful","Parent Category ","photography")/GETPIVOTDATA("outcome",$A$4,"Parent Category ","photography")</f>
        <v>0.61904761904761907</v>
      </c>
      <c r="C25" s="11">
        <f>GETPIVOTDATA("outcome",$A$4,"outcome","failed","Parent Category ","photography")/GETPIVOTDATA("outcome",$A$4,"Parent Category ","photography")</f>
        <v>0.26190476190476192</v>
      </c>
    </row>
    <row r="26" spans="1:7" x14ac:dyDescent="0.25">
      <c r="A26" s="8" t="s">
        <v>2047</v>
      </c>
      <c r="B26" s="11">
        <f>GETPIVOTDATA("outcome",$A$4,"outcome","successful","Parent Category ","publishing")/GETPIVOTDATA("outcome",$A$4,"Parent Category ","publishing")</f>
        <v>0.59701492537313428</v>
      </c>
      <c r="C26" s="11">
        <f>GETPIVOTDATA("outcome",$A$4,"outcome","failed","Parent Category ","publishing")/GETPIVOTDATA("outcome",$A$4,"Parent Category ","publishing")</f>
        <v>0.35820895522388058</v>
      </c>
    </row>
    <row r="27" spans="1:7" x14ac:dyDescent="0.25">
      <c r="A27" s="8" t="s">
        <v>2037</v>
      </c>
      <c r="B27" s="11">
        <f>GETPIVOTDATA("outcome",$A$4,"outcome","successful","Parent Category ","technology")/GETPIVOTDATA("outcome",$A$4,"Parent Category ","technology")</f>
        <v>0.66666666666666663</v>
      </c>
      <c r="C27" s="11">
        <f>GETPIVOTDATA("outcome",$A$4,"outcome","failed","Parent Category ","technology")/GETPIVOTDATA("outcome",$A$4,"Parent Category ","technology")</f>
        <v>0.29166666666666669</v>
      </c>
    </row>
    <row r="28" spans="1:7" x14ac:dyDescent="0.25">
      <c r="A28" s="8" t="s">
        <v>2039</v>
      </c>
      <c r="B28" s="11">
        <f>GETPIVOTDATA("outcome",$A$4,"outcome","successful","Parent Category ","theater")/GETPIVOTDATA("outcome",$A$4,"Parent Category ","theater")</f>
        <v>0.54360465116279066</v>
      </c>
      <c r="C28" s="11">
        <f>GETPIVOTDATA("outcome",$A$4,"outcome","failed","Parent Category ","theater")/GETPIVOTDATA("outcome",$A$4,"Parent Category ","theater")</f>
        <v>0.38372093023255816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77CC-8545-4D89-9551-BB3E05AD3965}">
  <dimension ref="A1:F30"/>
  <sheetViews>
    <sheetView workbookViewId="0">
      <selection activeCell="K4" sqref="K4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2071</v>
      </c>
    </row>
    <row r="2" spans="1:6" x14ac:dyDescent="0.25">
      <c r="A2" s="7" t="s">
        <v>2031</v>
      </c>
      <c r="B2" t="s">
        <v>2071</v>
      </c>
    </row>
    <row r="4" spans="1:6" ht="31.5" x14ac:dyDescent="0.25">
      <c r="A4" s="9" t="s">
        <v>2070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5">
      <c r="A7" s="8" t="s">
        <v>2065</v>
      </c>
      <c r="B7" s="16"/>
      <c r="C7" s="16"/>
      <c r="D7" s="16"/>
      <c r="E7" s="16">
        <v>4</v>
      </c>
      <c r="F7" s="16">
        <v>4</v>
      </c>
    </row>
    <row r="8" spans="1:6" x14ac:dyDescent="0.25">
      <c r="A8" s="8" t="s">
        <v>2042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5">
      <c r="A9" s="8" t="s">
        <v>2044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5">
      <c r="A10" s="8" t="s">
        <v>2043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5">
      <c r="A11" s="8" t="s">
        <v>2053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5">
      <c r="A12" s="8" t="s">
        <v>2034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5">
      <c r="A13" s="8" t="s">
        <v>2045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5">
      <c r="A14" s="8" t="s">
        <v>2058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5">
      <c r="A15" s="8" t="s">
        <v>2057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5">
      <c r="A16" s="8" t="s">
        <v>2061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5">
      <c r="A17" s="8" t="s">
        <v>2048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5">
      <c r="A18" s="8" t="s">
        <v>2055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5">
      <c r="A19" s="8" t="s">
        <v>2040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5">
      <c r="A20" s="8" t="s">
        <v>2056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5">
      <c r="A21" s="8" t="s">
        <v>2036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5">
      <c r="A22" s="8" t="s">
        <v>2063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5">
      <c r="A23" s="8" t="s">
        <v>2052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5">
      <c r="A24" s="8" t="s">
        <v>2060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5">
      <c r="A25" s="8" t="s">
        <v>2059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5">
      <c r="A26" s="8" t="s">
        <v>2051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5">
      <c r="A27" s="8" t="s">
        <v>2046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5">
      <c r="A28" s="8" t="s">
        <v>2038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5">
      <c r="A29" s="8" t="s">
        <v>2062</v>
      </c>
      <c r="B29" s="16"/>
      <c r="C29" s="16"/>
      <c r="D29" s="16"/>
      <c r="E29" s="16">
        <v>3</v>
      </c>
      <c r="F29" s="16">
        <v>3</v>
      </c>
    </row>
    <row r="30" spans="1:6" x14ac:dyDescent="0.25">
      <c r="A30" s="8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D959-0F56-4385-B9E5-CFEC0C02D552}">
  <dimension ref="A1:E18"/>
  <sheetViews>
    <sheetView workbookViewId="0">
      <selection activeCell="R8" sqref="R8"/>
    </sheetView>
  </sheetViews>
  <sheetFormatPr defaultRowHeight="15.75" x14ac:dyDescent="0.25"/>
  <cols>
    <col min="1" max="1" width="1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2039</v>
      </c>
    </row>
    <row r="2" spans="1:5" x14ac:dyDescent="0.25">
      <c r="A2" s="7" t="s">
        <v>2086</v>
      </c>
      <c r="B2" t="s">
        <v>2071</v>
      </c>
    </row>
    <row r="4" spans="1:5" ht="31.5" x14ac:dyDescent="0.25">
      <c r="A4" s="9" t="s">
        <v>2087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2074</v>
      </c>
      <c r="B6" s="16">
        <v>3</v>
      </c>
      <c r="C6" s="16">
        <v>14</v>
      </c>
      <c r="D6" s="16">
        <v>15</v>
      </c>
      <c r="E6" s="16">
        <v>32</v>
      </c>
    </row>
    <row r="7" spans="1:5" x14ac:dyDescent="0.25">
      <c r="A7" s="8" t="s">
        <v>2075</v>
      </c>
      <c r="B7" s="16">
        <v>2</v>
      </c>
      <c r="C7" s="16">
        <v>7</v>
      </c>
      <c r="D7" s="16">
        <v>14</v>
      </c>
      <c r="E7" s="16">
        <v>23</v>
      </c>
    </row>
    <row r="8" spans="1:5" x14ac:dyDescent="0.25">
      <c r="A8" s="8" t="s">
        <v>2076</v>
      </c>
      <c r="B8" s="16">
        <v>1</v>
      </c>
      <c r="C8" s="16">
        <v>11</v>
      </c>
      <c r="D8" s="16">
        <v>17</v>
      </c>
      <c r="E8" s="16">
        <v>29</v>
      </c>
    </row>
    <row r="9" spans="1:5" x14ac:dyDescent="0.25">
      <c r="A9" s="8" t="s">
        <v>2077</v>
      </c>
      <c r="B9" s="16"/>
      <c r="C9" s="16">
        <v>9</v>
      </c>
      <c r="D9" s="16">
        <v>16</v>
      </c>
      <c r="E9" s="16">
        <v>25</v>
      </c>
    </row>
    <row r="10" spans="1:5" x14ac:dyDescent="0.25">
      <c r="A10" s="8" t="s">
        <v>2078</v>
      </c>
      <c r="B10" s="16">
        <v>2</v>
      </c>
      <c r="C10" s="16">
        <v>15</v>
      </c>
      <c r="D10" s="16">
        <v>10</v>
      </c>
      <c r="E10" s="16">
        <v>27</v>
      </c>
    </row>
    <row r="11" spans="1:5" x14ac:dyDescent="0.25">
      <c r="A11" s="8" t="s">
        <v>2079</v>
      </c>
      <c r="B11" s="16"/>
      <c r="C11" s="16">
        <v>11</v>
      </c>
      <c r="D11" s="16">
        <v>21</v>
      </c>
      <c r="E11" s="16">
        <v>32</v>
      </c>
    </row>
    <row r="12" spans="1:5" x14ac:dyDescent="0.25">
      <c r="A12" s="8" t="s">
        <v>2080</v>
      </c>
      <c r="B12" s="16">
        <v>2</v>
      </c>
      <c r="C12" s="16">
        <v>12</v>
      </c>
      <c r="D12" s="16">
        <v>17</v>
      </c>
      <c r="E12" s="16">
        <v>31</v>
      </c>
    </row>
    <row r="13" spans="1:5" x14ac:dyDescent="0.25">
      <c r="A13" s="8" t="s">
        <v>2081</v>
      </c>
      <c r="B13" s="16">
        <v>3</v>
      </c>
      <c r="C13" s="16">
        <v>12</v>
      </c>
      <c r="D13" s="16">
        <v>10</v>
      </c>
      <c r="E13" s="16">
        <v>25</v>
      </c>
    </row>
    <row r="14" spans="1:5" x14ac:dyDescent="0.25">
      <c r="A14" s="8" t="s">
        <v>2082</v>
      </c>
      <c r="B14" s="16">
        <v>2</v>
      </c>
      <c r="C14" s="16">
        <v>8</v>
      </c>
      <c r="D14" s="16">
        <v>19</v>
      </c>
      <c r="E14" s="16">
        <v>29</v>
      </c>
    </row>
    <row r="15" spans="1:5" x14ac:dyDescent="0.25">
      <c r="A15" s="8" t="s">
        <v>2083</v>
      </c>
      <c r="B15" s="16">
        <v>4</v>
      </c>
      <c r="C15" s="16">
        <v>13</v>
      </c>
      <c r="D15" s="16">
        <v>18</v>
      </c>
      <c r="E15" s="16">
        <v>35</v>
      </c>
    </row>
    <row r="16" spans="1:5" x14ac:dyDescent="0.25">
      <c r="A16" s="8" t="s">
        <v>2084</v>
      </c>
      <c r="B16" s="16">
        <v>2</v>
      </c>
      <c r="C16" s="16">
        <v>11</v>
      </c>
      <c r="D16" s="16">
        <v>16</v>
      </c>
      <c r="E16" s="16">
        <v>29</v>
      </c>
    </row>
    <row r="17" spans="1:5" x14ac:dyDescent="0.25">
      <c r="A17" s="8" t="s">
        <v>2085</v>
      </c>
      <c r="B17" s="16">
        <v>2</v>
      </c>
      <c r="C17" s="16">
        <v>9</v>
      </c>
      <c r="D17" s="16">
        <v>14</v>
      </c>
      <c r="E17" s="16">
        <v>25</v>
      </c>
    </row>
    <row r="18" spans="1:5" x14ac:dyDescent="0.25">
      <c r="A18" s="8" t="s">
        <v>2067</v>
      </c>
      <c r="B18" s="16">
        <v>23</v>
      </c>
      <c r="C18" s="16">
        <v>132</v>
      </c>
      <c r="D18" s="16">
        <v>187</v>
      </c>
      <c r="E18" s="16">
        <v>342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E771-C047-48A5-ACE8-B22C381FEB85}">
  <dimension ref="A1:H13"/>
  <sheetViews>
    <sheetView zoomScale="81" workbookViewId="0">
      <selection activeCell="I41" sqref="I41"/>
    </sheetView>
  </sheetViews>
  <sheetFormatPr defaultRowHeight="15.75" x14ac:dyDescent="0.25"/>
  <cols>
    <col min="1" max="1" width="12.5" bestFit="1" customWidth="1"/>
    <col min="2" max="2" width="16.375" bestFit="1" customWidth="1"/>
    <col min="3" max="3" width="12.125" bestFit="1" customWidth="1"/>
    <col min="4" max="4" width="15.375" bestFit="1" customWidth="1"/>
    <col min="5" max="5" width="11.625" bestFit="1" customWidth="1"/>
    <col min="6" max="6" width="18.375" bestFit="1" customWidth="1"/>
    <col min="7" max="7" width="15.25" bestFit="1" customWidth="1"/>
    <col min="8" max="8" width="18.5" bestFit="1" customWidth="1"/>
  </cols>
  <sheetData>
    <row r="1" spans="1:8" x14ac:dyDescent="0.25">
      <c r="A1" t="s">
        <v>2090</v>
      </c>
      <c r="B1" t="s">
        <v>2091</v>
      </c>
      <c r="C1" t="s">
        <v>2092</v>
      </c>
      <c r="D1" t="s">
        <v>2109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5">
      <c r="A2" t="s">
        <v>2106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COUNTIFS(Crowdfunding!D:D,"&lt;=1000",Crowdfunding!G:G,"canceled")</f>
        <v>1</v>
      </c>
      <c r="E2">
        <f>COUNTIF(Crowdfunding!D:D,"&lt;1000")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5">
      <c r="A3" t="s">
        <v>2097</v>
      </c>
      <c r="B3">
        <f>COUNTIFS(Crowdfunding!D:D,"&lt;=4999",Crowdfunding!G:G,"successful",Crowdfunding!D:D,"&gt;=1000")</f>
        <v>191</v>
      </c>
      <c r="C3">
        <f>COUNTIFS(Crowdfunding!D:D,"&gt;=1000",Crowdfunding!G:G,"failed",Crowdfunding!D:D,"&lt;=4999")</f>
        <v>38</v>
      </c>
      <c r="D3">
        <f>COUNTIFS(Crowdfunding!D:D,"&gt;=1000",Crowdfunding!G:G,"canceled",Crowdfunding!D:D,"&lt;=4999")</f>
        <v>2</v>
      </c>
      <c r="E3">
        <f>COUNTIFS(Crowdfunding!D:D,"&gt;=1000",Crowdfunding!D:D,"&lt;=4999")</f>
        <v>234</v>
      </c>
      <c r="F3" s="11">
        <f t="shared" ref="F3:F13" si="0">(B3/E3)</f>
        <v>0.81623931623931623</v>
      </c>
      <c r="G3" s="11">
        <f t="shared" ref="G3:G13" si="1">(C3/E3)</f>
        <v>0.1623931623931624</v>
      </c>
      <c r="H3" s="11">
        <f t="shared" ref="H3:H13" si="2">(D3/E3)</f>
        <v>8.5470085470085479E-3</v>
      </c>
    </row>
    <row r="4" spans="1:8" x14ac:dyDescent="0.25">
      <c r="A4" t="s">
        <v>2098</v>
      </c>
      <c r="B4">
        <f>COUNTIFS(Crowdfunding!D:D,"&lt;=9999",Crowdfunding!G:G,"successful",Crowdfunding!D:D,"&gt;=5000")</f>
        <v>164</v>
      </c>
      <c r="C4">
        <f>COUNTIFS(Crowdfunding!D:D,"&gt;=5000",Crowdfunding!G:G,"failed",Crowdfunding!D:D,"&lt;=9999")</f>
        <v>126</v>
      </c>
      <c r="D4">
        <f>COUNTIFS(Crowdfunding!D:D,"&gt;=5000",Crowdfunding!G:G,"canceled",Crowdfunding!D:D,"&lt;=9999")</f>
        <v>25</v>
      </c>
      <c r="E4">
        <f>COUNTIFS(Crowdfunding!D:D,"&gt;=5000",Crowdfunding!D:D,"&lt;=9999")</f>
        <v>317</v>
      </c>
      <c r="F4" s="11">
        <f t="shared" si="0"/>
        <v>0.51735015772870663</v>
      </c>
      <c r="G4" s="11">
        <f t="shared" si="1"/>
        <v>0.39747634069400634</v>
      </c>
      <c r="H4" s="11">
        <f t="shared" si="2"/>
        <v>7.8864353312302835E-2</v>
      </c>
    </row>
    <row r="5" spans="1:8" x14ac:dyDescent="0.25">
      <c r="A5" t="s">
        <v>2099</v>
      </c>
      <c r="B5">
        <f>COUNTIFS(Crowdfunding!D:D,"&lt;=14999",Crowdfunding!G:G,"successful",Crowdfunding!D:D,"&gt;=10000")</f>
        <v>4</v>
      </c>
      <c r="C5">
        <f>COUNTIFS(Crowdfunding!D:D,"&gt;=10000",Crowdfunding!G:G,"failed",Crowdfunding!D:D,"&lt;=14999")</f>
        <v>5</v>
      </c>
      <c r="D5">
        <f>COUNTIFS(Crowdfunding!D:D,"&gt;=10000",Crowdfunding!G:G,"canceled",Crowdfunding!D:D,"&lt;=14999")</f>
        <v>0</v>
      </c>
      <c r="E5">
        <f>COUNTIFS(Crowdfunding!D:D,"&gt;=10000",Crowdfunding!D:D,"&lt;=14999")</f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8" x14ac:dyDescent="0.25">
      <c r="A6" t="s">
        <v>2100</v>
      </c>
      <c r="B6">
        <f>COUNTIFS(Crowdfunding!D:D,"&lt;=19999",Crowdfunding!G:G,"successful",Crowdfunding!D:D,"&gt;=15000")</f>
        <v>10</v>
      </c>
      <c r="C6">
        <f>COUNTIFS(Crowdfunding!D:D,"&gt;=15000",Crowdfunding!G:G,"failed",Crowdfunding!D:D,"&lt;=19999")</f>
        <v>0</v>
      </c>
      <c r="D6">
        <f>COUNTIFS(Crowdfunding!D:D,"&gt;=15000",Crowdfunding!G:G,"canceled",Crowdfunding!D:D,"&lt;=19999")</f>
        <v>0</v>
      </c>
      <c r="E6">
        <f>COUNTIFS(Crowdfunding!D:D,"&gt;=15000",Crowdfunding!D:D,"&lt;=19999")</f>
        <v>10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 x14ac:dyDescent="0.25">
      <c r="A7" t="s">
        <v>2101</v>
      </c>
      <c r="B7">
        <f>COUNTIFS(Crowdfunding!D:D,"&lt;=24999",Crowdfunding!G:G,"successful",Crowdfunding!D:D,"&gt;=20000")</f>
        <v>7</v>
      </c>
      <c r="C7">
        <f>COUNTIFS(Crowdfunding!D:D,"&gt;=20000",Crowdfunding!G:G,"failed",Crowdfunding!D:D,"&lt;=24999")</f>
        <v>0</v>
      </c>
      <c r="D7">
        <f>COUNTIFS(Crowdfunding!D:D,"&gt;=20000",Crowdfunding!G:G,"canceled",Crowdfunding!D:D,"&lt;=24999")</f>
        <v>0</v>
      </c>
      <c r="E7">
        <f>COUNTIFS(Crowdfunding!D:D,"&gt;=20000",Crowdfunding!D:D,"&lt;=24999")</f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25">
      <c r="A8" t="s">
        <v>2102</v>
      </c>
      <c r="B8">
        <f>COUNTIFS(Crowdfunding!D:D,"&lt;=29999",Crowdfunding!G:G,"successful",Crowdfunding!D:D,"&gt;=25000")</f>
        <v>11</v>
      </c>
      <c r="C8">
        <f>COUNTIFS(Crowdfunding!D:D,"&gt;=25000",Crowdfunding!G:G,"failed",Crowdfunding!D:D,"&lt;=29999")</f>
        <v>3</v>
      </c>
      <c r="D8">
        <f>COUNTIFS(Crowdfunding!D:D,"&gt;=25000",Crowdfunding!G:G,"canceled",Crowdfunding!D:D,"&lt;=29999")</f>
        <v>0</v>
      </c>
      <c r="E8">
        <f>COUNTIFS(Crowdfunding!D:D,"&gt;=25000",Crowdfunding!D:D,"&lt;=29999")</f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25">
      <c r="A9" t="s">
        <v>2103</v>
      </c>
      <c r="B9">
        <f>COUNTIFS(Crowdfunding!D:D,"&lt;=34999",Crowdfunding!G:G,"successful",Crowdfunding!D:D,"&gt;=30000")</f>
        <v>7</v>
      </c>
      <c r="C9">
        <f>COUNTIFS(Crowdfunding!D:D,"&gt;=30000",Crowdfunding!G:G,"failed",Crowdfunding!D:D,"&lt;=34999")</f>
        <v>0</v>
      </c>
      <c r="D9">
        <f>COUNTIFS(Crowdfunding!D:D,"&gt;=30000",Crowdfunding!G:G,"canceled",Crowdfunding!D:D,"&lt;=34999")</f>
        <v>0</v>
      </c>
      <c r="E9">
        <f>COUNTIFS(Crowdfunding!D:D,"&gt;=30000",Crowdfunding!D:D,"&lt;=34999")</f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25">
      <c r="A10" t="s">
        <v>2104</v>
      </c>
      <c r="B10">
        <f>COUNTIFS(Crowdfunding!D:D,"&lt;=39999",Crowdfunding!G:G,"successful",Crowdfunding!D:D,"&gt;=35000")</f>
        <v>8</v>
      </c>
      <c r="C10">
        <f>COUNTIFS(Crowdfunding!D:D,"&gt;=35000",Crowdfunding!G:G,"failed",Crowdfunding!D:D,"&lt;=39999")</f>
        <v>3</v>
      </c>
      <c r="D10">
        <f>COUNTIFS(Crowdfunding!D:D,"&gt;=35000",Crowdfunding!G:G,"canceled",Crowdfunding!D:D,"&lt;=39999")</f>
        <v>1</v>
      </c>
      <c r="E10">
        <f>COUNTIFS(Crowdfunding!D:D,"&gt;=35000",Crowdfunding!D:D,"&lt;=39999")</f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25">
      <c r="A11" t="s">
        <v>2108</v>
      </c>
      <c r="B11">
        <f>COUNTIFS(Crowdfunding!D:D,"&lt;=44999",Crowdfunding!G:G,"successful",Crowdfunding!D:D,"&gt;=40000")</f>
        <v>11</v>
      </c>
      <c r="C11">
        <f>COUNTIFS(Crowdfunding!D:D,"&gt;=40000",Crowdfunding!G:G,"failed",Crowdfunding!D:D,"&lt;=44999")</f>
        <v>3</v>
      </c>
      <c r="D11">
        <f>COUNTIFS(Crowdfunding!D:D,"&gt;=40000",Crowdfunding!G:G,"canceled",Crowdfunding!D:D,"&lt;=44999")</f>
        <v>0</v>
      </c>
      <c r="E11">
        <f>COUNTIFS(Crowdfunding!D:D,"&gt;=40000",Crowdfunding!D:D,"&lt;=44999")</f>
        <v>15</v>
      </c>
      <c r="F11" s="11">
        <f t="shared" si="0"/>
        <v>0.73333333333333328</v>
      </c>
      <c r="G11" s="11">
        <f t="shared" si="1"/>
        <v>0.2</v>
      </c>
      <c r="H11" s="11">
        <f t="shared" si="2"/>
        <v>0</v>
      </c>
    </row>
    <row r="12" spans="1:8" x14ac:dyDescent="0.25">
      <c r="A12" t="s">
        <v>2107</v>
      </c>
      <c r="B12">
        <f>COUNTIFS(Crowdfunding!D:D,"&lt;=49999",Crowdfunding!G:G,"successful",Crowdfunding!D:D,"&gt;=45000")</f>
        <v>8</v>
      </c>
      <c r="C12">
        <f>COUNTIFS(Crowdfunding!D:D,"&gt;=45000",Crowdfunding!G:G,"failed",Crowdfunding!D:D,"&lt;=49999")</f>
        <v>3</v>
      </c>
      <c r="D12">
        <f>COUNTIFS(Crowdfunding!D:D,"&gt;=45000",Crowdfunding!G:G,"canceled",Crowdfunding!D:D,"&lt;=49999")</f>
        <v>0</v>
      </c>
      <c r="E12">
        <f>COUNTIFS(Crowdfunding!D:D,"&gt;=45000",Crowdfunding!D:D,"&lt;=49999")</f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25">
      <c r="A13" s="12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>COUNTIF(Crowdfunding!D:D,"&gt;=50000")</f>
        <v>313</v>
      </c>
      <c r="F13" s="11">
        <f t="shared" si="0"/>
        <v>0.36421725239616615</v>
      </c>
      <c r="G13" s="11">
        <f t="shared" si="1"/>
        <v>0.52076677316293929</v>
      </c>
      <c r="H13" s="11">
        <f t="shared" si="2"/>
        <v>8.9456869009584661E-2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CEDC-E813-4120-AD4F-0108AB7BA39B}">
  <dimension ref="A1:M567"/>
  <sheetViews>
    <sheetView workbookViewId="0">
      <selection activeCell="I19" sqref="I19"/>
    </sheetView>
  </sheetViews>
  <sheetFormatPr defaultRowHeight="15.75" x14ac:dyDescent="0.25"/>
  <cols>
    <col min="13" max="13" width="9.375" bestFit="1" customWidth="1"/>
  </cols>
  <sheetData>
    <row r="1" spans="1:13" ht="47.25" x14ac:dyDescent="0.25">
      <c r="A1" s="13" t="s">
        <v>2110</v>
      </c>
      <c r="B1" s="5"/>
      <c r="D1" s="13" t="s">
        <v>2112</v>
      </c>
      <c r="E1" s="5"/>
    </row>
    <row r="2" spans="1:13" ht="63" customHeight="1" x14ac:dyDescent="0.25">
      <c r="A2" s="13" t="s">
        <v>4</v>
      </c>
      <c r="B2" s="13" t="s">
        <v>2111</v>
      </c>
      <c r="C2" s="14"/>
      <c r="D2" s="13" t="s">
        <v>4</v>
      </c>
      <c r="E2" s="13" t="s">
        <v>2111</v>
      </c>
      <c r="I2" s="17" t="s">
        <v>2113</v>
      </c>
      <c r="J2" s="17"/>
      <c r="L2" s="17" t="s">
        <v>2120</v>
      </c>
      <c r="M2" s="17"/>
    </row>
    <row r="3" spans="1:13" x14ac:dyDescent="0.25">
      <c r="A3" t="s">
        <v>20</v>
      </c>
      <c r="B3">
        <v>158</v>
      </c>
      <c r="D3" t="s">
        <v>14</v>
      </c>
      <c r="E3">
        <v>0</v>
      </c>
      <c r="I3" s="14" t="s">
        <v>2114</v>
      </c>
      <c r="J3" s="15">
        <f>AVERAGE(B:B)</f>
        <v>851.14690265486729</v>
      </c>
      <c r="L3" s="14" t="s">
        <v>2114</v>
      </c>
      <c r="M3" s="15">
        <f>AVERAGE(E:E)</f>
        <v>585.61538461538464</v>
      </c>
    </row>
    <row r="4" spans="1:13" x14ac:dyDescent="0.25">
      <c r="A4" t="s">
        <v>20</v>
      </c>
      <c r="B4">
        <v>1425</v>
      </c>
      <c r="D4" t="s">
        <v>14</v>
      </c>
      <c r="E4">
        <v>24</v>
      </c>
      <c r="I4" s="14" t="s">
        <v>2115</v>
      </c>
      <c r="J4">
        <f>MEDIAN(B:B)</f>
        <v>201</v>
      </c>
      <c r="L4" s="14" t="s">
        <v>2115</v>
      </c>
      <c r="M4">
        <f>MEDIAN(E:E)</f>
        <v>114.5</v>
      </c>
    </row>
    <row r="5" spans="1:13" x14ac:dyDescent="0.25">
      <c r="A5" t="s">
        <v>20</v>
      </c>
      <c r="B5">
        <v>174</v>
      </c>
      <c r="D5" t="s">
        <v>14</v>
      </c>
      <c r="E5">
        <v>53</v>
      </c>
      <c r="I5" s="14" t="s">
        <v>2116</v>
      </c>
      <c r="J5">
        <f>MIN(B:B)</f>
        <v>16</v>
      </c>
      <c r="L5" s="14" t="s">
        <v>2116</v>
      </c>
      <c r="M5">
        <f>MIN(E:E)</f>
        <v>0</v>
      </c>
    </row>
    <row r="6" spans="1:13" x14ac:dyDescent="0.25">
      <c r="A6" t="s">
        <v>20</v>
      </c>
      <c r="B6">
        <v>227</v>
      </c>
      <c r="D6" t="s">
        <v>14</v>
      </c>
      <c r="E6">
        <v>18</v>
      </c>
      <c r="I6" s="14" t="s">
        <v>2117</v>
      </c>
      <c r="J6">
        <f>MAX(B:B)</f>
        <v>7295</v>
      </c>
      <c r="L6" s="14" t="s">
        <v>2117</v>
      </c>
      <c r="M6">
        <f>MAX(E:E)</f>
        <v>6080</v>
      </c>
    </row>
    <row r="7" spans="1:13" x14ac:dyDescent="0.25">
      <c r="A7" t="s">
        <v>20</v>
      </c>
      <c r="B7">
        <v>220</v>
      </c>
      <c r="D7" t="s">
        <v>14</v>
      </c>
      <c r="E7">
        <v>44</v>
      </c>
      <c r="I7" s="14"/>
      <c r="L7" s="14"/>
    </row>
    <row r="8" spans="1:13" x14ac:dyDescent="0.25">
      <c r="A8" t="s">
        <v>20</v>
      </c>
      <c r="B8">
        <v>98</v>
      </c>
      <c r="D8" t="s">
        <v>14</v>
      </c>
      <c r="E8">
        <v>27</v>
      </c>
      <c r="I8" s="14" t="s">
        <v>2118</v>
      </c>
      <c r="J8">
        <f>_xlfn.VAR.P(B:B)</f>
        <v>1603373.7324019109</v>
      </c>
      <c r="L8" s="14" t="s">
        <v>2118</v>
      </c>
      <c r="M8" s="15">
        <f>_xlfn.VAR.P(E:E)</f>
        <v>921574.68174133555</v>
      </c>
    </row>
    <row r="9" spans="1:13" ht="31.5" x14ac:dyDescent="0.25">
      <c r="A9" t="s">
        <v>20</v>
      </c>
      <c r="B9">
        <v>100</v>
      </c>
      <c r="D9" t="s">
        <v>14</v>
      </c>
      <c r="E9">
        <v>55</v>
      </c>
      <c r="I9" s="13" t="s">
        <v>2119</v>
      </c>
      <c r="J9" s="15">
        <f>_xlfn.STDEV.P(B:B)</f>
        <v>1266.2439466397898</v>
      </c>
      <c r="L9" s="13" t="s">
        <v>2119</v>
      </c>
      <c r="M9" s="15">
        <f>_xlfn.STDEV.P(E:E)</f>
        <v>959.98681331637863</v>
      </c>
    </row>
    <row r="10" spans="1:13" x14ac:dyDescent="0.25">
      <c r="A10" t="s">
        <v>20</v>
      </c>
      <c r="B10">
        <v>1249</v>
      </c>
      <c r="D10" t="s">
        <v>14</v>
      </c>
      <c r="E10">
        <v>200</v>
      </c>
    </row>
    <row r="11" spans="1:13" x14ac:dyDescent="0.25">
      <c r="A11" t="s">
        <v>20</v>
      </c>
      <c r="B11">
        <v>1396</v>
      </c>
      <c r="D11" t="s">
        <v>14</v>
      </c>
      <c r="E11">
        <v>452</v>
      </c>
    </row>
    <row r="12" spans="1:13" x14ac:dyDescent="0.25">
      <c r="A12" t="s">
        <v>20</v>
      </c>
      <c r="B12">
        <v>890</v>
      </c>
      <c r="D12" t="s">
        <v>14</v>
      </c>
      <c r="E12">
        <v>674</v>
      </c>
    </row>
    <row r="13" spans="1:13" x14ac:dyDescent="0.25">
      <c r="A13" t="s">
        <v>20</v>
      </c>
      <c r="B13">
        <v>142</v>
      </c>
      <c r="D13" t="s">
        <v>14</v>
      </c>
      <c r="E13">
        <v>558</v>
      </c>
    </row>
    <row r="14" spans="1:13" x14ac:dyDescent="0.25">
      <c r="A14" t="s">
        <v>20</v>
      </c>
      <c r="B14">
        <v>2673</v>
      </c>
      <c r="D14" t="s">
        <v>14</v>
      </c>
      <c r="E14">
        <v>15</v>
      </c>
    </row>
    <row r="15" spans="1:13" x14ac:dyDescent="0.25">
      <c r="A15" t="s">
        <v>20</v>
      </c>
      <c r="B15">
        <v>163</v>
      </c>
      <c r="D15" t="s">
        <v>14</v>
      </c>
      <c r="E15">
        <v>2307</v>
      </c>
    </row>
    <row r="16" spans="1:13" x14ac:dyDescent="0.25">
      <c r="A16" t="s">
        <v>20</v>
      </c>
      <c r="B16">
        <v>2220</v>
      </c>
      <c r="D16" t="s">
        <v>14</v>
      </c>
      <c r="E16">
        <v>88</v>
      </c>
    </row>
    <row r="17" spans="1:5" x14ac:dyDescent="0.25">
      <c r="A17" t="s">
        <v>20</v>
      </c>
      <c r="B17">
        <v>1606</v>
      </c>
      <c r="D17" t="s">
        <v>14</v>
      </c>
      <c r="E17">
        <v>48</v>
      </c>
    </row>
    <row r="18" spans="1:5" x14ac:dyDescent="0.25">
      <c r="A18" t="s">
        <v>20</v>
      </c>
      <c r="B18">
        <v>129</v>
      </c>
      <c r="D18" t="s">
        <v>14</v>
      </c>
      <c r="E18">
        <v>1</v>
      </c>
    </row>
    <row r="19" spans="1:5" x14ac:dyDescent="0.25">
      <c r="A19" t="s">
        <v>20</v>
      </c>
      <c r="B19">
        <v>226</v>
      </c>
      <c r="D19" t="s">
        <v>14</v>
      </c>
      <c r="E19">
        <v>1467</v>
      </c>
    </row>
    <row r="20" spans="1:5" x14ac:dyDescent="0.25">
      <c r="A20" t="s">
        <v>20</v>
      </c>
      <c r="B20">
        <v>5419</v>
      </c>
      <c r="D20" t="s">
        <v>14</v>
      </c>
      <c r="E20">
        <v>75</v>
      </c>
    </row>
    <row r="21" spans="1:5" x14ac:dyDescent="0.25">
      <c r="A21" t="s">
        <v>20</v>
      </c>
      <c r="B21">
        <v>165</v>
      </c>
      <c r="D21" t="s">
        <v>14</v>
      </c>
      <c r="E21">
        <v>120</v>
      </c>
    </row>
    <row r="22" spans="1:5" x14ac:dyDescent="0.25">
      <c r="A22" t="s">
        <v>20</v>
      </c>
      <c r="B22">
        <v>1965</v>
      </c>
      <c r="D22" t="s">
        <v>14</v>
      </c>
      <c r="E22">
        <v>2253</v>
      </c>
    </row>
    <row r="23" spans="1:5" x14ac:dyDescent="0.25">
      <c r="A23" t="s">
        <v>20</v>
      </c>
      <c r="B23">
        <v>16</v>
      </c>
      <c r="D23" t="s">
        <v>14</v>
      </c>
      <c r="E23">
        <v>5</v>
      </c>
    </row>
    <row r="24" spans="1:5" x14ac:dyDescent="0.25">
      <c r="A24" t="s">
        <v>20</v>
      </c>
      <c r="B24">
        <v>107</v>
      </c>
      <c r="D24" t="s">
        <v>14</v>
      </c>
      <c r="E24">
        <v>38</v>
      </c>
    </row>
    <row r="25" spans="1:5" x14ac:dyDescent="0.25">
      <c r="A25" t="s">
        <v>20</v>
      </c>
      <c r="B25">
        <v>134</v>
      </c>
      <c r="D25" t="s">
        <v>14</v>
      </c>
      <c r="E25">
        <v>12</v>
      </c>
    </row>
    <row r="26" spans="1:5" x14ac:dyDescent="0.25">
      <c r="A26" t="s">
        <v>20</v>
      </c>
      <c r="B26">
        <v>198</v>
      </c>
      <c r="D26" t="s">
        <v>14</v>
      </c>
      <c r="E26">
        <v>1684</v>
      </c>
    </row>
    <row r="27" spans="1:5" x14ac:dyDescent="0.25">
      <c r="A27" t="s">
        <v>20</v>
      </c>
      <c r="B27">
        <v>111</v>
      </c>
      <c r="D27" t="s">
        <v>14</v>
      </c>
      <c r="E27">
        <v>56</v>
      </c>
    </row>
    <row r="28" spans="1:5" x14ac:dyDescent="0.25">
      <c r="A28" t="s">
        <v>20</v>
      </c>
      <c r="B28">
        <v>222</v>
      </c>
      <c r="D28" t="s">
        <v>14</v>
      </c>
      <c r="E28">
        <v>838</v>
      </c>
    </row>
    <row r="29" spans="1:5" x14ac:dyDescent="0.25">
      <c r="A29" t="s">
        <v>20</v>
      </c>
      <c r="B29">
        <v>6212</v>
      </c>
      <c r="D29" t="s">
        <v>14</v>
      </c>
      <c r="E29">
        <v>1000</v>
      </c>
    </row>
    <row r="30" spans="1:5" x14ac:dyDescent="0.25">
      <c r="A30" t="s">
        <v>20</v>
      </c>
      <c r="B30">
        <v>98</v>
      </c>
      <c r="D30" t="s">
        <v>14</v>
      </c>
      <c r="E30">
        <v>1482</v>
      </c>
    </row>
    <row r="31" spans="1:5" x14ac:dyDescent="0.25">
      <c r="A31" t="s">
        <v>20</v>
      </c>
      <c r="B31">
        <v>92</v>
      </c>
      <c r="D31" t="s">
        <v>14</v>
      </c>
      <c r="E31">
        <v>106</v>
      </c>
    </row>
    <row r="32" spans="1:5" x14ac:dyDescent="0.25">
      <c r="A32" t="s">
        <v>20</v>
      </c>
      <c r="B32">
        <v>149</v>
      </c>
      <c r="D32" t="s">
        <v>14</v>
      </c>
      <c r="E32">
        <v>679</v>
      </c>
    </row>
    <row r="33" spans="1:5" x14ac:dyDescent="0.25">
      <c r="A33" t="s">
        <v>20</v>
      </c>
      <c r="B33">
        <v>2431</v>
      </c>
      <c r="D33" t="s">
        <v>14</v>
      </c>
      <c r="E33">
        <v>1220</v>
      </c>
    </row>
    <row r="34" spans="1:5" x14ac:dyDescent="0.25">
      <c r="A34" t="s">
        <v>20</v>
      </c>
      <c r="B34">
        <v>303</v>
      </c>
      <c r="D34" t="s">
        <v>14</v>
      </c>
      <c r="E34">
        <v>1</v>
      </c>
    </row>
    <row r="35" spans="1:5" x14ac:dyDescent="0.25">
      <c r="A35" t="s">
        <v>20</v>
      </c>
      <c r="B35">
        <v>209</v>
      </c>
      <c r="D35" t="s">
        <v>14</v>
      </c>
      <c r="E35">
        <v>37</v>
      </c>
    </row>
    <row r="36" spans="1:5" x14ac:dyDescent="0.25">
      <c r="A36" t="s">
        <v>20</v>
      </c>
      <c r="B36">
        <v>131</v>
      </c>
      <c r="D36" t="s">
        <v>14</v>
      </c>
      <c r="E36">
        <v>60</v>
      </c>
    </row>
    <row r="37" spans="1:5" x14ac:dyDescent="0.25">
      <c r="A37" t="s">
        <v>20</v>
      </c>
      <c r="B37">
        <v>164</v>
      </c>
      <c r="D37" t="s">
        <v>14</v>
      </c>
      <c r="E37">
        <v>296</v>
      </c>
    </row>
    <row r="38" spans="1:5" x14ac:dyDescent="0.25">
      <c r="A38" t="s">
        <v>20</v>
      </c>
      <c r="B38">
        <v>201</v>
      </c>
      <c r="D38" t="s">
        <v>14</v>
      </c>
      <c r="E38">
        <v>3304</v>
      </c>
    </row>
    <row r="39" spans="1:5" x14ac:dyDescent="0.25">
      <c r="A39" t="s">
        <v>20</v>
      </c>
      <c r="B39">
        <v>211</v>
      </c>
      <c r="D39" t="s">
        <v>14</v>
      </c>
      <c r="E39">
        <v>73</v>
      </c>
    </row>
    <row r="40" spans="1:5" x14ac:dyDescent="0.25">
      <c r="A40" t="s">
        <v>20</v>
      </c>
      <c r="B40">
        <v>128</v>
      </c>
      <c r="D40" t="s">
        <v>14</v>
      </c>
      <c r="E40">
        <v>3387</v>
      </c>
    </row>
    <row r="41" spans="1:5" x14ac:dyDescent="0.25">
      <c r="A41" t="s">
        <v>20</v>
      </c>
      <c r="B41">
        <v>1600</v>
      </c>
      <c r="D41" t="s">
        <v>14</v>
      </c>
      <c r="E41">
        <v>662</v>
      </c>
    </row>
    <row r="42" spans="1:5" x14ac:dyDescent="0.25">
      <c r="A42" t="s">
        <v>20</v>
      </c>
      <c r="B42">
        <v>249</v>
      </c>
      <c r="D42" t="s">
        <v>14</v>
      </c>
      <c r="E42">
        <v>774</v>
      </c>
    </row>
    <row r="43" spans="1:5" x14ac:dyDescent="0.25">
      <c r="A43" t="s">
        <v>20</v>
      </c>
      <c r="B43">
        <v>236</v>
      </c>
      <c r="D43" t="s">
        <v>14</v>
      </c>
      <c r="E43">
        <v>672</v>
      </c>
    </row>
    <row r="44" spans="1:5" x14ac:dyDescent="0.25">
      <c r="A44" t="s">
        <v>20</v>
      </c>
      <c r="B44">
        <v>4065</v>
      </c>
      <c r="D44" t="s">
        <v>14</v>
      </c>
      <c r="E44">
        <v>940</v>
      </c>
    </row>
    <row r="45" spans="1:5" x14ac:dyDescent="0.25">
      <c r="A45" t="s">
        <v>20</v>
      </c>
      <c r="B45">
        <v>246</v>
      </c>
      <c r="D45" t="s">
        <v>14</v>
      </c>
      <c r="E45">
        <v>117</v>
      </c>
    </row>
    <row r="46" spans="1:5" x14ac:dyDescent="0.25">
      <c r="A46" t="s">
        <v>20</v>
      </c>
      <c r="B46">
        <v>2475</v>
      </c>
      <c r="D46" t="s">
        <v>14</v>
      </c>
      <c r="E46">
        <v>115</v>
      </c>
    </row>
    <row r="47" spans="1:5" x14ac:dyDescent="0.25">
      <c r="A47" t="s">
        <v>20</v>
      </c>
      <c r="B47">
        <v>76</v>
      </c>
      <c r="D47" t="s">
        <v>14</v>
      </c>
      <c r="E47">
        <v>326</v>
      </c>
    </row>
    <row r="48" spans="1:5" x14ac:dyDescent="0.25">
      <c r="A48" t="s">
        <v>20</v>
      </c>
      <c r="B48">
        <v>54</v>
      </c>
      <c r="D48" t="s">
        <v>14</v>
      </c>
      <c r="E48">
        <v>1</v>
      </c>
    </row>
    <row r="49" spans="1:5" x14ac:dyDescent="0.25">
      <c r="A49" t="s">
        <v>20</v>
      </c>
      <c r="B49">
        <v>88</v>
      </c>
      <c r="D49" t="s">
        <v>14</v>
      </c>
      <c r="E49">
        <v>1467</v>
      </c>
    </row>
    <row r="50" spans="1:5" x14ac:dyDescent="0.25">
      <c r="A50" t="s">
        <v>20</v>
      </c>
      <c r="B50">
        <v>85</v>
      </c>
      <c r="D50" t="s">
        <v>14</v>
      </c>
      <c r="E50">
        <v>5681</v>
      </c>
    </row>
    <row r="51" spans="1:5" x14ac:dyDescent="0.25">
      <c r="A51" t="s">
        <v>20</v>
      </c>
      <c r="B51">
        <v>170</v>
      </c>
      <c r="D51" t="s">
        <v>14</v>
      </c>
      <c r="E51">
        <v>1059</v>
      </c>
    </row>
    <row r="52" spans="1:5" x14ac:dyDescent="0.25">
      <c r="A52" t="s">
        <v>20</v>
      </c>
      <c r="B52">
        <v>330</v>
      </c>
      <c r="D52" t="s">
        <v>14</v>
      </c>
      <c r="E52">
        <v>1194</v>
      </c>
    </row>
    <row r="53" spans="1:5" x14ac:dyDescent="0.25">
      <c r="A53" t="s">
        <v>20</v>
      </c>
      <c r="B53">
        <v>127</v>
      </c>
      <c r="D53" t="s">
        <v>14</v>
      </c>
      <c r="E53">
        <v>30</v>
      </c>
    </row>
    <row r="54" spans="1:5" x14ac:dyDescent="0.25">
      <c r="A54" t="s">
        <v>20</v>
      </c>
      <c r="B54">
        <v>411</v>
      </c>
      <c r="D54" t="s">
        <v>14</v>
      </c>
      <c r="E54">
        <v>75</v>
      </c>
    </row>
    <row r="55" spans="1:5" x14ac:dyDescent="0.25">
      <c r="A55" t="s">
        <v>20</v>
      </c>
      <c r="B55">
        <v>180</v>
      </c>
      <c r="D55" t="s">
        <v>14</v>
      </c>
      <c r="E55">
        <v>955</v>
      </c>
    </row>
    <row r="56" spans="1:5" x14ac:dyDescent="0.25">
      <c r="A56" t="s">
        <v>20</v>
      </c>
      <c r="B56">
        <v>374</v>
      </c>
      <c r="D56" t="s">
        <v>14</v>
      </c>
      <c r="E56">
        <v>67</v>
      </c>
    </row>
    <row r="57" spans="1:5" x14ac:dyDescent="0.25">
      <c r="A57" t="s">
        <v>20</v>
      </c>
      <c r="B57">
        <v>71</v>
      </c>
      <c r="D57" t="s">
        <v>14</v>
      </c>
      <c r="E57">
        <v>5</v>
      </c>
    </row>
    <row r="58" spans="1:5" x14ac:dyDescent="0.25">
      <c r="A58" t="s">
        <v>20</v>
      </c>
      <c r="B58">
        <v>203</v>
      </c>
      <c r="D58" t="s">
        <v>14</v>
      </c>
      <c r="E58">
        <v>26</v>
      </c>
    </row>
    <row r="59" spans="1:5" x14ac:dyDescent="0.25">
      <c r="A59" t="s">
        <v>20</v>
      </c>
      <c r="B59">
        <v>113</v>
      </c>
      <c r="D59" t="s">
        <v>14</v>
      </c>
      <c r="E59">
        <v>1130</v>
      </c>
    </row>
    <row r="60" spans="1:5" x14ac:dyDescent="0.25">
      <c r="A60" t="s">
        <v>20</v>
      </c>
      <c r="B60">
        <v>96</v>
      </c>
      <c r="D60" t="s">
        <v>14</v>
      </c>
      <c r="E60">
        <v>782</v>
      </c>
    </row>
    <row r="61" spans="1:5" x14ac:dyDescent="0.25">
      <c r="A61" t="s">
        <v>20</v>
      </c>
      <c r="B61">
        <v>498</v>
      </c>
      <c r="D61" t="s">
        <v>14</v>
      </c>
      <c r="E61">
        <v>210</v>
      </c>
    </row>
    <row r="62" spans="1:5" x14ac:dyDescent="0.25">
      <c r="A62" t="s">
        <v>20</v>
      </c>
      <c r="B62">
        <v>180</v>
      </c>
      <c r="D62" t="s">
        <v>14</v>
      </c>
      <c r="E62">
        <v>136</v>
      </c>
    </row>
    <row r="63" spans="1:5" x14ac:dyDescent="0.25">
      <c r="A63" t="s">
        <v>20</v>
      </c>
      <c r="B63">
        <v>27</v>
      </c>
      <c r="D63" t="s">
        <v>14</v>
      </c>
      <c r="E63">
        <v>86</v>
      </c>
    </row>
    <row r="64" spans="1:5" x14ac:dyDescent="0.25">
      <c r="A64" t="s">
        <v>20</v>
      </c>
      <c r="B64">
        <v>2331</v>
      </c>
      <c r="D64" t="s">
        <v>14</v>
      </c>
      <c r="E64">
        <v>19</v>
      </c>
    </row>
    <row r="65" spans="1:5" x14ac:dyDescent="0.25">
      <c r="A65" t="s">
        <v>20</v>
      </c>
      <c r="B65">
        <v>113</v>
      </c>
      <c r="D65" t="s">
        <v>14</v>
      </c>
      <c r="E65">
        <v>886</v>
      </c>
    </row>
    <row r="66" spans="1:5" x14ac:dyDescent="0.25">
      <c r="A66" t="s">
        <v>20</v>
      </c>
      <c r="B66">
        <v>164</v>
      </c>
      <c r="D66" t="s">
        <v>14</v>
      </c>
      <c r="E66">
        <v>35</v>
      </c>
    </row>
    <row r="67" spans="1:5" x14ac:dyDescent="0.25">
      <c r="A67" t="s">
        <v>20</v>
      </c>
      <c r="B67">
        <v>164</v>
      </c>
      <c r="D67" t="s">
        <v>14</v>
      </c>
      <c r="E67">
        <v>24</v>
      </c>
    </row>
    <row r="68" spans="1:5" x14ac:dyDescent="0.25">
      <c r="A68" t="s">
        <v>20</v>
      </c>
      <c r="B68">
        <v>336</v>
      </c>
      <c r="D68" t="s">
        <v>14</v>
      </c>
      <c r="E68">
        <v>86</v>
      </c>
    </row>
    <row r="69" spans="1:5" x14ac:dyDescent="0.25">
      <c r="A69" t="s">
        <v>20</v>
      </c>
      <c r="B69">
        <v>1917</v>
      </c>
      <c r="D69" t="s">
        <v>14</v>
      </c>
      <c r="E69">
        <v>243</v>
      </c>
    </row>
    <row r="70" spans="1:5" x14ac:dyDescent="0.25">
      <c r="A70" t="s">
        <v>20</v>
      </c>
      <c r="B70">
        <v>95</v>
      </c>
      <c r="D70" t="s">
        <v>14</v>
      </c>
      <c r="E70">
        <v>65</v>
      </c>
    </row>
    <row r="71" spans="1:5" x14ac:dyDescent="0.25">
      <c r="A71" t="s">
        <v>20</v>
      </c>
      <c r="B71">
        <v>147</v>
      </c>
      <c r="D71" t="s">
        <v>14</v>
      </c>
      <c r="E71">
        <v>100</v>
      </c>
    </row>
    <row r="72" spans="1:5" x14ac:dyDescent="0.25">
      <c r="A72" t="s">
        <v>20</v>
      </c>
      <c r="B72">
        <v>86</v>
      </c>
      <c r="D72" t="s">
        <v>14</v>
      </c>
      <c r="E72">
        <v>168</v>
      </c>
    </row>
    <row r="73" spans="1:5" x14ac:dyDescent="0.25">
      <c r="A73" t="s">
        <v>20</v>
      </c>
      <c r="B73">
        <v>83</v>
      </c>
      <c r="D73" t="s">
        <v>14</v>
      </c>
      <c r="E73">
        <v>13</v>
      </c>
    </row>
    <row r="74" spans="1:5" x14ac:dyDescent="0.25">
      <c r="A74" t="s">
        <v>20</v>
      </c>
      <c r="B74">
        <v>676</v>
      </c>
      <c r="D74" t="s">
        <v>14</v>
      </c>
      <c r="E74">
        <v>1</v>
      </c>
    </row>
    <row r="75" spans="1:5" x14ac:dyDescent="0.25">
      <c r="A75" t="s">
        <v>20</v>
      </c>
      <c r="B75">
        <v>361</v>
      </c>
      <c r="D75" t="s">
        <v>14</v>
      </c>
      <c r="E75">
        <v>40</v>
      </c>
    </row>
    <row r="76" spans="1:5" x14ac:dyDescent="0.25">
      <c r="A76" t="s">
        <v>20</v>
      </c>
      <c r="B76">
        <v>131</v>
      </c>
      <c r="D76" t="s">
        <v>14</v>
      </c>
      <c r="E76">
        <v>226</v>
      </c>
    </row>
    <row r="77" spans="1:5" x14ac:dyDescent="0.25">
      <c r="A77" t="s">
        <v>20</v>
      </c>
      <c r="B77">
        <v>126</v>
      </c>
      <c r="D77" t="s">
        <v>14</v>
      </c>
      <c r="E77">
        <v>1625</v>
      </c>
    </row>
    <row r="78" spans="1:5" x14ac:dyDescent="0.25">
      <c r="A78" t="s">
        <v>20</v>
      </c>
      <c r="B78">
        <v>275</v>
      </c>
      <c r="D78" t="s">
        <v>14</v>
      </c>
      <c r="E78">
        <v>143</v>
      </c>
    </row>
    <row r="79" spans="1:5" x14ac:dyDescent="0.25">
      <c r="A79" t="s">
        <v>20</v>
      </c>
      <c r="B79">
        <v>67</v>
      </c>
      <c r="D79" t="s">
        <v>14</v>
      </c>
      <c r="E79">
        <v>934</v>
      </c>
    </row>
    <row r="80" spans="1:5" x14ac:dyDescent="0.25">
      <c r="A80" t="s">
        <v>20</v>
      </c>
      <c r="B80">
        <v>154</v>
      </c>
      <c r="D80" t="s">
        <v>14</v>
      </c>
      <c r="E80">
        <v>17</v>
      </c>
    </row>
    <row r="81" spans="1:5" x14ac:dyDescent="0.25">
      <c r="A81" t="s">
        <v>20</v>
      </c>
      <c r="B81">
        <v>1782</v>
      </c>
      <c r="D81" t="s">
        <v>14</v>
      </c>
      <c r="E81">
        <v>2179</v>
      </c>
    </row>
    <row r="82" spans="1:5" x14ac:dyDescent="0.25">
      <c r="A82" t="s">
        <v>20</v>
      </c>
      <c r="B82">
        <v>903</v>
      </c>
      <c r="D82" t="s">
        <v>14</v>
      </c>
      <c r="E82">
        <v>931</v>
      </c>
    </row>
    <row r="83" spans="1:5" x14ac:dyDescent="0.25">
      <c r="A83" t="s">
        <v>20</v>
      </c>
      <c r="B83">
        <v>94</v>
      </c>
      <c r="D83" t="s">
        <v>14</v>
      </c>
      <c r="E83">
        <v>92</v>
      </c>
    </row>
    <row r="84" spans="1:5" x14ac:dyDescent="0.25">
      <c r="A84" t="s">
        <v>20</v>
      </c>
      <c r="B84">
        <v>180</v>
      </c>
      <c r="D84" t="s">
        <v>14</v>
      </c>
      <c r="E84">
        <v>57</v>
      </c>
    </row>
    <row r="85" spans="1:5" x14ac:dyDescent="0.25">
      <c r="A85" t="s">
        <v>20</v>
      </c>
      <c r="B85">
        <v>533</v>
      </c>
      <c r="D85" t="s">
        <v>14</v>
      </c>
      <c r="E85">
        <v>41</v>
      </c>
    </row>
    <row r="86" spans="1:5" x14ac:dyDescent="0.25">
      <c r="A86" t="s">
        <v>20</v>
      </c>
      <c r="B86">
        <v>2443</v>
      </c>
      <c r="D86" t="s">
        <v>14</v>
      </c>
      <c r="E86">
        <v>1</v>
      </c>
    </row>
    <row r="87" spans="1:5" x14ac:dyDescent="0.25">
      <c r="A87" t="s">
        <v>20</v>
      </c>
      <c r="B87">
        <v>89</v>
      </c>
      <c r="D87" t="s">
        <v>14</v>
      </c>
      <c r="E87">
        <v>101</v>
      </c>
    </row>
    <row r="88" spans="1:5" x14ac:dyDescent="0.25">
      <c r="A88" t="s">
        <v>20</v>
      </c>
      <c r="B88">
        <v>159</v>
      </c>
      <c r="D88" t="s">
        <v>14</v>
      </c>
      <c r="E88">
        <v>1335</v>
      </c>
    </row>
    <row r="89" spans="1:5" x14ac:dyDescent="0.25">
      <c r="A89" t="s">
        <v>20</v>
      </c>
      <c r="B89">
        <v>50</v>
      </c>
      <c r="D89" t="s">
        <v>14</v>
      </c>
      <c r="E89">
        <v>15</v>
      </c>
    </row>
    <row r="90" spans="1:5" x14ac:dyDescent="0.25">
      <c r="A90" t="s">
        <v>20</v>
      </c>
      <c r="B90">
        <v>186</v>
      </c>
      <c r="D90" t="s">
        <v>14</v>
      </c>
      <c r="E90">
        <v>454</v>
      </c>
    </row>
    <row r="91" spans="1:5" x14ac:dyDescent="0.25">
      <c r="A91" t="s">
        <v>20</v>
      </c>
      <c r="B91">
        <v>1071</v>
      </c>
      <c r="D91" t="s">
        <v>14</v>
      </c>
      <c r="E91">
        <v>3182</v>
      </c>
    </row>
    <row r="92" spans="1:5" x14ac:dyDescent="0.25">
      <c r="A92" t="s">
        <v>20</v>
      </c>
      <c r="B92">
        <v>117</v>
      </c>
      <c r="D92" t="s">
        <v>14</v>
      </c>
      <c r="E92">
        <v>15</v>
      </c>
    </row>
    <row r="93" spans="1:5" x14ac:dyDescent="0.25">
      <c r="A93" t="s">
        <v>20</v>
      </c>
      <c r="B93">
        <v>70</v>
      </c>
      <c r="D93" t="s">
        <v>14</v>
      </c>
      <c r="E93">
        <v>133</v>
      </c>
    </row>
    <row r="94" spans="1:5" x14ac:dyDescent="0.25">
      <c r="A94" t="s">
        <v>20</v>
      </c>
      <c r="B94">
        <v>135</v>
      </c>
      <c r="D94" t="s">
        <v>14</v>
      </c>
      <c r="E94">
        <v>2062</v>
      </c>
    </row>
    <row r="95" spans="1:5" x14ac:dyDescent="0.25">
      <c r="A95" t="s">
        <v>20</v>
      </c>
      <c r="B95">
        <v>768</v>
      </c>
      <c r="D95" t="s">
        <v>14</v>
      </c>
      <c r="E95">
        <v>29</v>
      </c>
    </row>
    <row r="96" spans="1:5" x14ac:dyDescent="0.25">
      <c r="A96" t="s">
        <v>20</v>
      </c>
      <c r="B96">
        <v>199</v>
      </c>
      <c r="D96" t="s">
        <v>14</v>
      </c>
      <c r="E96">
        <v>132</v>
      </c>
    </row>
    <row r="97" spans="1:5" x14ac:dyDescent="0.25">
      <c r="A97" t="s">
        <v>20</v>
      </c>
      <c r="B97">
        <v>107</v>
      </c>
      <c r="D97" t="s">
        <v>14</v>
      </c>
      <c r="E97">
        <v>137</v>
      </c>
    </row>
    <row r="98" spans="1:5" x14ac:dyDescent="0.25">
      <c r="A98" t="s">
        <v>20</v>
      </c>
      <c r="B98">
        <v>195</v>
      </c>
      <c r="D98" t="s">
        <v>14</v>
      </c>
      <c r="E98">
        <v>908</v>
      </c>
    </row>
    <row r="99" spans="1:5" x14ac:dyDescent="0.25">
      <c r="A99" t="s">
        <v>20</v>
      </c>
      <c r="B99">
        <v>3376</v>
      </c>
      <c r="D99" t="s">
        <v>14</v>
      </c>
      <c r="E99">
        <v>10</v>
      </c>
    </row>
    <row r="100" spans="1:5" x14ac:dyDescent="0.25">
      <c r="A100" t="s">
        <v>20</v>
      </c>
      <c r="B100">
        <v>41</v>
      </c>
      <c r="D100" t="s">
        <v>14</v>
      </c>
      <c r="E100">
        <v>1910</v>
      </c>
    </row>
    <row r="101" spans="1:5" x14ac:dyDescent="0.25">
      <c r="A101" t="s">
        <v>20</v>
      </c>
      <c r="B101">
        <v>1821</v>
      </c>
      <c r="D101" t="s">
        <v>14</v>
      </c>
      <c r="E101">
        <v>38</v>
      </c>
    </row>
    <row r="102" spans="1:5" x14ac:dyDescent="0.25">
      <c r="A102" t="s">
        <v>20</v>
      </c>
      <c r="B102">
        <v>164</v>
      </c>
      <c r="D102" t="s">
        <v>14</v>
      </c>
      <c r="E102">
        <v>104</v>
      </c>
    </row>
    <row r="103" spans="1:5" x14ac:dyDescent="0.25">
      <c r="A103" t="s">
        <v>20</v>
      </c>
      <c r="B103">
        <v>157</v>
      </c>
      <c r="D103" t="s">
        <v>14</v>
      </c>
      <c r="E103">
        <v>49</v>
      </c>
    </row>
    <row r="104" spans="1:5" x14ac:dyDescent="0.25">
      <c r="A104" t="s">
        <v>20</v>
      </c>
      <c r="B104">
        <v>246</v>
      </c>
      <c r="D104" t="s">
        <v>14</v>
      </c>
      <c r="E104">
        <v>1</v>
      </c>
    </row>
    <row r="105" spans="1:5" x14ac:dyDescent="0.25">
      <c r="A105" t="s">
        <v>20</v>
      </c>
      <c r="B105">
        <v>1396</v>
      </c>
      <c r="D105" t="s">
        <v>14</v>
      </c>
      <c r="E105">
        <v>245</v>
      </c>
    </row>
    <row r="106" spans="1:5" x14ac:dyDescent="0.25">
      <c r="A106" t="s">
        <v>20</v>
      </c>
      <c r="B106">
        <v>2506</v>
      </c>
      <c r="D106" t="s">
        <v>14</v>
      </c>
      <c r="E106">
        <v>32</v>
      </c>
    </row>
    <row r="107" spans="1:5" x14ac:dyDescent="0.25">
      <c r="A107" t="s">
        <v>20</v>
      </c>
      <c r="B107">
        <v>244</v>
      </c>
      <c r="D107" t="s">
        <v>14</v>
      </c>
      <c r="E107">
        <v>7</v>
      </c>
    </row>
    <row r="108" spans="1:5" x14ac:dyDescent="0.25">
      <c r="A108" t="s">
        <v>20</v>
      </c>
      <c r="B108">
        <v>146</v>
      </c>
      <c r="D108" t="s">
        <v>14</v>
      </c>
      <c r="E108">
        <v>803</v>
      </c>
    </row>
    <row r="109" spans="1:5" x14ac:dyDescent="0.25">
      <c r="A109" t="s">
        <v>20</v>
      </c>
      <c r="B109">
        <v>1267</v>
      </c>
      <c r="D109" t="s">
        <v>14</v>
      </c>
      <c r="E109">
        <v>16</v>
      </c>
    </row>
    <row r="110" spans="1:5" x14ac:dyDescent="0.25">
      <c r="A110" t="s">
        <v>20</v>
      </c>
      <c r="B110">
        <v>1561</v>
      </c>
      <c r="D110" t="s">
        <v>14</v>
      </c>
      <c r="E110">
        <v>31</v>
      </c>
    </row>
    <row r="111" spans="1:5" x14ac:dyDescent="0.25">
      <c r="A111" t="s">
        <v>20</v>
      </c>
      <c r="B111">
        <v>48</v>
      </c>
      <c r="D111" t="s">
        <v>14</v>
      </c>
      <c r="E111">
        <v>108</v>
      </c>
    </row>
    <row r="112" spans="1:5" x14ac:dyDescent="0.25">
      <c r="A112" t="s">
        <v>20</v>
      </c>
      <c r="B112">
        <v>2739</v>
      </c>
      <c r="D112" t="s">
        <v>14</v>
      </c>
      <c r="E112">
        <v>30</v>
      </c>
    </row>
    <row r="113" spans="1:5" x14ac:dyDescent="0.25">
      <c r="A113" t="s">
        <v>20</v>
      </c>
      <c r="B113">
        <v>3537</v>
      </c>
      <c r="D113" t="s">
        <v>14</v>
      </c>
      <c r="E113">
        <v>17</v>
      </c>
    </row>
    <row r="114" spans="1:5" x14ac:dyDescent="0.25">
      <c r="A114" t="s">
        <v>20</v>
      </c>
      <c r="B114">
        <v>2107</v>
      </c>
      <c r="D114" t="s">
        <v>14</v>
      </c>
      <c r="E114">
        <v>80</v>
      </c>
    </row>
    <row r="115" spans="1:5" x14ac:dyDescent="0.25">
      <c r="A115" t="s">
        <v>20</v>
      </c>
      <c r="B115">
        <v>3318</v>
      </c>
      <c r="D115" t="s">
        <v>14</v>
      </c>
      <c r="E115">
        <v>2468</v>
      </c>
    </row>
    <row r="116" spans="1:5" x14ac:dyDescent="0.25">
      <c r="A116" t="s">
        <v>20</v>
      </c>
      <c r="B116">
        <v>340</v>
      </c>
      <c r="D116" t="s">
        <v>14</v>
      </c>
      <c r="E116">
        <v>26</v>
      </c>
    </row>
    <row r="117" spans="1:5" x14ac:dyDescent="0.25">
      <c r="A117" t="s">
        <v>20</v>
      </c>
      <c r="B117">
        <v>1442</v>
      </c>
      <c r="D117" t="s">
        <v>14</v>
      </c>
      <c r="E117">
        <v>73</v>
      </c>
    </row>
    <row r="118" spans="1:5" x14ac:dyDescent="0.25">
      <c r="A118" t="s">
        <v>20</v>
      </c>
      <c r="B118">
        <v>126</v>
      </c>
      <c r="D118" t="s">
        <v>14</v>
      </c>
      <c r="E118">
        <v>128</v>
      </c>
    </row>
    <row r="119" spans="1:5" x14ac:dyDescent="0.25">
      <c r="A119" t="s">
        <v>20</v>
      </c>
      <c r="B119">
        <v>524</v>
      </c>
      <c r="D119" t="s">
        <v>14</v>
      </c>
      <c r="E119">
        <v>33</v>
      </c>
    </row>
    <row r="120" spans="1:5" x14ac:dyDescent="0.25">
      <c r="A120" t="s">
        <v>20</v>
      </c>
      <c r="B120">
        <v>1989</v>
      </c>
      <c r="D120" t="s">
        <v>14</v>
      </c>
      <c r="E120">
        <v>1072</v>
      </c>
    </row>
    <row r="121" spans="1:5" x14ac:dyDescent="0.25">
      <c r="A121" t="s">
        <v>20</v>
      </c>
      <c r="B121">
        <v>157</v>
      </c>
      <c r="D121" t="s">
        <v>14</v>
      </c>
      <c r="E121">
        <v>393</v>
      </c>
    </row>
    <row r="122" spans="1:5" x14ac:dyDescent="0.25">
      <c r="A122" t="s">
        <v>20</v>
      </c>
      <c r="B122">
        <v>4498</v>
      </c>
      <c r="D122" t="s">
        <v>14</v>
      </c>
      <c r="E122">
        <v>1257</v>
      </c>
    </row>
    <row r="123" spans="1:5" x14ac:dyDescent="0.25">
      <c r="A123" t="s">
        <v>20</v>
      </c>
      <c r="B123">
        <v>80</v>
      </c>
      <c r="D123" t="s">
        <v>14</v>
      </c>
      <c r="E123">
        <v>328</v>
      </c>
    </row>
    <row r="124" spans="1:5" x14ac:dyDescent="0.25">
      <c r="A124" t="s">
        <v>20</v>
      </c>
      <c r="B124">
        <v>43</v>
      </c>
      <c r="D124" t="s">
        <v>14</v>
      </c>
      <c r="E124">
        <v>147</v>
      </c>
    </row>
    <row r="125" spans="1:5" x14ac:dyDescent="0.25">
      <c r="A125" t="s">
        <v>20</v>
      </c>
      <c r="B125">
        <v>2053</v>
      </c>
      <c r="D125" t="s">
        <v>14</v>
      </c>
      <c r="E125">
        <v>830</v>
      </c>
    </row>
    <row r="126" spans="1:5" x14ac:dyDescent="0.25">
      <c r="A126" t="s">
        <v>20</v>
      </c>
      <c r="B126">
        <v>168</v>
      </c>
      <c r="D126" t="s">
        <v>14</v>
      </c>
      <c r="E126">
        <v>331</v>
      </c>
    </row>
    <row r="127" spans="1:5" x14ac:dyDescent="0.25">
      <c r="A127" t="s">
        <v>20</v>
      </c>
      <c r="B127">
        <v>4289</v>
      </c>
      <c r="D127" t="s">
        <v>14</v>
      </c>
      <c r="E127">
        <v>25</v>
      </c>
    </row>
    <row r="128" spans="1:5" x14ac:dyDescent="0.25">
      <c r="A128" t="s">
        <v>20</v>
      </c>
      <c r="B128">
        <v>165</v>
      </c>
      <c r="D128" t="s">
        <v>14</v>
      </c>
      <c r="E128">
        <v>3483</v>
      </c>
    </row>
    <row r="129" spans="1:5" x14ac:dyDescent="0.25">
      <c r="A129" t="s">
        <v>20</v>
      </c>
      <c r="B129">
        <v>1815</v>
      </c>
      <c r="D129" t="s">
        <v>14</v>
      </c>
      <c r="E129">
        <v>923</v>
      </c>
    </row>
    <row r="130" spans="1:5" x14ac:dyDescent="0.25">
      <c r="A130" t="s">
        <v>20</v>
      </c>
      <c r="B130">
        <v>397</v>
      </c>
      <c r="D130" t="s">
        <v>14</v>
      </c>
      <c r="E130">
        <v>1</v>
      </c>
    </row>
    <row r="131" spans="1:5" x14ac:dyDescent="0.25">
      <c r="A131" t="s">
        <v>20</v>
      </c>
      <c r="B131">
        <v>1539</v>
      </c>
      <c r="D131" t="s">
        <v>14</v>
      </c>
      <c r="E131">
        <v>33</v>
      </c>
    </row>
    <row r="132" spans="1:5" x14ac:dyDescent="0.25">
      <c r="A132" t="s">
        <v>20</v>
      </c>
      <c r="B132">
        <v>138</v>
      </c>
      <c r="D132" t="s">
        <v>14</v>
      </c>
      <c r="E132">
        <v>40</v>
      </c>
    </row>
    <row r="133" spans="1:5" x14ac:dyDescent="0.25">
      <c r="A133" t="s">
        <v>20</v>
      </c>
      <c r="B133">
        <v>3594</v>
      </c>
      <c r="D133" t="s">
        <v>14</v>
      </c>
      <c r="E133">
        <v>23</v>
      </c>
    </row>
    <row r="134" spans="1:5" x14ac:dyDescent="0.25">
      <c r="A134" t="s">
        <v>20</v>
      </c>
      <c r="B134">
        <v>5880</v>
      </c>
      <c r="D134" t="s">
        <v>14</v>
      </c>
      <c r="E134">
        <v>75</v>
      </c>
    </row>
    <row r="135" spans="1:5" x14ac:dyDescent="0.25">
      <c r="A135" t="s">
        <v>20</v>
      </c>
      <c r="B135">
        <v>112</v>
      </c>
      <c r="D135" t="s">
        <v>14</v>
      </c>
      <c r="E135">
        <v>2176</v>
      </c>
    </row>
    <row r="136" spans="1:5" x14ac:dyDescent="0.25">
      <c r="A136" t="s">
        <v>20</v>
      </c>
      <c r="B136">
        <v>943</v>
      </c>
      <c r="D136" t="s">
        <v>14</v>
      </c>
      <c r="E136">
        <v>441</v>
      </c>
    </row>
    <row r="137" spans="1:5" x14ac:dyDescent="0.25">
      <c r="A137" t="s">
        <v>20</v>
      </c>
      <c r="B137">
        <v>2468</v>
      </c>
      <c r="D137" t="s">
        <v>14</v>
      </c>
      <c r="E137">
        <v>25</v>
      </c>
    </row>
    <row r="138" spans="1:5" x14ac:dyDescent="0.25">
      <c r="A138" t="s">
        <v>20</v>
      </c>
      <c r="B138">
        <v>2551</v>
      </c>
      <c r="D138" t="s">
        <v>14</v>
      </c>
      <c r="E138">
        <v>127</v>
      </c>
    </row>
    <row r="139" spans="1:5" x14ac:dyDescent="0.25">
      <c r="A139" t="s">
        <v>20</v>
      </c>
      <c r="B139">
        <v>101</v>
      </c>
      <c r="D139" t="s">
        <v>14</v>
      </c>
      <c r="E139">
        <v>355</v>
      </c>
    </row>
    <row r="140" spans="1:5" x14ac:dyDescent="0.25">
      <c r="A140" t="s">
        <v>20</v>
      </c>
      <c r="B140">
        <v>92</v>
      </c>
      <c r="D140" t="s">
        <v>14</v>
      </c>
      <c r="E140">
        <v>44</v>
      </c>
    </row>
    <row r="141" spans="1:5" x14ac:dyDescent="0.25">
      <c r="A141" t="s">
        <v>20</v>
      </c>
      <c r="B141">
        <v>62</v>
      </c>
      <c r="D141" t="s">
        <v>14</v>
      </c>
      <c r="E141">
        <v>67</v>
      </c>
    </row>
    <row r="142" spans="1:5" x14ac:dyDescent="0.25">
      <c r="A142" t="s">
        <v>20</v>
      </c>
      <c r="B142">
        <v>149</v>
      </c>
      <c r="D142" t="s">
        <v>14</v>
      </c>
      <c r="E142">
        <v>1068</v>
      </c>
    </row>
    <row r="143" spans="1:5" x14ac:dyDescent="0.25">
      <c r="A143" t="s">
        <v>20</v>
      </c>
      <c r="B143">
        <v>329</v>
      </c>
      <c r="D143" t="s">
        <v>14</v>
      </c>
      <c r="E143">
        <v>424</v>
      </c>
    </row>
    <row r="144" spans="1:5" x14ac:dyDescent="0.25">
      <c r="A144" t="s">
        <v>20</v>
      </c>
      <c r="B144">
        <v>97</v>
      </c>
      <c r="D144" t="s">
        <v>14</v>
      </c>
      <c r="E144">
        <v>151</v>
      </c>
    </row>
    <row r="145" spans="1:5" x14ac:dyDescent="0.25">
      <c r="A145" t="s">
        <v>20</v>
      </c>
      <c r="B145">
        <v>1784</v>
      </c>
      <c r="D145" t="s">
        <v>14</v>
      </c>
      <c r="E145">
        <v>1608</v>
      </c>
    </row>
    <row r="146" spans="1:5" x14ac:dyDescent="0.25">
      <c r="A146" t="s">
        <v>20</v>
      </c>
      <c r="B146">
        <v>1684</v>
      </c>
      <c r="D146" t="s">
        <v>14</v>
      </c>
      <c r="E146">
        <v>941</v>
      </c>
    </row>
    <row r="147" spans="1:5" x14ac:dyDescent="0.25">
      <c r="A147" t="s">
        <v>20</v>
      </c>
      <c r="B147">
        <v>250</v>
      </c>
      <c r="D147" t="s">
        <v>14</v>
      </c>
      <c r="E147">
        <v>1</v>
      </c>
    </row>
    <row r="148" spans="1:5" x14ac:dyDescent="0.25">
      <c r="A148" t="s">
        <v>20</v>
      </c>
      <c r="B148">
        <v>238</v>
      </c>
      <c r="D148" t="s">
        <v>14</v>
      </c>
      <c r="E148">
        <v>40</v>
      </c>
    </row>
    <row r="149" spans="1:5" x14ac:dyDescent="0.25">
      <c r="A149" t="s">
        <v>20</v>
      </c>
      <c r="B149">
        <v>53</v>
      </c>
      <c r="D149" t="s">
        <v>14</v>
      </c>
      <c r="E149">
        <v>3015</v>
      </c>
    </row>
    <row r="150" spans="1:5" x14ac:dyDescent="0.25">
      <c r="A150" t="s">
        <v>20</v>
      </c>
      <c r="B150">
        <v>214</v>
      </c>
      <c r="D150" t="s">
        <v>14</v>
      </c>
      <c r="E150">
        <v>435</v>
      </c>
    </row>
    <row r="151" spans="1:5" x14ac:dyDescent="0.25">
      <c r="A151" t="s">
        <v>20</v>
      </c>
      <c r="B151">
        <v>222</v>
      </c>
      <c r="D151" t="s">
        <v>14</v>
      </c>
      <c r="E151">
        <v>714</v>
      </c>
    </row>
    <row r="152" spans="1:5" x14ac:dyDescent="0.25">
      <c r="A152" t="s">
        <v>20</v>
      </c>
      <c r="B152">
        <v>1884</v>
      </c>
      <c r="D152" t="s">
        <v>14</v>
      </c>
      <c r="E152">
        <v>5497</v>
      </c>
    </row>
    <row r="153" spans="1:5" x14ac:dyDescent="0.25">
      <c r="A153" t="s">
        <v>20</v>
      </c>
      <c r="B153">
        <v>218</v>
      </c>
      <c r="D153" t="s">
        <v>14</v>
      </c>
      <c r="E153">
        <v>418</v>
      </c>
    </row>
    <row r="154" spans="1:5" x14ac:dyDescent="0.25">
      <c r="A154" t="s">
        <v>20</v>
      </c>
      <c r="B154">
        <v>6465</v>
      </c>
      <c r="D154" t="s">
        <v>14</v>
      </c>
      <c r="E154">
        <v>1439</v>
      </c>
    </row>
    <row r="155" spans="1:5" x14ac:dyDescent="0.25">
      <c r="A155" t="s">
        <v>20</v>
      </c>
      <c r="B155">
        <v>59</v>
      </c>
      <c r="D155" t="s">
        <v>14</v>
      </c>
      <c r="E155">
        <v>15</v>
      </c>
    </row>
    <row r="156" spans="1:5" x14ac:dyDescent="0.25">
      <c r="A156" t="s">
        <v>20</v>
      </c>
      <c r="B156">
        <v>88</v>
      </c>
      <c r="D156" t="s">
        <v>14</v>
      </c>
      <c r="E156">
        <v>1999</v>
      </c>
    </row>
    <row r="157" spans="1:5" x14ac:dyDescent="0.25">
      <c r="A157" t="s">
        <v>20</v>
      </c>
      <c r="B157">
        <v>1697</v>
      </c>
      <c r="D157" t="s">
        <v>14</v>
      </c>
      <c r="E157">
        <v>118</v>
      </c>
    </row>
    <row r="158" spans="1:5" x14ac:dyDescent="0.25">
      <c r="A158" t="s">
        <v>20</v>
      </c>
      <c r="B158">
        <v>92</v>
      </c>
      <c r="D158" t="s">
        <v>14</v>
      </c>
      <c r="E158">
        <v>162</v>
      </c>
    </row>
    <row r="159" spans="1:5" x14ac:dyDescent="0.25">
      <c r="A159" t="s">
        <v>20</v>
      </c>
      <c r="B159">
        <v>186</v>
      </c>
      <c r="D159" t="s">
        <v>14</v>
      </c>
      <c r="E159">
        <v>83</v>
      </c>
    </row>
    <row r="160" spans="1:5" x14ac:dyDescent="0.25">
      <c r="A160" t="s">
        <v>20</v>
      </c>
      <c r="B160">
        <v>138</v>
      </c>
      <c r="D160" t="s">
        <v>14</v>
      </c>
      <c r="E160">
        <v>747</v>
      </c>
    </row>
    <row r="161" spans="1:5" x14ac:dyDescent="0.25">
      <c r="A161" t="s">
        <v>20</v>
      </c>
      <c r="B161">
        <v>261</v>
      </c>
      <c r="D161" t="s">
        <v>14</v>
      </c>
      <c r="E161">
        <v>84</v>
      </c>
    </row>
    <row r="162" spans="1:5" x14ac:dyDescent="0.25">
      <c r="A162" t="s">
        <v>20</v>
      </c>
      <c r="B162">
        <v>107</v>
      </c>
      <c r="D162" t="s">
        <v>14</v>
      </c>
      <c r="E162">
        <v>91</v>
      </c>
    </row>
    <row r="163" spans="1:5" x14ac:dyDescent="0.25">
      <c r="A163" t="s">
        <v>20</v>
      </c>
      <c r="B163">
        <v>199</v>
      </c>
      <c r="D163" t="s">
        <v>14</v>
      </c>
      <c r="E163">
        <v>792</v>
      </c>
    </row>
    <row r="164" spans="1:5" x14ac:dyDescent="0.25">
      <c r="A164" t="s">
        <v>20</v>
      </c>
      <c r="B164">
        <v>5512</v>
      </c>
      <c r="D164" t="s">
        <v>14</v>
      </c>
      <c r="E164">
        <v>32</v>
      </c>
    </row>
    <row r="165" spans="1:5" x14ac:dyDescent="0.25">
      <c r="A165" t="s">
        <v>20</v>
      </c>
      <c r="B165">
        <v>86</v>
      </c>
      <c r="D165" t="s">
        <v>14</v>
      </c>
      <c r="E165">
        <v>186</v>
      </c>
    </row>
    <row r="166" spans="1:5" x14ac:dyDescent="0.25">
      <c r="A166" t="s">
        <v>20</v>
      </c>
      <c r="B166">
        <v>2768</v>
      </c>
      <c r="D166" t="s">
        <v>14</v>
      </c>
      <c r="E166">
        <v>605</v>
      </c>
    </row>
    <row r="167" spans="1:5" x14ac:dyDescent="0.25">
      <c r="A167" t="s">
        <v>20</v>
      </c>
      <c r="B167">
        <v>48</v>
      </c>
      <c r="D167" t="s">
        <v>14</v>
      </c>
      <c r="E167">
        <v>1</v>
      </c>
    </row>
    <row r="168" spans="1:5" x14ac:dyDescent="0.25">
      <c r="A168" t="s">
        <v>20</v>
      </c>
      <c r="B168">
        <v>87</v>
      </c>
      <c r="D168" t="s">
        <v>14</v>
      </c>
      <c r="E168">
        <v>31</v>
      </c>
    </row>
    <row r="169" spans="1:5" x14ac:dyDescent="0.25">
      <c r="A169" t="s">
        <v>20</v>
      </c>
      <c r="B169">
        <v>1894</v>
      </c>
      <c r="D169" t="s">
        <v>14</v>
      </c>
      <c r="E169">
        <v>1181</v>
      </c>
    </row>
    <row r="170" spans="1:5" x14ac:dyDescent="0.25">
      <c r="A170" t="s">
        <v>20</v>
      </c>
      <c r="B170">
        <v>282</v>
      </c>
      <c r="D170" t="s">
        <v>14</v>
      </c>
      <c r="E170">
        <v>39</v>
      </c>
    </row>
    <row r="171" spans="1:5" x14ac:dyDescent="0.25">
      <c r="A171" t="s">
        <v>20</v>
      </c>
      <c r="B171">
        <v>116</v>
      </c>
      <c r="D171" t="s">
        <v>14</v>
      </c>
      <c r="E171">
        <v>46</v>
      </c>
    </row>
    <row r="172" spans="1:5" x14ac:dyDescent="0.25">
      <c r="A172" t="s">
        <v>20</v>
      </c>
      <c r="B172">
        <v>83</v>
      </c>
      <c r="D172" t="s">
        <v>14</v>
      </c>
      <c r="E172">
        <v>105</v>
      </c>
    </row>
    <row r="173" spans="1:5" x14ac:dyDescent="0.25">
      <c r="A173" t="s">
        <v>20</v>
      </c>
      <c r="B173">
        <v>91</v>
      </c>
      <c r="D173" t="s">
        <v>14</v>
      </c>
      <c r="E173">
        <v>535</v>
      </c>
    </row>
    <row r="174" spans="1:5" x14ac:dyDescent="0.25">
      <c r="A174" t="s">
        <v>20</v>
      </c>
      <c r="B174">
        <v>546</v>
      </c>
      <c r="D174" t="s">
        <v>14</v>
      </c>
      <c r="E174">
        <v>16</v>
      </c>
    </row>
    <row r="175" spans="1:5" x14ac:dyDescent="0.25">
      <c r="A175" t="s">
        <v>20</v>
      </c>
      <c r="B175">
        <v>393</v>
      </c>
      <c r="D175" t="s">
        <v>14</v>
      </c>
      <c r="E175">
        <v>575</v>
      </c>
    </row>
    <row r="176" spans="1:5" x14ac:dyDescent="0.25">
      <c r="A176" t="s">
        <v>20</v>
      </c>
      <c r="B176">
        <v>133</v>
      </c>
      <c r="D176" t="s">
        <v>14</v>
      </c>
      <c r="E176">
        <v>1120</v>
      </c>
    </row>
    <row r="177" spans="1:5" x14ac:dyDescent="0.25">
      <c r="A177" t="s">
        <v>20</v>
      </c>
      <c r="B177">
        <v>254</v>
      </c>
      <c r="D177" t="s">
        <v>14</v>
      </c>
      <c r="E177">
        <v>113</v>
      </c>
    </row>
    <row r="178" spans="1:5" x14ac:dyDescent="0.25">
      <c r="A178" t="s">
        <v>20</v>
      </c>
      <c r="B178">
        <v>176</v>
      </c>
      <c r="D178" t="s">
        <v>14</v>
      </c>
      <c r="E178">
        <v>1538</v>
      </c>
    </row>
    <row r="179" spans="1:5" x14ac:dyDescent="0.25">
      <c r="A179" t="s">
        <v>20</v>
      </c>
      <c r="B179">
        <v>337</v>
      </c>
      <c r="D179" t="s">
        <v>14</v>
      </c>
      <c r="E179">
        <v>9</v>
      </c>
    </row>
    <row r="180" spans="1:5" x14ac:dyDescent="0.25">
      <c r="A180" t="s">
        <v>20</v>
      </c>
      <c r="B180">
        <v>107</v>
      </c>
      <c r="D180" t="s">
        <v>14</v>
      </c>
      <c r="E180">
        <v>554</v>
      </c>
    </row>
    <row r="181" spans="1:5" x14ac:dyDescent="0.25">
      <c r="A181" t="s">
        <v>20</v>
      </c>
      <c r="B181">
        <v>183</v>
      </c>
      <c r="D181" t="s">
        <v>14</v>
      </c>
      <c r="E181">
        <v>648</v>
      </c>
    </row>
    <row r="182" spans="1:5" x14ac:dyDescent="0.25">
      <c r="A182" t="s">
        <v>20</v>
      </c>
      <c r="B182">
        <v>72</v>
      </c>
      <c r="D182" t="s">
        <v>14</v>
      </c>
      <c r="E182">
        <v>21</v>
      </c>
    </row>
    <row r="183" spans="1:5" x14ac:dyDescent="0.25">
      <c r="A183" t="s">
        <v>20</v>
      </c>
      <c r="B183">
        <v>295</v>
      </c>
      <c r="D183" t="s">
        <v>14</v>
      </c>
      <c r="E183">
        <v>54</v>
      </c>
    </row>
    <row r="184" spans="1:5" x14ac:dyDescent="0.25">
      <c r="A184" t="s">
        <v>20</v>
      </c>
      <c r="B184">
        <v>142</v>
      </c>
      <c r="D184" t="s">
        <v>14</v>
      </c>
      <c r="E184">
        <v>120</v>
      </c>
    </row>
    <row r="185" spans="1:5" x14ac:dyDescent="0.25">
      <c r="A185" t="s">
        <v>20</v>
      </c>
      <c r="B185">
        <v>85</v>
      </c>
      <c r="D185" t="s">
        <v>14</v>
      </c>
      <c r="E185">
        <v>579</v>
      </c>
    </row>
    <row r="186" spans="1:5" x14ac:dyDescent="0.25">
      <c r="A186" t="s">
        <v>20</v>
      </c>
      <c r="B186">
        <v>659</v>
      </c>
      <c r="D186" t="s">
        <v>14</v>
      </c>
      <c r="E186">
        <v>2072</v>
      </c>
    </row>
    <row r="187" spans="1:5" x14ac:dyDescent="0.25">
      <c r="A187" t="s">
        <v>20</v>
      </c>
      <c r="B187">
        <v>121</v>
      </c>
      <c r="D187" t="s">
        <v>14</v>
      </c>
      <c r="E187">
        <v>0</v>
      </c>
    </row>
    <row r="188" spans="1:5" x14ac:dyDescent="0.25">
      <c r="A188" t="s">
        <v>20</v>
      </c>
      <c r="B188">
        <v>3742</v>
      </c>
      <c r="D188" t="s">
        <v>14</v>
      </c>
      <c r="E188">
        <v>1796</v>
      </c>
    </row>
    <row r="189" spans="1:5" x14ac:dyDescent="0.25">
      <c r="A189" t="s">
        <v>20</v>
      </c>
      <c r="B189">
        <v>223</v>
      </c>
      <c r="D189" t="s">
        <v>14</v>
      </c>
      <c r="E189">
        <v>62</v>
      </c>
    </row>
    <row r="190" spans="1:5" x14ac:dyDescent="0.25">
      <c r="A190" t="s">
        <v>20</v>
      </c>
      <c r="B190">
        <v>133</v>
      </c>
      <c r="D190" t="s">
        <v>14</v>
      </c>
      <c r="E190">
        <v>347</v>
      </c>
    </row>
    <row r="191" spans="1:5" x14ac:dyDescent="0.25">
      <c r="A191" t="s">
        <v>20</v>
      </c>
      <c r="B191">
        <v>5168</v>
      </c>
      <c r="D191" t="s">
        <v>14</v>
      </c>
      <c r="E191">
        <v>19</v>
      </c>
    </row>
    <row r="192" spans="1:5" x14ac:dyDescent="0.25">
      <c r="A192" t="s">
        <v>20</v>
      </c>
      <c r="B192">
        <v>307</v>
      </c>
      <c r="D192" t="s">
        <v>14</v>
      </c>
      <c r="E192">
        <v>1258</v>
      </c>
    </row>
    <row r="193" spans="1:5" x14ac:dyDescent="0.25">
      <c r="A193" t="s">
        <v>20</v>
      </c>
      <c r="B193">
        <v>2441</v>
      </c>
      <c r="D193" t="s">
        <v>14</v>
      </c>
      <c r="E193">
        <v>362</v>
      </c>
    </row>
    <row r="194" spans="1:5" x14ac:dyDescent="0.25">
      <c r="A194" t="s">
        <v>20</v>
      </c>
      <c r="B194">
        <v>1385</v>
      </c>
      <c r="D194" t="s">
        <v>14</v>
      </c>
      <c r="E194">
        <v>133</v>
      </c>
    </row>
    <row r="195" spans="1:5" x14ac:dyDescent="0.25">
      <c r="A195" t="s">
        <v>20</v>
      </c>
      <c r="B195">
        <v>190</v>
      </c>
      <c r="D195" t="s">
        <v>14</v>
      </c>
      <c r="E195">
        <v>846</v>
      </c>
    </row>
    <row r="196" spans="1:5" x14ac:dyDescent="0.25">
      <c r="A196" t="s">
        <v>20</v>
      </c>
      <c r="B196">
        <v>470</v>
      </c>
      <c r="D196" t="s">
        <v>14</v>
      </c>
      <c r="E196">
        <v>10</v>
      </c>
    </row>
    <row r="197" spans="1:5" x14ac:dyDescent="0.25">
      <c r="A197" t="s">
        <v>20</v>
      </c>
      <c r="B197">
        <v>253</v>
      </c>
      <c r="D197" t="s">
        <v>14</v>
      </c>
      <c r="E197">
        <v>191</v>
      </c>
    </row>
    <row r="198" spans="1:5" x14ac:dyDescent="0.25">
      <c r="A198" t="s">
        <v>20</v>
      </c>
      <c r="B198">
        <v>1113</v>
      </c>
      <c r="D198" t="s">
        <v>14</v>
      </c>
      <c r="E198">
        <v>1979</v>
      </c>
    </row>
    <row r="199" spans="1:5" x14ac:dyDescent="0.25">
      <c r="A199" t="s">
        <v>20</v>
      </c>
      <c r="B199">
        <v>2283</v>
      </c>
      <c r="D199" t="s">
        <v>14</v>
      </c>
      <c r="E199">
        <v>63</v>
      </c>
    </row>
    <row r="200" spans="1:5" x14ac:dyDescent="0.25">
      <c r="A200" t="s">
        <v>20</v>
      </c>
      <c r="B200">
        <v>1095</v>
      </c>
      <c r="D200" t="s">
        <v>14</v>
      </c>
      <c r="E200">
        <v>6080</v>
      </c>
    </row>
    <row r="201" spans="1:5" x14ac:dyDescent="0.25">
      <c r="A201" t="s">
        <v>20</v>
      </c>
      <c r="B201">
        <v>1690</v>
      </c>
      <c r="D201" t="s">
        <v>14</v>
      </c>
      <c r="E201">
        <v>80</v>
      </c>
    </row>
    <row r="202" spans="1:5" x14ac:dyDescent="0.25">
      <c r="A202" t="s">
        <v>20</v>
      </c>
      <c r="B202">
        <v>191</v>
      </c>
      <c r="D202" t="s">
        <v>14</v>
      </c>
      <c r="E202">
        <v>9</v>
      </c>
    </row>
    <row r="203" spans="1:5" x14ac:dyDescent="0.25">
      <c r="A203" t="s">
        <v>20</v>
      </c>
      <c r="B203">
        <v>2013</v>
      </c>
      <c r="D203" t="s">
        <v>14</v>
      </c>
      <c r="E203">
        <v>1784</v>
      </c>
    </row>
    <row r="204" spans="1:5" x14ac:dyDescent="0.25">
      <c r="A204" t="s">
        <v>20</v>
      </c>
      <c r="B204">
        <v>1703</v>
      </c>
      <c r="D204" t="s">
        <v>14</v>
      </c>
      <c r="E204">
        <v>243</v>
      </c>
    </row>
    <row r="205" spans="1:5" x14ac:dyDescent="0.25">
      <c r="A205" t="s">
        <v>20</v>
      </c>
      <c r="B205">
        <v>80</v>
      </c>
      <c r="D205" t="s">
        <v>14</v>
      </c>
      <c r="E205">
        <v>1296</v>
      </c>
    </row>
    <row r="206" spans="1:5" x14ac:dyDescent="0.25">
      <c r="A206" t="s">
        <v>20</v>
      </c>
      <c r="B206">
        <v>41</v>
      </c>
      <c r="D206" t="s">
        <v>14</v>
      </c>
      <c r="E206">
        <v>77</v>
      </c>
    </row>
    <row r="207" spans="1:5" x14ac:dyDescent="0.25">
      <c r="A207" t="s">
        <v>20</v>
      </c>
      <c r="B207">
        <v>187</v>
      </c>
      <c r="D207" t="s">
        <v>14</v>
      </c>
      <c r="E207">
        <v>395</v>
      </c>
    </row>
    <row r="208" spans="1:5" x14ac:dyDescent="0.25">
      <c r="A208" t="s">
        <v>20</v>
      </c>
      <c r="B208">
        <v>2875</v>
      </c>
      <c r="D208" t="s">
        <v>14</v>
      </c>
      <c r="E208">
        <v>49</v>
      </c>
    </row>
    <row r="209" spans="1:5" x14ac:dyDescent="0.25">
      <c r="A209" t="s">
        <v>20</v>
      </c>
      <c r="B209">
        <v>88</v>
      </c>
      <c r="D209" t="s">
        <v>14</v>
      </c>
      <c r="E209">
        <v>180</v>
      </c>
    </row>
    <row r="210" spans="1:5" x14ac:dyDescent="0.25">
      <c r="A210" t="s">
        <v>20</v>
      </c>
      <c r="B210">
        <v>191</v>
      </c>
      <c r="D210" t="s">
        <v>14</v>
      </c>
      <c r="E210">
        <v>2690</v>
      </c>
    </row>
    <row r="211" spans="1:5" x14ac:dyDescent="0.25">
      <c r="A211" t="s">
        <v>20</v>
      </c>
      <c r="B211">
        <v>139</v>
      </c>
      <c r="D211" t="s">
        <v>14</v>
      </c>
      <c r="E211">
        <v>2779</v>
      </c>
    </row>
    <row r="212" spans="1:5" x14ac:dyDescent="0.25">
      <c r="A212" t="s">
        <v>20</v>
      </c>
      <c r="B212">
        <v>186</v>
      </c>
      <c r="D212" t="s">
        <v>14</v>
      </c>
      <c r="E212">
        <v>92</v>
      </c>
    </row>
    <row r="213" spans="1:5" x14ac:dyDescent="0.25">
      <c r="A213" t="s">
        <v>20</v>
      </c>
      <c r="B213">
        <v>112</v>
      </c>
      <c r="D213" t="s">
        <v>14</v>
      </c>
      <c r="E213">
        <v>1028</v>
      </c>
    </row>
    <row r="214" spans="1:5" x14ac:dyDescent="0.25">
      <c r="A214" t="s">
        <v>20</v>
      </c>
      <c r="B214">
        <v>101</v>
      </c>
      <c r="D214" t="s">
        <v>14</v>
      </c>
      <c r="E214">
        <v>26</v>
      </c>
    </row>
    <row r="215" spans="1:5" x14ac:dyDescent="0.25">
      <c r="A215" t="s">
        <v>20</v>
      </c>
      <c r="B215">
        <v>206</v>
      </c>
      <c r="D215" t="s">
        <v>14</v>
      </c>
      <c r="E215">
        <v>1790</v>
      </c>
    </row>
    <row r="216" spans="1:5" x14ac:dyDescent="0.25">
      <c r="A216" t="s">
        <v>20</v>
      </c>
      <c r="B216">
        <v>154</v>
      </c>
      <c r="D216" t="s">
        <v>14</v>
      </c>
      <c r="E216">
        <v>37</v>
      </c>
    </row>
    <row r="217" spans="1:5" x14ac:dyDescent="0.25">
      <c r="A217" t="s">
        <v>20</v>
      </c>
      <c r="B217">
        <v>5966</v>
      </c>
      <c r="D217" t="s">
        <v>14</v>
      </c>
      <c r="E217">
        <v>35</v>
      </c>
    </row>
    <row r="218" spans="1:5" x14ac:dyDescent="0.25">
      <c r="A218" t="s">
        <v>20</v>
      </c>
      <c r="B218">
        <v>169</v>
      </c>
      <c r="D218" t="s">
        <v>14</v>
      </c>
      <c r="E218">
        <v>558</v>
      </c>
    </row>
    <row r="219" spans="1:5" x14ac:dyDescent="0.25">
      <c r="A219" t="s">
        <v>20</v>
      </c>
      <c r="B219">
        <v>2106</v>
      </c>
      <c r="D219" t="s">
        <v>14</v>
      </c>
      <c r="E219">
        <v>64</v>
      </c>
    </row>
    <row r="220" spans="1:5" x14ac:dyDescent="0.25">
      <c r="A220" t="s">
        <v>20</v>
      </c>
      <c r="B220">
        <v>131</v>
      </c>
      <c r="D220" t="s">
        <v>14</v>
      </c>
      <c r="E220">
        <v>245</v>
      </c>
    </row>
    <row r="221" spans="1:5" x14ac:dyDescent="0.25">
      <c r="A221" t="s">
        <v>20</v>
      </c>
      <c r="B221">
        <v>84</v>
      </c>
      <c r="D221" t="s">
        <v>14</v>
      </c>
      <c r="E221">
        <v>71</v>
      </c>
    </row>
    <row r="222" spans="1:5" x14ac:dyDescent="0.25">
      <c r="A222" t="s">
        <v>20</v>
      </c>
      <c r="B222">
        <v>155</v>
      </c>
      <c r="D222" t="s">
        <v>14</v>
      </c>
      <c r="E222">
        <v>42</v>
      </c>
    </row>
    <row r="223" spans="1:5" x14ac:dyDescent="0.25">
      <c r="A223" t="s">
        <v>20</v>
      </c>
      <c r="B223">
        <v>189</v>
      </c>
      <c r="D223" t="s">
        <v>14</v>
      </c>
      <c r="E223">
        <v>156</v>
      </c>
    </row>
    <row r="224" spans="1:5" x14ac:dyDescent="0.25">
      <c r="A224" t="s">
        <v>20</v>
      </c>
      <c r="B224">
        <v>4799</v>
      </c>
      <c r="D224" t="s">
        <v>14</v>
      </c>
      <c r="E224">
        <v>1368</v>
      </c>
    </row>
    <row r="225" spans="1:5" x14ac:dyDescent="0.25">
      <c r="A225" t="s">
        <v>20</v>
      </c>
      <c r="B225">
        <v>1137</v>
      </c>
      <c r="D225" t="s">
        <v>14</v>
      </c>
      <c r="E225">
        <v>102</v>
      </c>
    </row>
    <row r="226" spans="1:5" x14ac:dyDescent="0.25">
      <c r="A226" t="s">
        <v>20</v>
      </c>
      <c r="B226">
        <v>1152</v>
      </c>
      <c r="D226" t="s">
        <v>14</v>
      </c>
      <c r="E226">
        <v>86</v>
      </c>
    </row>
    <row r="227" spans="1:5" x14ac:dyDescent="0.25">
      <c r="A227" t="s">
        <v>20</v>
      </c>
      <c r="B227">
        <v>50</v>
      </c>
      <c r="D227" t="s">
        <v>14</v>
      </c>
      <c r="E227">
        <v>253</v>
      </c>
    </row>
    <row r="228" spans="1:5" x14ac:dyDescent="0.25">
      <c r="A228" t="s">
        <v>20</v>
      </c>
      <c r="B228">
        <v>3059</v>
      </c>
      <c r="D228" t="s">
        <v>14</v>
      </c>
      <c r="E228">
        <v>157</v>
      </c>
    </row>
    <row r="229" spans="1:5" x14ac:dyDescent="0.25">
      <c r="A229" t="s">
        <v>20</v>
      </c>
      <c r="B229">
        <v>34</v>
      </c>
      <c r="D229" t="s">
        <v>14</v>
      </c>
      <c r="E229">
        <v>183</v>
      </c>
    </row>
    <row r="230" spans="1:5" x14ac:dyDescent="0.25">
      <c r="A230" t="s">
        <v>20</v>
      </c>
      <c r="B230">
        <v>220</v>
      </c>
      <c r="D230" t="s">
        <v>14</v>
      </c>
      <c r="E230">
        <v>82</v>
      </c>
    </row>
    <row r="231" spans="1:5" x14ac:dyDescent="0.25">
      <c r="A231" t="s">
        <v>20</v>
      </c>
      <c r="B231">
        <v>1604</v>
      </c>
      <c r="D231" t="s">
        <v>14</v>
      </c>
      <c r="E231">
        <v>1</v>
      </c>
    </row>
    <row r="232" spans="1:5" x14ac:dyDescent="0.25">
      <c r="A232" t="s">
        <v>20</v>
      </c>
      <c r="B232">
        <v>454</v>
      </c>
      <c r="D232" t="s">
        <v>14</v>
      </c>
      <c r="E232">
        <v>1198</v>
      </c>
    </row>
    <row r="233" spans="1:5" x14ac:dyDescent="0.25">
      <c r="A233" t="s">
        <v>20</v>
      </c>
      <c r="B233">
        <v>123</v>
      </c>
      <c r="D233" t="s">
        <v>14</v>
      </c>
      <c r="E233">
        <v>648</v>
      </c>
    </row>
    <row r="234" spans="1:5" x14ac:dyDescent="0.25">
      <c r="A234" t="s">
        <v>20</v>
      </c>
      <c r="B234">
        <v>299</v>
      </c>
      <c r="D234" t="s">
        <v>14</v>
      </c>
      <c r="E234">
        <v>64</v>
      </c>
    </row>
    <row r="235" spans="1:5" x14ac:dyDescent="0.25">
      <c r="A235" t="s">
        <v>20</v>
      </c>
      <c r="B235">
        <v>2237</v>
      </c>
      <c r="D235" t="s">
        <v>14</v>
      </c>
      <c r="E235">
        <v>62</v>
      </c>
    </row>
    <row r="236" spans="1:5" x14ac:dyDescent="0.25">
      <c r="A236" t="s">
        <v>20</v>
      </c>
      <c r="B236">
        <v>645</v>
      </c>
      <c r="D236" t="s">
        <v>14</v>
      </c>
      <c r="E236">
        <v>750</v>
      </c>
    </row>
    <row r="237" spans="1:5" x14ac:dyDescent="0.25">
      <c r="A237" t="s">
        <v>20</v>
      </c>
      <c r="B237">
        <v>484</v>
      </c>
      <c r="D237" t="s">
        <v>14</v>
      </c>
      <c r="E237">
        <v>105</v>
      </c>
    </row>
    <row r="238" spans="1:5" x14ac:dyDescent="0.25">
      <c r="A238" t="s">
        <v>20</v>
      </c>
      <c r="B238">
        <v>154</v>
      </c>
      <c r="D238" t="s">
        <v>14</v>
      </c>
      <c r="E238">
        <v>2604</v>
      </c>
    </row>
    <row r="239" spans="1:5" x14ac:dyDescent="0.25">
      <c r="A239" t="s">
        <v>20</v>
      </c>
      <c r="B239">
        <v>82</v>
      </c>
      <c r="D239" t="s">
        <v>14</v>
      </c>
      <c r="E239">
        <v>65</v>
      </c>
    </row>
    <row r="240" spans="1:5" x14ac:dyDescent="0.25">
      <c r="A240" t="s">
        <v>20</v>
      </c>
      <c r="B240">
        <v>134</v>
      </c>
      <c r="D240" t="s">
        <v>14</v>
      </c>
      <c r="E240">
        <v>94</v>
      </c>
    </row>
    <row r="241" spans="1:5" x14ac:dyDescent="0.25">
      <c r="A241" t="s">
        <v>20</v>
      </c>
      <c r="B241">
        <v>5203</v>
      </c>
      <c r="D241" t="s">
        <v>14</v>
      </c>
      <c r="E241">
        <v>257</v>
      </c>
    </row>
    <row r="242" spans="1:5" x14ac:dyDescent="0.25">
      <c r="A242" t="s">
        <v>20</v>
      </c>
      <c r="B242">
        <v>94</v>
      </c>
      <c r="D242" t="s">
        <v>14</v>
      </c>
      <c r="E242">
        <v>2928</v>
      </c>
    </row>
    <row r="243" spans="1:5" x14ac:dyDescent="0.25">
      <c r="A243" t="s">
        <v>20</v>
      </c>
      <c r="B243">
        <v>205</v>
      </c>
      <c r="D243" t="s">
        <v>14</v>
      </c>
      <c r="E243">
        <v>4697</v>
      </c>
    </row>
    <row r="244" spans="1:5" x14ac:dyDescent="0.25">
      <c r="A244" t="s">
        <v>20</v>
      </c>
      <c r="B244">
        <v>92</v>
      </c>
      <c r="D244" t="s">
        <v>14</v>
      </c>
      <c r="E244">
        <v>2915</v>
      </c>
    </row>
    <row r="245" spans="1:5" x14ac:dyDescent="0.25">
      <c r="A245" t="s">
        <v>20</v>
      </c>
      <c r="B245">
        <v>219</v>
      </c>
      <c r="D245" t="s">
        <v>14</v>
      </c>
      <c r="E245">
        <v>18</v>
      </c>
    </row>
    <row r="246" spans="1:5" x14ac:dyDescent="0.25">
      <c r="A246" t="s">
        <v>20</v>
      </c>
      <c r="B246">
        <v>2526</v>
      </c>
      <c r="D246" t="s">
        <v>14</v>
      </c>
      <c r="E246">
        <v>602</v>
      </c>
    </row>
    <row r="247" spans="1:5" x14ac:dyDescent="0.25">
      <c r="A247" t="s">
        <v>20</v>
      </c>
      <c r="B247">
        <v>94</v>
      </c>
      <c r="D247" t="s">
        <v>14</v>
      </c>
      <c r="E247">
        <v>1</v>
      </c>
    </row>
    <row r="248" spans="1:5" x14ac:dyDescent="0.25">
      <c r="A248" t="s">
        <v>20</v>
      </c>
      <c r="B248">
        <v>1713</v>
      </c>
      <c r="D248" t="s">
        <v>14</v>
      </c>
      <c r="E248">
        <v>3868</v>
      </c>
    </row>
    <row r="249" spans="1:5" x14ac:dyDescent="0.25">
      <c r="A249" t="s">
        <v>20</v>
      </c>
      <c r="B249">
        <v>249</v>
      </c>
      <c r="D249" t="s">
        <v>14</v>
      </c>
      <c r="E249">
        <v>504</v>
      </c>
    </row>
    <row r="250" spans="1:5" x14ac:dyDescent="0.25">
      <c r="A250" t="s">
        <v>20</v>
      </c>
      <c r="B250">
        <v>192</v>
      </c>
      <c r="D250" t="s">
        <v>14</v>
      </c>
      <c r="E250">
        <v>14</v>
      </c>
    </row>
    <row r="251" spans="1:5" x14ac:dyDescent="0.25">
      <c r="A251" t="s">
        <v>20</v>
      </c>
      <c r="B251">
        <v>247</v>
      </c>
      <c r="D251" t="s">
        <v>14</v>
      </c>
      <c r="E251">
        <v>750</v>
      </c>
    </row>
    <row r="252" spans="1:5" x14ac:dyDescent="0.25">
      <c r="A252" t="s">
        <v>20</v>
      </c>
      <c r="B252">
        <v>2293</v>
      </c>
      <c r="D252" t="s">
        <v>14</v>
      </c>
      <c r="E252">
        <v>77</v>
      </c>
    </row>
    <row r="253" spans="1:5" x14ac:dyDescent="0.25">
      <c r="A253" t="s">
        <v>20</v>
      </c>
      <c r="B253">
        <v>3131</v>
      </c>
      <c r="D253" t="s">
        <v>14</v>
      </c>
      <c r="E253">
        <v>752</v>
      </c>
    </row>
    <row r="254" spans="1:5" x14ac:dyDescent="0.25">
      <c r="A254" t="s">
        <v>20</v>
      </c>
      <c r="B254">
        <v>143</v>
      </c>
      <c r="D254" t="s">
        <v>14</v>
      </c>
      <c r="E254">
        <v>131</v>
      </c>
    </row>
    <row r="255" spans="1:5" x14ac:dyDescent="0.25">
      <c r="A255" t="s">
        <v>20</v>
      </c>
      <c r="B255">
        <v>296</v>
      </c>
      <c r="D255" t="s">
        <v>14</v>
      </c>
      <c r="E255">
        <v>87</v>
      </c>
    </row>
    <row r="256" spans="1:5" x14ac:dyDescent="0.25">
      <c r="A256" t="s">
        <v>20</v>
      </c>
      <c r="B256">
        <v>170</v>
      </c>
      <c r="D256" t="s">
        <v>14</v>
      </c>
      <c r="E256">
        <v>1063</v>
      </c>
    </row>
    <row r="257" spans="1:5" x14ac:dyDescent="0.25">
      <c r="A257" t="s">
        <v>20</v>
      </c>
      <c r="B257">
        <v>86</v>
      </c>
      <c r="D257" t="s">
        <v>14</v>
      </c>
      <c r="E257">
        <v>76</v>
      </c>
    </row>
    <row r="258" spans="1:5" x14ac:dyDescent="0.25">
      <c r="A258" t="s">
        <v>20</v>
      </c>
      <c r="B258">
        <v>6286</v>
      </c>
      <c r="D258" t="s">
        <v>14</v>
      </c>
      <c r="E258">
        <v>4428</v>
      </c>
    </row>
    <row r="259" spans="1:5" x14ac:dyDescent="0.25">
      <c r="A259" t="s">
        <v>20</v>
      </c>
      <c r="B259">
        <v>3727</v>
      </c>
      <c r="D259" t="s">
        <v>14</v>
      </c>
      <c r="E259">
        <v>58</v>
      </c>
    </row>
    <row r="260" spans="1:5" x14ac:dyDescent="0.25">
      <c r="A260" t="s">
        <v>20</v>
      </c>
      <c r="B260">
        <v>1605</v>
      </c>
      <c r="D260" t="s">
        <v>14</v>
      </c>
      <c r="E260">
        <v>111</v>
      </c>
    </row>
    <row r="261" spans="1:5" x14ac:dyDescent="0.25">
      <c r="A261" t="s">
        <v>20</v>
      </c>
      <c r="B261">
        <v>2120</v>
      </c>
      <c r="D261" t="s">
        <v>14</v>
      </c>
      <c r="E261">
        <v>2955</v>
      </c>
    </row>
    <row r="262" spans="1:5" x14ac:dyDescent="0.25">
      <c r="A262" t="s">
        <v>20</v>
      </c>
      <c r="B262">
        <v>50</v>
      </c>
      <c r="D262" t="s">
        <v>14</v>
      </c>
      <c r="E262">
        <v>1657</v>
      </c>
    </row>
    <row r="263" spans="1:5" x14ac:dyDescent="0.25">
      <c r="A263" t="s">
        <v>20</v>
      </c>
      <c r="B263">
        <v>2080</v>
      </c>
      <c r="D263" t="s">
        <v>14</v>
      </c>
      <c r="E263">
        <v>926</v>
      </c>
    </row>
    <row r="264" spans="1:5" x14ac:dyDescent="0.25">
      <c r="A264" t="s">
        <v>20</v>
      </c>
      <c r="B264">
        <v>2105</v>
      </c>
      <c r="D264" t="s">
        <v>14</v>
      </c>
      <c r="E264">
        <v>77</v>
      </c>
    </row>
    <row r="265" spans="1:5" x14ac:dyDescent="0.25">
      <c r="A265" t="s">
        <v>20</v>
      </c>
      <c r="B265">
        <v>2436</v>
      </c>
      <c r="D265" t="s">
        <v>14</v>
      </c>
      <c r="E265">
        <v>1748</v>
      </c>
    </row>
    <row r="266" spans="1:5" x14ac:dyDescent="0.25">
      <c r="A266" t="s">
        <v>20</v>
      </c>
      <c r="B266">
        <v>80</v>
      </c>
      <c r="D266" t="s">
        <v>14</v>
      </c>
      <c r="E266">
        <v>79</v>
      </c>
    </row>
    <row r="267" spans="1:5" x14ac:dyDescent="0.25">
      <c r="A267" t="s">
        <v>20</v>
      </c>
      <c r="B267">
        <v>42</v>
      </c>
      <c r="D267" t="s">
        <v>14</v>
      </c>
      <c r="E267">
        <v>889</v>
      </c>
    </row>
    <row r="268" spans="1:5" x14ac:dyDescent="0.25">
      <c r="A268" t="s">
        <v>20</v>
      </c>
      <c r="B268">
        <v>139</v>
      </c>
      <c r="D268" t="s">
        <v>14</v>
      </c>
      <c r="E268">
        <v>56</v>
      </c>
    </row>
    <row r="269" spans="1:5" x14ac:dyDescent="0.25">
      <c r="A269" t="s">
        <v>20</v>
      </c>
      <c r="B269">
        <v>159</v>
      </c>
      <c r="D269" t="s">
        <v>14</v>
      </c>
      <c r="E269">
        <v>1</v>
      </c>
    </row>
    <row r="270" spans="1:5" x14ac:dyDescent="0.25">
      <c r="A270" t="s">
        <v>20</v>
      </c>
      <c r="B270">
        <v>381</v>
      </c>
      <c r="D270" t="s">
        <v>14</v>
      </c>
      <c r="E270">
        <v>83</v>
      </c>
    </row>
    <row r="271" spans="1:5" x14ac:dyDescent="0.25">
      <c r="A271" t="s">
        <v>20</v>
      </c>
      <c r="B271">
        <v>194</v>
      </c>
      <c r="D271" t="s">
        <v>14</v>
      </c>
      <c r="E271">
        <v>2025</v>
      </c>
    </row>
    <row r="272" spans="1:5" x14ac:dyDescent="0.25">
      <c r="A272" t="s">
        <v>20</v>
      </c>
      <c r="B272">
        <v>106</v>
      </c>
      <c r="D272" t="s">
        <v>14</v>
      </c>
      <c r="E272">
        <v>14</v>
      </c>
    </row>
    <row r="273" spans="1:5" x14ac:dyDescent="0.25">
      <c r="A273" t="s">
        <v>20</v>
      </c>
      <c r="B273">
        <v>142</v>
      </c>
      <c r="D273" t="s">
        <v>14</v>
      </c>
      <c r="E273">
        <v>656</v>
      </c>
    </row>
    <row r="274" spans="1:5" x14ac:dyDescent="0.25">
      <c r="A274" t="s">
        <v>20</v>
      </c>
      <c r="B274">
        <v>211</v>
      </c>
      <c r="D274" t="s">
        <v>14</v>
      </c>
      <c r="E274">
        <v>1596</v>
      </c>
    </row>
    <row r="275" spans="1:5" x14ac:dyDescent="0.25">
      <c r="A275" t="s">
        <v>20</v>
      </c>
      <c r="B275">
        <v>2756</v>
      </c>
      <c r="D275" t="s">
        <v>14</v>
      </c>
      <c r="E275">
        <v>10</v>
      </c>
    </row>
    <row r="276" spans="1:5" x14ac:dyDescent="0.25">
      <c r="A276" t="s">
        <v>20</v>
      </c>
      <c r="B276">
        <v>173</v>
      </c>
      <c r="D276" t="s">
        <v>14</v>
      </c>
      <c r="E276">
        <v>1121</v>
      </c>
    </row>
    <row r="277" spans="1:5" x14ac:dyDescent="0.25">
      <c r="A277" t="s">
        <v>20</v>
      </c>
      <c r="B277">
        <v>87</v>
      </c>
      <c r="D277" t="s">
        <v>14</v>
      </c>
      <c r="E277">
        <v>15</v>
      </c>
    </row>
    <row r="278" spans="1:5" x14ac:dyDescent="0.25">
      <c r="A278" t="s">
        <v>20</v>
      </c>
      <c r="B278">
        <v>1572</v>
      </c>
      <c r="D278" t="s">
        <v>14</v>
      </c>
      <c r="E278">
        <v>191</v>
      </c>
    </row>
    <row r="279" spans="1:5" x14ac:dyDescent="0.25">
      <c r="A279" t="s">
        <v>20</v>
      </c>
      <c r="B279">
        <v>2346</v>
      </c>
      <c r="D279" t="s">
        <v>14</v>
      </c>
      <c r="E279">
        <v>16</v>
      </c>
    </row>
    <row r="280" spans="1:5" x14ac:dyDescent="0.25">
      <c r="A280" t="s">
        <v>20</v>
      </c>
      <c r="B280">
        <v>115</v>
      </c>
      <c r="D280" t="s">
        <v>14</v>
      </c>
      <c r="E280">
        <v>17</v>
      </c>
    </row>
    <row r="281" spans="1:5" x14ac:dyDescent="0.25">
      <c r="A281" t="s">
        <v>20</v>
      </c>
      <c r="B281">
        <v>85</v>
      </c>
      <c r="D281" t="s">
        <v>14</v>
      </c>
      <c r="E281">
        <v>34</v>
      </c>
    </row>
    <row r="282" spans="1:5" x14ac:dyDescent="0.25">
      <c r="A282" t="s">
        <v>20</v>
      </c>
      <c r="B282">
        <v>144</v>
      </c>
      <c r="D282" t="s">
        <v>14</v>
      </c>
      <c r="E282">
        <v>1</v>
      </c>
    </row>
    <row r="283" spans="1:5" x14ac:dyDescent="0.25">
      <c r="A283" t="s">
        <v>20</v>
      </c>
      <c r="B283">
        <v>2443</v>
      </c>
      <c r="D283" t="s">
        <v>14</v>
      </c>
      <c r="E283">
        <v>1274</v>
      </c>
    </row>
    <row r="284" spans="1:5" x14ac:dyDescent="0.25">
      <c r="A284" t="s">
        <v>20</v>
      </c>
      <c r="B284">
        <v>64</v>
      </c>
      <c r="D284" t="s">
        <v>14</v>
      </c>
      <c r="E284">
        <v>210</v>
      </c>
    </row>
    <row r="285" spans="1:5" x14ac:dyDescent="0.25">
      <c r="A285" t="s">
        <v>20</v>
      </c>
      <c r="B285">
        <v>268</v>
      </c>
      <c r="D285" t="s">
        <v>14</v>
      </c>
      <c r="E285">
        <v>248</v>
      </c>
    </row>
    <row r="286" spans="1:5" x14ac:dyDescent="0.25">
      <c r="A286" t="s">
        <v>20</v>
      </c>
      <c r="B286">
        <v>195</v>
      </c>
      <c r="D286" t="s">
        <v>14</v>
      </c>
      <c r="E286">
        <v>513</v>
      </c>
    </row>
    <row r="287" spans="1:5" x14ac:dyDescent="0.25">
      <c r="A287" t="s">
        <v>20</v>
      </c>
      <c r="B287">
        <v>186</v>
      </c>
      <c r="D287" t="s">
        <v>14</v>
      </c>
      <c r="E287">
        <v>3410</v>
      </c>
    </row>
    <row r="288" spans="1:5" x14ac:dyDescent="0.25">
      <c r="A288" t="s">
        <v>20</v>
      </c>
      <c r="B288">
        <v>460</v>
      </c>
      <c r="D288" t="s">
        <v>14</v>
      </c>
      <c r="E288">
        <v>10</v>
      </c>
    </row>
    <row r="289" spans="1:5" x14ac:dyDescent="0.25">
      <c r="A289" t="s">
        <v>20</v>
      </c>
      <c r="B289">
        <v>2528</v>
      </c>
      <c r="D289" t="s">
        <v>14</v>
      </c>
      <c r="E289">
        <v>2201</v>
      </c>
    </row>
    <row r="290" spans="1:5" x14ac:dyDescent="0.25">
      <c r="A290" t="s">
        <v>20</v>
      </c>
      <c r="B290">
        <v>3657</v>
      </c>
      <c r="D290" t="s">
        <v>14</v>
      </c>
      <c r="E290">
        <v>676</v>
      </c>
    </row>
    <row r="291" spans="1:5" x14ac:dyDescent="0.25">
      <c r="A291" t="s">
        <v>20</v>
      </c>
      <c r="B291">
        <v>131</v>
      </c>
      <c r="D291" t="s">
        <v>14</v>
      </c>
      <c r="E291">
        <v>831</v>
      </c>
    </row>
    <row r="292" spans="1:5" x14ac:dyDescent="0.25">
      <c r="A292" t="s">
        <v>20</v>
      </c>
      <c r="B292">
        <v>239</v>
      </c>
      <c r="D292" t="s">
        <v>14</v>
      </c>
      <c r="E292">
        <v>859</v>
      </c>
    </row>
    <row r="293" spans="1:5" x14ac:dyDescent="0.25">
      <c r="A293" t="s">
        <v>20</v>
      </c>
      <c r="B293">
        <v>78</v>
      </c>
      <c r="D293" t="s">
        <v>14</v>
      </c>
      <c r="E293">
        <v>45</v>
      </c>
    </row>
    <row r="294" spans="1:5" x14ac:dyDescent="0.25">
      <c r="A294" t="s">
        <v>20</v>
      </c>
      <c r="B294">
        <v>1773</v>
      </c>
      <c r="D294" t="s">
        <v>14</v>
      </c>
      <c r="E294">
        <v>6</v>
      </c>
    </row>
    <row r="295" spans="1:5" x14ac:dyDescent="0.25">
      <c r="A295" t="s">
        <v>20</v>
      </c>
      <c r="B295">
        <v>32</v>
      </c>
      <c r="D295" t="s">
        <v>14</v>
      </c>
      <c r="E295">
        <v>7</v>
      </c>
    </row>
    <row r="296" spans="1:5" x14ac:dyDescent="0.25">
      <c r="A296" t="s">
        <v>20</v>
      </c>
      <c r="B296">
        <v>369</v>
      </c>
      <c r="D296" t="s">
        <v>14</v>
      </c>
      <c r="E296">
        <v>31</v>
      </c>
    </row>
    <row r="297" spans="1:5" x14ac:dyDescent="0.25">
      <c r="A297" t="s">
        <v>20</v>
      </c>
      <c r="B297">
        <v>89</v>
      </c>
      <c r="D297" t="s">
        <v>14</v>
      </c>
      <c r="E297">
        <v>78</v>
      </c>
    </row>
    <row r="298" spans="1:5" x14ac:dyDescent="0.25">
      <c r="A298" t="s">
        <v>20</v>
      </c>
      <c r="B298">
        <v>147</v>
      </c>
      <c r="D298" t="s">
        <v>14</v>
      </c>
      <c r="E298">
        <v>1225</v>
      </c>
    </row>
    <row r="299" spans="1:5" x14ac:dyDescent="0.25">
      <c r="A299" t="s">
        <v>20</v>
      </c>
      <c r="B299">
        <v>126</v>
      </c>
      <c r="D299" t="s">
        <v>14</v>
      </c>
      <c r="E299">
        <v>1</v>
      </c>
    </row>
    <row r="300" spans="1:5" x14ac:dyDescent="0.25">
      <c r="A300" t="s">
        <v>20</v>
      </c>
      <c r="B300">
        <v>2218</v>
      </c>
      <c r="D300" t="s">
        <v>14</v>
      </c>
      <c r="E300">
        <v>67</v>
      </c>
    </row>
    <row r="301" spans="1:5" x14ac:dyDescent="0.25">
      <c r="A301" t="s">
        <v>20</v>
      </c>
      <c r="B301">
        <v>202</v>
      </c>
      <c r="D301" t="s">
        <v>14</v>
      </c>
      <c r="E301">
        <v>19</v>
      </c>
    </row>
    <row r="302" spans="1:5" x14ac:dyDescent="0.25">
      <c r="A302" t="s">
        <v>20</v>
      </c>
      <c r="B302">
        <v>140</v>
      </c>
      <c r="D302" t="s">
        <v>14</v>
      </c>
      <c r="E302">
        <v>2108</v>
      </c>
    </row>
    <row r="303" spans="1:5" x14ac:dyDescent="0.25">
      <c r="A303" t="s">
        <v>20</v>
      </c>
      <c r="B303">
        <v>1052</v>
      </c>
      <c r="D303" t="s">
        <v>14</v>
      </c>
      <c r="E303">
        <v>679</v>
      </c>
    </row>
    <row r="304" spans="1:5" x14ac:dyDescent="0.25">
      <c r="A304" t="s">
        <v>20</v>
      </c>
      <c r="B304">
        <v>247</v>
      </c>
      <c r="D304" t="s">
        <v>14</v>
      </c>
      <c r="E304">
        <v>36</v>
      </c>
    </row>
    <row r="305" spans="1:5" x14ac:dyDescent="0.25">
      <c r="A305" t="s">
        <v>20</v>
      </c>
      <c r="B305">
        <v>84</v>
      </c>
      <c r="D305" t="s">
        <v>14</v>
      </c>
      <c r="E305">
        <v>47</v>
      </c>
    </row>
    <row r="306" spans="1:5" x14ac:dyDescent="0.25">
      <c r="A306" t="s">
        <v>20</v>
      </c>
      <c r="B306">
        <v>88</v>
      </c>
      <c r="D306" t="s">
        <v>14</v>
      </c>
      <c r="E306">
        <v>70</v>
      </c>
    </row>
    <row r="307" spans="1:5" x14ac:dyDescent="0.25">
      <c r="A307" t="s">
        <v>20</v>
      </c>
      <c r="B307">
        <v>156</v>
      </c>
      <c r="D307" t="s">
        <v>14</v>
      </c>
      <c r="E307">
        <v>154</v>
      </c>
    </row>
    <row r="308" spans="1:5" x14ac:dyDescent="0.25">
      <c r="A308" t="s">
        <v>20</v>
      </c>
      <c r="B308">
        <v>2985</v>
      </c>
      <c r="D308" t="s">
        <v>14</v>
      </c>
      <c r="E308">
        <v>22</v>
      </c>
    </row>
    <row r="309" spans="1:5" x14ac:dyDescent="0.25">
      <c r="A309" t="s">
        <v>20</v>
      </c>
      <c r="B309">
        <v>762</v>
      </c>
      <c r="D309" t="s">
        <v>14</v>
      </c>
      <c r="E309">
        <v>1758</v>
      </c>
    </row>
    <row r="310" spans="1:5" x14ac:dyDescent="0.25">
      <c r="A310" t="s">
        <v>20</v>
      </c>
      <c r="B310">
        <v>554</v>
      </c>
      <c r="D310" t="s">
        <v>14</v>
      </c>
      <c r="E310">
        <v>94</v>
      </c>
    </row>
    <row r="311" spans="1:5" x14ac:dyDescent="0.25">
      <c r="A311" t="s">
        <v>20</v>
      </c>
      <c r="B311">
        <v>135</v>
      </c>
      <c r="D311" t="s">
        <v>14</v>
      </c>
      <c r="E311">
        <v>33</v>
      </c>
    </row>
    <row r="312" spans="1:5" x14ac:dyDescent="0.25">
      <c r="A312" t="s">
        <v>20</v>
      </c>
      <c r="B312">
        <v>122</v>
      </c>
      <c r="D312" t="s">
        <v>14</v>
      </c>
      <c r="E312">
        <v>1</v>
      </c>
    </row>
    <row r="313" spans="1:5" x14ac:dyDescent="0.25">
      <c r="A313" t="s">
        <v>20</v>
      </c>
      <c r="B313">
        <v>221</v>
      </c>
      <c r="D313" t="s">
        <v>14</v>
      </c>
      <c r="E313">
        <v>31</v>
      </c>
    </row>
    <row r="314" spans="1:5" x14ac:dyDescent="0.25">
      <c r="A314" t="s">
        <v>20</v>
      </c>
      <c r="B314">
        <v>126</v>
      </c>
      <c r="D314" t="s">
        <v>14</v>
      </c>
      <c r="E314">
        <v>35</v>
      </c>
    </row>
    <row r="315" spans="1:5" x14ac:dyDescent="0.25">
      <c r="A315" t="s">
        <v>20</v>
      </c>
      <c r="B315">
        <v>1022</v>
      </c>
      <c r="D315" t="s">
        <v>14</v>
      </c>
      <c r="E315">
        <v>63</v>
      </c>
    </row>
    <row r="316" spans="1:5" x14ac:dyDescent="0.25">
      <c r="A316" t="s">
        <v>20</v>
      </c>
      <c r="B316">
        <v>3177</v>
      </c>
      <c r="D316" t="s">
        <v>14</v>
      </c>
      <c r="E316">
        <v>526</v>
      </c>
    </row>
    <row r="317" spans="1:5" x14ac:dyDescent="0.25">
      <c r="A317" t="s">
        <v>20</v>
      </c>
      <c r="B317">
        <v>198</v>
      </c>
      <c r="D317" t="s">
        <v>14</v>
      </c>
      <c r="E317">
        <v>121</v>
      </c>
    </row>
    <row r="318" spans="1:5" x14ac:dyDescent="0.25">
      <c r="A318" t="s">
        <v>20</v>
      </c>
      <c r="B318">
        <v>85</v>
      </c>
      <c r="D318" t="s">
        <v>14</v>
      </c>
      <c r="E318">
        <v>67</v>
      </c>
    </row>
    <row r="319" spans="1:5" x14ac:dyDescent="0.25">
      <c r="A319" t="s">
        <v>20</v>
      </c>
      <c r="B319">
        <v>3596</v>
      </c>
      <c r="D319" t="s">
        <v>14</v>
      </c>
      <c r="E319">
        <v>57</v>
      </c>
    </row>
    <row r="320" spans="1:5" x14ac:dyDescent="0.25">
      <c r="A320" t="s">
        <v>20</v>
      </c>
      <c r="B320">
        <v>244</v>
      </c>
      <c r="D320" t="s">
        <v>14</v>
      </c>
      <c r="E320">
        <v>1229</v>
      </c>
    </row>
    <row r="321" spans="1:5" x14ac:dyDescent="0.25">
      <c r="A321" t="s">
        <v>20</v>
      </c>
      <c r="B321">
        <v>5180</v>
      </c>
      <c r="D321" t="s">
        <v>14</v>
      </c>
      <c r="E321">
        <v>12</v>
      </c>
    </row>
    <row r="322" spans="1:5" x14ac:dyDescent="0.25">
      <c r="A322" t="s">
        <v>20</v>
      </c>
      <c r="B322">
        <v>589</v>
      </c>
      <c r="D322" t="s">
        <v>14</v>
      </c>
      <c r="E322">
        <v>452</v>
      </c>
    </row>
    <row r="323" spans="1:5" x14ac:dyDescent="0.25">
      <c r="A323" t="s">
        <v>20</v>
      </c>
      <c r="B323">
        <v>2725</v>
      </c>
      <c r="D323" t="s">
        <v>14</v>
      </c>
      <c r="E323">
        <v>1886</v>
      </c>
    </row>
    <row r="324" spans="1:5" x14ac:dyDescent="0.25">
      <c r="A324" t="s">
        <v>20</v>
      </c>
      <c r="B324">
        <v>300</v>
      </c>
      <c r="D324" t="s">
        <v>14</v>
      </c>
      <c r="E324">
        <v>1825</v>
      </c>
    </row>
    <row r="325" spans="1:5" x14ac:dyDescent="0.25">
      <c r="A325" t="s">
        <v>20</v>
      </c>
      <c r="B325">
        <v>144</v>
      </c>
      <c r="D325" t="s">
        <v>14</v>
      </c>
      <c r="E325">
        <v>31</v>
      </c>
    </row>
    <row r="326" spans="1:5" x14ac:dyDescent="0.25">
      <c r="A326" t="s">
        <v>20</v>
      </c>
      <c r="B326">
        <v>87</v>
      </c>
      <c r="D326" t="s">
        <v>14</v>
      </c>
      <c r="E326">
        <v>107</v>
      </c>
    </row>
    <row r="327" spans="1:5" x14ac:dyDescent="0.25">
      <c r="A327" t="s">
        <v>20</v>
      </c>
      <c r="B327">
        <v>3116</v>
      </c>
      <c r="D327" t="s">
        <v>14</v>
      </c>
      <c r="E327">
        <v>27</v>
      </c>
    </row>
    <row r="328" spans="1:5" x14ac:dyDescent="0.25">
      <c r="A328" t="s">
        <v>20</v>
      </c>
      <c r="B328">
        <v>909</v>
      </c>
      <c r="D328" t="s">
        <v>14</v>
      </c>
      <c r="E328">
        <v>1221</v>
      </c>
    </row>
    <row r="329" spans="1:5" x14ac:dyDescent="0.25">
      <c r="A329" t="s">
        <v>20</v>
      </c>
      <c r="B329">
        <v>1613</v>
      </c>
      <c r="D329" t="s">
        <v>14</v>
      </c>
      <c r="E329">
        <v>1</v>
      </c>
    </row>
    <row r="330" spans="1:5" x14ac:dyDescent="0.25">
      <c r="A330" t="s">
        <v>20</v>
      </c>
      <c r="B330">
        <v>136</v>
      </c>
      <c r="D330" t="s">
        <v>14</v>
      </c>
      <c r="E330">
        <v>16</v>
      </c>
    </row>
    <row r="331" spans="1:5" x14ac:dyDescent="0.25">
      <c r="A331" t="s">
        <v>20</v>
      </c>
      <c r="B331">
        <v>130</v>
      </c>
      <c r="D331" t="s">
        <v>14</v>
      </c>
      <c r="E331">
        <v>41</v>
      </c>
    </row>
    <row r="332" spans="1:5" x14ac:dyDescent="0.25">
      <c r="A332" t="s">
        <v>20</v>
      </c>
      <c r="B332">
        <v>102</v>
      </c>
      <c r="D332" t="s">
        <v>14</v>
      </c>
      <c r="E332">
        <v>523</v>
      </c>
    </row>
    <row r="333" spans="1:5" x14ac:dyDescent="0.25">
      <c r="A333" t="s">
        <v>20</v>
      </c>
      <c r="B333">
        <v>4006</v>
      </c>
      <c r="D333" t="s">
        <v>14</v>
      </c>
      <c r="E333">
        <v>141</v>
      </c>
    </row>
    <row r="334" spans="1:5" x14ac:dyDescent="0.25">
      <c r="A334" t="s">
        <v>20</v>
      </c>
      <c r="B334">
        <v>1629</v>
      </c>
      <c r="D334" t="s">
        <v>14</v>
      </c>
      <c r="E334">
        <v>52</v>
      </c>
    </row>
    <row r="335" spans="1:5" x14ac:dyDescent="0.25">
      <c r="A335" t="s">
        <v>20</v>
      </c>
      <c r="B335">
        <v>2188</v>
      </c>
      <c r="D335" t="s">
        <v>14</v>
      </c>
      <c r="E335">
        <v>225</v>
      </c>
    </row>
    <row r="336" spans="1:5" x14ac:dyDescent="0.25">
      <c r="A336" t="s">
        <v>20</v>
      </c>
      <c r="B336">
        <v>2409</v>
      </c>
      <c r="D336" t="s">
        <v>14</v>
      </c>
      <c r="E336">
        <v>38</v>
      </c>
    </row>
    <row r="337" spans="1:5" x14ac:dyDescent="0.25">
      <c r="A337" t="s">
        <v>20</v>
      </c>
      <c r="B337">
        <v>194</v>
      </c>
      <c r="D337" t="s">
        <v>14</v>
      </c>
      <c r="E337">
        <v>15</v>
      </c>
    </row>
    <row r="338" spans="1:5" x14ac:dyDescent="0.25">
      <c r="A338" t="s">
        <v>20</v>
      </c>
      <c r="B338">
        <v>1140</v>
      </c>
      <c r="D338" t="s">
        <v>14</v>
      </c>
      <c r="E338">
        <v>37</v>
      </c>
    </row>
    <row r="339" spans="1:5" x14ac:dyDescent="0.25">
      <c r="A339" t="s">
        <v>20</v>
      </c>
      <c r="B339">
        <v>102</v>
      </c>
      <c r="D339" t="s">
        <v>14</v>
      </c>
      <c r="E339">
        <v>112</v>
      </c>
    </row>
    <row r="340" spans="1:5" x14ac:dyDescent="0.25">
      <c r="A340" t="s">
        <v>20</v>
      </c>
      <c r="B340">
        <v>2857</v>
      </c>
      <c r="D340" t="s">
        <v>14</v>
      </c>
      <c r="E340">
        <v>21</v>
      </c>
    </row>
    <row r="341" spans="1:5" x14ac:dyDescent="0.25">
      <c r="A341" t="s">
        <v>20</v>
      </c>
      <c r="B341">
        <v>107</v>
      </c>
      <c r="D341" t="s">
        <v>14</v>
      </c>
      <c r="E341">
        <v>67</v>
      </c>
    </row>
    <row r="342" spans="1:5" x14ac:dyDescent="0.25">
      <c r="A342" t="s">
        <v>20</v>
      </c>
      <c r="B342">
        <v>160</v>
      </c>
      <c r="D342" t="s">
        <v>14</v>
      </c>
      <c r="E342">
        <v>78</v>
      </c>
    </row>
    <row r="343" spans="1:5" x14ac:dyDescent="0.25">
      <c r="A343" t="s">
        <v>20</v>
      </c>
      <c r="B343">
        <v>2230</v>
      </c>
      <c r="D343" t="s">
        <v>14</v>
      </c>
      <c r="E343">
        <v>67</v>
      </c>
    </row>
    <row r="344" spans="1:5" x14ac:dyDescent="0.25">
      <c r="A344" t="s">
        <v>20</v>
      </c>
      <c r="B344">
        <v>316</v>
      </c>
      <c r="D344" t="s">
        <v>14</v>
      </c>
      <c r="E344">
        <v>263</v>
      </c>
    </row>
    <row r="345" spans="1:5" x14ac:dyDescent="0.25">
      <c r="A345" t="s">
        <v>20</v>
      </c>
      <c r="B345">
        <v>117</v>
      </c>
      <c r="D345" t="s">
        <v>14</v>
      </c>
      <c r="E345">
        <v>1691</v>
      </c>
    </row>
    <row r="346" spans="1:5" x14ac:dyDescent="0.25">
      <c r="A346" t="s">
        <v>20</v>
      </c>
      <c r="B346">
        <v>6406</v>
      </c>
      <c r="D346" t="s">
        <v>14</v>
      </c>
      <c r="E346">
        <v>181</v>
      </c>
    </row>
    <row r="347" spans="1:5" x14ac:dyDescent="0.25">
      <c r="A347" t="s">
        <v>20</v>
      </c>
      <c r="B347">
        <v>192</v>
      </c>
      <c r="D347" t="s">
        <v>14</v>
      </c>
      <c r="E347">
        <v>13</v>
      </c>
    </row>
    <row r="348" spans="1:5" x14ac:dyDescent="0.25">
      <c r="A348" t="s">
        <v>20</v>
      </c>
      <c r="B348">
        <v>26</v>
      </c>
      <c r="D348" t="s">
        <v>14</v>
      </c>
      <c r="E348">
        <v>1</v>
      </c>
    </row>
    <row r="349" spans="1:5" x14ac:dyDescent="0.25">
      <c r="A349" t="s">
        <v>20</v>
      </c>
      <c r="B349">
        <v>723</v>
      </c>
      <c r="D349" t="s">
        <v>14</v>
      </c>
      <c r="E349">
        <v>21</v>
      </c>
    </row>
    <row r="350" spans="1:5" x14ac:dyDescent="0.25">
      <c r="A350" t="s">
        <v>20</v>
      </c>
      <c r="B350">
        <v>170</v>
      </c>
      <c r="D350" t="s">
        <v>14</v>
      </c>
      <c r="E350">
        <v>830</v>
      </c>
    </row>
    <row r="351" spans="1:5" x14ac:dyDescent="0.25">
      <c r="A351" t="s">
        <v>20</v>
      </c>
      <c r="B351">
        <v>238</v>
      </c>
      <c r="D351" t="s">
        <v>14</v>
      </c>
      <c r="E351">
        <v>130</v>
      </c>
    </row>
    <row r="352" spans="1:5" x14ac:dyDescent="0.25">
      <c r="A352" t="s">
        <v>20</v>
      </c>
      <c r="B352">
        <v>55</v>
      </c>
      <c r="D352" t="s">
        <v>14</v>
      </c>
      <c r="E352">
        <v>55</v>
      </c>
    </row>
    <row r="353" spans="1:5" x14ac:dyDescent="0.25">
      <c r="A353" t="s">
        <v>20</v>
      </c>
      <c r="B353">
        <v>128</v>
      </c>
      <c r="D353" t="s">
        <v>14</v>
      </c>
      <c r="E353">
        <v>114</v>
      </c>
    </row>
    <row r="354" spans="1:5" x14ac:dyDescent="0.25">
      <c r="A354" t="s">
        <v>20</v>
      </c>
      <c r="B354">
        <v>2144</v>
      </c>
      <c r="D354" t="s">
        <v>14</v>
      </c>
      <c r="E354">
        <v>594</v>
      </c>
    </row>
    <row r="355" spans="1:5" x14ac:dyDescent="0.25">
      <c r="A355" t="s">
        <v>20</v>
      </c>
      <c r="B355">
        <v>2693</v>
      </c>
      <c r="D355" t="s">
        <v>14</v>
      </c>
      <c r="E355">
        <v>24</v>
      </c>
    </row>
    <row r="356" spans="1:5" x14ac:dyDescent="0.25">
      <c r="A356" t="s">
        <v>20</v>
      </c>
      <c r="B356">
        <v>432</v>
      </c>
      <c r="D356" t="s">
        <v>14</v>
      </c>
      <c r="E356">
        <v>252</v>
      </c>
    </row>
    <row r="357" spans="1:5" x14ac:dyDescent="0.25">
      <c r="A357" t="s">
        <v>20</v>
      </c>
      <c r="B357">
        <v>189</v>
      </c>
      <c r="D357" t="s">
        <v>14</v>
      </c>
      <c r="E357">
        <v>67</v>
      </c>
    </row>
    <row r="358" spans="1:5" x14ac:dyDescent="0.25">
      <c r="A358" t="s">
        <v>20</v>
      </c>
      <c r="B358">
        <v>154</v>
      </c>
      <c r="D358" t="s">
        <v>14</v>
      </c>
      <c r="E358">
        <v>742</v>
      </c>
    </row>
    <row r="359" spans="1:5" x14ac:dyDescent="0.25">
      <c r="A359" t="s">
        <v>20</v>
      </c>
      <c r="B359">
        <v>96</v>
      </c>
      <c r="D359" t="s">
        <v>14</v>
      </c>
      <c r="E359">
        <v>75</v>
      </c>
    </row>
    <row r="360" spans="1:5" x14ac:dyDescent="0.25">
      <c r="A360" t="s">
        <v>20</v>
      </c>
      <c r="B360">
        <v>3063</v>
      </c>
      <c r="D360" t="s">
        <v>14</v>
      </c>
      <c r="E360">
        <v>4405</v>
      </c>
    </row>
    <row r="361" spans="1:5" x14ac:dyDescent="0.25">
      <c r="A361" t="s">
        <v>20</v>
      </c>
      <c r="B361">
        <v>2266</v>
      </c>
      <c r="D361" t="s">
        <v>14</v>
      </c>
      <c r="E361">
        <v>92</v>
      </c>
    </row>
    <row r="362" spans="1:5" x14ac:dyDescent="0.25">
      <c r="A362" t="s">
        <v>20</v>
      </c>
      <c r="B362">
        <v>194</v>
      </c>
      <c r="D362" t="s">
        <v>14</v>
      </c>
      <c r="E362">
        <v>64</v>
      </c>
    </row>
    <row r="363" spans="1:5" x14ac:dyDescent="0.25">
      <c r="A363" t="s">
        <v>20</v>
      </c>
      <c r="B363">
        <v>129</v>
      </c>
      <c r="D363" t="s">
        <v>14</v>
      </c>
      <c r="E363">
        <v>64</v>
      </c>
    </row>
    <row r="364" spans="1:5" x14ac:dyDescent="0.25">
      <c r="A364" t="s">
        <v>20</v>
      </c>
      <c r="B364">
        <v>375</v>
      </c>
      <c r="D364" t="s">
        <v>14</v>
      </c>
      <c r="E364">
        <v>842</v>
      </c>
    </row>
    <row r="365" spans="1:5" x14ac:dyDescent="0.25">
      <c r="A365" t="s">
        <v>20</v>
      </c>
      <c r="B365">
        <v>409</v>
      </c>
      <c r="D365" t="s">
        <v>14</v>
      </c>
      <c r="E365">
        <v>112</v>
      </c>
    </row>
    <row r="366" spans="1:5" x14ac:dyDescent="0.25">
      <c r="A366" t="s">
        <v>20</v>
      </c>
      <c r="B366">
        <v>234</v>
      </c>
      <c r="D366" t="s">
        <v>14</v>
      </c>
      <c r="E366">
        <v>374</v>
      </c>
    </row>
    <row r="367" spans="1:5" x14ac:dyDescent="0.25">
      <c r="A367" t="s">
        <v>20</v>
      </c>
      <c r="B367">
        <v>3016</v>
      </c>
    </row>
    <row r="368" spans="1:5" x14ac:dyDescent="0.25">
      <c r="A368" t="s">
        <v>20</v>
      </c>
      <c r="B368">
        <v>264</v>
      </c>
    </row>
    <row r="369" spans="1:2" x14ac:dyDescent="0.25">
      <c r="A369" t="s">
        <v>20</v>
      </c>
      <c r="B369">
        <v>272</v>
      </c>
    </row>
    <row r="370" spans="1:2" x14ac:dyDescent="0.25">
      <c r="A370" t="s">
        <v>20</v>
      </c>
      <c r="B370">
        <v>419</v>
      </c>
    </row>
    <row r="371" spans="1:2" x14ac:dyDescent="0.25">
      <c r="A371" t="s">
        <v>20</v>
      </c>
      <c r="B371">
        <v>1621</v>
      </c>
    </row>
    <row r="372" spans="1:2" x14ac:dyDescent="0.25">
      <c r="A372" t="s">
        <v>20</v>
      </c>
      <c r="B372">
        <v>1101</v>
      </c>
    </row>
    <row r="373" spans="1:2" x14ac:dyDescent="0.25">
      <c r="A373" t="s">
        <v>20</v>
      </c>
      <c r="B373">
        <v>1073</v>
      </c>
    </row>
    <row r="374" spans="1:2" x14ac:dyDescent="0.25">
      <c r="A374" t="s">
        <v>20</v>
      </c>
      <c r="B374">
        <v>331</v>
      </c>
    </row>
    <row r="375" spans="1:2" x14ac:dyDescent="0.25">
      <c r="A375" t="s">
        <v>20</v>
      </c>
      <c r="B375">
        <v>1170</v>
      </c>
    </row>
    <row r="376" spans="1:2" x14ac:dyDescent="0.25">
      <c r="A376" t="s">
        <v>20</v>
      </c>
      <c r="B376">
        <v>363</v>
      </c>
    </row>
    <row r="377" spans="1:2" x14ac:dyDescent="0.25">
      <c r="A377" t="s">
        <v>20</v>
      </c>
      <c r="B377">
        <v>103</v>
      </c>
    </row>
    <row r="378" spans="1:2" x14ac:dyDescent="0.25">
      <c r="A378" t="s">
        <v>20</v>
      </c>
      <c r="B378">
        <v>147</v>
      </c>
    </row>
    <row r="379" spans="1:2" x14ac:dyDescent="0.25">
      <c r="A379" t="s">
        <v>20</v>
      </c>
      <c r="B379">
        <v>110</v>
      </c>
    </row>
    <row r="380" spans="1:2" x14ac:dyDescent="0.25">
      <c r="A380" t="s">
        <v>20</v>
      </c>
      <c r="B380">
        <v>134</v>
      </c>
    </row>
    <row r="381" spans="1:2" x14ac:dyDescent="0.25">
      <c r="A381" t="s">
        <v>20</v>
      </c>
      <c r="B381">
        <v>269</v>
      </c>
    </row>
    <row r="382" spans="1:2" x14ac:dyDescent="0.25">
      <c r="A382" t="s">
        <v>20</v>
      </c>
      <c r="B382">
        <v>175</v>
      </c>
    </row>
    <row r="383" spans="1:2" x14ac:dyDescent="0.25">
      <c r="A383" t="s">
        <v>20</v>
      </c>
      <c r="B383">
        <v>69</v>
      </c>
    </row>
    <row r="384" spans="1:2" x14ac:dyDescent="0.25">
      <c r="A384" t="s">
        <v>20</v>
      </c>
      <c r="B384">
        <v>190</v>
      </c>
    </row>
    <row r="385" spans="1:2" x14ac:dyDescent="0.25">
      <c r="A385" t="s">
        <v>20</v>
      </c>
      <c r="B385">
        <v>237</v>
      </c>
    </row>
    <row r="386" spans="1:2" x14ac:dyDescent="0.25">
      <c r="A386" t="s">
        <v>20</v>
      </c>
      <c r="B386">
        <v>196</v>
      </c>
    </row>
    <row r="387" spans="1:2" x14ac:dyDescent="0.25">
      <c r="A387" t="s">
        <v>20</v>
      </c>
      <c r="B387">
        <v>7295</v>
      </c>
    </row>
    <row r="388" spans="1:2" x14ac:dyDescent="0.25">
      <c r="A388" t="s">
        <v>20</v>
      </c>
      <c r="B388">
        <v>2893</v>
      </c>
    </row>
    <row r="389" spans="1:2" x14ac:dyDescent="0.25">
      <c r="A389" t="s">
        <v>20</v>
      </c>
      <c r="B389">
        <v>820</v>
      </c>
    </row>
    <row r="390" spans="1:2" x14ac:dyDescent="0.25">
      <c r="A390" t="s">
        <v>20</v>
      </c>
      <c r="B390">
        <v>2038</v>
      </c>
    </row>
    <row r="391" spans="1:2" x14ac:dyDescent="0.25">
      <c r="A391" t="s">
        <v>20</v>
      </c>
      <c r="B391">
        <v>116</v>
      </c>
    </row>
    <row r="392" spans="1:2" x14ac:dyDescent="0.25">
      <c r="A392" t="s">
        <v>20</v>
      </c>
      <c r="B392">
        <v>1345</v>
      </c>
    </row>
    <row r="393" spans="1:2" x14ac:dyDescent="0.25">
      <c r="A393" t="s">
        <v>20</v>
      </c>
      <c r="B393">
        <v>168</v>
      </c>
    </row>
    <row r="394" spans="1:2" x14ac:dyDescent="0.25">
      <c r="A394" t="s">
        <v>20</v>
      </c>
      <c r="B394">
        <v>137</v>
      </c>
    </row>
    <row r="395" spans="1:2" x14ac:dyDescent="0.25">
      <c r="A395" t="s">
        <v>20</v>
      </c>
      <c r="B395">
        <v>186</v>
      </c>
    </row>
    <row r="396" spans="1:2" x14ac:dyDescent="0.25">
      <c r="A396" t="s">
        <v>20</v>
      </c>
      <c r="B396">
        <v>125</v>
      </c>
    </row>
    <row r="397" spans="1:2" x14ac:dyDescent="0.25">
      <c r="A397" t="s">
        <v>20</v>
      </c>
      <c r="B397">
        <v>202</v>
      </c>
    </row>
    <row r="398" spans="1:2" x14ac:dyDescent="0.25">
      <c r="A398" t="s">
        <v>20</v>
      </c>
      <c r="B398">
        <v>103</v>
      </c>
    </row>
    <row r="399" spans="1:2" x14ac:dyDescent="0.25">
      <c r="A399" t="s">
        <v>20</v>
      </c>
      <c r="B399">
        <v>1785</v>
      </c>
    </row>
    <row r="400" spans="1:2" x14ac:dyDescent="0.25">
      <c r="A400" t="s">
        <v>20</v>
      </c>
      <c r="B400">
        <v>157</v>
      </c>
    </row>
    <row r="401" spans="1:2" x14ac:dyDescent="0.25">
      <c r="A401" t="s">
        <v>20</v>
      </c>
      <c r="B401">
        <v>555</v>
      </c>
    </row>
    <row r="402" spans="1:2" x14ac:dyDescent="0.25">
      <c r="A402" t="s">
        <v>20</v>
      </c>
      <c r="B402">
        <v>297</v>
      </c>
    </row>
    <row r="403" spans="1:2" x14ac:dyDescent="0.25">
      <c r="A403" t="s">
        <v>20</v>
      </c>
      <c r="B403">
        <v>123</v>
      </c>
    </row>
    <row r="404" spans="1:2" x14ac:dyDescent="0.25">
      <c r="A404" t="s">
        <v>20</v>
      </c>
      <c r="B404">
        <v>3036</v>
      </c>
    </row>
    <row r="405" spans="1:2" x14ac:dyDescent="0.25">
      <c r="A405" t="s">
        <v>20</v>
      </c>
      <c r="B405">
        <v>144</v>
      </c>
    </row>
    <row r="406" spans="1:2" x14ac:dyDescent="0.25">
      <c r="A406" t="s">
        <v>20</v>
      </c>
      <c r="B406">
        <v>121</v>
      </c>
    </row>
    <row r="407" spans="1:2" x14ac:dyDescent="0.25">
      <c r="A407" t="s">
        <v>20</v>
      </c>
      <c r="B407">
        <v>181</v>
      </c>
    </row>
    <row r="408" spans="1:2" x14ac:dyDescent="0.25">
      <c r="A408" t="s">
        <v>20</v>
      </c>
      <c r="B408">
        <v>122</v>
      </c>
    </row>
    <row r="409" spans="1:2" x14ac:dyDescent="0.25">
      <c r="A409" t="s">
        <v>20</v>
      </c>
      <c r="B409">
        <v>1071</v>
      </c>
    </row>
    <row r="410" spans="1:2" x14ac:dyDescent="0.25">
      <c r="A410" t="s">
        <v>20</v>
      </c>
      <c r="B410">
        <v>980</v>
      </c>
    </row>
    <row r="411" spans="1:2" x14ac:dyDescent="0.25">
      <c r="A411" t="s">
        <v>20</v>
      </c>
      <c r="B411">
        <v>536</v>
      </c>
    </row>
    <row r="412" spans="1:2" x14ac:dyDescent="0.25">
      <c r="A412" t="s">
        <v>20</v>
      </c>
      <c r="B412">
        <v>1991</v>
      </c>
    </row>
    <row r="413" spans="1:2" x14ac:dyDescent="0.25">
      <c r="A413" t="s">
        <v>20</v>
      </c>
      <c r="B413">
        <v>180</v>
      </c>
    </row>
    <row r="414" spans="1:2" x14ac:dyDescent="0.25">
      <c r="A414" t="s">
        <v>20</v>
      </c>
      <c r="B414">
        <v>130</v>
      </c>
    </row>
    <row r="415" spans="1:2" x14ac:dyDescent="0.25">
      <c r="A415" t="s">
        <v>20</v>
      </c>
      <c r="B415">
        <v>122</v>
      </c>
    </row>
    <row r="416" spans="1:2" x14ac:dyDescent="0.25">
      <c r="A416" t="s">
        <v>20</v>
      </c>
      <c r="B416">
        <v>140</v>
      </c>
    </row>
    <row r="417" spans="1:2" x14ac:dyDescent="0.25">
      <c r="A417" t="s">
        <v>20</v>
      </c>
      <c r="B417">
        <v>3388</v>
      </c>
    </row>
    <row r="418" spans="1:2" x14ac:dyDescent="0.25">
      <c r="A418" t="s">
        <v>20</v>
      </c>
      <c r="B418">
        <v>280</v>
      </c>
    </row>
    <row r="419" spans="1:2" x14ac:dyDescent="0.25">
      <c r="A419" t="s">
        <v>20</v>
      </c>
      <c r="B419">
        <v>366</v>
      </c>
    </row>
    <row r="420" spans="1:2" x14ac:dyDescent="0.25">
      <c r="A420" t="s">
        <v>20</v>
      </c>
      <c r="B420">
        <v>270</v>
      </c>
    </row>
    <row r="421" spans="1:2" x14ac:dyDescent="0.25">
      <c r="A421" t="s">
        <v>20</v>
      </c>
      <c r="B421">
        <v>137</v>
      </c>
    </row>
    <row r="422" spans="1:2" x14ac:dyDescent="0.25">
      <c r="A422" t="s">
        <v>20</v>
      </c>
      <c r="B422">
        <v>3205</v>
      </c>
    </row>
    <row r="423" spans="1:2" x14ac:dyDescent="0.25">
      <c r="A423" t="s">
        <v>20</v>
      </c>
      <c r="B423">
        <v>288</v>
      </c>
    </row>
    <row r="424" spans="1:2" x14ac:dyDescent="0.25">
      <c r="A424" t="s">
        <v>20</v>
      </c>
      <c r="B424">
        <v>148</v>
      </c>
    </row>
    <row r="425" spans="1:2" x14ac:dyDescent="0.25">
      <c r="A425" t="s">
        <v>20</v>
      </c>
      <c r="B425">
        <v>114</v>
      </c>
    </row>
    <row r="426" spans="1:2" x14ac:dyDescent="0.25">
      <c r="A426" t="s">
        <v>20</v>
      </c>
      <c r="B426">
        <v>1518</v>
      </c>
    </row>
    <row r="427" spans="1:2" x14ac:dyDescent="0.25">
      <c r="A427" t="s">
        <v>20</v>
      </c>
      <c r="B427">
        <v>166</v>
      </c>
    </row>
    <row r="428" spans="1:2" x14ac:dyDescent="0.25">
      <c r="A428" t="s">
        <v>20</v>
      </c>
      <c r="B428">
        <v>100</v>
      </c>
    </row>
    <row r="429" spans="1:2" x14ac:dyDescent="0.25">
      <c r="A429" t="s">
        <v>20</v>
      </c>
      <c r="B429">
        <v>235</v>
      </c>
    </row>
    <row r="430" spans="1:2" x14ac:dyDescent="0.25">
      <c r="A430" t="s">
        <v>20</v>
      </c>
      <c r="B430">
        <v>148</v>
      </c>
    </row>
    <row r="431" spans="1:2" x14ac:dyDescent="0.25">
      <c r="A431" t="s">
        <v>20</v>
      </c>
      <c r="B431">
        <v>198</v>
      </c>
    </row>
    <row r="432" spans="1:2" x14ac:dyDescent="0.25">
      <c r="A432" t="s">
        <v>20</v>
      </c>
      <c r="B432">
        <v>150</v>
      </c>
    </row>
    <row r="433" spans="1:2" x14ac:dyDescent="0.25">
      <c r="A433" t="s">
        <v>20</v>
      </c>
      <c r="B433">
        <v>216</v>
      </c>
    </row>
    <row r="434" spans="1:2" x14ac:dyDescent="0.25">
      <c r="A434" t="s">
        <v>20</v>
      </c>
      <c r="B434">
        <v>5139</v>
      </c>
    </row>
    <row r="435" spans="1:2" x14ac:dyDescent="0.25">
      <c r="A435" t="s">
        <v>20</v>
      </c>
      <c r="B435">
        <v>2353</v>
      </c>
    </row>
    <row r="436" spans="1:2" x14ac:dyDescent="0.25">
      <c r="A436" t="s">
        <v>20</v>
      </c>
      <c r="B436">
        <v>78</v>
      </c>
    </row>
    <row r="437" spans="1:2" x14ac:dyDescent="0.25">
      <c r="A437" t="s">
        <v>20</v>
      </c>
      <c r="B437">
        <v>174</v>
      </c>
    </row>
    <row r="438" spans="1:2" x14ac:dyDescent="0.25">
      <c r="A438" t="s">
        <v>20</v>
      </c>
      <c r="B438">
        <v>164</v>
      </c>
    </row>
    <row r="439" spans="1:2" x14ac:dyDescent="0.25">
      <c r="A439" t="s">
        <v>20</v>
      </c>
      <c r="B439">
        <v>161</v>
      </c>
    </row>
    <row r="440" spans="1:2" x14ac:dyDescent="0.25">
      <c r="A440" t="s">
        <v>20</v>
      </c>
      <c r="B440">
        <v>138</v>
      </c>
    </row>
    <row r="441" spans="1:2" x14ac:dyDescent="0.25">
      <c r="A441" t="s">
        <v>20</v>
      </c>
      <c r="B441">
        <v>3308</v>
      </c>
    </row>
    <row r="442" spans="1:2" x14ac:dyDescent="0.25">
      <c r="A442" t="s">
        <v>20</v>
      </c>
      <c r="B442">
        <v>127</v>
      </c>
    </row>
    <row r="443" spans="1:2" x14ac:dyDescent="0.25">
      <c r="A443" t="s">
        <v>20</v>
      </c>
      <c r="B443">
        <v>207</v>
      </c>
    </row>
    <row r="444" spans="1:2" x14ac:dyDescent="0.25">
      <c r="A444" t="s">
        <v>20</v>
      </c>
      <c r="B444">
        <v>181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185</v>
      </c>
    </row>
    <row r="447" spans="1:2" x14ac:dyDescent="0.25">
      <c r="A447" t="s">
        <v>20</v>
      </c>
      <c r="B447">
        <v>121</v>
      </c>
    </row>
    <row r="448" spans="1:2" x14ac:dyDescent="0.25">
      <c r="A448" t="s">
        <v>20</v>
      </c>
      <c r="B448">
        <v>106</v>
      </c>
    </row>
    <row r="449" spans="1:2" x14ac:dyDescent="0.25">
      <c r="A449" t="s">
        <v>20</v>
      </c>
      <c r="B449">
        <v>142</v>
      </c>
    </row>
    <row r="450" spans="1:2" x14ac:dyDescent="0.25">
      <c r="A450" t="s">
        <v>20</v>
      </c>
      <c r="B450">
        <v>233</v>
      </c>
    </row>
    <row r="451" spans="1:2" x14ac:dyDescent="0.25">
      <c r="A451" t="s">
        <v>20</v>
      </c>
      <c r="B451">
        <v>218</v>
      </c>
    </row>
    <row r="452" spans="1:2" x14ac:dyDescent="0.25">
      <c r="A452" t="s">
        <v>20</v>
      </c>
      <c r="B452">
        <v>76</v>
      </c>
    </row>
    <row r="453" spans="1:2" x14ac:dyDescent="0.25">
      <c r="A453" t="s">
        <v>20</v>
      </c>
      <c r="B453">
        <v>43</v>
      </c>
    </row>
    <row r="454" spans="1:2" x14ac:dyDescent="0.25">
      <c r="A454" t="s">
        <v>20</v>
      </c>
      <c r="B454">
        <v>221</v>
      </c>
    </row>
    <row r="455" spans="1:2" x14ac:dyDescent="0.25">
      <c r="A455" t="s">
        <v>20</v>
      </c>
      <c r="B455">
        <v>2805</v>
      </c>
    </row>
    <row r="456" spans="1:2" x14ac:dyDescent="0.25">
      <c r="A456" t="s">
        <v>20</v>
      </c>
      <c r="B456">
        <v>68</v>
      </c>
    </row>
    <row r="457" spans="1:2" x14ac:dyDescent="0.25">
      <c r="A457" t="s">
        <v>20</v>
      </c>
      <c r="B457">
        <v>183</v>
      </c>
    </row>
    <row r="458" spans="1:2" x14ac:dyDescent="0.25">
      <c r="A458" t="s">
        <v>20</v>
      </c>
      <c r="B458">
        <v>133</v>
      </c>
    </row>
    <row r="459" spans="1:2" x14ac:dyDescent="0.25">
      <c r="A459" t="s">
        <v>20</v>
      </c>
      <c r="B459">
        <v>2489</v>
      </c>
    </row>
    <row r="460" spans="1:2" x14ac:dyDescent="0.25">
      <c r="A460" t="s">
        <v>20</v>
      </c>
      <c r="B460">
        <v>69</v>
      </c>
    </row>
    <row r="461" spans="1:2" x14ac:dyDescent="0.25">
      <c r="A461" t="s">
        <v>20</v>
      </c>
      <c r="B461">
        <v>279</v>
      </c>
    </row>
    <row r="462" spans="1:2" x14ac:dyDescent="0.25">
      <c r="A462" t="s">
        <v>20</v>
      </c>
      <c r="B462">
        <v>210</v>
      </c>
    </row>
    <row r="463" spans="1:2" x14ac:dyDescent="0.25">
      <c r="A463" t="s">
        <v>20</v>
      </c>
      <c r="B463">
        <v>2100</v>
      </c>
    </row>
    <row r="464" spans="1:2" x14ac:dyDescent="0.25">
      <c r="A464" t="s">
        <v>20</v>
      </c>
      <c r="B464">
        <v>252</v>
      </c>
    </row>
    <row r="465" spans="1:2" x14ac:dyDescent="0.25">
      <c r="A465" t="s">
        <v>20</v>
      </c>
      <c r="B465">
        <v>1280</v>
      </c>
    </row>
    <row r="466" spans="1:2" x14ac:dyDescent="0.25">
      <c r="A466" t="s">
        <v>20</v>
      </c>
      <c r="B466">
        <v>157</v>
      </c>
    </row>
    <row r="467" spans="1:2" x14ac:dyDescent="0.25">
      <c r="A467" t="s">
        <v>20</v>
      </c>
      <c r="B467">
        <v>194</v>
      </c>
    </row>
    <row r="468" spans="1:2" x14ac:dyDescent="0.25">
      <c r="A468" t="s">
        <v>20</v>
      </c>
      <c r="B468">
        <v>82</v>
      </c>
    </row>
    <row r="469" spans="1:2" x14ac:dyDescent="0.25">
      <c r="A469" t="s">
        <v>20</v>
      </c>
      <c r="B469">
        <v>4233</v>
      </c>
    </row>
    <row r="470" spans="1:2" x14ac:dyDescent="0.25">
      <c r="A470" t="s">
        <v>20</v>
      </c>
      <c r="B470">
        <v>1297</v>
      </c>
    </row>
    <row r="471" spans="1:2" x14ac:dyDescent="0.25">
      <c r="A471" t="s">
        <v>20</v>
      </c>
      <c r="B471">
        <v>165</v>
      </c>
    </row>
    <row r="472" spans="1:2" x14ac:dyDescent="0.25">
      <c r="A472" t="s">
        <v>20</v>
      </c>
      <c r="B472">
        <v>119</v>
      </c>
    </row>
    <row r="473" spans="1:2" x14ac:dyDescent="0.25">
      <c r="A473" t="s">
        <v>20</v>
      </c>
      <c r="B473">
        <v>1797</v>
      </c>
    </row>
    <row r="474" spans="1:2" x14ac:dyDescent="0.25">
      <c r="A474" t="s">
        <v>20</v>
      </c>
      <c r="B474">
        <v>261</v>
      </c>
    </row>
    <row r="475" spans="1:2" x14ac:dyDescent="0.25">
      <c r="A475" t="s">
        <v>20</v>
      </c>
      <c r="B475">
        <v>157</v>
      </c>
    </row>
    <row r="476" spans="1:2" x14ac:dyDescent="0.25">
      <c r="A476" t="s">
        <v>20</v>
      </c>
      <c r="B476">
        <v>3533</v>
      </c>
    </row>
    <row r="477" spans="1:2" x14ac:dyDescent="0.25">
      <c r="A477" t="s">
        <v>20</v>
      </c>
      <c r="B477">
        <v>155</v>
      </c>
    </row>
    <row r="478" spans="1:2" x14ac:dyDescent="0.25">
      <c r="A478" t="s">
        <v>20</v>
      </c>
      <c r="B478">
        <v>132</v>
      </c>
    </row>
    <row r="479" spans="1:2" x14ac:dyDescent="0.25">
      <c r="A479" t="s">
        <v>20</v>
      </c>
      <c r="B479">
        <v>1354</v>
      </c>
    </row>
    <row r="480" spans="1:2" x14ac:dyDescent="0.25">
      <c r="A480" t="s">
        <v>20</v>
      </c>
      <c r="B480">
        <v>48</v>
      </c>
    </row>
    <row r="481" spans="1:2" x14ac:dyDescent="0.25">
      <c r="A481" t="s">
        <v>20</v>
      </c>
      <c r="B481">
        <v>110</v>
      </c>
    </row>
    <row r="482" spans="1:2" x14ac:dyDescent="0.25">
      <c r="A482" t="s">
        <v>20</v>
      </c>
      <c r="B482">
        <v>172</v>
      </c>
    </row>
    <row r="483" spans="1:2" x14ac:dyDescent="0.25">
      <c r="A483" t="s">
        <v>20</v>
      </c>
      <c r="B483">
        <v>307</v>
      </c>
    </row>
    <row r="484" spans="1:2" x14ac:dyDescent="0.25">
      <c r="A484" t="s">
        <v>20</v>
      </c>
      <c r="B484">
        <v>160</v>
      </c>
    </row>
    <row r="485" spans="1:2" x14ac:dyDescent="0.25">
      <c r="A485" t="s">
        <v>20</v>
      </c>
      <c r="B485">
        <v>1467</v>
      </c>
    </row>
    <row r="486" spans="1:2" x14ac:dyDescent="0.25">
      <c r="A486" t="s">
        <v>20</v>
      </c>
      <c r="B486">
        <v>2662</v>
      </c>
    </row>
    <row r="487" spans="1:2" x14ac:dyDescent="0.25">
      <c r="A487" t="s">
        <v>20</v>
      </c>
      <c r="B487">
        <v>452</v>
      </c>
    </row>
    <row r="488" spans="1:2" x14ac:dyDescent="0.25">
      <c r="A488" t="s">
        <v>20</v>
      </c>
      <c r="B488">
        <v>158</v>
      </c>
    </row>
    <row r="489" spans="1:2" x14ac:dyDescent="0.25">
      <c r="A489" t="s">
        <v>20</v>
      </c>
      <c r="B489">
        <v>225</v>
      </c>
    </row>
    <row r="490" spans="1:2" x14ac:dyDescent="0.25">
      <c r="A490" t="s">
        <v>20</v>
      </c>
      <c r="B490">
        <v>65</v>
      </c>
    </row>
    <row r="491" spans="1:2" x14ac:dyDescent="0.25">
      <c r="A491" t="s">
        <v>20</v>
      </c>
      <c r="B491">
        <v>163</v>
      </c>
    </row>
    <row r="492" spans="1:2" x14ac:dyDescent="0.25">
      <c r="A492" t="s">
        <v>20</v>
      </c>
      <c r="B492">
        <v>85</v>
      </c>
    </row>
    <row r="493" spans="1:2" x14ac:dyDescent="0.25">
      <c r="A493" t="s">
        <v>20</v>
      </c>
      <c r="B493">
        <v>217</v>
      </c>
    </row>
    <row r="494" spans="1:2" x14ac:dyDescent="0.25">
      <c r="A494" t="s">
        <v>20</v>
      </c>
      <c r="B494">
        <v>150</v>
      </c>
    </row>
    <row r="495" spans="1:2" x14ac:dyDescent="0.25">
      <c r="A495" t="s">
        <v>20</v>
      </c>
      <c r="B495">
        <v>3272</v>
      </c>
    </row>
    <row r="496" spans="1:2" x14ac:dyDescent="0.25">
      <c r="A496" t="s">
        <v>20</v>
      </c>
      <c r="B496">
        <v>300</v>
      </c>
    </row>
    <row r="497" spans="1:2" x14ac:dyDescent="0.25">
      <c r="A497" t="s">
        <v>20</v>
      </c>
      <c r="B497">
        <v>126</v>
      </c>
    </row>
    <row r="498" spans="1:2" x14ac:dyDescent="0.25">
      <c r="A498" t="s">
        <v>20</v>
      </c>
      <c r="B498">
        <v>2320</v>
      </c>
    </row>
    <row r="499" spans="1:2" x14ac:dyDescent="0.25">
      <c r="A499" t="s">
        <v>20</v>
      </c>
      <c r="B499">
        <v>81</v>
      </c>
    </row>
    <row r="500" spans="1:2" x14ac:dyDescent="0.25">
      <c r="A500" t="s">
        <v>20</v>
      </c>
      <c r="B500">
        <v>1887</v>
      </c>
    </row>
    <row r="501" spans="1:2" x14ac:dyDescent="0.25">
      <c r="A501" t="s">
        <v>20</v>
      </c>
      <c r="B501">
        <v>4358</v>
      </c>
    </row>
    <row r="502" spans="1:2" x14ac:dyDescent="0.25">
      <c r="A502" t="s">
        <v>20</v>
      </c>
      <c r="B502">
        <v>53</v>
      </c>
    </row>
    <row r="503" spans="1:2" x14ac:dyDescent="0.25">
      <c r="A503" t="s">
        <v>20</v>
      </c>
      <c r="B503">
        <v>2414</v>
      </c>
    </row>
    <row r="504" spans="1:2" x14ac:dyDescent="0.25">
      <c r="A504" t="s">
        <v>20</v>
      </c>
      <c r="B504">
        <v>80</v>
      </c>
    </row>
    <row r="505" spans="1:2" x14ac:dyDescent="0.25">
      <c r="A505" t="s">
        <v>20</v>
      </c>
      <c r="B505">
        <v>193</v>
      </c>
    </row>
    <row r="506" spans="1:2" x14ac:dyDescent="0.25">
      <c r="A506" t="s">
        <v>20</v>
      </c>
      <c r="B506">
        <v>52</v>
      </c>
    </row>
    <row r="507" spans="1:2" x14ac:dyDescent="0.25">
      <c r="A507" t="s">
        <v>20</v>
      </c>
      <c r="B507">
        <v>290</v>
      </c>
    </row>
    <row r="508" spans="1:2" x14ac:dyDescent="0.25">
      <c r="A508" t="s">
        <v>20</v>
      </c>
      <c r="B508">
        <v>122</v>
      </c>
    </row>
    <row r="509" spans="1:2" x14ac:dyDescent="0.25">
      <c r="A509" t="s">
        <v>20</v>
      </c>
      <c r="B509">
        <v>1470</v>
      </c>
    </row>
    <row r="510" spans="1:2" x14ac:dyDescent="0.25">
      <c r="A510" t="s">
        <v>20</v>
      </c>
      <c r="B510">
        <v>165</v>
      </c>
    </row>
    <row r="511" spans="1:2" x14ac:dyDescent="0.25">
      <c r="A511" t="s">
        <v>20</v>
      </c>
      <c r="B511">
        <v>182</v>
      </c>
    </row>
    <row r="512" spans="1:2" x14ac:dyDescent="0.25">
      <c r="A512" t="s">
        <v>20</v>
      </c>
      <c r="B512">
        <v>199</v>
      </c>
    </row>
    <row r="513" spans="1:2" x14ac:dyDescent="0.25">
      <c r="A513" t="s">
        <v>20</v>
      </c>
      <c r="B513">
        <v>56</v>
      </c>
    </row>
    <row r="514" spans="1:2" x14ac:dyDescent="0.25">
      <c r="A514" t="s">
        <v>20</v>
      </c>
      <c r="B514">
        <v>1460</v>
      </c>
    </row>
    <row r="515" spans="1:2" x14ac:dyDescent="0.25">
      <c r="A515" t="s">
        <v>20</v>
      </c>
      <c r="B515">
        <v>123</v>
      </c>
    </row>
    <row r="516" spans="1:2" x14ac:dyDescent="0.25">
      <c r="A516" t="s">
        <v>20</v>
      </c>
      <c r="B516">
        <v>159</v>
      </c>
    </row>
    <row r="517" spans="1:2" x14ac:dyDescent="0.25">
      <c r="A517" t="s">
        <v>20</v>
      </c>
      <c r="B517">
        <v>110</v>
      </c>
    </row>
    <row r="518" spans="1:2" x14ac:dyDescent="0.25">
      <c r="A518" t="s">
        <v>20</v>
      </c>
      <c r="B518">
        <v>236</v>
      </c>
    </row>
    <row r="519" spans="1:2" x14ac:dyDescent="0.25">
      <c r="A519" t="s">
        <v>20</v>
      </c>
      <c r="B519">
        <v>191</v>
      </c>
    </row>
    <row r="520" spans="1:2" x14ac:dyDescent="0.25">
      <c r="A520" t="s">
        <v>20</v>
      </c>
      <c r="B520">
        <v>3934</v>
      </c>
    </row>
    <row r="521" spans="1:2" x14ac:dyDescent="0.25">
      <c r="A521" t="s">
        <v>20</v>
      </c>
      <c r="B521">
        <v>80</v>
      </c>
    </row>
    <row r="522" spans="1:2" x14ac:dyDescent="0.25">
      <c r="A522" t="s">
        <v>20</v>
      </c>
      <c r="B522">
        <v>462</v>
      </c>
    </row>
    <row r="523" spans="1:2" x14ac:dyDescent="0.25">
      <c r="A523" t="s">
        <v>20</v>
      </c>
      <c r="B523">
        <v>179</v>
      </c>
    </row>
    <row r="524" spans="1:2" x14ac:dyDescent="0.25">
      <c r="A524" t="s">
        <v>20</v>
      </c>
      <c r="B524">
        <v>1866</v>
      </c>
    </row>
    <row r="525" spans="1:2" x14ac:dyDescent="0.25">
      <c r="A525" t="s">
        <v>20</v>
      </c>
      <c r="B525">
        <v>156</v>
      </c>
    </row>
    <row r="526" spans="1:2" x14ac:dyDescent="0.25">
      <c r="A526" t="s">
        <v>20</v>
      </c>
      <c r="B526">
        <v>255</v>
      </c>
    </row>
    <row r="527" spans="1:2" x14ac:dyDescent="0.25">
      <c r="A527" t="s">
        <v>20</v>
      </c>
      <c r="B527">
        <v>2261</v>
      </c>
    </row>
    <row r="528" spans="1:2" x14ac:dyDescent="0.25">
      <c r="A528" t="s">
        <v>20</v>
      </c>
      <c r="B528">
        <v>40</v>
      </c>
    </row>
    <row r="529" spans="1:2" x14ac:dyDescent="0.25">
      <c r="A529" t="s">
        <v>20</v>
      </c>
      <c r="B529">
        <v>2289</v>
      </c>
    </row>
    <row r="530" spans="1:2" x14ac:dyDescent="0.25">
      <c r="A530" t="s">
        <v>20</v>
      </c>
      <c r="B530">
        <v>65</v>
      </c>
    </row>
    <row r="531" spans="1:2" x14ac:dyDescent="0.25">
      <c r="A531" t="s">
        <v>20</v>
      </c>
      <c r="B531">
        <v>3777</v>
      </c>
    </row>
    <row r="532" spans="1:2" x14ac:dyDescent="0.25">
      <c r="A532" t="s">
        <v>20</v>
      </c>
      <c r="B532">
        <v>184</v>
      </c>
    </row>
    <row r="533" spans="1:2" x14ac:dyDescent="0.25">
      <c r="A533" t="s">
        <v>20</v>
      </c>
      <c r="B533">
        <v>85</v>
      </c>
    </row>
    <row r="534" spans="1:2" x14ac:dyDescent="0.25">
      <c r="A534" t="s">
        <v>20</v>
      </c>
      <c r="B534">
        <v>144</v>
      </c>
    </row>
    <row r="535" spans="1:2" x14ac:dyDescent="0.25">
      <c r="A535" t="s">
        <v>20</v>
      </c>
      <c r="B535">
        <v>1902</v>
      </c>
    </row>
    <row r="536" spans="1:2" x14ac:dyDescent="0.25">
      <c r="A536" t="s">
        <v>20</v>
      </c>
      <c r="B536">
        <v>105</v>
      </c>
    </row>
    <row r="537" spans="1:2" x14ac:dyDescent="0.25">
      <c r="A537" t="s">
        <v>20</v>
      </c>
      <c r="B537">
        <v>132</v>
      </c>
    </row>
    <row r="538" spans="1:2" x14ac:dyDescent="0.25">
      <c r="A538" t="s">
        <v>20</v>
      </c>
      <c r="B538">
        <v>96</v>
      </c>
    </row>
    <row r="539" spans="1:2" x14ac:dyDescent="0.25">
      <c r="A539" t="s">
        <v>20</v>
      </c>
      <c r="B539">
        <v>114</v>
      </c>
    </row>
    <row r="540" spans="1:2" x14ac:dyDescent="0.25">
      <c r="A540" t="s">
        <v>20</v>
      </c>
      <c r="B540">
        <v>203</v>
      </c>
    </row>
    <row r="541" spans="1:2" x14ac:dyDescent="0.25">
      <c r="A541" t="s">
        <v>20</v>
      </c>
      <c r="B541">
        <v>1559</v>
      </c>
    </row>
    <row r="542" spans="1:2" x14ac:dyDescent="0.25">
      <c r="A542" t="s">
        <v>20</v>
      </c>
      <c r="B542">
        <v>1548</v>
      </c>
    </row>
    <row r="543" spans="1:2" x14ac:dyDescent="0.25">
      <c r="A543" t="s">
        <v>20</v>
      </c>
      <c r="B543">
        <v>80</v>
      </c>
    </row>
    <row r="544" spans="1:2" x14ac:dyDescent="0.25">
      <c r="A544" t="s">
        <v>20</v>
      </c>
      <c r="B544">
        <v>131</v>
      </c>
    </row>
    <row r="545" spans="1:2" x14ac:dyDescent="0.25">
      <c r="A545" t="s">
        <v>20</v>
      </c>
      <c r="B545">
        <v>112</v>
      </c>
    </row>
    <row r="546" spans="1:2" x14ac:dyDescent="0.25">
      <c r="A546" t="s">
        <v>20</v>
      </c>
      <c r="B546">
        <v>155</v>
      </c>
    </row>
    <row r="547" spans="1:2" x14ac:dyDescent="0.25">
      <c r="A547" t="s">
        <v>20</v>
      </c>
      <c r="B547">
        <v>266</v>
      </c>
    </row>
    <row r="548" spans="1:2" x14ac:dyDescent="0.25">
      <c r="A548" t="s">
        <v>20</v>
      </c>
      <c r="B548">
        <v>155</v>
      </c>
    </row>
    <row r="549" spans="1:2" x14ac:dyDescent="0.25">
      <c r="A549" t="s">
        <v>20</v>
      </c>
      <c r="B549">
        <v>207</v>
      </c>
    </row>
    <row r="550" spans="1:2" x14ac:dyDescent="0.25">
      <c r="A550" t="s">
        <v>20</v>
      </c>
      <c r="B550">
        <v>245</v>
      </c>
    </row>
    <row r="551" spans="1:2" x14ac:dyDescent="0.25">
      <c r="A551" t="s">
        <v>20</v>
      </c>
      <c r="B551">
        <v>1573</v>
      </c>
    </row>
    <row r="552" spans="1:2" x14ac:dyDescent="0.25">
      <c r="A552" t="s">
        <v>20</v>
      </c>
      <c r="B552">
        <v>114</v>
      </c>
    </row>
    <row r="553" spans="1:2" x14ac:dyDescent="0.25">
      <c r="A553" t="s">
        <v>20</v>
      </c>
      <c r="B553">
        <v>93</v>
      </c>
    </row>
    <row r="554" spans="1:2" x14ac:dyDescent="0.25">
      <c r="A554" t="s">
        <v>20</v>
      </c>
      <c r="B554">
        <v>1681</v>
      </c>
    </row>
    <row r="555" spans="1:2" x14ac:dyDescent="0.25">
      <c r="A555" t="s">
        <v>20</v>
      </c>
      <c r="B555">
        <v>32</v>
      </c>
    </row>
    <row r="556" spans="1:2" x14ac:dyDescent="0.25">
      <c r="A556" t="s">
        <v>20</v>
      </c>
      <c r="B556">
        <v>135</v>
      </c>
    </row>
    <row r="557" spans="1:2" x14ac:dyDescent="0.25">
      <c r="A557" t="s">
        <v>20</v>
      </c>
      <c r="B557">
        <v>140</v>
      </c>
    </row>
    <row r="558" spans="1:2" x14ac:dyDescent="0.25">
      <c r="A558" t="s">
        <v>20</v>
      </c>
      <c r="B558">
        <v>92</v>
      </c>
    </row>
    <row r="559" spans="1:2" x14ac:dyDescent="0.25">
      <c r="A559" t="s">
        <v>20</v>
      </c>
      <c r="B559">
        <v>1015</v>
      </c>
    </row>
    <row r="560" spans="1:2" x14ac:dyDescent="0.25">
      <c r="A560" t="s">
        <v>20</v>
      </c>
      <c r="B560">
        <v>323</v>
      </c>
    </row>
    <row r="561" spans="1:2" x14ac:dyDescent="0.25">
      <c r="A561" t="s">
        <v>20</v>
      </c>
      <c r="B561">
        <v>2326</v>
      </c>
    </row>
    <row r="562" spans="1:2" x14ac:dyDescent="0.25">
      <c r="A562" t="s">
        <v>20</v>
      </c>
      <c r="B562">
        <v>381</v>
      </c>
    </row>
    <row r="563" spans="1:2" x14ac:dyDescent="0.25">
      <c r="A563" t="s">
        <v>20</v>
      </c>
      <c r="B563">
        <v>480</v>
      </c>
    </row>
    <row r="564" spans="1:2" x14ac:dyDescent="0.25">
      <c r="A564" t="s">
        <v>20</v>
      </c>
      <c r="B564">
        <v>226</v>
      </c>
    </row>
    <row r="565" spans="1:2" x14ac:dyDescent="0.25">
      <c r="A565" t="s">
        <v>20</v>
      </c>
      <c r="B565">
        <v>241</v>
      </c>
    </row>
    <row r="566" spans="1:2" x14ac:dyDescent="0.25">
      <c r="A566" t="s">
        <v>20</v>
      </c>
      <c r="B566">
        <v>132</v>
      </c>
    </row>
    <row r="567" spans="1:2" x14ac:dyDescent="0.25">
      <c r="A567" t="s">
        <v>20</v>
      </c>
      <c r="B567">
        <v>2043</v>
      </c>
    </row>
  </sheetData>
  <mergeCells count="2">
    <mergeCell ref="I2:J2"/>
    <mergeCell ref="L2:M2"/>
  </mergeCells>
  <conditionalFormatting sqref="A3:A567">
    <cfRule type="containsText" dxfId="8" priority="5" operator="containsText" text="live">
      <formula>NOT(ISERROR(SEARCH("live",A3)))</formula>
    </cfRule>
    <cfRule type="containsText" dxfId="7" priority="6" operator="containsText" text="cancel">
      <formula>NOT(ISERROR(SEARCH("cancel",A3)))</formula>
    </cfRule>
    <cfRule type="containsText" dxfId="6" priority="7" operator="containsText" text="successful">
      <formula>NOT(ISERROR(SEARCH("successful",A3)))</formula>
    </cfRule>
    <cfRule type="containsText" dxfId="5" priority="8" operator="containsText" text="failed">
      <formula>NOT(ISERROR(SEARCH("failed",A3)))</formula>
    </cfRule>
  </conditionalFormatting>
  <conditionalFormatting sqref="D3:D1047941">
    <cfRule type="containsText" dxfId="4" priority="1" operator="containsText" text="live">
      <formula>NOT(ISERROR(SEARCH("live",D3)))</formula>
    </cfRule>
    <cfRule type="containsText" dxfId="3" priority="2" operator="containsText" text="cancel">
      <formula>NOT(ISERROR(SEARCH("cancel",D3)))</formula>
    </cfRule>
    <cfRule type="containsText" dxfId="2" priority="3" operator="containsText" text="successful">
      <formula>NOT(ISERROR(SEARCH("successful",D3)))</formula>
    </cfRule>
    <cfRule type="containsText" dxfId="1" priority="4" operator="containsText" text="failed">
      <formula>NOT(ISERROR(SEARCH("failed",D3)))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- Category</vt:lpstr>
      <vt:lpstr>Pivot Table - sub-category</vt:lpstr>
      <vt:lpstr>outcome based on month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Eric Tran</cp:lastModifiedBy>
  <dcterms:created xsi:type="dcterms:W3CDTF">2021-09-29T18:52:28Z</dcterms:created>
  <dcterms:modified xsi:type="dcterms:W3CDTF">2023-06-06T01:09:12Z</dcterms:modified>
</cp:coreProperties>
</file>