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Documents\DA8\Projects\spreadsheets\budget_lookups-Erica-Exotica\"/>
    </mc:Choice>
  </mc:AlternateContent>
  <xr:revisionPtr revIDLastSave="0" documentId="13_ncr:1_{2EBC63C8-E0E6-4FDE-B0EB-7832CBC04C4B}" xr6:coauthVersionLast="47" xr6:coauthVersionMax="47" xr10:uidLastSave="{00000000-0000-0000-0000-000000000000}"/>
  <bookViews>
    <workbookView xWindow="28680" yWindow="-120" windowWidth="19440" windowHeight="104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C86" i="1"/>
  <c r="C85" i="1"/>
  <c r="B87" i="1"/>
  <c r="B86" i="1"/>
  <c r="B85" i="1"/>
  <c r="O23" i="1"/>
  <c r="O47" i="1"/>
  <c r="J4" i="1"/>
  <c r="J20" i="1"/>
  <c r="E1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65" i="1" s="1"/>
  <c r="N11" i="1"/>
  <c r="D66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76" i="1" s="1"/>
  <c r="N19" i="1"/>
  <c r="O19" i="1" s="1"/>
  <c r="N20" i="1"/>
  <c r="O20" i="1" s="1"/>
  <c r="N21" i="1"/>
  <c r="O21" i="1" s="1"/>
  <c r="N22" i="1"/>
  <c r="O22" i="1" s="1"/>
  <c r="N23" i="1"/>
  <c r="N24" i="1"/>
  <c r="D77" i="1" s="1"/>
  <c r="N25" i="1"/>
  <c r="D78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K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C68" i="1" s="1"/>
  <c r="I25" i="1"/>
  <c r="C78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9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66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B67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68" i="1" s="1"/>
  <c r="D25" i="1"/>
  <c r="B69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G56" i="1" l="1"/>
  <c r="D61" i="1"/>
  <c r="G60" i="1"/>
  <c r="H57" i="1"/>
  <c r="I69" i="1"/>
  <c r="G67" i="1"/>
  <c r="I76" i="1"/>
  <c r="O18" i="1"/>
  <c r="B65" i="1"/>
  <c r="I56" i="1"/>
  <c r="I59" i="1"/>
  <c r="G57" i="1"/>
  <c r="H69" i="1"/>
  <c r="I66" i="1"/>
  <c r="G79" i="1"/>
  <c r="H76" i="1"/>
  <c r="E18" i="1"/>
  <c r="C69" i="1"/>
  <c r="H56" i="1"/>
  <c r="H59" i="1"/>
  <c r="G65" i="1"/>
  <c r="G69" i="1"/>
  <c r="H66" i="1"/>
  <c r="I78" i="1"/>
  <c r="G76" i="1"/>
  <c r="O10" i="1"/>
  <c r="D67" i="1"/>
  <c r="I61" i="1"/>
  <c r="G59" i="1"/>
  <c r="I65" i="1"/>
  <c r="I68" i="1"/>
  <c r="G66" i="1"/>
  <c r="H78" i="1"/>
  <c r="I75" i="1"/>
  <c r="B75" i="1"/>
  <c r="H61" i="1"/>
  <c r="I58" i="1"/>
  <c r="H65" i="1"/>
  <c r="H68" i="1"/>
  <c r="G74" i="1"/>
  <c r="G78" i="1"/>
  <c r="H75" i="1"/>
  <c r="B60" i="1"/>
  <c r="C76" i="1"/>
  <c r="B79" i="1"/>
  <c r="G61" i="1"/>
  <c r="H58" i="1"/>
  <c r="I70" i="1"/>
  <c r="G68" i="1"/>
  <c r="H74" i="1"/>
  <c r="I77" i="1"/>
  <c r="G75" i="1"/>
  <c r="B57" i="1"/>
  <c r="D79" i="1"/>
  <c r="I60" i="1"/>
  <c r="G58" i="1"/>
  <c r="H70" i="1"/>
  <c r="I67" i="1"/>
  <c r="I74" i="1"/>
  <c r="H77" i="1"/>
  <c r="H79" i="1"/>
  <c r="C58" i="1"/>
  <c r="H60" i="1"/>
  <c r="I57" i="1"/>
  <c r="G70" i="1"/>
  <c r="H67" i="1"/>
  <c r="I79" i="1"/>
  <c r="G77" i="1"/>
  <c r="C66" i="1"/>
  <c r="E10" i="1"/>
  <c r="J41" i="1"/>
  <c r="J25" i="1"/>
  <c r="B56" i="1"/>
  <c r="C60" i="1"/>
  <c r="D58" i="1"/>
  <c r="C65" i="1"/>
  <c r="D69" i="1"/>
  <c r="J24" i="1"/>
  <c r="O11" i="1"/>
  <c r="B61" i="1"/>
  <c r="C59" i="1"/>
  <c r="D57" i="1"/>
  <c r="C70" i="1"/>
  <c r="D68" i="1"/>
  <c r="C77" i="1"/>
  <c r="D75" i="1"/>
  <c r="E41" i="1"/>
  <c r="E25" i="1"/>
  <c r="O41" i="1"/>
  <c r="O25" i="1"/>
  <c r="B59" i="1"/>
  <c r="C57" i="1"/>
  <c r="C75" i="1"/>
  <c r="B78" i="1"/>
  <c r="E24" i="1"/>
  <c r="O24" i="1"/>
  <c r="B58" i="1"/>
  <c r="D56" i="1"/>
  <c r="C67" i="1"/>
  <c r="D74" i="1"/>
  <c r="B77" i="1"/>
  <c r="B76" i="1"/>
  <c r="C56" i="1"/>
  <c r="D60" i="1"/>
  <c r="C74" i="1"/>
  <c r="E11" i="1"/>
  <c r="F11" i="1" s="1"/>
  <c r="C61" i="1"/>
  <c r="D59" i="1"/>
  <c r="F41" i="1" l="1"/>
  <c r="K31" i="1"/>
  <c r="P20" i="1"/>
  <c r="K28" i="1"/>
  <c r="F24" i="1"/>
  <c r="P14" i="1"/>
  <c r="F10" i="1"/>
  <c r="F21" i="1"/>
  <c r="F30" i="1"/>
  <c r="F39" i="1"/>
  <c r="F48" i="1"/>
  <c r="F36" i="1"/>
  <c r="F29" i="1"/>
  <c r="F38" i="1"/>
  <c r="F47" i="1"/>
  <c r="F17" i="1"/>
  <c r="F44" i="1"/>
  <c r="F37" i="1"/>
  <c r="F46" i="1"/>
  <c r="F9" i="1"/>
  <c r="F49" i="1"/>
  <c r="F34" i="1"/>
  <c r="P8" i="1"/>
  <c r="P26" i="1"/>
  <c r="F18" i="1"/>
  <c r="F45" i="1"/>
  <c r="F12" i="1"/>
  <c r="F33" i="1"/>
  <c r="F43" i="1"/>
  <c r="F42" i="1"/>
  <c r="K24" i="1"/>
  <c r="K2" i="1"/>
  <c r="P37" i="1"/>
  <c r="F28" i="1"/>
  <c r="F8" i="1"/>
  <c r="F50" i="1"/>
  <c r="P41" i="1"/>
  <c r="P9" i="1"/>
  <c r="K50" i="1"/>
  <c r="F52" i="1"/>
  <c r="F6" i="1"/>
  <c r="F7" i="1"/>
  <c r="F16" i="1"/>
  <c r="F26" i="1"/>
  <c r="F15" i="1"/>
  <c r="P23" i="1"/>
  <c r="K48" i="1"/>
  <c r="F2" i="1"/>
  <c r="F51" i="1"/>
  <c r="F25" i="1"/>
  <c r="K36" i="1"/>
  <c r="F5" i="1"/>
  <c r="F14" i="1"/>
  <c r="F23" i="1"/>
  <c r="F32" i="1"/>
  <c r="F4" i="1"/>
  <c r="F3" i="1"/>
  <c r="F13" i="1"/>
  <c r="F22" i="1"/>
  <c r="F31" i="1"/>
  <c r="F40" i="1"/>
  <c r="F20" i="1"/>
  <c r="F19" i="1"/>
  <c r="P11" i="1"/>
  <c r="K41" i="1"/>
  <c r="K46" i="1"/>
  <c r="K52" i="1"/>
  <c r="K21" i="1"/>
  <c r="P15" i="1"/>
  <c r="P18" i="1"/>
  <c r="K32" i="1"/>
  <c r="K49" i="1"/>
  <c r="P21" i="1"/>
  <c r="K34" i="1"/>
  <c r="K37" i="1"/>
  <c r="P47" i="1"/>
  <c r="P50" i="1"/>
  <c r="K40" i="1"/>
  <c r="P29" i="1"/>
  <c r="K42" i="1"/>
  <c r="P6" i="1"/>
  <c r="P34" i="1"/>
  <c r="K13" i="1"/>
  <c r="K17" i="1"/>
  <c r="P16" i="1"/>
  <c r="K22" i="1"/>
  <c r="P17" i="1"/>
  <c r="P4" i="1"/>
  <c r="K7" i="1"/>
  <c r="P45" i="1"/>
  <c r="P22" i="1"/>
  <c r="K15" i="1"/>
  <c r="K29" i="1"/>
  <c r="P32" i="1"/>
  <c r="P33" i="1"/>
  <c r="P28" i="1"/>
  <c r="P43" i="1"/>
  <c r="P36" i="1"/>
  <c r="P3" i="1"/>
  <c r="K39" i="1"/>
  <c r="P2" i="1"/>
  <c r="K19" i="1"/>
  <c r="P52" i="1"/>
  <c r="P30" i="1"/>
  <c r="P25" i="1"/>
  <c r="K47" i="1"/>
  <c r="K45" i="1"/>
  <c r="P7" i="1"/>
  <c r="P40" i="1"/>
  <c r="P10" i="1"/>
  <c r="K14" i="1"/>
  <c r="K9" i="1"/>
  <c r="K8" i="1"/>
  <c r="K33" i="1"/>
  <c r="P19" i="1"/>
  <c r="K4" i="1"/>
  <c r="K10" i="1"/>
  <c r="K43" i="1"/>
  <c r="P31" i="1"/>
  <c r="P38" i="1"/>
  <c r="K6" i="1"/>
  <c r="P39" i="1"/>
  <c r="P48" i="1"/>
  <c r="P42" i="1"/>
  <c r="K38" i="1"/>
  <c r="P51" i="1"/>
  <c r="P12" i="1"/>
  <c r="P5" i="1"/>
  <c r="K18" i="1"/>
  <c r="K51" i="1"/>
  <c r="K12" i="1"/>
  <c r="P46" i="1"/>
  <c r="P24" i="1"/>
  <c r="K25" i="1"/>
  <c r="K30" i="1"/>
  <c r="K20" i="1"/>
  <c r="K5" i="1"/>
  <c r="K23" i="1"/>
  <c r="K16" i="1"/>
  <c r="P44" i="1"/>
  <c r="P13" i="1"/>
  <c r="K26" i="1"/>
  <c r="K44" i="1"/>
  <c r="K3" i="1"/>
  <c r="D94" i="1" l="1"/>
  <c r="E94" i="1" s="1"/>
  <c r="F102" i="1"/>
  <c r="G102" i="1" s="1"/>
  <c r="D101" i="1"/>
  <c r="E101" i="1" s="1"/>
  <c r="B94" i="1"/>
  <c r="C94" i="1" s="1"/>
  <c r="F100" i="1"/>
  <c r="G100" i="1" s="1"/>
  <c r="F101" i="1"/>
  <c r="G101" i="1" s="1"/>
  <c r="F94" i="1"/>
  <c r="G94" i="1" s="1"/>
  <c r="D102" i="1"/>
  <c r="E102" i="1" s="1"/>
  <c r="D95" i="1"/>
  <c r="E95" i="1" s="1"/>
  <c r="B95" i="1"/>
  <c r="C95" i="1" s="1"/>
  <c r="B102" i="1"/>
  <c r="C102" i="1" s="1"/>
  <c r="F95" i="1"/>
  <c r="G95" i="1" s="1"/>
  <c r="B101" i="1"/>
  <c r="C101" i="1" s="1"/>
  <c r="B100" i="1"/>
  <c r="C100" i="1" s="1"/>
  <c r="F93" i="1"/>
  <c r="G93" i="1" s="1"/>
  <c r="D100" i="1"/>
  <c r="E100" i="1" s="1"/>
  <c r="D93" i="1"/>
  <c r="E93" i="1" s="1"/>
  <c r="B93" i="1"/>
  <c r="C93" i="1" s="1"/>
</calcChain>
</file>

<file path=xl/sharedStrings.xml><?xml version="1.0" encoding="utf-8"?>
<sst xmlns="http://schemas.openxmlformats.org/spreadsheetml/2006/main" count="183" uniqueCount="93">
  <si>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</si>
  <si>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</si>
  <si>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</si>
  <si>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</si>
  <si>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</si>
  <si>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</si>
  <si>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</si>
  <si>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</si>
  <si>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</si>
  <si>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</si>
  <si>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</si>
  <si>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</si>
  <si>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</si>
  <si>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</si>
  <si>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</si>
  <si>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</si>
  <si>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</si>
  <si>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</si>
  <si>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</si>
  <si>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</si>
  <si>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</si>
  <si>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</si>
  <si>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</si>
  <si>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</si>
  <si>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</si>
  <si>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</si>
  <si>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</si>
  <si>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</si>
  <si>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</si>
  <si>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</si>
  <si>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</si>
  <si>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</si>
  <si>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</si>
  <si>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</si>
  <si>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</si>
  <si>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</si>
  <si>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</si>
  <si>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</si>
  <si>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</si>
  <si>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</si>
  <si>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</si>
  <si>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</si>
  <si>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</si>
  <si>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</si>
  <si>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</si>
  <si>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</si>
  <si>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</si>
  <si>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</si>
  <si>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</si>
  <si>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</si>
  <si>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</si>
  <si>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</si>
  <si>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</si>
  <si>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</si>
  <si>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</si>
  <si>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</si>
  <si>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</si>
  <si>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</si>
  <si>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</si>
  <si>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</si>
  <si>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</si>
  <si>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</si>
  <si>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</si>
  <si>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</si>
  <si>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</si>
  <si>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</si>
  <si>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</si>
  <si>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</si>
  <si>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</si>
  <si>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</si>
  <si>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</si>
  <si>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</si>
  <si>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</si>
  <si>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</si>
  <si>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</si>
  <si>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</si>
  <si>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</si>
  <si>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</si>
  <si>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</si>
  <si>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</si>
  <si>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</si>
  <si>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</si>
  <si>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</si>
  <si>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</si>
  <si>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</si>
  <si>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</si>
  <si>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</si>
  <si>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</si>
  <si>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</si>
  <si>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</si>
  <si>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7a</t>
  </si>
  <si>
    <t>Question 7b</t>
  </si>
  <si>
    <t>Question 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</si>
</sst>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metro_budget!$A$85:$A$87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metro_budget!$B$85:$B$87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968-A96C-BC61062478C8}"/>
            </c:ext>
          </c:extLst>
        </c:ser>
        <c:ser>
          <c:idx val="1"/>
          <c:order val="1"/>
          <c:tx>
            <c:strRef>
              <c:f>metro_budget!$C$84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metro_budget!$A$85:$A$87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metro_budget!$C$85:$C$87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4-4968-A96C-BC610624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57696"/>
        <c:axId val="1181958528"/>
      </c:barChart>
      <c:catAx>
        <c:axId val="1181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58528"/>
        <c:crosses val="autoZero"/>
        <c:auto val="1"/>
        <c:lblAlgn val="ctr"/>
        <c:lblOffset val="100"/>
        <c:noMultiLvlLbl val="0"/>
      </c:catAx>
      <c:valAx>
        <c:axId val="1181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1824830</xdr:colOff>
      <xdr:row>79</xdr:row>
      <xdr:rowOff>113506</xdr:rowOff>
    </xdr:from>
    <xdr:to>
      <xdr:col>5</xdr:col>
      <xdr:colOff>122633</xdr:colOff>
      <xdr:row>89</xdr:row>
      <xdr:rowOff>166290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6EE3E-516E-88AE-F259-B0089B6C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72" zoomScale="80" zoomScaleNormal="80" workbookViewId="0">
      <selection activeCell="G83" sqref="G8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"none")</f>
        <v>-4.3170750765267295E-2</v>
      </c>
      <c r="F2">
        <f>IFERROR(_xlfn.RANK.EQ(E2, $E$2:$E$52,1),"none")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"none")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"none")</f>
        <v>-5.6484362894991494E-2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"none")</f>
        <v>-2.3069981751824741E-2</v>
      </c>
      <c r="F3">
        <f t="shared" ref="F3:F52" si="2">IFERROR(_xlfn.RANK.EQ(E3, $E$2:$E$52,1),"none")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"none")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"none")</f>
        <v>-1.3540749922529313E-3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none</v>
      </c>
      <c r="F11" t="str">
        <f t="shared" si="2"/>
        <v>none</v>
      </c>
      <c r="G11">
        <v>0</v>
      </c>
      <c r="H11">
        <v>0</v>
      </c>
      <c r="I11">
        <f t="shared" si="3"/>
        <v>0</v>
      </c>
      <c r="J11" s="5" t="str">
        <f t="shared" si="4"/>
        <v>none</v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none</v>
      </c>
      <c r="F27" t="str">
        <f t="shared" si="2"/>
        <v>none</v>
      </c>
      <c r="G27">
        <v>0</v>
      </c>
      <c r="H27">
        <v>0</v>
      </c>
      <c r="I27">
        <f t="shared" si="3"/>
        <v>0</v>
      </c>
      <c r="J27" s="5" t="str">
        <f t="shared" si="4"/>
        <v>none</v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5" t="str">
        <f t="shared" si="7"/>
        <v>none</v>
      </c>
      <c r="P27" t="e">
        <f t="shared" si="8"/>
        <v>#VALUE!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none</v>
      </c>
      <c r="F35" t="str">
        <f t="shared" si="2"/>
        <v>none</v>
      </c>
      <c r="G35">
        <v>0</v>
      </c>
      <c r="H35">
        <v>0</v>
      </c>
      <c r="I35">
        <f t="shared" si="3"/>
        <v>0</v>
      </c>
      <c r="J35" s="5" t="str">
        <f t="shared" si="4"/>
        <v>none</v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5" t="str">
        <f t="shared" si="7"/>
        <v>none</v>
      </c>
      <c r="P35" t="e">
        <f t="shared" si="8"/>
        <v>#VALUE!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none</v>
      </c>
      <c r="P49" t="e">
        <f t="shared" si="8"/>
        <v>#VALUE!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  <c r="F54" s="2" t="s">
        <v>90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35">
      <c r="A56" t="s">
        <v>24</v>
      </c>
      <c r="B56">
        <f>VLOOKUP(A56,$A$1:$P$52,4,FALSE)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  <c r="F56" t="s">
        <v>24</v>
      </c>
      <c r="G56">
        <f>VLOOKUP($F56,$A$2:$P$52,MATCH(G$55,$A$1:$P$1,0),FALSE)</f>
        <v>-36209.630000000005</v>
      </c>
      <c r="H56">
        <f t="shared" ref="H56:I61" si="9">VLOOKUP($F56,$A$2:$P$52,MATCH(H$55,$A$1:$P$1,0),FALSE)</f>
        <v>-27292.159999999974</v>
      </c>
      <c r="I56">
        <f t="shared" si="9"/>
        <v>-9181.0800000000163</v>
      </c>
    </row>
    <row r="57" spans="1:16" x14ac:dyDescent="0.35">
      <c r="A57" t="s">
        <v>25</v>
      </c>
      <c r="B57">
        <f t="shared" ref="B57:B61" si="10">VLOOKUP(A57,$A$1:$P$52,4,FALSE)</f>
        <v>0</v>
      </c>
      <c r="C57">
        <f t="shared" ref="C57:C61" si="11">VLOOKUP(A57,$A$1:$P$52,9,FALSE)</f>
        <v>0</v>
      </c>
      <c r="D57">
        <f t="shared" ref="D57:D61" si="12">VLOOKUP(A57,$A$1:$P$52,14,FALSE)</f>
        <v>-311228.08999999997</v>
      </c>
      <c r="F57" t="s">
        <v>25</v>
      </c>
      <c r="G57">
        <f t="shared" ref="G57:G61" si="13">VLOOKUP($F57,$A$2:$P$52,MATCH(G$55,$A$1:$P$1,0),FALSE)</f>
        <v>0</v>
      </c>
      <c r="H57">
        <f t="shared" si="9"/>
        <v>0</v>
      </c>
      <c r="I57">
        <f t="shared" si="9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F58" t="s">
        <v>32</v>
      </c>
      <c r="G58">
        <f t="shared" si="13"/>
        <v>-149396.10000000987</v>
      </c>
      <c r="H58">
        <f t="shared" si="9"/>
        <v>-189254.06000000006</v>
      </c>
      <c r="I58">
        <f t="shared" si="9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F59" t="s">
        <v>38</v>
      </c>
      <c r="G59">
        <f t="shared" si="13"/>
        <v>-12230.810000000056</v>
      </c>
      <c r="H59">
        <f t="shared" si="9"/>
        <v>-45485.580000000075</v>
      </c>
      <c r="I59">
        <f t="shared" si="9"/>
        <v>-72.879999999888241</v>
      </c>
    </row>
    <row r="60" spans="1:16" x14ac:dyDescent="0.35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F60" t="s">
        <v>39</v>
      </c>
      <c r="G60">
        <f t="shared" si="13"/>
        <v>-4950.4699999999721</v>
      </c>
      <c r="H60">
        <f t="shared" si="9"/>
        <v>-8005.7900000010268</v>
      </c>
      <c r="I60">
        <f t="shared" si="9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F61" t="s">
        <v>55</v>
      </c>
      <c r="G61">
        <f t="shared" si="13"/>
        <v>-184239.79000001028</v>
      </c>
      <c r="H61">
        <f t="shared" si="9"/>
        <v>-133456.33000001032</v>
      </c>
      <c r="I61">
        <f t="shared" si="9"/>
        <v>-82077.349999999627</v>
      </c>
    </row>
    <row r="63" spans="1:16" x14ac:dyDescent="0.35">
      <c r="A63" s="7" t="s">
        <v>68</v>
      </c>
      <c r="F63" s="7" t="s">
        <v>91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  <c r="F64" s="1" t="s">
        <v>0</v>
      </c>
      <c r="G64" s="1" t="s">
        <v>3</v>
      </c>
      <c r="H64" s="1" t="s">
        <v>8</v>
      </c>
      <c r="I64" s="1" t="s">
        <v>13</v>
      </c>
    </row>
    <row r="65" spans="1:9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  <c r="F65" t="s">
        <v>24</v>
      </c>
      <c r="G65">
        <f>VLOOKUP($F65,$A$2:$P$52,MATCH(G$64,$A$1:$P$1,0),FALSE)</f>
        <v>-36209.630000000005</v>
      </c>
      <c r="H65">
        <f t="shared" ref="H65:I70" si="14">VLOOKUP($F65,$A$2:$P$52,MATCH(H$64,$A$1:$P$1,0),FALSE)</f>
        <v>-27292.159999999974</v>
      </c>
      <c r="I65">
        <f t="shared" si="14"/>
        <v>-9181.0800000000163</v>
      </c>
    </row>
    <row r="66" spans="1:9" x14ac:dyDescent="0.35">
      <c r="A66" t="s">
        <v>25</v>
      </c>
      <c r="B66">
        <f t="shared" ref="B66:B70" si="15">_xlfn.XLOOKUP(A66,$A$2:$A$52,$D$2:$D$52)</f>
        <v>0</v>
      </c>
      <c r="C66">
        <f t="shared" ref="C66:C70" si="16">_xlfn.XLOOKUP(A66,$A$2:$A$52,$I$2:$I$52)</f>
        <v>0</v>
      </c>
      <c r="D66">
        <f t="shared" ref="D66:D70" si="17">_xlfn.XLOOKUP(A66,$A$2:$A$52,$N$2:$N$52)</f>
        <v>-311228.08999999997</v>
      </c>
      <c r="F66" t="s">
        <v>25</v>
      </c>
      <c r="G66">
        <f t="shared" ref="G66:G70" si="18">VLOOKUP($F66,$A$2:$P$52,MATCH(G$64,$A$1:$P$1,0),FALSE)</f>
        <v>0</v>
      </c>
      <c r="H66">
        <f t="shared" si="14"/>
        <v>0</v>
      </c>
      <c r="I66">
        <f t="shared" si="14"/>
        <v>-311228.08999999997</v>
      </c>
    </row>
    <row r="67" spans="1:9" x14ac:dyDescent="0.35">
      <c r="A67" t="s">
        <v>32</v>
      </c>
      <c r="B67">
        <f t="shared" si="15"/>
        <v>-149396.10000000987</v>
      </c>
      <c r="C67">
        <f t="shared" si="16"/>
        <v>-189254.06000000006</v>
      </c>
      <c r="D67">
        <f t="shared" si="17"/>
        <v>-374962.91000000015</v>
      </c>
      <c r="F67" t="s">
        <v>32</v>
      </c>
      <c r="G67">
        <f t="shared" si="18"/>
        <v>-149396.10000000987</v>
      </c>
      <c r="H67">
        <f t="shared" si="14"/>
        <v>-189254.06000000006</v>
      </c>
      <c r="I67">
        <f t="shared" si="14"/>
        <v>-374962.91000000015</v>
      </c>
    </row>
    <row r="68" spans="1:9" x14ac:dyDescent="0.35">
      <c r="A68" t="s">
        <v>38</v>
      </c>
      <c r="B68">
        <f t="shared" si="15"/>
        <v>-12230.810000000056</v>
      </c>
      <c r="C68">
        <f t="shared" si="16"/>
        <v>-45485.580000000075</v>
      </c>
      <c r="D68">
        <f t="shared" si="17"/>
        <v>-72.879999999888241</v>
      </c>
      <c r="F68" t="s">
        <v>38</v>
      </c>
      <c r="G68">
        <f t="shared" si="18"/>
        <v>-12230.810000000056</v>
      </c>
      <c r="H68">
        <f t="shared" si="14"/>
        <v>-45485.580000000075</v>
      </c>
      <c r="I68">
        <f t="shared" si="14"/>
        <v>-72.879999999888241</v>
      </c>
    </row>
    <row r="69" spans="1:9" x14ac:dyDescent="0.35">
      <c r="A69" t="s">
        <v>39</v>
      </c>
      <c r="B69">
        <f t="shared" si="15"/>
        <v>-4950.4699999999721</v>
      </c>
      <c r="C69">
        <f t="shared" si="16"/>
        <v>-8005.7900000010268</v>
      </c>
      <c r="D69">
        <f t="shared" si="17"/>
        <v>-1724.9000000000233</v>
      </c>
      <c r="F69" t="s">
        <v>39</v>
      </c>
      <c r="G69">
        <f t="shared" si="18"/>
        <v>-4950.4699999999721</v>
      </c>
      <c r="H69">
        <f t="shared" si="14"/>
        <v>-8005.7900000010268</v>
      </c>
      <c r="I69">
        <f t="shared" si="14"/>
        <v>-1724.9000000000233</v>
      </c>
    </row>
    <row r="70" spans="1:9" x14ac:dyDescent="0.35">
      <c r="A70" t="s">
        <v>55</v>
      </c>
      <c r="B70">
        <f t="shared" si="15"/>
        <v>-184239.79000001028</v>
      </c>
      <c r="C70">
        <f t="shared" si="16"/>
        <v>-133456.33000001032</v>
      </c>
      <c r="D70">
        <f t="shared" si="17"/>
        <v>-82077.349999999627</v>
      </c>
      <c r="F70" t="s">
        <v>55</v>
      </c>
      <c r="G70">
        <f t="shared" si="18"/>
        <v>-184239.79000001028</v>
      </c>
      <c r="H70">
        <f t="shared" si="14"/>
        <v>-133456.33000001032</v>
      </c>
      <c r="I70">
        <f t="shared" si="14"/>
        <v>-82077.349999999627</v>
      </c>
    </row>
    <row r="72" spans="1:9" x14ac:dyDescent="0.35">
      <c r="A72" s="7" t="s">
        <v>69</v>
      </c>
      <c r="F72" s="7" t="s">
        <v>92</v>
      </c>
    </row>
    <row r="73" spans="1:9" x14ac:dyDescent="0.35">
      <c r="A73" s="1" t="s">
        <v>0</v>
      </c>
      <c r="B73" s="1" t="s">
        <v>3</v>
      </c>
      <c r="C73" s="1" t="s">
        <v>8</v>
      </c>
      <c r="D73" s="1" t="s">
        <v>13</v>
      </c>
      <c r="F73" s="1" t="s">
        <v>0</v>
      </c>
      <c r="G73" s="1" t="s">
        <v>3</v>
      </c>
      <c r="H73" s="1" t="s">
        <v>8</v>
      </c>
      <c r="I73" s="1" t="s">
        <v>13</v>
      </c>
    </row>
    <row r="74" spans="1:9" x14ac:dyDescent="0.35">
      <c r="A74" t="s">
        <v>24</v>
      </c>
      <c r="B74">
        <f>INDEX($A$2:$P$52,MATCH(A74,$A$2:$A$524,0),4)</f>
        <v>-36209.630000000005</v>
      </c>
      <c r="C74">
        <f>INDEX($A$2:$P$52,MATCH(A74,$A$2:$A$52,0),9)</f>
        <v>-27292.159999999974</v>
      </c>
      <c r="D74">
        <f>INDEX($A$2:$P$52,MATCH(A74,$A$2:$A$52,0),14)</f>
        <v>-9181.0800000000163</v>
      </c>
      <c r="F74" t="s">
        <v>24</v>
      </c>
      <c r="G74">
        <f>VLOOKUP($F74,$A$2:$P$52,MATCH(G$73,$A$1:$P$1,0),FALSE)</f>
        <v>-36209.630000000005</v>
      </c>
      <c r="H74">
        <f>VLOOKUP($F74,$A$2:$P$52,MATCH(H$73,$A$1:$P$1,0),FALSE)</f>
        <v>-27292.159999999974</v>
      </c>
      <c r="I74">
        <f>VLOOKUP($F74,$A$2:$P$52,MATCH(I$73,$A$1:$P$1,0),FALSE)</f>
        <v>-9181.0800000000163</v>
      </c>
    </row>
    <row r="75" spans="1:9" x14ac:dyDescent="0.35">
      <c r="A75" t="s">
        <v>25</v>
      </c>
      <c r="B75">
        <f>INDEX($A$2:$P$52,MATCH(A75,$A$2:$A$524,0),4)</f>
        <v>0</v>
      </c>
      <c r="C75">
        <f t="shared" ref="C75:C79" si="19">INDEX($A$2:$P$52,MATCH(A75,$A$2:$A$52,0),9)</f>
        <v>0</v>
      </c>
      <c r="D75">
        <f t="shared" ref="D75:D79" si="20">INDEX($A$2:$P$52,MATCH(A75,$A$2:$A$52,0),14)</f>
        <v>-311228.08999999997</v>
      </c>
      <c r="F75" t="s">
        <v>25</v>
      </c>
      <c r="G75">
        <f t="shared" ref="G75:I79" si="21">VLOOKUP($F75,$A$2:$P$52,MATCH(G$73,$A$1:$P$1,0),FALSE)</f>
        <v>0</v>
      </c>
      <c r="H75">
        <f t="shared" si="21"/>
        <v>0</v>
      </c>
      <c r="I75">
        <f t="shared" si="21"/>
        <v>-311228.08999999997</v>
      </c>
    </row>
    <row r="76" spans="1:9" x14ac:dyDescent="0.35">
      <c r="A76" t="s">
        <v>32</v>
      </c>
      <c r="B76">
        <f>INDEX($A$2:$P$52,MATCH(A76,$A$2:$A$52,0),4)</f>
        <v>-149396.10000000987</v>
      </c>
      <c r="C76">
        <f t="shared" si="19"/>
        <v>-189254.06000000006</v>
      </c>
      <c r="D76">
        <f t="shared" si="20"/>
        <v>-374962.91000000015</v>
      </c>
      <c r="F76" t="s">
        <v>32</v>
      </c>
      <c r="G76">
        <f t="shared" si="21"/>
        <v>-149396.10000000987</v>
      </c>
      <c r="H76">
        <f t="shared" si="21"/>
        <v>-189254.06000000006</v>
      </c>
      <c r="I76">
        <f t="shared" si="21"/>
        <v>-374962.91000000015</v>
      </c>
    </row>
    <row r="77" spans="1:9" x14ac:dyDescent="0.35">
      <c r="A77" t="s">
        <v>38</v>
      </c>
      <c r="B77">
        <f>INDEX($A$2:$P$52,MATCH(A77,$A$2:$A$52,0),4)</f>
        <v>-12230.810000000056</v>
      </c>
      <c r="C77">
        <f t="shared" si="19"/>
        <v>-45485.580000000075</v>
      </c>
      <c r="D77">
        <f t="shared" si="20"/>
        <v>-72.879999999888241</v>
      </c>
      <c r="F77" t="s">
        <v>38</v>
      </c>
      <c r="G77">
        <f t="shared" si="21"/>
        <v>-12230.810000000056</v>
      </c>
      <c r="H77">
        <f t="shared" si="21"/>
        <v>-45485.580000000075</v>
      </c>
      <c r="I77">
        <f t="shared" si="21"/>
        <v>-72.879999999888241</v>
      </c>
    </row>
    <row r="78" spans="1:9" x14ac:dyDescent="0.35">
      <c r="A78" t="s">
        <v>39</v>
      </c>
      <c r="B78">
        <f>INDEX($A$2:$P$52,MATCH(A78,$A$2:$A$52,0),4)</f>
        <v>-4950.4699999999721</v>
      </c>
      <c r="C78">
        <f t="shared" si="19"/>
        <v>-8005.7900000010268</v>
      </c>
      <c r="D78">
        <f t="shared" si="20"/>
        <v>-1724.9000000000233</v>
      </c>
      <c r="F78" t="s">
        <v>39</v>
      </c>
      <c r="G78">
        <f t="shared" si="21"/>
        <v>-4950.4699999999721</v>
      </c>
      <c r="H78">
        <f t="shared" si="21"/>
        <v>-8005.7900000010268</v>
      </c>
      <c r="I78">
        <f t="shared" si="21"/>
        <v>-1724.9000000000233</v>
      </c>
    </row>
    <row r="79" spans="1:9" x14ac:dyDescent="0.35">
      <c r="A79" t="s">
        <v>55</v>
      </c>
      <c r="B79">
        <f>INDEX($A$2:$P$52,MATCH(A79,$A$2:$A$52,0),4)</f>
        <v>-184239.79000001028</v>
      </c>
      <c r="C79">
        <f t="shared" si="19"/>
        <v>-133456.33000001032</v>
      </c>
      <c r="D79">
        <f t="shared" si="20"/>
        <v>-82077.349999999627</v>
      </c>
      <c r="F79" t="s">
        <v>55</v>
      </c>
      <c r="G79">
        <f t="shared" si="21"/>
        <v>-184239.79000001028</v>
      </c>
      <c r="H79">
        <f t="shared" si="21"/>
        <v>-133456.33000001032</v>
      </c>
      <c r="I79">
        <f t="shared" si="21"/>
        <v>-82077.349999999627</v>
      </c>
    </row>
    <row r="82" spans="1:7" x14ac:dyDescent="0.35">
      <c r="A82" s="7" t="s">
        <v>70</v>
      </c>
    </row>
    <row r="83" spans="1:7" x14ac:dyDescent="0.35">
      <c r="A83" t="s">
        <v>0</v>
      </c>
    </row>
    <row r="84" spans="1:7" x14ac:dyDescent="0.35">
      <c r="B84" s="1" t="s">
        <v>71</v>
      </c>
      <c r="C84" s="1" t="s">
        <v>72</v>
      </c>
    </row>
    <row r="85" spans="1:7" x14ac:dyDescent="0.35">
      <c r="A85" t="s">
        <v>73</v>
      </c>
      <c r="B85" s="6">
        <f>INDEX($A$2:$P$52,MATCH($B$89,$A$2:$A$52,0),2)</f>
        <v>832600</v>
      </c>
      <c r="C85" s="6">
        <f>INDEX($A$2:$P$52,MATCH($B$89,$A$2:$A$52,0),3)</f>
        <v>832600</v>
      </c>
    </row>
    <row r="86" spans="1:7" x14ac:dyDescent="0.35">
      <c r="A86" t="s">
        <v>74</v>
      </c>
      <c r="B86" s="6">
        <f>INDEX($A$2:$P$52,MATCH($B$89,$A$2:$A$52,0),7)</f>
        <v>859100</v>
      </c>
      <c r="C86" s="6">
        <f>INDEX($A$2:$P$52,MATCH($B$89,$A$2:$A$52,0),8)</f>
        <v>859100</v>
      </c>
    </row>
    <row r="87" spans="1:7" x14ac:dyDescent="0.35">
      <c r="A87" t="s">
        <v>75</v>
      </c>
      <c r="B87" s="6">
        <f>INDEX($A$2:$P$52,MATCH($B$89,$A$2:$A$52,0),12)</f>
        <v>843200</v>
      </c>
      <c r="C87" s="6">
        <f>INDEX($A$2:$P$52,MATCH($B$89,$A$2:$A$52,0),13)</f>
        <v>843200</v>
      </c>
    </row>
    <row r="88" spans="1:7" x14ac:dyDescent="0.35">
      <c r="B88" s="6"/>
      <c r="C88" s="6"/>
    </row>
    <row r="89" spans="1:7" x14ac:dyDescent="0.35">
      <c r="B89" t="s">
        <v>64</v>
      </c>
    </row>
    <row r="90" spans="1:7" x14ac:dyDescent="0.35">
      <c r="A90" s="7" t="s">
        <v>76</v>
      </c>
    </row>
    <row r="91" spans="1:7" x14ac:dyDescent="0.35">
      <c r="A91" t="s">
        <v>77</v>
      </c>
      <c r="B91" s="7">
        <v>1</v>
      </c>
      <c r="C91" s="7"/>
      <c r="D91" s="7">
        <v>2</v>
      </c>
      <c r="E91" s="7"/>
      <c r="F91" s="7">
        <v>3</v>
      </c>
    </row>
    <row r="92" spans="1:7" x14ac:dyDescent="0.35">
      <c r="B92" s="8" t="s">
        <v>0</v>
      </c>
      <c r="C92" s="8" t="s">
        <v>78</v>
      </c>
      <c r="D92" s="8" t="s">
        <v>0</v>
      </c>
      <c r="E92" s="8" t="s">
        <v>78</v>
      </c>
      <c r="F92" s="8" t="s">
        <v>0</v>
      </c>
      <c r="G92" s="8" t="s">
        <v>78</v>
      </c>
    </row>
    <row r="93" spans="1:7" x14ac:dyDescent="0.35">
      <c r="A93" t="s">
        <v>73</v>
      </c>
      <c r="B93" t="str">
        <f>_xlfn.XLOOKUP($B$91,$F$2:$F$52,$A$2:$A$52)</f>
        <v>Clerk and Master - Chancery</v>
      </c>
      <c r="C93" s="5">
        <f>INDEX($A$2:$P$52,MATCH(B93,$A$2:$A$52,0),5)</f>
        <v>-0.15235918433091292</v>
      </c>
      <c r="D93" t="str">
        <f>_xlfn.XLOOKUP($D$91,$F$2:$F$52,$A$2:$A$52)</f>
        <v>Circuit Court Clerk</v>
      </c>
      <c r="E93" s="5">
        <f>INDEX($A$2:$P$52,MATCH(D93,$A$2:$A$52,0),5)</f>
        <v>-0.11502817362571344</v>
      </c>
      <c r="F93" t="str">
        <f>_xlfn.XLOOKUP($F$91,$F$2:$F$52,$A$2:$A$52)</f>
        <v>Internal Audit</v>
      </c>
      <c r="G93" s="5">
        <f>INDEX($A$2:$P$52,MATCH(F93,$A$2:$A$52,0),5)</f>
        <v>-9.5782760864849215E-2</v>
      </c>
    </row>
    <row r="94" spans="1:7" x14ac:dyDescent="0.35">
      <c r="A94" t="s">
        <v>74</v>
      </c>
      <c r="B94" t="str">
        <f>_xlfn.XLOOKUP($B$91,$K$2:$K$52,$A$2:$A$52)</f>
        <v>Metropolitan Clerk</v>
      </c>
      <c r="C94" s="5">
        <f>INDEX($A$2:$P$52,MATCH(B94,$A$2:$A$52,0),10)</f>
        <v>-0.17551246244575608</v>
      </c>
      <c r="D94" t="str">
        <f>_xlfn.XLOOKUP($D$91,$K$2:$K$52,$A$2:$A$52)</f>
        <v>Internal Audit</v>
      </c>
      <c r="E94" s="5">
        <f>INDEX($A$2:$P$52,MATCH(D94,$A$2:$A$52,0),10)</f>
        <v>-0.17103239309050916</v>
      </c>
      <c r="F94" t="str">
        <f>_xlfn.XLOOKUP($F$91,$K$2:$K$52,$A$2:$A$52)</f>
        <v>Office of Family Safety</v>
      </c>
      <c r="G94" s="5">
        <f>INDEX($A$2:$P$52,MATCH(F94,$A$2:$A$52,0),10)</f>
        <v>-0.13918241656366656</v>
      </c>
    </row>
    <row r="95" spans="1:7" x14ac:dyDescent="0.35">
      <c r="A95" t="s">
        <v>75</v>
      </c>
      <c r="B95" t="str">
        <f>_xlfn.XLOOKUP($B$91,$P$2:$P$52,$A$2:$A$52)</f>
        <v>Community Oversight Board</v>
      </c>
      <c r="C95" s="5">
        <f>INDEX($A$2:$P$52,MATCH(B95,$A$2:$A$52,0),15)</f>
        <v>-0.82994157333333329</v>
      </c>
      <c r="D95" t="str">
        <f>_xlfn.XLOOKUP($D$91,$P$2:$P$52,$A$2:$A$52)</f>
        <v>Clerk and Master - Chancery</v>
      </c>
      <c r="E95" s="5">
        <f>INDEX($A$2:$P$52,MATCH(D95,$A$2:$A$52,0),15)</f>
        <v>-0.15295680364719175</v>
      </c>
      <c r="F95" t="str">
        <f>_xlfn.XLOOKUP($F$91,$P$2:$P$52,$A$2:$A$52)</f>
        <v>Election Commission</v>
      </c>
      <c r="G95" s="5">
        <f>INDEX($A$2:$P$52,MATCH(F95,$A$2:$A$52,0),15)</f>
        <v>-0.12882667147667154</v>
      </c>
    </row>
    <row r="97" spans="1:9" x14ac:dyDescent="0.35">
      <c r="A97" s="7" t="s">
        <v>79</v>
      </c>
    </row>
    <row r="98" spans="1:9" x14ac:dyDescent="0.35">
      <c r="A98" t="s">
        <v>77</v>
      </c>
      <c r="B98" s="7">
        <v>1</v>
      </c>
      <c r="C98" s="7"/>
      <c r="D98" s="7">
        <v>2</v>
      </c>
      <c r="E98" s="7"/>
      <c r="F98" s="7">
        <v>3</v>
      </c>
    </row>
    <row r="99" spans="1:9" x14ac:dyDescent="0.35">
      <c r="B99" s="8" t="s">
        <v>0</v>
      </c>
      <c r="C99" s="8" t="s">
        <v>78</v>
      </c>
      <c r="D99" s="8" t="s">
        <v>0</v>
      </c>
      <c r="E99" s="8" t="s">
        <v>78</v>
      </c>
      <c r="F99" s="8" t="s">
        <v>0</v>
      </c>
      <c r="G99" s="8" t="s">
        <v>78</v>
      </c>
    </row>
    <row r="100" spans="1:9" x14ac:dyDescent="0.35">
      <c r="A100" t="s">
        <v>73</v>
      </c>
      <c r="B100" t="str">
        <f>INDEX($A$2:$P$52,MATCH($B$98,$F$2:$F$52,0),1)</f>
        <v>Clerk and Master - Chancery</v>
      </c>
      <c r="C100" s="4">
        <f>INDEX($A$2:$P$52,MATCH(B100,$A$2:$A$52,0),5)</f>
        <v>-0.15235918433091292</v>
      </c>
      <c r="D100" t="str">
        <f>INDEX($A$2:$P$52,MATCH($D$98,$F$2:$F$52,0),1)</f>
        <v>Circuit Court Clerk</v>
      </c>
      <c r="E100" s="4">
        <f>INDEX($A$2:$P$52,MATCH(D100,$A$2:$A$52,0),5)</f>
        <v>-0.11502817362571344</v>
      </c>
      <c r="F100" t="str">
        <f>INDEX($A$2:$P$52,MATCH($F$98,$F$2:$F$52,0),1)</f>
        <v>Internal Audit</v>
      </c>
      <c r="G100" s="4">
        <f>INDEX($A$2:$P$52,MATCH(F100,$A$2:$A$52,0),5)</f>
        <v>-9.5782760864849215E-2</v>
      </c>
      <c r="I100" s="4"/>
    </row>
    <row r="101" spans="1:9" x14ac:dyDescent="0.35">
      <c r="A101" t="s">
        <v>74</v>
      </c>
      <c r="B101" t="str">
        <f>INDEX($A$2:$P$52,MATCH($B$98,$K$2:$K$52,0),1)</f>
        <v>Metropolitan Clerk</v>
      </c>
      <c r="C101" s="4">
        <f>INDEX($A$2:$P$52,MATCH(B101,$A$2:$A$52,0),10)</f>
        <v>-0.17551246244575608</v>
      </c>
      <c r="D101" t="str">
        <f>INDEX($A$2:$P$52,MATCH($D$98,$K$2:$K$52,0),1)</f>
        <v>Internal Audit</v>
      </c>
      <c r="E101" s="4">
        <f>INDEX($A$2:$P$52,MATCH(D101,$A$2:$A$52,0),10)</f>
        <v>-0.17103239309050916</v>
      </c>
      <c r="F101" t="str">
        <f>INDEX($A$2:$P$52,MATCH($F$98,$K$2:$K$52,0),1)</f>
        <v>Office of Family Safety</v>
      </c>
      <c r="G101" s="4">
        <f>INDEX($A$2:$P$52,MATCH(F101,$A$2:$A$52,0),10)</f>
        <v>-0.13918241656366656</v>
      </c>
      <c r="I101" s="4"/>
    </row>
    <row r="102" spans="1:9" x14ac:dyDescent="0.35">
      <c r="A102" t="s">
        <v>75</v>
      </c>
      <c r="B102" t="str">
        <f>INDEX($A$2:$P$52,MATCH($B$98,$P$2:$P$52,0),1)</f>
        <v>Community Oversight Board</v>
      </c>
      <c r="C102" s="4">
        <f>INDEX($A$2:$P$52,MATCH(B102,$A$2:$A$52,0),15)</f>
        <v>-0.82994157333333329</v>
      </c>
      <c r="D102" t="str">
        <f>INDEX($A$2:$P$52,MATCH($D$98,$P$2:$P$52,0),1)</f>
        <v>Clerk and Master - Chancery</v>
      </c>
      <c r="E102" s="4">
        <f>INDEX($A$2:$P$52,MATCH(D102,$A$2:$A$52,0),15)</f>
        <v>-0.15295680364719175</v>
      </c>
      <c r="F102" t="str">
        <f>INDEX($A$2:$P$52,MATCH($F$98,$P$2:$P$52,0),1)</f>
        <v>Election Commission</v>
      </c>
      <c r="G102" s="4">
        <f>INDEX($A$2:$P$52,MATCH(F102,$A$2:$A$52,0),15)</f>
        <v>-0.12882667147667154</v>
      </c>
      <c r="I102" s="4"/>
    </row>
  </sheetData>
  <dataValidations count="2">
    <dataValidation type="list" allowBlank="1" showInputMessage="1" showErrorMessage="1" sqref="A84 B89" xr:uid="{0ECE0BAD-DC74-4E7B-8842-0609702F3664}">
      <formula1>$A$2:$A$52</formula1>
    </dataValidation>
    <dataValidation allowBlank="1" showInputMessage="1" showErrorMessage="1" sqref="B83:B84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</cp:lastModifiedBy>
  <cp:revision/>
  <dcterms:created xsi:type="dcterms:W3CDTF">2020-02-26T17:00:38Z</dcterms:created>
  <dcterms:modified xsi:type="dcterms:W3CDTF">2023-01-25T03:23:05Z</dcterms:modified>
  <cp:category/>
  <cp:contentStatus/>
</cp:coreProperties>
</file>