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1_{B273D614-6D80-4E11-9500-A63E2907A499}" xr6:coauthVersionLast="36" xr6:coauthVersionMax="43" xr10:uidLastSave="{00000000-0000-0000-0000-000000000000}"/>
  <bookViews>
    <workbookView xWindow="-120" yWindow="-120" windowWidth="38640" windowHeight="159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11" l="1"/>
  <c r="F13" i="11"/>
  <c r="F11" i="11"/>
  <c r="F10" i="11"/>
  <c r="F9" i="11"/>
  <c r="H32" i="11"/>
  <c r="H7" i="11" l="1"/>
  <c r="E21" i="11" l="1"/>
  <c r="F21" i="11" s="1"/>
  <c r="E22" i="11" s="1"/>
  <c r="F22" i="11" l="1"/>
  <c r="H22" i="11" s="1"/>
  <c r="E23" i="11"/>
  <c r="I5" i="11"/>
  <c r="H34" i="11"/>
  <c r="H31" i="11"/>
  <c r="H30" i="11"/>
  <c r="H29" i="11"/>
  <c r="H28" i="11"/>
  <c r="H26" i="11"/>
  <c r="H21" i="11"/>
  <c r="H20" i="11"/>
  <c r="H14" i="11"/>
  <c r="H8" i="11"/>
  <c r="H9" i="11" l="1"/>
  <c r="F23" i="11"/>
  <c r="E25" i="11"/>
  <c r="E13" i="11"/>
  <c r="I6" i="11"/>
  <c r="H27" i="11" l="1"/>
  <c r="F25" i="11"/>
  <c r="H25" i="11" s="1"/>
  <c r="H10" i="11"/>
  <c r="E24" i="11"/>
  <c r="H23" i="11"/>
  <c r="F16" i="11"/>
  <c r="F15" i="11"/>
  <c r="H15" i="11" s="1"/>
  <c r="H13" i="11"/>
  <c r="J5" i="11"/>
  <c r="K5" i="11" s="1"/>
  <c r="L5" i="11" s="1"/>
  <c r="M5" i="11" s="1"/>
  <c r="N5" i="11" s="1"/>
  <c r="O5" i="11" s="1"/>
  <c r="P5" i="11" s="1"/>
  <c r="I4" i="11"/>
  <c r="F24" i="11" l="1"/>
  <c r="H24" i="11" s="1"/>
  <c r="H16" i="11"/>
  <c r="E18" i="1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<sst xmlns="http://schemas.openxmlformats.org/spreadsheetml/2006/main" count="79" uniqueCount="62">
  <si>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</si>
  <si>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</si>
  <si>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</si>
  <si>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</si>
  <si>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</si>
  <si>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</si>
  <si>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</si>
  <si>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</si>
  <si>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</si>
  <si>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</si>
  <si>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</si>
  <si>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</si>
  <si>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</si>
  <si>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</si>
  <si>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</si>
  <si>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</si>
  <si>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</si>
  <si>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</si>
  <si>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</si>
  <si>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</si>
  <si>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</si>
  <si>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</si>
  <si>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</si>
  <si>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</si>
  <si>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</si>
  <si>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</si>
  <si>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</si>
  <si>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</si>
  <si>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</si>
  <si>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</si>
  <si>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</si>
  <si>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</si>
  <si>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</si>
  <si>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</si>
  <si>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</si>
  <si>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</si>
  <si>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</si>
  <si>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</si>
  <si>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</si>
  <si>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</si>
  <si>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</si>
  <si>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</si>
  <si>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</si>
  <si>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</si>
  <si>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KC Metro Capstone</t>
  </si>
  <si>
    <t>Literature Review and Project Organization</t>
  </si>
  <si>
    <t>Data Import Functions</t>
  </si>
  <si>
    <t>Bringing the model together</t>
  </si>
  <si>
    <t>Run Package for Multiple Routes</t>
  </si>
  <si>
    <t>Create Database</t>
  </si>
  <si>
    <t>Set up repository in Shablohna format</t>
  </si>
  <si>
    <t>Study Route_Dynamics repository</t>
  </si>
  <si>
    <t>Harrison &amp; Ryan</t>
  </si>
  <si>
    <t>Read vehicle dynamics model lit.</t>
  </si>
  <si>
    <t>Define use cases</t>
  </si>
  <si>
    <t>GIS Data tech review</t>
  </si>
  <si>
    <t>Real-time data tech review</t>
  </si>
  <si>
    <t>Route_dynamics (GIS) bug fixes</t>
  </si>
  <si>
    <t>Combine import functions into one notebook</t>
  </si>
  <si>
    <t>Write unit tests for import functions</t>
  </si>
  <si>
    <t>Add vehicle dynamics equations</t>
  </si>
  <si>
    <t>Interpolate between elevation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</si>
</sst>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14" borderId="2" xfId="11" applyFill="1">
      <alignment horizontal="center" vertical="center"/>
    </xf>
    <xf numFmtId="9" fontId="5"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5" fillId="14" borderId="2" xfId="0" applyNumberFormat="1" applyFont="1" applyFill="1" applyBorder="1" applyAlignment="1">
      <alignment horizontal="center" vertical="center"/>
    </xf>
    <xf numFmtId="0" fontId="0" fillId="14" borderId="0" xfId="0" applyFill="1" applyAlignment="1">
      <alignment vertical="center"/>
    </xf>
    <xf numFmtId="0" fontId="22" fillId="0" borderId="0" xfId="3" applyFill="1"/>
    <xf numFmtId="0" fontId="5" fillId="0" borderId="2" xfId="0" applyFont="1" applyFill="1" applyBorder="1" applyAlignment="1">
      <alignment horizontal="center" vertical="center"/>
    </xf>
    <xf numFmtId="0" fontId="0" fillId="0" borderId="9" xfId="0" applyFill="1" applyBorder="1" applyAlignment="1">
      <alignment vertical="center"/>
    </xf>
    <xf numFmtId="0" fontId="0" fillId="0" borderId="0" xfId="0" applyFill="1" applyAlignment="1">
      <alignment vertical="center"/>
    </xf>
    <xf numFmtId="9" fontId="5" fillId="15" borderId="2" xfId="2" applyFont="1" applyFill="1" applyBorder="1" applyAlignment="1">
      <alignment horizontal="center" vertical="center"/>
    </xf>
    <xf numFmtId="164" fontId="5" fillId="15" borderId="2" xfId="0" applyNumberFormat="1" applyFont="1" applyFill="1" applyBorder="1" applyAlignment="1">
      <alignment horizontal="center" vertical="center"/>
    </xf>
    <xf numFmtId="0" fontId="5" fillId="15" borderId="2" xfId="1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23" fillId="14" borderId="2" xfId="0" applyFont="1" applyFill="1" applyBorder="1" applyAlignment="1">
      <alignment horizontal="left" vertical="center" indent="1"/>
    </xf>
    <xf numFmtId="0" fontId="0" fillId="15" borderId="0" xfId="0" applyFill="1" applyAlignment="1">
      <alignment vertical="center"/>
    </xf>
    <xf numFmtId="0" fontId="0" fillId="11"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37"/>
  <sheetViews>
    <sheetView showGridLines="0" tabSelected="1" showRuler="0" topLeftCell="B1" zoomScale="103" zoomScaleNormal="100" zoomScalePageLayoutView="70" workbookViewId="0">
      <pane ySplit="6" topLeftCell="A7" activePane="bottomLeft" state="frozen"/>
      <selection pane="bottomLeft" activeCell="B19" sqref="B19"/>
    </sheetView>
  </sheetViews>
  <sheetFormatPr defaultRowHeight="30" customHeight="1" x14ac:dyDescent="0.35"/>
  <cols>
    <col min="1" max="1" width="2.7265625" style="57" customWidth="1"/>
    <col min="2" max="2" width="36.90625" customWidth="1"/>
    <col min="3" max="3" width="14.0898437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8" t="s">
        <v>35</v>
      </c>
      <c r="B1" s="62" t="s">
        <v>44</v>
      </c>
      <c r="C1" s="1"/>
      <c r="D1" s="2"/>
      <c r="E1" s="4"/>
      <c r="F1" s="46"/>
      <c r="H1" s="2"/>
      <c r="I1" s="14" t="s">
        <v>17</v>
      </c>
    </row>
    <row r="2" spans="1:64" ht="30" customHeight="1" x14ac:dyDescent="0.45">
      <c r="A2" s="57" t="s">
        <v>29</v>
      </c>
      <c r="B2" s="63"/>
      <c r="I2" s="60" t="s">
        <v>22</v>
      </c>
    </row>
    <row r="3" spans="1:64" ht="30" customHeight="1" x14ac:dyDescent="0.35">
      <c r="A3" s="57" t="s">
        <v>36</v>
      </c>
      <c r="B3" s="64"/>
      <c r="C3" s="81" t="s">
        <v>6</v>
      </c>
      <c r="D3" s="82"/>
      <c r="E3" s="87">
        <v>43565</v>
      </c>
      <c r="F3" s="87"/>
    </row>
    <row r="4" spans="1:64" ht="30" customHeight="1" x14ac:dyDescent="0.35">
      <c r="A4" s="58" t="s">
        <v>37</v>
      </c>
      <c r="C4" s="81" t="s">
        <v>13</v>
      </c>
      <c r="D4" s="82"/>
      <c r="E4" s="7">
        <v>1</v>
      </c>
      <c r="I4" s="84">
        <f>I5</f>
        <v>43563</v>
      </c>
      <c r="J4" s="85"/>
      <c r="K4" s="85"/>
      <c r="L4" s="85"/>
      <c r="M4" s="85"/>
      <c r="N4" s="85"/>
      <c r="O4" s="86"/>
      <c r="P4" s="84">
        <f>P5</f>
        <v>43570</v>
      </c>
      <c r="Q4" s="85"/>
      <c r="R4" s="85"/>
      <c r="S4" s="85"/>
      <c r="T4" s="85"/>
      <c r="U4" s="85"/>
      <c r="V4" s="86"/>
      <c r="W4" s="84">
        <f>W5</f>
        <v>43577</v>
      </c>
      <c r="X4" s="85"/>
      <c r="Y4" s="85"/>
      <c r="Z4" s="85"/>
      <c r="AA4" s="85"/>
      <c r="AB4" s="85"/>
      <c r="AC4" s="86"/>
      <c r="AD4" s="84">
        <f>AD5</f>
        <v>43584</v>
      </c>
      <c r="AE4" s="85"/>
      <c r="AF4" s="85"/>
      <c r="AG4" s="85"/>
      <c r="AH4" s="85"/>
      <c r="AI4" s="85"/>
      <c r="AJ4" s="86"/>
      <c r="AK4" s="84">
        <f>AK5</f>
        <v>43591</v>
      </c>
      <c r="AL4" s="85"/>
      <c r="AM4" s="85"/>
      <c r="AN4" s="85"/>
      <c r="AO4" s="85"/>
      <c r="AP4" s="85"/>
      <c r="AQ4" s="86"/>
      <c r="AR4" s="84">
        <f>AR5</f>
        <v>43598</v>
      </c>
      <c r="AS4" s="85"/>
      <c r="AT4" s="85"/>
      <c r="AU4" s="85"/>
      <c r="AV4" s="85"/>
      <c r="AW4" s="85"/>
      <c r="AX4" s="86"/>
      <c r="AY4" s="84">
        <f>AY5</f>
        <v>43605</v>
      </c>
      <c r="AZ4" s="85"/>
      <c r="BA4" s="85"/>
      <c r="BB4" s="85"/>
      <c r="BC4" s="85"/>
      <c r="BD4" s="85"/>
      <c r="BE4" s="86"/>
      <c r="BF4" s="84">
        <f>BF5</f>
        <v>43612</v>
      </c>
      <c r="BG4" s="85"/>
      <c r="BH4" s="85"/>
      <c r="BI4" s="85"/>
      <c r="BJ4" s="85"/>
      <c r="BK4" s="85"/>
      <c r="BL4" s="86"/>
    </row>
    <row r="5" spans="1:64" ht="15" customHeight="1" x14ac:dyDescent="0.35">
      <c r="A5" s="58" t="s">
        <v>38</v>
      </c>
      <c r="B5" s="83"/>
      <c r="C5" s="83"/>
      <c r="D5" s="83"/>
      <c r="E5" s="83"/>
      <c r="F5" s="83"/>
      <c r="G5" s="83"/>
      <c r="I5" s="11">
        <f>Project_Start-WEEKDAY(Project_Start,1)+2+7*(Display_Week-1)</f>
        <v>43563</v>
      </c>
      <c r="J5" s="10">
        <f>I5+1</f>
        <v>43564</v>
      </c>
      <c r="K5" s="10">
        <f t="shared" ref="K5:AX5" si="0">J5+1</f>
        <v>43565</v>
      </c>
      <c r="L5" s="10">
        <f t="shared" si="0"/>
        <v>43566</v>
      </c>
      <c r="M5" s="10">
        <f t="shared" si="0"/>
        <v>43567</v>
      </c>
      <c r="N5" s="10">
        <f t="shared" si="0"/>
        <v>43568</v>
      </c>
      <c r="O5" s="12">
        <f t="shared" si="0"/>
        <v>43569</v>
      </c>
      <c r="P5" s="11">
        <f>O5+1</f>
        <v>43570</v>
      </c>
      <c r="Q5" s="10">
        <f>P5+1</f>
        <v>43571</v>
      </c>
      <c r="R5" s="10">
        <f t="shared" si="0"/>
        <v>43572</v>
      </c>
      <c r="S5" s="10">
        <f t="shared" si="0"/>
        <v>43573</v>
      </c>
      <c r="T5" s="10">
        <f t="shared" si="0"/>
        <v>43574</v>
      </c>
      <c r="U5" s="10">
        <f t="shared" si="0"/>
        <v>43575</v>
      </c>
      <c r="V5" s="12">
        <f t="shared" si="0"/>
        <v>43576</v>
      </c>
      <c r="W5" s="11">
        <f>V5+1</f>
        <v>43577</v>
      </c>
      <c r="X5" s="10">
        <f>W5+1</f>
        <v>43578</v>
      </c>
      <c r="Y5" s="10">
        <f t="shared" si="0"/>
        <v>43579</v>
      </c>
      <c r="Z5" s="10">
        <f t="shared" si="0"/>
        <v>43580</v>
      </c>
      <c r="AA5" s="10">
        <f t="shared" si="0"/>
        <v>43581</v>
      </c>
      <c r="AB5" s="10">
        <f t="shared" si="0"/>
        <v>43582</v>
      </c>
      <c r="AC5" s="12">
        <f t="shared" si="0"/>
        <v>43583</v>
      </c>
      <c r="AD5" s="11">
        <f>AC5+1</f>
        <v>43584</v>
      </c>
      <c r="AE5" s="10">
        <f>AD5+1</f>
        <v>43585</v>
      </c>
      <c r="AF5" s="10">
        <f t="shared" si="0"/>
        <v>43586</v>
      </c>
      <c r="AG5" s="10">
        <f t="shared" si="0"/>
        <v>43587</v>
      </c>
      <c r="AH5" s="10">
        <f t="shared" si="0"/>
        <v>43588</v>
      </c>
      <c r="AI5" s="10">
        <f t="shared" si="0"/>
        <v>43589</v>
      </c>
      <c r="AJ5" s="12">
        <f t="shared" si="0"/>
        <v>43590</v>
      </c>
      <c r="AK5" s="11">
        <f>AJ5+1</f>
        <v>43591</v>
      </c>
      <c r="AL5" s="10">
        <f>AK5+1</f>
        <v>43592</v>
      </c>
      <c r="AM5" s="10">
        <f t="shared" si="0"/>
        <v>43593</v>
      </c>
      <c r="AN5" s="10">
        <f t="shared" si="0"/>
        <v>43594</v>
      </c>
      <c r="AO5" s="10">
        <f t="shared" si="0"/>
        <v>43595</v>
      </c>
      <c r="AP5" s="10">
        <f t="shared" si="0"/>
        <v>43596</v>
      </c>
      <c r="AQ5" s="12">
        <f t="shared" si="0"/>
        <v>43597</v>
      </c>
      <c r="AR5" s="11">
        <f>AQ5+1</f>
        <v>43598</v>
      </c>
      <c r="AS5" s="10">
        <f>AR5+1</f>
        <v>43599</v>
      </c>
      <c r="AT5" s="10">
        <f t="shared" si="0"/>
        <v>43600</v>
      </c>
      <c r="AU5" s="10">
        <f t="shared" si="0"/>
        <v>43601</v>
      </c>
      <c r="AV5" s="10">
        <f t="shared" si="0"/>
        <v>43602</v>
      </c>
      <c r="AW5" s="10">
        <f t="shared" si="0"/>
        <v>43603</v>
      </c>
      <c r="AX5" s="12">
        <f t="shared" si="0"/>
        <v>43604</v>
      </c>
      <c r="AY5" s="11">
        <f>AX5+1</f>
        <v>43605</v>
      </c>
      <c r="AZ5" s="10">
        <f>AY5+1</f>
        <v>43606</v>
      </c>
      <c r="BA5" s="10">
        <f t="shared" ref="BA5:BE5" si="1">AZ5+1</f>
        <v>43607</v>
      </c>
      <c r="BB5" s="10">
        <f t="shared" si="1"/>
        <v>43608</v>
      </c>
      <c r="BC5" s="10">
        <f t="shared" si="1"/>
        <v>43609</v>
      </c>
      <c r="BD5" s="10">
        <f t="shared" si="1"/>
        <v>43610</v>
      </c>
      <c r="BE5" s="12">
        <f t="shared" si="1"/>
        <v>43611</v>
      </c>
      <c r="BF5" s="11">
        <f>BE5+1</f>
        <v>43612</v>
      </c>
      <c r="BG5" s="10">
        <f>BF5+1</f>
        <v>43613</v>
      </c>
      <c r="BH5" s="10">
        <f t="shared" ref="BH5:BL5" si="2">BG5+1</f>
        <v>43614</v>
      </c>
      <c r="BI5" s="10">
        <f t="shared" si="2"/>
        <v>43615</v>
      </c>
      <c r="BJ5" s="10">
        <f t="shared" si="2"/>
        <v>43616</v>
      </c>
      <c r="BK5" s="10">
        <f t="shared" si="2"/>
        <v>43617</v>
      </c>
      <c r="BL5" s="12">
        <f t="shared" si="2"/>
        <v>43618</v>
      </c>
    </row>
    <row r="6" spans="1:64" ht="30" customHeight="1" thickBot="1" x14ac:dyDescent="0.4">
      <c r="A6" s="58" t="s">
        <v>39</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7" t="s">
        <v>34</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4">
      <c r="A8" s="58" t="s">
        <v>40</v>
      </c>
      <c r="B8" s="17" t="s">
        <v>45</v>
      </c>
      <c r="C8" s="69"/>
      <c r="D8" s="18"/>
      <c r="E8" s="19"/>
      <c r="F8" s="20"/>
      <c r="G8" s="16"/>
      <c r="H8" s="16" t="str">
        <f t="shared" ref="H8:H34"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4">
      <c r="A9" s="58" t="s">
        <v>41</v>
      </c>
      <c r="B9" s="100" t="s">
        <v>50</v>
      </c>
      <c r="C9" s="70" t="s">
        <v>31</v>
      </c>
      <c r="D9" s="21">
        <v>0</v>
      </c>
      <c r="E9" s="65">
        <v>43566</v>
      </c>
      <c r="F9" s="65">
        <f>E9+3</f>
        <v>43569</v>
      </c>
      <c r="G9" s="16"/>
      <c r="H9" s="16">
        <f t="shared" si="6"/>
        <v>4</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4">
      <c r="A10" s="58" t="s">
        <v>42</v>
      </c>
      <c r="B10" s="100" t="s">
        <v>51</v>
      </c>
      <c r="C10" s="101" t="s">
        <v>52</v>
      </c>
      <c r="D10" s="21">
        <v>0.5</v>
      </c>
      <c r="E10" s="65">
        <v>43563</v>
      </c>
      <c r="F10" s="65">
        <f>E10+7</f>
        <v>43570</v>
      </c>
      <c r="G10" s="16"/>
      <c r="H10" s="16">
        <f t="shared" si="6"/>
        <v>8</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4">
      <c r="A11" s="57"/>
      <c r="B11" s="100" t="s">
        <v>53</v>
      </c>
      <c r="C11" s="101" t="s">
        <v>52</v>
      </c>
      <c r="D11" s="21">
        <v>0.5</v>
      </c>
      <c r="E11" s="65">
        <v>43563</v>
      </c>
      <c r="F11" s="65">
        <f>E11+7</f>
        <v>43570</v>
      </c>
      <c r="G11" s="16"/>
      <c r="H11" s="16">
        <f t="shared" si="6"/>
        <v>8</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4">
      <c r="A12" s="57"/>
      <c r="B12" s="100" t="s">
        <v>54</v>
      </c>
      <c r="C12" s="70"/>
      <c r="D12" s="21">
        <v>1</v>
      </c>
      <c r="E12" s="65">
        <v>43563</v>
      </c>
      <c r="F12" s="65">
        <f>E12+2</f>
        <v>43565</v>
      </c>
      <c r="G12" s="16"/>
      <c r="H12" s="16">
        <f t="shared" si="6"/>
        <v>3</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4">
      <c r="A13" s="57"/>
      <c r="B13" s="77" t="s">
        <v>2</v>
      </c>
      <c r="C13" s="70"/>
      <c r="D13" s="21"/>
      <c r="E13" s="65">
        <f>E10+1</f>
        <v>43564</v>
      </c>
      <c r="F13" s="65">
        <f>E13+2</f>
        <v>43566</v>
      </c>
      <c r="G13" s="16"/>
      <c r="H13" s="16">
        <f t="shared" si="6"/>
        <v>3</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4">
      <c r="A14" s="58" t="s">
        <v>43</v>
      </c>
      <c r="B14" s="22" t="s">
        <v>46</v>
      </c>
      <c r="C14" s="71"/>
      <c r="D14" s="23"/>
      <c r="E14" s="24"/>
      <c r="F14" s="25"/>
      <c r="G14" s="16"/>
      <c r="H14" s="16"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4">
      <c r="A15" s="58"/>
      <c r="B15" s="102" t="s">
        <v>55</v>
      </c>
      <c r="C15" s="72"/>
      <c r="D15" s="26">
        <v>0</v>
      </c>
      <c r="E15" s="66">
        <v>43572</v>
      </c>
      <c r="F15" s="66">
        <f>E15+4</f>
        <v>43576</v>
      </c>
      <c r="G15" s="16"/>
      <c r="H15" s="16">
        <f t="shared" si="6"/>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4">
      <c r="A16" s="57"/>
      <c r="B16" s="102" t="s">
        <v>56</v>
      </c>
      <c r="C16" s="72"/>
      <c r="D16" s="26">
        <v>0</v>
      </c>
      <c r="E16" s="66">
        <v>43572</v>
      </c>
      <c r="F16" s="66">
        <f>E16+5</f>
        <v>43577</v>
      </c>
      <c r="G16" s="16"/>
      <c r="H16" s="16">
        <f t="shared" si="6"/>
        <v>6</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91" s="3" customFormat="1" ht="30" customHeight="1" thickBot="1" x14ac:dyDescent="0.4">
      <c r="A17" s="57"/>
      <c r="B17" s="102" t="s">
        <v>57</v>
      </c>
      <c r="C17" s="72"/>
      <c r="D17" s="26"/>
      <c r="E17" s="66">
        <v>43575</v>
      </c>
      <c r="F17" s="66">
        <f>E17+3</f>
        <v>43578</v>
      </c>
      <c r="G17" s="16"/>
      <c r="H17" s="16">
        <f t="shared" si="6"/>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91" s="3" customFormat="1" ht="30" customHeight="1" thickBot="1" x14ac:dyDescent="0.4">
      <c r="A18" s="57"/>
      <c r="B18" s="102" t="s">
        <v>61</v>
      </c>
      <c r="C18" s="72"/>
      <c r="D18" s="26"/>
      <c r="E18" s="66">
        <f>E17</f>
        <v>43575</v>
      </c>
      <c r="F18" s="66">
        <f>E18+2</f>
        <v>43577</v>
      </c>
      <c r="G18" s="16"/>
      <c r="H18" s="16">
        <f t="shared" si="6"/>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91" s="3" customFormat="1" ht="30" customHeight="1" thickBot="1" x14ac:dyDescent="0.4">
      <c r="A19" s="57"/>
      <c r="B19" s="78" t="s">
        <v>2</v>
      </c>
      <c r="C19" s="72"/>
      <c r="D19" s="26"/>
      <c r="E19" s="66">
        <f>E18</f>
        <v>43575</v>
      </c>
      <c r="F19" s="66">
        <f>E19+3</f>
        <v>43578</v>
      </c>
      <c r="G19" s="16"/>
      <c r="H19" s="16">
        <f t="shared" si="6"/>
        <v>4</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91" s="3" customFormat="1" ht="30" customHeight="1" thickBot="1" x14ac:dyDescent="0.4">
      <c r="A20" s="57" t="s">
        <v>32</v>
      </c>
      <c r="B20" s="27" t="s">
        <v>47</v>
      </c>
      <c r="C20" s="73"/>
      <c r="D20" s="28"/>
      <c r="E20" s="29"/>
      <c r="F20" s="30"/>
      <c r="G20" s="16"/>
      <c r="H20" s="16" t="str">
        <f t="shared" si="6"/>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91" s="3" customFormat="1" ht="30" customHeight="1" thickBot="1" x14ac:dyDescent="0.4">
      <c r="A21" s="57"/>
      <c r="B21" s="105" t="s">
        <v>58</v>
      </c>
      <c r="C21" s="74"/>
      <c r="D21" s="31"/>
      <c r="E21" s="67">
        <f>E9+15</f>
        <v>43581</v>
      </c>
      <c r="F21" s="67">
        <f>E21+5</f>
        <v>43586</v>
      </c>
      <c r="G21" s="16"/>
      <c r="H21" s="16">
        <f t="shared" si="6"/>
        <v>6</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91" s="3" customFormat="1" ht="30" customHeight="1" thickBot="1" x14ac:dyDescent="0.4">
      <c r="A22" s="57"/>
      <c r="B22" s="105" t="s">
        <v>59</v>
      </c>
      <c r="C22" s="74"/>
      <c r="D22" s="31"/>
      <c r="E22" s="67">
        <f>F21+1</f>
        <v>43587</v>
      </c>
      <c r="F22" s="67">
        <f>E22+4</f>
        <v>43591</v>
      </c>
      <c r="G22" s="16"/>
      <c r="H22" s="16">
        <f t="shared" si="6"/>
        <v>5</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91" s="3" customFormat="1" ht="30" customHeight="1" thickBot="1" x14ac:dyDescent="0.4">
      <c r="A23" s="57"/>
      <c r="B23" s="105" t="s">
        <v>60</v>
      </c>
      <c r="C23" s="74"/>
      <c r="D23" s="31"/>
      <c r="E23" s="67">
        <f>E22+5</f>
        <v>43592</v>
      </c>
      <c r="F23" s="67">
        <f>E23+5</f>
        <v>43597</v>
      </c>
      <c r="G23" s="16"/>
      <c r="H23" s="16">
        <f t="shared" si="6"/>
        <v>6</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91" s="3" customFormat="1" ht="30" customHeight="1" thickBot="1" x14ac:dyDescent="0.4">
      <c r="A24" s="57"/>
      <c r="B24" s="79" t="s">
        <v>1</v>
      </c>
      <c r="C24" s="74"/>
      <c r="D24" s="31"/>
      <c r="E24" s="67">
        <f>F23+1</f>
        <v>43598</v>
      </c>
      <c r="F24" s="67">
        <f>E24+4</f>
        <v>43602</v>
      </c>
      <c r="G24" s="16"/>
      <c r="H24" s="16">
        <f t="shared" si="6"/>
        <v>5</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91" s="3" customFormat="1" ht="30" customHeight="1" thickBot="1" x14ac:dyDescent="0.4">
      <c r="A25" s="57"/>
      <c r="B25" s="79" t="s">
        <v>2</v>
      </c>
      <c r="C25" s="74"/>
      <c r="D25" s="31"/>
      <c r="E25" s="67">
        <f>E23</f>
        <v>43592</v>
      </c>
      <c r="F25" s="67">
        <f>E25+4</f>
        <v>43596</v>
      </c>
      <c r="G25" s="16"/>
      <c r="H25" s="16">
        <f t="shared" si="6"/>
        <v>5</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91" s="3" customFormat="1" ht="30" customHeight="1" thickBot="1" x14ac:dyDescent="0.4">
      <c r="A26" s="57" t="s">
        <v>32</v>
      </c>
      <c r="B26" s="32" t="s">
        <v>48</v>
      </c>
      <c r="C26" s="75"/>
      <c r="D26" s="33"/>
      <c r="E26" s="34"/>
      <c r="F26" s="35"/>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91" s="3" customFormat="1" ht="30" customHeight="1" thickBot="1" x14ac:dyDescent="0.4">
      <c r="A27" s="57"/>
      <c r="B27" s="80" t="s">
        <v>3</v>
      </c>
      <c r="C27" s="76"/>
      <c r="D27" s="36"/>
      <c r="E27" s="68" t="s">
        <v>30</v>
      </c>
      <c r="F27" s="68" t="s">
        <v>30</v>
      </c>
      <c r="G27" s="16"/>
      <c r="H27" s="16" t="e">
        <f t="shared" si="6"/>
        <v>#VALUE!</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91" s="3" customFormat="1" ht="30" customHeight="1" thickBot="1" x14ac:dyDescent="0.4">
      <c r="A28" s="57"/>
      <c r="B28" s="80" t="s">
        <v>4</v>
      </c>
      <c r="C28" s="76"/>
      <c r="D28" s="36"/>
      <c r="E28" s="68" t="s">
        <v>30</v>
      </c>
      <c r="F28" s="68" t="s">
        <v>30</v>
      </c>
      <c r="G28" s="16"/>
      <c r="H28" s="16" t="e">
        <f t="shared" si="6"/>
        <v>#VALUE!</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91" s="3" customFormat="1" ht="30" customHeight="1" thickBot="1" x14ac:dyDescent="0.4">
      <c r="A29" s="57"/>
      <c r="B29" s="80" t="s">
        <v>0</v>
      </c>
      <c r="C29" s="76"/>
      <c r="D29" s="36"/>
      <c r="E29" s="68" t="s">
        <v>30</v>
      </c>
      <c r="F29" s="68" t="s">
        <v>30</v>
      </c>
      <c r="G29" s="16"/>
      <c r="H29" s="16" t="e">
        <f t="shared" si="6"/>
        <v>#VALUE!</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91" s="3" customFormat="1" ht="30" customHeight="1" thickBot="1" x14ac:dyDescent="0.4">
      <c r="A30" s="57"/>
      <c r="B30" s="80" t="s">
        <v>1</v>
      </c>
      <c r="C30" s="76"/>
      <c r="D30" s="36"/>
      <c r="E30" s="68" t="s">
        <v>30</v>
      </c>
      <c r="F30" s="68" t="s">
        <v>30</v>
      </c>
      <c r="G30" s="16"/>
      <c r="H30" s="16" t="e">
        <f t="shared" si="6"/>
        <v>#VALUE!</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91" s="3" customFormat="1" ht="30" customHeight="1" thickBot="1" x14ac:dyDescent="0.4">
      <c r="A31" s="57"/>
      <c r="B31" s="80" t="s">
        <v>2</v>
      </c>
      <c r="C31" s="76"/>
      <c r="D31" s="36"/>
      <c r="E31" s="68" t="s">
        <v>30</v>
      </c>
      <c r="F31" s="68" t="s">
        <v>30</v>
      </c>
      <c r="G31" s="16"/>
      <c r="H31" s="16" t="e">
        <f t="shared" si="6"/>
        <v>#VALUE!</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91" s="92" customFormat="1" ht="30" customHeight="1" thickBot="1" x14ac:dyDescent="0.4">
      <c r="A32" s="93"/>
      <c r="B32" s="103" t="s">
        <v>49</v>
      </c>
      <c r="C32" s="88"/>
      <c r="D32" s="89"/>
      <c r="E32" s="90"/>
      <c r="F32" s="91"/>
      <c r="G32" s="94"/>
      <c r="H32" s="94" t="str">
        <f t="shared" si="6"/>
        <v/>
      </c>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6"/>
      <c r="BN32" s="96"/>
      <c r="BO32" s="96"/>
      <c r="BP32" s="96"/>
      <c r="BQ32" s="96"/>
      <c r="BR32" s="96"/>
      <c r="BS32" s="96"/>
      <c r="BT32" s="96"/>
      <c r="BU32" s="96"/>
      <c r="BV32" s="96"/>
      <c r="BW32" s="96"/>
      <c r="BX32" s="96"/>
      <c r="BY32" s="96"/>
      <c r="BZ32" s="96"/>
      <c r="CA32" s="96"/>
      <c r="CB32" s="96"/>
      <c r="CC32" s="96"/>
      <c r="CD32" s="96"/>
      <c r="CE32" s="96"/>
      <c r="CF32" s="96"/>
      <c r="CG32" s="96"/>
      <c r="CH32" s="96"/>
      <c r="CI32" s="96"/>
      <c r="CJ32" s="96"/>
      <c r="CK32" s="96"/>
      <c r="CL32" s="96"/>
      <c r="CM32" s="96"/>
    </row>
    <row r="33" spans="1:91" s="92" customFormat="1" ht="30" customHeight="1" thickBot="1" x14ac:dyDescent="0.4">
      <c r="A33" s="93"/>
      <c r="B33" s="104"/>
      <c r="C33" s="99"/>
      <c r="D33" s="97"/>
      <c r="E33" s="98"/>
      <c r="F33" s="98"/>
      <c r="G33" s="94"/>
      <c r="H33" s="94"/>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row>
    <row r="34" spans="1:91" s="3" customFormat="1" ht="30" customHeight="1" thickBot="1" x14ac:dyDescent="0.4">
      <c r="A34" s="58" t="s">
        <v>33</v>
      </c>
      <c r="B34" s="37" t="s">
        <v>5</v>
      </c>
      <c r="C34" s="38"/>
      <c r="D34" s="39"/>
      <c r="E34" s="40"/>
      <c r="F34" s="41"/>
      <c r="G34" s="42"/>
      <c r="H34" s="42" t="str">
        <f t="shared" si="6"/>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91" ht="30" customHeight="1" x14ac:dyDescent="0.35">
      <c r="G35" s="6"/>
    </row>
    <row r="36" spans="1:91" ht="30" customHeight="1" x14ac:dyDescent="0.35">
      <c r="C36" s="14"/>
      <c r="F36" s="59"/>
    </row>
    <row r="37" spans="1:91" ht="30" customHeight="1" x14ac:dyDescent="0.35">
      <c r="C37"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D3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I34:BL34">
    <cfRule type="expression" dxfId="5" priority="37">
      <formula>AND(TODAY()&gt;=I$5,TODAY()&lt;J$5)</formula>
    </cfRule>
  </conditionalFormatting>
  <conditionalFormatting sqref="I7:BL31 I34:BL34">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2:D33">
    <cfRule type="dataBar" priority="1">
      <dataBar>
        <cfvo type="num" val="0"/>
        <cfvo type="num" val="1"/>
        <color theme="0" tint="-0.249977111117893"/>
      </dataBar>
      <extLst>
        <ext xmlns:x14="http://schemas.microsoft.com/office/spreadsheetml/2009/9/main" uri="{B025F937-C7B1-47D3-B67F-A62EFF666E3E}">
          <x14:id>{0E1ACEB4-4D47-4693-9C6F-81A3585E30EA}</x14:id>
        </ext>
      </extLst>
    </cfRule>
  </conditionalFormatting>
  <conditionalFormatting sqref="I32:BL33">
    <cfRule type="expression" dxfId="2" priority="4">
      <formula>AND(TODAY()&gt;=I$5,TODAY()&lt;J$5)</formula>
    </cfRule>
  </conditionalFormatting>
  <conditionalFormatting sqref="I32: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 D34</xm:sqref>
        </x14:conditionalFormatting>
        <x14:conditionalFormatting xmlns:xm="http://schemas.microsoft.com/office/excel/2006/main">
          <x14:cfRule type="dataBar" id="{0E1ACEB4-4D47-4693-9C6F-81A3585E30EA}">
            <x14:dataBar minLength="0" maxLength="100" gradient="0">
              <x14:cfvo type="num">
                <xm:f>0</xm:f>
              </x14:cfvo>
              <x14:cfvo type="num">
                <xm:f>1</xm:f>
              </x14:cfvo>
              <x14:negativeFillColor rgb="FFFF0000"/>
              <x14:axisColor rgb="FF000000"/>
            </x14:dataBar>
          </x14:cfRule>
          <xm:sqref>D32:D33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1796875" defaultRowHeight="13" x14ac:dyDescent="0.3"/>
  <cols>
    <col min="1" max="1" width="87.1796875" style="47" customWidth="1"/>
    <col min="2" max="16384" width="9.1796875" style="2"/>
  </cols>
  <sheetData>
    <row r="1" spans="1:2" ht="46.5" customHeight="1" x14ac:dyDescent="0.3"/>
    <row r="2" spans="1:2" s="49" customFormat="1" ht="15.5" x14ac:dyDescent="0.35">
      <c r="A2" s="48" t="s">
        <v>17</v>
      </c>
      <c r="B2" s="48"/>
    </row>
    <row r="3" spans="1:2" s="53" customFormat="1" ht="27" customHeight="1" x14ac:dyDescent="0.35">
      <c r="A3" s="54" t="s">
        <v>22</v>
      </c>
      <c r="B3" s="54"/>
    </row>
    <row r="4" spans="1:2" s="50" customFormat="1" ht="26" x14ac:dyDescent="0.6">
      <c r="A4" s="51" t="s">
        <v>16</v>
      </c>
    </row>
    <row r="5" spans="1:2" ht="74.150000000000006" customHeight="1" x14ac:dyDescent="0.3">
      <c r="A5" s="52" t="s">
        <v>25</v>
      </c>
    </row>
    <row r="6" spans="1:2" ht="26.25" customHeight="1" x14ac:dyDescent="0.3">
      <c r="A6" s="51" t="s">
        <v>28</v>
      </c>
    </row>
    <row r="7" spans="1:2" s="47" customFormat="1" ht="205" customHeight="1" x14ac:dyDescent="0.35">
      <c r="A7" s="56" t="s">
        <v>27</v>
      </c>
    </row>
    <row r="8" spans="1:2" s="50" customFormat="1" ht="26" x14ac:dyDescent="0.6">
      <c r="A8" s="51" t="s">
        <v>18</v>
      </c>
    </row>
    <row r="9" spans="1:2" ht="58" x14ac:dyDescent="0.3">
      <c r="A9" s="52" t="s">
        <v>26</v>
      </c>
    </row>
    <row r="10" spans="1:2" s="47" customFormat="1" ht="28" customHeight="1" x14ac:dyDescent="0.35">
      <c r="A10" s="55" t="s">
        <v>24</v>
      </c>
    </row>
    <row r="11" spans="1:2" s="50" customFormat="1" ht="26" x14ac:dyDescent="0.6">
      <c r="A11" s="51" t="s">
        <v>15</v>
      </c>
    </row>
    <row r="12" spans="1:2" ht="29" x14ac:dyDescent="0.3">
      <c r="A12" s="52" t="s">
        <v>23</v>
      </c>
    </row>
    <row r="13" spans="1:2" s="47" customFormat="1" ht="28" customHeight="1" x14ac:dyDescent="0.35">
      <c r="A13" s="55" t="s">
        <v>9</v>
      </c>
    </row>
    <row r="14" spans="1:2" s="50" customFormat="1" ht="26" x14ac:dyDescent="0.6">
      <c r="A14" s="51" t="s">
        <v>19</v>
      </c>
    </row>
    <row r="15" spans="1:2" ht="75" customHeight="1" x14ac:dyDescent="0.3">
      <c r="A15" s="52" t="s">
        <v>20</v>
      </c>
    </row>
    <row r="16" spans="1:2" ht="72.5" x14ac:dyDescent="0.3">
      <c r="A16" s="52"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2019-04-22T21:19:18Z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