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Kyrie\Desktop\"/>
    </mc:Choice>
  </mc:AlternateContent>
  <xr:revisionPtr revIDLastSave="0" documentId="13_ncr:1_{360BA0DB-36CD-4FF1-A6DD-FBCD811BE8F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BGSAX" sheetId="1" r:id="rId1"/>
    <sheet name="Style Analysis" sheetId="2" r:id="rId2"/>
    <sheet name="Attribution Return" sheetId="3" r:id="rId3"/>
  </sheets>
  <definedNames>
    <definedName name="solver_adj" localSheetId="1" hidden="1">'Style Analysis'!$M$3:$Q$3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'Style Analysis'!$M$3</definedName>
    <definedName name="solver_lhs2" localSheetId="1" hidden="1">'Style Analysis'!$S$3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'Style Analysis'!$K$35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hs1" localSheetId="1" hidden="1">0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81029"/>
</workbook>
</file>

<file path=xl/calcChain.xml><?xml version="1.0" encoding="utf-8"?>
<calcChain xmlns="http://schemas.openxmlformats.org/spreadsheetml/2006/main">
  <c r="D14" i="3" l="1"/>
  <c r="B12" i="3"/>
  <c r="D12" i="3"/>
  <c r="E11" i="3"/>
  <c r="F11" i="3"/>
  <c r="G11" i="3"/>
  <c r="H11" i="3"/>
  <c r="D11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E7" i="3"/>
  <c r="F7" i="3"/>
  <c r="G7" i="3"/>
  <c r="H7" i="3"/>
  <c r="D7" i="3"/>
  <c r="B8" i="3"/>
  <c r="B9" i="3"/>
  <c r="B10" i="3"/>
  <c r="B7" i="3"/>
  <c r="H5" i="3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C2" i="3"/>
  <c r="D2" i="3"/>
  <c r="E2" i="3"/>
  <c r="F2" i="3"/>
  <c r="G2" i="3"/>
  <c r="H2" i="3"/>
  <c r="B2" i="3"/>
  <c r="J26" i="2" l="1"/>
  <c r="S3" i="2" l="1"/>
  <c r="J23" i="2"/>
  <c r="J3" i="2"/>
  <c r="K3" i="2" s="1"/>
  <c r="J33" i="2" l="1"/>
  <c r="K33" i="2" s="1"/>
  <c r="J5" i="2"/>
  <c r="J2" i="2"/>
  <c r="K2" i="2" s="1"/>
  <c r="B37" i="2"/>
  <c r="B36" i="2"/>
  <c r="B35" i="2"/>
  <c r="B34" i="2"/>
  <c r="B33" i="2"/>
  <c r="J32" i="2"/>
  <c r="B32" i="2"/>
  <c r="J31" i="2"/>
  <c r="B31" i="2"/>
  <c r="J30" i="2"/>
  <c r="K30" i="2" s="1"/>
  <c r="B30" i="2"/>
  <c r="J29" i="2"/>
  <c r="B29" i="2"/>
  <c r="J28" i="2"/>
  <c r="K28" i="2" s="1"/>
  <c r="B28" i="2"/>
  <c r="J27" i="2"/>
  <c r="K27" i="2" s="1"/>
  <c r="B27" i="2"/>
  <c r="B26" i="2"/>
  <c r="J25" i="2"/>
  <c r="K25" i="2" s="1"/>
  <c r="B25" i="2"/>
  <c r="J24" i="2"/>
  <c r="B24" i="2"/>
  <c r="B23" i="2"/>
  <c r="J22" i="2"/>
  <c r="K22" i="2" s="1"/>
  <c r="B22" i="2"/>
  <c r="J21" i="2"/>
  <c r="B21" i="2"/>
  <c r="J20" i="2"/>
  <c r="K20" i="2" s="1"/>
  <c r="B20" i="2"/>
  <c r="J19" i="2"/>
  <c r="K19" i="2" s="1"/>
  <c r="B19" i="2"/>
  <c r="J18" i="2"/>
  <c r="B18" i="2"/>
  <c r="J17" i="2"/>
  <c r="K17" i="2" s="1"/>
  <c r="B17" i="2"/>
  <c r="J16" i="2"/>
  <c r="B16" i="2"/>
  <c r="J15" i="2"/>
  <c r="K15" i="2" s="1"/>
  <c r="B15" i="2"/>
  <c r="J14" i="2"/>
  <c r="K14" i="2" s="1"/>
  <c r="B14" i="2"/>
  <c r="J13" i="2"/>
  <c r="B13" i="2"/>
  <c r="J12" i="2"/>
  <c r="K12" i="2" s="1"/>
  <c r="B12" i="2"/>
  <c r="J11" i="2"/>
  <c r="K11" i="2" s="1"/>
  <c r="B11" i="2"/>
  <c r="J10" i="2"/>
  <c r="B10" i="2"/>
  <c r="J9" i="2"/>
  <c r="K9" i="2" s="1"/>
  <c r="B9" i="2"/>
  <c r="J8" i="2"/>
  <c r="B8" i="2"/>
  <c r="J7" i="2"/>
  <c r="B7" i="2"/>
  <c r="J6" i="2"/>
  <c r="K6" i="2" s="1"/>
  <c r="B6" i="2"/>
  <c r="B5" i="2"/>
  <c r="J4" i="2"/>
  <c r="K4" i="2" s="1"/>
  <c r="B4" i="2"/>
  <c r="B3" i="2"/>
  <c r="B2" i="2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K32" i="2" l="1"/>
  <c r="K16" i="2"/>
  <c r="K5" i="2"/>
  <c r="K21" i="2"/>
  <c r="K10" i="2"/>
  <c r="K26" i="2"/>
  <c r="K13" i="2"/>
  <c r="K23" i="2"/>
  <c r="K7" i="2"/>
  <c r="K24" i="2"/>
  <c r="K31" i="2"/>
  <c r="K8" i="2"/>
  <c r="K18" i="2"/>
  <c r="K29" i="2"/>
  <c r="K35" i="2" l="1"/>
</calcChain>
</file>

<file path=xl/sharedStrings.xml><?xml version="1.0" encoding="utf-8"?>
<sst xmlns="http://schemas.openxmlformats.org/spreadsheetml/2006/main" count="35" uniqueCount="22">
  <si>
    <t>Date</t>
  </si>
  <si>
    <t>Open</t>
  </si>
  <si>
    <t>High</t>
  </si>
  <si>
    <t>Low</t>
  </si>
  <si>
    <t>Close</t>
  </si>
  <si>
    <t>Adj Close</t>
  </si>
  <si>
    <t>Return</t>
  </si>
  <si>
    <t>Fund Return per Share</t>
  </si>
  <si>
    <t>small growth</t>
  </si>
  <si>
    <t>small value</t>
  </si>
  <si>
    <t>large growth</t>
  </si>
  <si>
    <t>large value</t>
  </si>
  <si>
    <t>bond</t>
  </si>
  <si>
    <t>Predicted Return</t>
  </si>
  <si>
    <t>Variance</t>
  </si>
  <si>
    <t>Weight</t>
  </si>
  <si>
    <t>Sum of Weight</t>
  </si>
  <si>
    <t>Avg square term</t>
  </si>
  <si>
    <r>
      <t>I</t>
    </r>
    <r>
      <rPr>
        <sz val="11"/>
        <color theme="1"/>
        <rFont val="宋体"/>
        <family val="3"/>
        <charset val="134"/>
        <scheme val="minor"/>
      </rPr>
      <t>ndex Acc</t>
    </r>
    <phoneticPr fontId="2" type="noConversion"/>
  </si>
  <si>
    <t>Fund Acc Return</t>
    <phoneticPr fontId="2" type="noConversion"/>
  </si>
  <si>
    <t>Weighted Acc</t>
    <phoneticPr fontId="2" type="noConversion"/>
  </si>
  <si>
    <t>Att 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</si>
</sst>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);[Red]\(0.0000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H3" sqref="H3:H38"/>
    </sheetView>
  </sheetViews>
  <sheetFormatPr defaultColWidth="8.44140625" defaultRowHeight="14.4" x14ac:dyDescent="0.25"/>
  <cols>
    <col min="1" max="1" width="9.6640625" customWidth="1"/>
    <col min="8" max="8" width="13.77734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 s="2">
        <v>43070</v>
      </c>
      <c r="B2">
        <v>25.459999</v>
      </c>
      <c r="C2">
        <v>25.459999</v>
      </c>
      <c r="D2">
        <v>22.98</v>
      </c>
      <c r="E2">
        <v>23.68</v>
      </c>
      <c r="F2">
        <v>23.68</v>
      </c>
    </row>
    <row r="3" spans="1:8" x14ac:dyDescent="0.25">
      <c r="A3" s="2">
        <v>43101</v>
      </c>
      <c r="B3">
        <v>24.209999</v>
      </c>
      <c r="C3">
        <v>26.35</v>
      </c>
      <c r="D3">
        <v>24.209999</v>
      </c>
      <c r="E3">
        <v>26.049999</v>
      </c>
      <c r="F3">
        <v>26.049999</v>
      </c>
      <c r="H3">
        <f>F3/F2-1</f>
        <v>0.10008441722972972</v>
      </c>
    </row>
    <row r="4" spans="1:8" x14ac:dyDescent="0.25">
      <c r="A4" s="2">
        <v>43132</v>
      </c>
      <c r="B4">
        <v>25.870000999999998</v>
      </c>
      <c r="C4">
        <v>26.450001</v>
      </c>
      <c r="D4">
        <v>23.540001</v>
      </c>
      <c r="E4">
        <v>26.030000999999999</v>
      </c>
      <c r="F4">
        <v>26.030000999999999</v>
      </c>
      <c r="H4">
        <f t="shared" ref="H4:H38" si="0">F4/F3-1</f>
        <v>-7.6767757265561176E-4</v>
      </c>
    </row>
    <row r="5" spans="1:8" x14ac:dyDescent="0.25">
      <c r="A5" s="2">
        <v>43160</v>
      </c>
      <c r="B5">
        <v>25.74</v>
      </c>
      <c r="C5">
        <v>27.5</v>
      </c>
      <c r="D5">
        <v>25.309999000000001</v>
      </c>
      <c r="E5">
        <v>25.709999</v>
      </c>
      <c r="F5">
        <v>25.709999</v>
      </c>
      <c r="H5">
        <f t="shared" si="0"/>
        <v>-1.2293583853492662E-2</v>
      </c>
    </row>
    <row r="6" spans="1:8" x14ac:dyDescent="0.25">
      <c r="A6" s="2">
        <v>43191</v>
      </c>
      <c r="B6">
        <v>25.07</v>
      </c>
      <c r="C6">
        <v>26.440000999999999</v>
      </c>
      <c r="D6">
        <v>25.040001</v>
      </c>
      <c r="E6">
        <v>25.540001</v>
      </c>
      <c r="F6">
        <v>25.540001</v>
      </c>
      <c r="H6">
        <f t="shared" si="0"/>
        <v>-6.612135613074055E-3</v>
      </c>
    </row>
    <row r="7" spans="1:8" x14ac:dyDescent="0.25">
      <c r="A7" s="2">
        <v>43221</v>
      </c>
      <c r="B7">
        <v>25.790001</v>
      </c>
      <c r="C7">
        <v>27.24</v>
      </c>
      <c r="D7">
        <v>25.790001</v>
      </c>
      <c r="E7">
        <v>27.219999000000001</v>
      </c>
      <c r="F7">
        <v>27.219999000000001</v>
      </c>
      <c r="H7">
        <f t="shared" si="0"/>
        <v>6.5779089045454597E-2</v>
      </c>
    </row>
    <row r="8" spans="1:8" x14ac:dyDescent="0.25">
      <c r="A8" s="2">
        <v>43252</v>
      </c>
      <c r="B8">
        <v>27.719999000000001</v>
      </c>
      <c r="C8">
        <v>29.120000999999998</v>
      </c>
      <c r="D8">
        <v>27.16</v>
      </c>
      <c r="E8">
        <v>27.58</v>
      </c>
      <c r="F8">
        <v>27.58</v>
      </c>
      <c r="H8">
        <f t="shared" si="0"/>
        <v>1.3225606657810474E-2</v>
      </c>
    </row>
    <row r="9" spans="1:8" x14ac:dyDescent="0.25">
      <c r="A9" s="2">
        <v>43282</v>
      </c>
      <c r="B9">
        <v>27.639999</v>
      </c>
      <c r="C9">
        <v>29.190000999999999</v>
      </c>
      <c r="D9">
        <v>27.41</v>
      </c>
      <c r="E9">
        <v>27.700001</v>
      </c>
      <c r="F9">
        <v>27.700001</v>
      </c>
      <c r="H9">
        <f t="shared" si="0"/>
        <v>4.3510152284265136E-3</v>
      </c>
    </row>
    <row r="10" spans="1:8" x14ac:dyDescent="0.25">
      <c r="A10" s="2">
        <v>43313</v>
      </c>
      <c r="B10">
        <v>27.85</v>
      </c>
      <c r="C10">
        <v>29.91</v>
      </c>
      <c r="D10">
        <v>27.85</v>
      </c>
      <c r="E10">
        <v>29.700001</v>
      </c>
      <c r="F10">
        <v>29.700001</v>
      </c>
      <c r="H10">
        <f t="shared" si="0"/>
        <v>7.2202163458405577E-2</v>
      </c>
    </row>
    <row r="11" spans="1:8" x14ac:dyDescent="0.25">
      <c r="A11" s="2">
        <v>43344</v>
      </c>
      <c r="B11">
        <v>29.76</v>
      </c>
      <c r="C11">
        <v>29.76</v>
      </c>
      <c r="D11">
        <v>28.84</v>
      </c>
      <c r="E11">
        <v>29.58</v>
      </c>
      <c r="F11">
        <v>29.58</v>
      </c>
      <c r="H11">
        <f t="shared" si="0"/>
        <v>-4.0404375743960941E-3</v>
      </c>
    </row>
    <row r="12" spans="1:8" x14ac:dyDescent="0.25">
      <c r="A12" s="2">
        <v>43374</v>
      </c>
      <c r="B12">
        <v>29.629999000000002</v>
      </c>
      <c r="C12">
        <v>29.629999000000002</v>
      </c>
      <c r="D12">
        <v>24.6</v>
      </c>
      <c r="E12">
        <v>25.9</v>
      </c>
      <c r="F12">
        <v>25.9</v>
      </c>
      <c r="H12">
        <f t="shared" si="0"/>
        <v>-0.12440838404327248</v>
      </c>
    </row>
    <row r="13" spans="1:8" x14ac:dyDescent="0.25">
      <c r="A13" s="2">
        <v>43405</v>
      </c>
      <c r="B13">
        <v>26.49</v>
      </c>
      <c r="C13">
        <v>26.969999000000001</v>
      </c>
      <c r="D13">
        <v>23.83</v>
      </c>
      <c r="E13">
        <v>25.99</v>
      </c>
      <c r="F13">
        <v>25.99</v>
      </c>
      <c r="H13">
        <f t="shared" si="0"/>
        <v>3.4749034749035346E-3</v>
      </c>
    </row>
    <row r="14" spans="1:8" x14ac:dyDescent="0.25">
      <c r="A14" s="2">
        <v>43435</v>
      </c>
      <c r="B14">
        <v>26.52</v>
      </c>
      <c r="C14">
        <v>26.52</v>
      </c>
      <c r="D14">
        <v>22.1</v>
      </c>
      <c r="E14">
        <v>23.879999000000002</v>
      </c>
      <c r="F14">
        <v>23.879999000000002</v>
      </c>
      <c r="H14">
        <f t="shared" si="0"/>
        <v>-8.1185109657560539E-2</v>
      </c>
    </row>
    <row r="15" spans="1:8" x14ac:dyDescent="0.25">
      <c r="A15" s="2">
        <v>43466</v>
      </c>
      <c r="B15">
        <v>23.82</v>
      </c>
      <c r="C15">
        <v>26.85</v>
      </c>
      <c r="D15">
        <v>22.9</v>
      </c>
      <c r="E15">
        <v>26.85</v>
      </c>
      <c r="F15">
        <v>26.85</v>
      </c>
      <c r="H15">
        <f t="shared" si="0"/>
        <v>0.12437190638073314</v>
      </c>
    </row>
    <row r="16" spans="1:8" x14ac:dyDescent="0.25">
      <c r="A16" s="2">
        <v>43497</v>
      </c>
      <c r="B16">
        <v>26.790001</v>
      </c>
      <c r="C16">
        <v>28.24</v>
      </c>
      <c r="D16">
        <v>26.790001</v>
      </c>
      <c r="E16">
        <v>28.200001</v>
      </c>
      <c r="F16">
        <v>28.200001</v>
      </c>
      <c r="H16">
        <f t="shared" si="0"/>
        <v>5.0279366852886254E-2</v>
      </c>
    </row>
    <row r="17" spans="1:8" x14ac:dyDescent="0.25">
      <c r="A17" s="2">
        <v>43525</v>
      </c>
      <c r="B17">
        <v>28.51</v>
      </c>
      <c r="C17">
        <v>29.83</v>
      </c>
      <c r="D17">
        <v>27.77</v>
      </c>
      <c r="E17">
        <v>29.200001</v>
      </c>
      <c r="F17">
        <v>29.200001</v>
      </c>
      <c r="H17">
        <f t="shared" si="0"/>
        <v>3.5460991650319462E-2</v>
      </c>
    </row>
    <row r="18" spans="1:8" x14ac:dyDescent="0.25">
      <c r="A18" s="2">
        <v>43556</v>
      </c>
      <c r="B18">
        <v>29.549999</v>
      </c>
      <c r="C18">
        <v>31.01</v>
      </c>
      <c r="D18">
        <v>29.540001</v>
      </c>
      <c r="E18">
        <v>31</v>
      </c>
      <c r="F18">
        <v>31</v>
      </c>
      <c r="H18">
        <f t="shared" si="0"/>
        <v>6.1643799258773946E-2</v>
      </c>
    </row>
    <row r="19" spans="1:8" x14ac:dyDescent="0.25">
      <c r="A19" s="2">
        <v>43586</v>
      </c>
      <c r="B19">
        <v>30.709999</v>
      </c>
      <c r="C19">
        <v>31.18</v>
      </c>
      <c r="D19">
        <v>28.92</v>
      </c>
      <c r="E19">
        <v>28.92</v>
      </c>
      <c r="F19">
        <v>28.92</v>
      </c>
      <c r="H19">
        <f t="shared" si="0"/>
        <v>-6.7096774193548314E-2</v>
      </c>
    </row>
    <row r="20" spans="1:8" x14ac:dyDescent="0.25">
      <c r="A20" s="2">
        <v>43617</v>
      </c>
      <c r="B20">
        <v>28.33</v>
      </c>
      <c r="C20">
        <v>31.48</v>
      </c>
      <c r="D20">
        <v>28.33</v>
      </c>
      <c r="E20">
        <v>31.01</v>
      </c>
      <c r="F20">
        <v>31.01</v>
      </c>
      <c r="H20">
        <f t="shared" si="0"/>
        <v>7.2268326417703976E-2</v>
      </c>
    </row>
    <row r="21" spans="1:8" x14ac:dyDescent="0.25">
      <c r="A21" s="2">
        <v>43647</v>
      </c>
      <c r="B21">
        <v>31.4</v>
      </c>
      <c r="C21">
        <v>32.970001000000003</v>
      </c>
      <c r="D21">
        <v>31.4</v>
      </c>
      <c r="E21">
        <v>32.110000999999997</v>
      </c>
      <c r="F21">
        <v>32.110000999999997</v>
      </c>
      <c r="H21">
        <f t="shared" si="0"/>
        <v>3.54724604966139E-2</v>
      </c>
    </row>
    <row r="22" spans="1:8" x14ac:dyDescent="0.25">
      <c r="A22" s="2">
        <v>43678</v>
      </c>
      <c r="B22">
        <v>32.049999</v>
      </c>
      <c r="C22">
        <v>32.049999</v>
      </c>
      <c r="D22">
        <v>30.309999000000001</v>
      </c>
      <c r="E22">
        <v>31.49</v>
      </c>
      <c r="F22">
        <v>31.49</v>
      </c>
      <c r="H22">
        <f t="shared" si="0"/>
        <v>-1.9308657137693586E-2</v>
      </c>
    </row>
    <row r="23" spans="1:8" x14ac:dyDescent="0.25">
      <c r="A23" s="2">
        <v>43709</v>
      </c>
      <c r="B23">
        <v>31.219999000000001</v>
      </c>
      <c r="C23">
        <v>32.110000999999997</v>
      </c>
      <c r="D23">
        <v>30</v>
      </c>
      <c r="E23">
        <v>30.219999000000001</v>
      </c>
      <c r="F23">
        <v>30.219999000000001</v>
      </c>
      <c r="H23">
        <f t="shared" si="0"/>
        <v>-4.0330295331851285E-2</v>
      </c>
    </row>
    <row r="24" spans="1:8" x14ac:dyDescent="0.25">
      <c r="A24" s="2">
        <v>43739</v>
      </c>
      <c r="B24">
        <v>30</v>
      </c>
      <c r="C24">
        <v>31.43</v>
      </c>
      <c r="D24">
        <v>29.540001</v>
      </c>
      <c r="E24">
        <v>31.17</v>
      </c>
      <c r="F24">
        <v>31.17</v>
      </c>
      <c r="H24">
        <f t="shared" si="0"/>
        <v>3.1436169140839576E-2</v>
      </c>
    </row>
    <row r="25" spans="1:8" x14ac:dyDescent="0.25">
      <c r="A25" s="2">
        <v>43770</v>
      </c>
      <c r="B25">
        <v>31.52</v>
      </c>
      <c r="C25">
        <v>33.110000999999997</v>
      </c>
      <c r="D25">
        <v>31.450001</v>
      </c>
      <c r="E25">
        <v>32.869999</v>
      </c>
      <c r="F25">
        <v>32.869999</v>
      </c>
      <c r="H25">
        <f t="shared" si="0"/>
        <v>5.4539589348732598E-2</v>
      </c>
    </row>
    <row r="26" spans="1:8" x14ac:dyDescent="0.25">
      <c r="A26" s="2">
        <v>43800</v>
      </c>
      <c r="B26">
        <v>32.220001000000003</v>
      </c>
      <c r="C26">
        <v>34.029998999999997</v>
      </c>
      <c r="D26">
        <v>31.870000999999998</v>
      </c>
      <c r="E26">
        <v>33.810001</v>
      </c>
      <c r="F26">
        <v>33.810001</v>
      </c>
      <c r="H26">
        <f t="shared" si="0"/>
        <v>2.8597567039780003E-2</v>
      </c>
    </row>
    <row r="27" spans="1:8" x14ac:dyDescent="0.25">
      <c r="A27" s="2">
        <v>43831</v>
      </c>
      <c r="B27">
        <v>34.560001</v>
      </c>
      <c r="C27">
        <v>36.529998999999997</v>
      </c>
      <c r="D27">
        <v>34.299999</v>
      </c>
      <c r="E27">
        <v>35.419998</v>
      </c>
      <c r="F27">
        <v>35.419998</v>
      </c>
      <c r="H27">
        <f t="shared" si="0"/>
        <v>4.7618957479474755E-2</v>
      </c>
    </row>
    <row r="28" spans="1:8" x14ac:dyDescent="0.25">
      <c r="A28" s="2">
        <v>43862</v>
      </c>
      <c r="B28">
        <v>36.110000999999997</v>
      </c>
      <c r="C28">
        <v>38.650002000000001</v>
      </c>
      <c r="D28">
        <v>34.209999000000003</v>
      </c>
      <c r="E28">
        <v>34.540000999999997</v>
      </c>
      <c r="F28">
        <v>34.540000999999997</v>
      </c>
      <c r="H28">
        <f t="shared" si="0"/>
        <v>-2.4844637201842934E-2</v>
      </c>
    </row>
    <row r="29" spans="1:8" x14ac:dyDescent="0.25">
      <c r="A29" s="2">
        <v>43891</v>
      </c>
      <c r="B29">
        <v>35.650002000000001</v>
      </c>
      <c r="C29">
        <v>35.889999000000003</v>
      </c>
      <c r="D29">
        <v>27.030000999999999</v>
      </c>
      <c r="E29">
        <v>30.82</v>
      </c>
      <c r="F29">
        <v>30.82</v>
      </c>
      <c r="H29">
        <f t="shared" si="0"/>
        <v>-0.10770124181525054</v>
      </c>
    </row>
    <row r="30" spans="1:8" x14ac:dyDescent="0.25">
      <c r="A30" s="2">
        <v>43922</v>
      </c>
      <c r="B30">
        <v>29.540001</v>
      </c>
      <c r="C30">
        <v>36.110000999999997</v>
      </c>
      <c r="D30">
        <v>29.24</v>
      </c>
      <c r="E30">
        <v>35.799999</v>
      </c>
      <c r="F30">
        <v>35.799999</v>
      </c>
      <c r="H30">
        <f t="shared" si="0"/>
        <v>0.16158335496430887</v>
      </c>
    </row>
    <row r="31" spans="1:8" x14ac:dyDescent="0.25">
      <c r="A31" s="2">
        <v>43952</v>
      </c>
      <c r="B31">
        <v>34.729999999999997</v>
      </c>
      <c r="C31">
        <v>40.259998000000003</v>
      </c>
      <c r="D31">
        <v>34.729999999999997</v>
      </c>
      <c r="E31">
        <v>40.259998000000003</v>
      </c>
      <c r="F31">
        <v>40.259998000000003</v>
      </c>
      <c r="H31">
        <f t="shared" si="0"/>
        <v>0.12458098113354699</v>
      </c>
    </row>
    <row r="32" spans="1:8" x14ac:dyDescent="0.25">
      <c r="A32" s="2">
        <v>43983</v>
      </c>
      <c r="B32">
        <v>40.840000000000003</v>
      </c>
      <c r="C32">
        <v>44.43</v>
      </c>
      <c r="D32">
        <v>40.779998999999997</v>
      </c>
      <c r="E32">
        <v>44.419998</v>
      </c>
      <c r="F32">
        <v>44.419998</v>
      </c>
      <c r="H32">
        <f t="shared" si="0"/>
        <v>0.10332837075650114</v>
      </c>
    </row>
    <row r="33" spans="1:8" x14ac:dyDescent="0.25">
      <c r="A33" s="2">
        <v>44013</v>
      </c>
      <c r="B33">
        <v>45.07</v>
      </c>
      <c r="C33">
        <v>48.77</v>
      </c>
      <c r="D33">
        <v>45.07</v>
      </c>
      <c r="E33">
        <v>48.77</v>
      </c>
      <c r="F33">
        <v>48.77</v>
      </c>
      <c r="H33">
        <f t="shared" si="0"/>
        <v>9.7928910307470085E-2</v>
      </c>
    </row>
    <row r="34" spans="1:8" x14ac:dyDescent="0.25">
      <c r="A34" s="2">
        <v>44044</v>
      </c>
      <c r="B34">
        <v>49.810001</v>
      </c>
      <c r="C34">
        <v>52.529998999999997</v>
      </c>
      <c r="D34">
        <v>47.84</v>
      </c>
      <c r="E34">
        <v>52.529998999999997</v>
      </c>
      <c r="F34">
        <v>52.529998999999997</v>
      </c>
      <c r="H34">
        <f t="shared" si="0"/>
        <v>7.7096555259380528E-2</v>
      </c>
    </row>
    <row r="35" spans="1:8" x14ac:dyDescent="0.25">
      <c r="A35" s="2">
        <v>44075</v>
      </c>
      <c r="B35">
        <v>53.93</v>
      </c>
      <c r="C35">
        <v>54.080002</v>
      </c>
      <c r="D35">
        <v>48.16</v>
      </c>
      <c r="E35">
        <v>51.060001</v>
      </c>
      <c r="F35">
        <v>51.060001</v>
      </c>
      <c r="H35">
        <f t="shared" si="0"/>
        <v>-2.7983971596877377E-2</v>
      </c>
    </row>
    <row r="36" spans="1:8" x14ac:dyDescent="0.25">
      <c r="A36" s="2">
        <v>44105</v>
      </c>
      <c r="B36">
        <v>52.040000999999997</v>
      </c>
      <c r="C36">
        <v>54.919998</v>
      </c>
      <c r="D36">
        <v>51.130001</v>
      </c>
      <c r="E36">
        <v>51.240001999999997</v>
      </c>
      <c r="F36">
        <v>51.240001999999997</v>
      </c>
      <c r="H36">
        <f t="shared" si="0"/>
        <v>3.5252839105897049E-3</v>
      </c>
    </row>
    <row r="37" spans="1:8" x14ac:dyDescent="0.25">
      <c r="A37" s="2">
        <v>44136</v>
      </c>
      <c r="B37">
        <v>51.34</v>
      </c>
      <c r="C37">
        <v>58.209999000000003</v>
      </c>
      <c r="D37">
        <v>51.34</v>
      </c>
      <c r="E37">
        <v>58.209999000000003</v>
      </c>
      <c r="F37">
        <v>58.209999000000003</v>
      </c>
      <c r="H37">
        <f t="shared" si="0"/>
        <v>0.13602647790685118</v>
      </c>
    </row>
    <row r="38" spans="1:8" x14ac:dyDescent="0.25">
      <c r="A38" s="2">
        <v>44166</v>
      </c>
      <c r="B38">
        <v>58.290000999999997</v>
      </c>
      <c r="C38">
        <v>60.389999000000003</v>
      </c>
      <c r="D38">
        <v>56.029998999999997</v>
      </c>
      <c r="E38">
        <v>59.869999</v>
      </c>
      <c r="F38">
        <v>59.869999</v>
      </c>
      <c r="H38">
        <f t="shared" si="0"/>
        <v>2.8517437356423869E-2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>
      <selection sqref="A1:H1"/>
    </sheetView>
  </sheetViews>
  <sheetFormatPr defaultColWidth="9" defaultRowHeight="14.4" x14ac:dyDescent="0.25"/>
  <cols>
    <col min="1" max="1" width="10.6640625" customWidth="1"/>
    <col min="2" max="2" width="13.77734375"/>
    <col min="10" max="10" width="13.77734375"/>
    <col min="11" max="11" width="12.6640625"/>
  </cols>
  <sheetData>
    <row r="1" spans="1:19" ht="28.8" x14ac:dyDescent="0.25">
      <c r="A1" s="1" t="s">
        <v>0</v>
      </c>
      <c r="B1" s="1" t="s">
        <v>7</v>
      </c>
      <c r="C1" s="1"/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J1" s="1" t="s">
        <v>13</v>
      </c>
      <c r="K1" s="1" t="s">
        <v>14</v>
      </c>
      <c r="M1" s="6" t="s">
        <v>15</v>
      </c>
      <c r="N1" s="6"/>
      <c r="O1" s="6"/>
      <c r="P1" s="6"/>
      <c r="Q1" s="6"/>
    </row>
    <row r="2" spans="1:19" ht="28.8" x14ac:dyDescent="0.25">
      <c r="A2" s="2">
        <v>43131</v>
      </c>
      <c r="B2">
        <f>BGSAX!F3/BGSAX!F2-1</f>
        <v>0.10008441722972972</v>
      </c>
      <c r="D2">
        <v>3.9080459999999997E-2</v>
      </c>
      <c r="E2">
        <v>1.9817608E-2</v>
      </c>
      <c r="F2">
        <v>6.8693849000000001E-2</v>
      </c>
      <c r="G2">
        <v>4.7814537999999997E-2</v>
      </c>
      <c r="H2">
        <v>-1.0943916E-2</v>
      </c>
      <c r="J2" s="7">
        <f>SUMPRODUCT(D2:H2,$M$3:$Q$3)</f>
        <v>6.1376077490335038E-2</v>
      </c>
      <c r="K2" s="7">
        <f>(B2-J2)^2</f>
        <v>1.4983355653804013E-3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S2" s="5" t="s">
        <v>16</v>
      </c>
    </row>
    <row r="3" spans="1:19" x14ac:dyDescent="0.25">
      <c r="A3" s="2">
        <v>43159</v>
      </c>
      <c r="B3">
        <f>BGSAX!F4/BGSAX!F3-1</f>
        <v>-7.6767757265561176E-4</v>
      </c>
      <c r="D3">
        <v>-3.2164737999999998E-2</v>
      </c>
      <c r="E3">
        <v>-4.7463457000000001E-2</v>
      </c>
      <c r="F3">
        <v>-2.8970512E-2</v>
      </c>
      <c r="G3">
        <v>-4.3558423999999998E-2</v>
      </c>
      <c r="H3">
        <v>-1.0267096999999999E-2</v>
      </c>
      <c r="J3" s="7">
        <f>SUMPRODUCT(D3:H3,$M$3:$Q$3)</f>
        <v>-2.9759838301331401E-2</v>
      </c>
      <c r="K3" s="7">
        <f>(B3-J3)^2</f>
        <v>8.4054538371737065E-4</v>
      </c>
      <c r="M3">
        <v>0.24711025805686085</v>
      </c>
      <c r="N3">
        <v>0</v>
      </c>
      <c r="O3">
        <v>0.75288975195951258</v>
      </c>
      <c r="P3">
        <v>0</v>
      </c>
      <c r="Q3">
        <v>0</v>
      </c>
      <c r="S3">
        <f>SUM(M3:Q3)</f>
        <v>1.0000000100163735</v>
      </c>
    </row>
    <row r="4" spans="1:19" x14ac:dyDescent="0.25">
      <c r="A4" s="2">
        <v>43188</v>
      </c>
      <c r="B4">
        <f>BGSAX!F5/BGSAX!F4-1</f>
        <v>-1.2293583853492662E-2</v>
      </c>
      <c r="D4">
        <v>1.5134590999999999E-2</v>
      </c>
      <c r="E4">
        <v>8.0844309999999996E-3</v>
      </c>
      <c r="F4">
        <v>-2.5059739000000001E-2</v>
      </c>
      <c r="G4">
        <v>-2.5296569000000001E-2</v>
      </c>
      <c r="H4">
        <v>6.2555249999999996E-3</v>
      </c>
      <c r="J4" s="7">
        <f>SUMPRODUCT(D4:H4,$M$3:$Q$3)</f>
        <v>-1.5127307992285082E-2</v>
      </c>
      <c r="K4" s="7">
        <f>(B4-J4)^2</f>
        <v>8.0299924947748406E-6</v>
      </c>
    </row>
    <row r="5" spans="1:19" x14ac:dyDescent="0.25">
      <c r="A5" s="2">
        <v>43220</v>
      </c>
      <c r="B5">
        <f>BGSAX!F6/BGSAX!F5-1</f>
        <v>-6.612135613074055E-3</v>
      </c>
      <c r="D5">
        <v>2.601908E-3</v>
      </c>
      <c r="E5">
        <v>3.9568349999999997E-3</v>
      </c>
      <c r="F5">
        <v>2.8759240000000002E-3</v>
      </c>
      <c r="G5">
        <v>4.724018E-3</v>
      </c>
      <c r="H5">
        <v>-8.3050950000000002E-3</v>
      </c>
      <c r="J5" s="7">
        <f>SUMPRODUCT(D5:H5,$M$3:$Q$3)</f>
        <v>2.8082118643346201E-3</v>
      </c>
      <c r="K5" s="7">
        <f t="shared" ref="K5:K33" si="0">(B5-J5)^2</f>
        <v>8.8742946595119968E-5</v>
      </c>
    </row>
    <row r="6" spans="1:19" x14ac:dyDescent="0.25">
      <c r="A6" s="2">
        <v>43251</v>
      </c>
      <c r="B6">
        <f>BGSAX!F7/BGSAX!F6-1</f>
        <v>6.5779089045454597E-2</v>
      </c>
      <c r="D6">
        <v>5.8131488000000002E-2</v>
      </c>
      <c r="E6">
        <v>4.4965961999999998E-2</v>
      </c>
      <c r="F6">
        <v>4.3561382000000003E-2</v>
      </c>
      <c r="G6">
        <v>6.1865870000000003E-3</v>
      </c>
      <c r="H6">
        <v>6.0879150000000002E-3</v>
      </c>
      <c r="J6" s="7">
        <f t="shared" ref="J6:J32" si="1">SUMPRODUCT(D6:H6,$M$3:$Q$3)</f>
        <v>4.7161805089902892E-2</v>
      </c>
      <c r="K6" s="7">
        <f t="shared" si="0"/>
        <v>3.4660326188164296E-4</v>
      </c>
    </row>
    <row r="7" spans="1:19" x14ac:dyDescent="0.25">
      <c r="A7" s="2">
        <v>43280</v>
      </c>
      <c r="B7">
        <f>BGSAX!F8/BGSAX!F7-1</f>
        <v>1.3225606657810474E-2</v>
      </c>
      <c r="D7">
        <v>1.1816217E-2</v>
      </c>
      <c r="E7">
        <v>3.5387439999999999E-3</v>
      </c>
      <c r="F7">
        <v>1.1937316E-2</v>
      </c>
      <c r="G7">
        <v>1.797807E-3</v>
      </c>
      <c r="H7">
        <v>2.84746E-4</v>
      </c>
      <c r="J7" s="7">
        <f t="shared" si="1"/>
        <v>1.1907391314428188E-2</v>
      </c>
      <c r="K7" s="7">
        <f t="shared" si="0"/>
        <v>1.7376916915284767E-6</v>
      </c>
    </row>
    <row r="8" spans="1:19" x14ac:dyDescent="0.25">
      <c r="A8" s="2">
        <v>43312</v>
      </c>
      <c r="B8">
        <f>BGSAX!F9/BGSAX!F8-1</f>
        <v>4.3510152284265136E-3</v>
      </c>
      <c r="D8">
        <v>1.0032362E-2</v>
      </c>
      <c r="E8">
        <v>2.5205761E-2</v>
      </c>
      <c r="F8">
        <v>2.4896266E-2</v>
      </c>
      <c r="G8">
        <v>4.6678192E-2</v>
      </c>
      <c r="H8">
        <v>3.4648099999999999E-4</v>
      </c>
      <c r="J8" s="7">
        <f t="shared" si="1"/>
        <v>2.1223243096197893E-2</v>
      </c>
      <c r="K8" s="7">
        <f t="shared" si="0"/>
        <v>2.8467207322200114E-4</v>
      </c>
    </row>
    <row r="9" spans="1:19" x14ac:dyDescent="0.25">
      <c r="A9" s="2">
        <v>43343</v>
      </c>
      <c r="B9">
        <f>BGSAX!F10/BGSAX!F9-1</f>
        <v>7.2202163458405577E-2</v>
      </c>
      <c r="D9">
        <v>7.0169816999999995E-2</v>
      </c>
      <c r="E9">
        <v>2.4251546999999998E-2</v>
      </c>
      <c r="F9">
        <v>4.7064777000000002E-2</v>
      </c>
      <c r="G9">
        <v>1.9584710000000002E-2</v>
      </c>
      <c r="H9">
        <v>5.1556869999999999E-3</v>
      </c>
      <c r="J9" s="7">
        <f t="shared" si="1"/>
        <v>5.2774269868232471E-2</v>
      </c>
      <c r="K9" s="7">
        <f t="shared" si="0"/>
        <v>3.7744304935108928E-4</v>
      </c>
    </row>
    <row r="10" spans="1:19" x14ac:dyDescent="0.25">
      <c r="A10" s="2">
        <v>43371</v>
      </c>
      <c r="B10">
        <f>BGSAX!F11/BGSAX!F10-1</f>
        <v>-4.0404375743960941E-3</v>
      </c>
      <c r="D10">
        <v>-1.3311755999999999E-2</v>
      </c>
      <c r="E10">
        <v>-1.7349103000000001E-2</v>
      </c>
      <c r="F10">
        <v>4.3575280000000003E-3</v>
      </c>
      <c r="G10">
        <v>5.669243E-3</v>
      </c>
      <c r="H10">
        <v>-5.4284959999999997E-3</v>
      </c>
      <c r="J10" s="7">
        <f t="shared" si="1"/>
        <v>-8.7332852733343867E-6</v>
      </c>
      <c r="K10" s="7">
        <f t="shared" si="0"/>
        <v>1.6254639474930854E-5</v>
      </c>
    </row>
    <row r="11" spans="1:19" x14ac:dyDescent="0.25">
      <c r="A11" s="2">
        <v>43404</v>
      </c>
      <c r="B11">
        <f>BGSAX!F12/BGSAX!F11-1</f>
        <v>-0.12440838404327248</v>
      </c>
      <c r="D11">
        <v>-0.113356633</v>
      </c>
      <c r="E11">
        <v>-9.0073528999999999E-2</v>
      </c>
      <c r="F11">
        <v>-9.0250965000000002E-2</v>
      </c>
      <c r="G11">
        <v>-4.9803104000000001E-2</v>
      </c>
      <c r="H11">
        <v>-7.3022199999999999E-3</v>
      </c>
      <c r="J11" s="7">
        <f t="shared" si="1"/>
        <v>-9.5960613486043525E-2</v>
      </c>
      <c r="K11" s="7">
        <f t="shared" si="0"/>
        <v>8.0927564967674256E-4</v>
      </c>
    </row>
    <row r="12" spans="1:19" x14ac:dyDescent="0.25">
      <c r="A12" s="2">
        <v>43434</v>
      </c>
      <c r="B12">
        <f>BGSAX!F13/BGSAX!F12-1</f>
        <v>3.4749034749035346E-3</v>
      </c>
      <c r="D12">
        <v>1.9194515999999998E-2</v>
      </c>
      <c r="E12">
        <v>2.3875114999999999E-2</v>
      </c>
      <c r="F12">
        <v>6.6312999999999997E-3</v>
      </c>
      <c r="G12">
        <v>3.3885908999999999E-2</v>
      </c>
      <c r="H12">
        <v>2.9239769999999999E-3</v>
      </c>
      <c r="J12" s="7">
        <f t="shared" si="1"/>
        <v>9.7357996142056584E-3</v>
      </c>
      <c r="K12" s="7">
        <f t="shared" si="0"/>
        <v>3.9198820467128238E-5</v>
      </c>
    </row>
    <row r="13" spans="1:19" x14ac:dyDescent="0.25">
      <c r="A13" s="2">
        <v>43465</v>
      </c>
      <c r="B13">
        <f>BGSAX!F14/BGSAX!F13-1</f>
        <v>-8.1185109657560539E-2</v>
      </c>
      <c r="D13">
        <v>-0.106969156</v>
      </c>
      <c r="E13">
        <v>-0.114410795</v>
      </c>
      <c r="F13">
        <v>-8.6057080999999994E-2</v>
      </c>
      <c r="G13">
        <v>-9.3340962E-2</v>
      </c>
      <c r="H13">
        <v>1.7980718999999999E-2</v>
      </c>
      <c r="J13" s="7">
        <f t="shared" si="1"/>
        <v>-9.1224670111734282E-2</v>
      </c>
      <c r="K13" s="7">
        <f t="shared" si="0"/>
        <v>1.007927741130093E-4</v>
      </c>
    </row>
    <row r="14" spans="1:19" x14ac:dyDescent="0.25">
      <c r="A14" s="2">
        <v>43496</v>
      </c>
      <c r="B14">
        <f>BGSAX!F15/BGSAX!F14-1</f>
        <v>0.12437190638073314</v>
      </c>
      <c r="D14">
        <v>0.12577903700000001</v>
      </c>
      <c r="E14">
        <v>0.112221996</v>
      </c>
      <c r="F14">
        <v>9.3067014000000003E-2</v>
      </c>
      <c r="G14">
        <v>7.0212208999999998E-2</v>
      </c>
      <c r="H14">
        <v>1.0068908999999999E-2</v>
      </c>
      <c r="J14" s="7">
        <f t="shared" si="1"/>
        <v>0.10115049137728593</v>
      </c>
      <c r="K14" s="7">
        <f t="shared" si="0"/>
        <v>5.3923411476232321E-4</v>
      </c>
    </row>
    <row r="15" spans="1:19" x14ac:dyDescent="0.25">
      <c r="A15" s="2">
        <v>43524</v>
      </c>
      <c r="B15">
        <f>BGSAX!F16/BGSAX!F15-1</f>
        <v>5.0279366852886254E-2</v>
      </c>
      <c r="D15">
        <v>5.8379466999999997E-2</v>
      </c>
      <c r="E15">
        <v>3.9442303999999997E-2</v>
      </c>
      <c r="F15">
        <v>3.654661E-2</v>
      </c>
      <c r="G15">
        <v>2.9130967000000001E-2</v>
      </c>
      <c r="H15">
        <v>-6.2124399999999996E-4</v>
      </c>
      <c r="J15" s="7">
        <f t="shared" si="1"/>
        <v>4.1941733293453035E-2</v>
      </c>
      <c r="K15" s="7">
        <f>(B15-J15)^2</f>
        <v>6.9516133371387044E-5</v>
      </c>
    </row>
    <row r="16" spans="1:19" x14ac:dyDescent="0.25">
      <c r="A16" s="2">
        <v>43553</v>
      </c>
      <c r="B16">
        <f>BGSAX!F17/BGSAX!F16-1</f>
        <v>3.5460991650319462E-2</v>
      </c>
      <c r="D16">
        <v>2.9578009999999999E-3</v>
      </c>
      <c r="E16">
        <v>-1.9485605999999999E-2</v>
      </c>
      <c r="F16">
        <v>3.1586506E-2</v>
      </c>
      <c r="G16">
        <v>5.6581360000000002E-3</v>
      </c>
      <c r="H16">
        <v>1.9557390000000001E-2</v>
      </c>
      <c r="J16" s="7">
        <f t="shared" si="1"/>
        <v>2.4512059635998496E-2</v>
      </c>
      <c r="K16" s="7">
        <f t="shared" si="0"/>
        <v>1.1987911225422257E-4</v>
      </c>
    </row>
    <row r="17" spans="1:11" x14ac:dyDescent="0.25">
      <c r="A17" s="2">
        <v>43585</v>
      </c>
      <c r="B17">
        <f>BGSAX!F18/BGSAX!F17-1</f>
        <v>6.1643799258773946E-2</v>
      </c>
      <c r="D17">
        <v>3.2441841999999999E-2</v>
      </c>
      <c r="E17">
        <v>3.9240506000000001E-2</v>
      </c>
      <c r="F17">
        <v>4.7187383999999999E-2</v>
      </c>
      <c r="G17">
        <v>3.3817576000000002E-2</v>
      </c>
      <c r="H17">
        <v>4.3941899999999997E-4</v>
      </c>
      <c r="J17" s="7">
        <f t="shared" si="1"/>
        <v>4.3543609783838172E-2</v>
      </c>
      <c r="K17" s="7">
        <f t="shared" si="0"/>
        <v>3.2761685902857579E-4</v>
      </c>
    </row>
    <row r="18" spans="1:11" x14ac:dyDescent="0.25">
      <c r="A18" s="2">
        <v>43616</v>
      </c>
      <c r="B18">
        <f>BGSAX!F19/BGSAX!F18-1</f>
        <v>-6.7096774193548314E-2</v>
      </c>
      <c r="D18">
        <v>-6.3151441000000003E-2</v>
      </c>
      <c r="E18">
        <v>-8.0737775999999997E-2</v>
      </c>
      <c r="F18">
        <v>-6.3322661000000002E-2</v>
      </c>
      <c r="G18">
        <v>-6.3349458999999997E-2</v>
      </c>
      <c r="H18">
        <v>1.8298049E-2</v>
      </c>
      <c r="J18" s="7">
        <f t="shared" si="1"/>
        <v>-6.3280351415878927E-2</v>
      </c>
      <c r="K18" s="7">
        <f t="shared" si="0"/>
        <v>1.4565082817913719E-5</v>
      </c>
    </row>
    <row r="19" spans="1:11" x14ac:dyDescent="0.25">
      <c r="A19" s="2">
        <v>43644</v>
      </c>
      <c r="B19">
        <f>BGSAX!F20/BGSAX!F19-1</f>
        <v>7.2268326417703976E-2</v>
      </c>
      <c r="D19">
        <v>7.3413567999999998E-2</v>
      </c>
      <c r="E19">
        <v>6.7709778999999998E-2</v>
      </c>
      <c r="F19">
        <v>6.7886368000000002E-2</v>
      </c>
      <c r="G19">
        <v>7.1676124999999993E-2</v>
      </c>
      <c r="H19">
        <v>1.1533296E-2</v>
      </c>
      <c r="J19" s="7">
        <f t="shared" si="1"/>
        <v>6.9252196498307092E-2</v>
      </c>
      <c r="K19" s="7">
        <f t="shared" si="0"/>
        <v>9.0970396906810561E-6</v>
      </c>
    </row>
    <row r="20" spans="1:11" x14ac:dyDescent="0.25">
      <c r="A20" s="2">
        <v>43677</v>
      </c>
      <c r="B20">
        <f>BGSAX!F21/BGSAX!F20-1</f>
        <v>3.54724604966139E-2</v>
      </c>
      <c r="D20">
        <v>1.8009767999999999E-2</v>
      </c>
      <c r="E20">
        <v>7.8459340000000006E-3</v>
      </c>
      <c r="F20">
        <v>2.2700260999999999E-2</v>
      </c>
      <c r="G20">
        <v>7.6212470000000003E-3</v>
      </c>
      <c r="H20">
        <v>2.2623510000000001E-3</v>
      </c>
      <c r="J20" s="7">
        <f t="shared" si="1"/>
        <v>2.1541192291730391E-2</v>
      </c>
      <c r="K20" s="7">
        <f t="shared" si="0"/>
        <v>1.9408023379639821E-4</v>
      </c>
    </row>
    <row r="21" spans="1:11" x14ac:dyDescent="0.25">
      <c r="A21" s="2">
        <v>43707</v>
      </c>
      <c r="B21">
        <f>BGSAX!F22/BGSAX!F21-1</f>
        <v>-1.9308657137693586E-2</v>
      </c>
      <c r="D21">
        <v>-2.3988005999999999E-2</v>
      </c>
      <c r="E21">
        <v>-5.4317056000000002E-2</v>
      </c>
      <c r="F21">
        <v>-4.997095E-3</v>
      </c>
      <c r="G21">
        <v>-2.9108412E-2</v>
      </c>
      <c r="H21">
        <v>2.7825892000000001E-2</v>
      </c>
      <c r="J21" s="7">
        <f t="shared" si="1"/>
        <v>-9.6899439679976468E-3</v>
      </c>
      <c r="K21" s="7">
        <f t="shared" si="0"/>
        <v>9.2519643040882098E-5</v>
      </c>
    </row>
    <row r="22" spans="1:11" x14ac:dyDescent="0.25">
      <c r="A22" s="2">
        <v>43738</v>
      </c>
      <c r="B22">
        <f>BGSAX!F23/BGSAX!F22-1</f>
        <v>-4.0330295331851285E-2</v>
      </c>
      <c r="D22">
        <v>-1.5186799000000001E-2</v>
      </c>
      <c r="E22">
        <v>3.9496795000000001E-2</v>
      </c>
      <c r="F22">
        <v>2.380971E-3</v>
      </c>
      <c r="G22">
        <v>3.3833956999999998E-2</v>
      </c>
      <c r="H22">
        <v>-5.9633359999999996E-3</v>
      </c>
      <c r="J22" s="7">
        <f t="shared" si="1"/>
        <v>-1.9602051543348839E-3</v>
      </c>
      <c r="K22" s="7">
        <f t="shared" si="0"/>
        <v>1.4722638202307404E-3</v>
      </c>
    </row>
    <row r="23" spans="1:11" x14ac:dyDescent="0.25">
      <c r="A23" s="2">
        <v>43769</v>
      </c>
      <c r="B23">
        <f>BGSAX!F24/BGSAX!F23-1</f>
        <v>3.1436169140839576E-2</v>
      </c>
      <c r="D23">
        <v>1.4834478E-2</v>
      </c>
      <c r="E23">
        <v>1.6979768999999999E-2</v>
      </c>
      <c r="F23">
        <v>2.4991241000000001E-2</v>
      </c>
      <c r="G23">
        <v>1.8603583E-2</v>
      </c>
      <c r="H23">
        <v>2.1265110000000002E-3</v>
      </c>
      <c r="J23" s="7">
        <f>SUMPRODUCT(D23:H23,$M$3:$Q$3)</f>
        <v>2.2481400924369229E-2</v>
      </c>
      <c r="K23" s="7">
        <f t="shared" si="0"/>
        <v>8.0187873810707517E-5</v>
      </c>
    </row>
    <row r="24" spans="1:11" x14ac:dyDescent="0.25">
      <c r="A24" s="2">
        <v>43798</v>
      </c>
      <c r="B24">
        <f>BGSAX!F25/BGSAX!F24-1</f>
        <v>5.4539589348732598E-2</v>
      </c>
      <c r="D24">
        <v>6.1701800000000001E-2</v>
      </c>
      <c r="E24">
        <v>2.5222024999999999E-2</v>
      </c>
      <c r="F24">
        <v>3.9763016999999998E-2</v>
      </c>
      <c r="G24">
        <v>3.4272829999999997E-2</v>
      </c>
      <c r="H24">
        <v>-6.3257199999999997E-4</v>
      </c>
      <c r="J24" s="7">
        <f t="shared" si="1"/>
        <v>4.5184315726864696E-2</v>
      </c>
      <c r="K24" s="7">
        <f t="shared" si="0"/>
        <v>8.752114454001737E-5</v>
      </c>
    </row>
    <row r="25" spans="1:11" x14ac:dyDescent="0.25">
      <c r="A25" s="2">
        <v>43830</v>
      </c>
      <c r="B25">
        <f>BGSAX!F26/BGSAX!F25-1</f>
        <v>2.8597567039780003E-2</v>
      </c>
      <c r="D25">
        <v>1.4890894999999999E-2</v>
      </c>
      <c r="E25">
        <v>2.7834312999999999E-2</v>
      </c>
      <c r="F25">
        <v>3.1119173E-2</v>
      </c>
      <c r="G25">
        <v>2.7330526000000001E-2</v>
      </c>
      <c r="H25">
        <v>-1.46211E-3</v>
      </c>
      <c r="J25" s="7">
        <f t="shared" si="1"/>
        <v>2.7108999347302778E-2</v>
      </c>
      <c r="K25" s="7">
        <f t="shared" si="0"/>
        <v>2.2158337750869689E-6</v>
      </c>
    </row>
    <row r="26" spans="1:11" x14ac:dyDescent="0.25">
      <c r="A26" s="2">
        <v>43861</v>
      </c>
      <c r="B26">
        <f>BGSAX!F27/BGSAX!F26-1</f>
        <v>4.7618957479474755E-2</v>
      </c>
      <c r="D26">
        <v>-3.5780740000000001E-3</v>
      </c>
      <c r="E26">
        <v>-3.3961623000000003E-2</v>
      </c>
      <c r="F26">
        <v>3.0903666E-2</v>
      </c>
      <c r="G26">
        <v>-2.5229847999999999E-2</v>
      </c>
      <c r="H26">
        <v>2.1138226E-2</v>
      </c>
      <c r="J26" s="7">
        <f>SUMPRODUCT(D26:H26,$M$3:$Q$3)</f>
        <v>2.2382874639893077E-2</v>
      </c>
      <c r="K26" s="7">
        <f t="shared" si="0"/>
        <v>6.3685987708622888E-4</v>
      </c>
    </row>
    <row r="27" spans="1:11" x14ac:dyDescent="0.25">
      <c r="A27" s="2">
        <v>43889</v>
      </c>
      <c r="B27">
        <f>BGSAX!F28/BGSAX!F27-1</f>
        <v>-2.4844637201842934E-2</v>
      </c>
      <c r="D27">
        <v>-6.8658431000000006E-2</v>
      </c>
      <c r="E27">
        <v>-0.101951134</v>
      </c>
      <c r="F27">
        <v>-6.4812901000000006E-2</v>
      </c>
      <c r="G27">
        <v>-9.8267164000000004E-2</v>
      </c>
      <c r="H27">
        <v>1.7071741000000001E-2</v>
      </c>
      <c r="J27" s="7">
        <f t="shared" si="1"/>
        <v>-6.5763171559855629E-2</v>
      </c>
      <c r="K27" s="7">
        <f t="shared" si="0"/>
        <v>1.6743264540078654E-3</v>
      </c>
    </row>
    <row r="28" spans="1:11" x14ac:dyDescent="0.25">
      <c r="A28" s="2">
        <v>43921</v>
      </c>
      <c r="B28">
        <f>BGSAX!F29/BGSAX!F28-1</f>
        <v>-0.10770124181525054</v>
      </c>
      <c r="D28">
        <v>-0.18338742699999999</v>
      </c>
      <c r="E28">
        <v>-0.249255161</v>
      </c>
      <c r="F28">
        <v>-0.10522113199999999</v>
      </c>
      <c r="G28">
        <v>-0.14644957</v>
      </c>
      <c r="H28">
        <v>-5.8562989999999997E-3</v>
      </c>
      <c r="J28" s="7">
        <f t="shared" si="1"/>
        <v>-0.12453682638273286</v>
      </c>
      <c r="K28" s="7">
        <f t="shared" si="0"/>
        <v>2.8343690772884904E-4</v>
      </c>
    </row>
    <row r="29" spans="1:11" x14ac:dyDescent="0.25">
      <c r="A29" s="2">
        <v>43951</v>
      </c>
      <c r="B29">
        <f>BGSAX!F30/BGSAX!F29-1</f>
        <v>0.16158335496430887</v>
      </c>
      <c r="D29">
        <v>0.16474371099999999</v>
      </c>
      <c r="E29">
        <v>0.12928552700000001</v>
      </c>
      <c r="F29">
        <v>0.151226158</v>
      </c>
      <c r="G29">
        <v>0.106958022</v>
      </c>
      <c r="H29">
        <v>1.6937831E-2</v>
      </c>
      <c r="J29" s="7">
        <f t="shared" si="1"/>
        <v>0.15456648552486496</v>
      </c>
      <c r="K29" s="7">
        <f t="shared" si="0"/>
        <v>4.923645673020185E-5</v>
      </c>
    </row>
    <row r="30" spans="1:11" x14ac:dyDescent="0.25">
      <c r="A30" s="2">
        <v>43980</v>
      </c>
      <c r="B30">
        <f>BGSAX!F31/BGSAX!F30-1</f>
        <v>0.12458098113354699</v>
      </c>
      <c r="D30">
        <v>0.10766482600000001</v>
      </c>
      <c r="E30">
        <v>4.7740440000000002E-2</v>
      </c>
      <c r="F30">
        <v>6.9714899999999996E-2</v>
      </c>
      <c r="G30">
        <v>2.8311688000000002E-2</v>
      </c>
      <c r="H30">
        <v>5.3558989999999999E-3</v>
      </c>
      <c r="J30" s="7">
        <f t="shared" si="1"/>
        <v>7.909271670538924E-2</v>
      </c>
      <c r="K30" s="7">
        <f t="shared" si="0"/>
        <v>2.0691822006860014E-3</v>
      </c>
    </row>
    <row r="31" spans="1:11" x14ac:dyDescent="0.25">
      <c r="A31" s="2">
        <v>44012</v>
      </c>
      <c r="B31">
        <f>BGSAX!F32/BGSAX!F31-1</f>
        <v>0.10332837075650114</v>
      </c>
      <c r="D31">
        <v>3.0299736000000001E-2</v>
      </c>
      <c r="E31">
        <v>2.0761898000000001E-2</v>
      </c>
      <c r="F31">
        <v>4.7839871999999999E-2</v>
      </c>
      <c r="G31">
        <v>-9.6817929999999993E-3</v>
      </c>
      <c r="H31">
        <v>6.9876449999999998E-3</v>
      </c>
      <c r="J31" s="7">
        <f t="shared" si="1"/>
        <v>4.3505524945869581E-2</v>
      </c>
      <c r="K31" s="7">
        <f t="shared" si="0"/>
        <v>3.5787728808825982E-3</v>
      </c>
    </row>
    <row r="32" spans="1:11" x14ac:dyDescent="0.25">
      <c r="A32" s="2">
        <v>44043</v>
      </c>
      <c r="B32">
        <f>BGSAX!F33/BGSAX!F32-1</f>
        <v>9.7928910307470085E-2</v>
      </c>
      <c r="D32">
        <v>5.7525274000000001E-2</v>
      </c>
      <c r="E32">
        <v>3.3093838E-2</v>
      </c>
      <c r="F32">
        <v>7.6272002000000005E-2</v>
      </c>
      <c r="G32">
        <v>3.5989716999999997E-2</v>
      </c>
      <c r="H32">
        <v>1.5524186000000001E-2</v>
      </c>
      <c r="J32" s="7">
        <f t="shared" si="1"/>
        <v>7.1639493970167084E-2</v>
      </c>
      <c r="K32" s="7">
        <f t="shared" si="0"/>
        <v>6.9113341135605395E-4</v>
      </c>
    </row>
    <row r="33" spans="1:11" x14ac:dyDescent="0.25">
      <c r="A33" s="2">
        <v>44074</v>
      </c>
      <c r="B33">
        <f>BGSAX!F34/BGSAX!F33-1</f>
        <v>7.7096555259380528E-2</v>
      </c>
      <c r="D33">
        <v>3.4603474000000002E-2</v>
      </c>
      <c r="E33">
        <v>4.6364594000000002E-2</v>
      </c>
      <c r="F33">
        <v>0.101340483</v>
      </c>
      <c r="G33">
        <v>4.2431761999999998E-2</v>
      </c>
      <c r="H33">
        <v>-1.0241775999999999E-2</v>
      </c>
      <c r="J33" s="7">
        <f>SUMPRODUCT(D33:H33,$M$3:$Q$3)</f>
        <v>8.4849084499131061E-2</v>
      </c>
      <c r="K33" s="7">
        <f>(B33-J33)^2</f>
        <v>6.0101709613186977E-5</v>
      </c>
    </row>
    <row r="34" spans="1:11" x14ac:dyDescent="0.25">
      <c r="A34" s="2">
        <v>44104</v>
      </c>
      <c r="B34">
        <f>BGSAX!F35/BGSAX!F34-1</f>
        <v>-2.7983971596877377E-2</v>
      </c>
      <c r="D34">
        <v>-1.5239083E-2</v>
      </c>
      <c r="E34">
        <v>-3.7568117999999998E-2</v>
      </c>
      <c r="F34">
        <v>-4.6611249E-2</v>
      </c>
      <c r="G34">
        <v>-2.2000124999999999E-2</v>
      </c>
      <c r="H34">
        <v>7.6618200000000002E-4</v>
      </c>
    </row>
    <row r="35" spans="1:11" x14ac:dyDescent="0.25">
      <c r="A35" s="2">
        <v>44134</v>
      </c>
      <c r="B35">
        <f>BGSAX!F36/BGSAX!F35-1</f>
        <v>3.5252839105897049E-3</v>
      </c>
      <c r="D35">
        <v>8.867125E-3</v>
      </c>
      <c r="E35">
        <v>3.0309408999999999E-2</v>
      </c>
      <c r="F35">
        <v>-3.2656889000000001E-2</v>
      </c>
      <c r="G35">
        <v>-2.0588235E-2</v>
      </c>
      <c r="H35">
        <v>-6.1039589999999999E-3</v>
      </c>
      <c r="J35" s="3" t="s">
        <v>17</v>
      </c>
      <c r="K35">
        <f>SQRT(AVERAGE(K2:K33))</f>
        <v>2.2682164412041114E-2</v>
      </c>
    </row>
    <row r="36" spans="1:11" x14ac:dyDescent="0.25">
      <c r="A36" s="2">
        <v>44165</v>
      </c>
      <c r="B36">
        <f>BGSAX!F37/BGSAX!F36-1</f>
        <v>0.13602647790685118</v>
      </c>
      <c r="D36">
        <v>0.141020596</v>
      </c>
      <c r="E36">
        <v>0.17691522000000001</v>
      </c>
      <c r="F36">
        <v>0.105332746</v>
      </c>
      <c r="G36">
        <v>0.12862862899999999</v>
      </c>
      <c r="H36">
        <v>1.1104753E-2</v>
      </c>
    </row>
    <row r="37" spans="1:11" x14ac:dyDescent="0.25">
      <c r="A37" s="2">
        <v>44196</v>
      </c>
      <c r="B37">
        <f>BGSAX!F38/BGSAX!F37-1</f>
        <v>2.8517437356423869E-2</v>
      </c>
      <c r="D37">
        <v>8.2818091999999996E-2</v>
      </c>
      <c r="E37">
        <v>6.6602655999999996E-2</v>
      </c>
      <c r="F37">
        <v>4.2242792000000001E-2</v>
      </c>
      <c r="G37">
        <v>3.5962477E-2</v>
      </c>
      <c r="H37">
        <v>1.4955439999999999E-3</v>
      </c>
    </row>
  </sheetData>
  <mergeCells count="1">
    <mergeCell ref="M1:Q1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EE1E-70DD-4F26-89C0-105BC1B679B4}">
  <dimension ref="A1:H14"/>
  <sheetViews>
    <sheetView tabSelected="1" workbookViewId="0">
      <selection activeCell="H12" sqref="H12"/>
    </sheetView>
  </sheetViews>
  <sheetFormatPr defaultRowHeight="14.4" x14ac:dyDescent="0.25"/>
  <sheetData>
    <row r="1" spans="1:8" ht="57.6" x14ac:dyDescent="0.25">
      <c r="A1" s="1" t="s">
        <v>0</v>
      </c>
      <c r="B1" s="1" t="s">
        <v>7</v>
      </c>
      <c r="C1" s="1"/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>
        <v>44104</v>
      </c>
      <c r="B2">
        <f>'Style Analysis'!B34</f>
        <v>-2.7983971596877377E-2</v>
      </c>
      <c r="C2">
        <f>'Style Analysis'!C34</f>
        <v>0</v>
      </c>
      <c r="D2">
        <f>'Style Analysis'!D34</f>
        <v>-1.5239083E-2</v>
      </c>
      <c r="E2">
        <f>'Style Analysis'!E34</f>
        <v>-3.7568117999999998E-2</v>
      </c>
      <c r="F2">
        <f>'Style Analysis'!F34</f>
        <v>-4.6611249E-2</v>
      </c>
      <c r="G2">
        <f>'Style Analysis'!G34</f>
        <v>-2.2000124999999999E-2</v>
      </c>
      <c r="H2">
        <f>'Style Analysis'!H34</f>
        <v>7.6618200000000002E-4</v>
      </c>
    </row>
    <row r="3" spans="1:8" x14ac:dyDescent="0.25">
      <c r="A3" s="2">
        <v>44134</v>
      </c>
      <c r="B3">
        <f>'Style Analysis'!B35</f>
        <v>3.5252839105897049E-3</v>
      </c>
      <c r="C3">
        <f>'Style Analysis'!C35</f>
        <v>0</v>
      </c>
      <c r="D3">
        <f>'Style Analysis'!D35</f>
        <v>8.867125E-3</v>
      </c>
      <c r="E3">
        <f>'Style Analysis'!E35</f>
        <v>3.0309408999999999E-2</v>
      </c>
      <c r="F3">
        <f>'Style Analysis'!F35</f>
        <v>-3.2656889000000001E-2</v>
      </c>
      <c r="G3">
        <f>'Style Analysis'!G35</f>
        <v>-2.0588235E-2</v>
      </c>
      <c r="H3">
        <f>'Style Analysis'!H35</f>
        <v>-6.1039589999999999E-3</v>
      </c>
    </row>
    <row r="4" spans="1:8" x14ac:dyDescent="0.25">
      <c r="A4" s="2">
        <v>44165</v>
      </c>
      <c r="B4">
        <f>'Style Analysis'!B36</f>
        <v>0.13602647790685118</v>
      </c>
      <c r="C4">
        <f>'Style Analysis'!C36</f>
        <v>0</v>
      </c>
      <c r="D4">
        <f>'Style Analysis'!D36</f>
        <v>0.141020596</v>
      </c>
      <c r="E4">
        <f>'Style Analysis'!E36</f>
        <v>0.17691522000000001</v>
      </c>
      <c r="F4">
        <f>'Style Analysis'!F36</f>
        <v>0.105332746</v>
      </c>
      <c r="G4">
        <f>'Style Analysis'!G36</f>
        <v>0.12862862899999999</v>
      </c>
      <c r="H4">
        <f>'Style Analysis'!H36</f>
        <v>1.1104753E-2</v>
      </c>
    </row>
    <row r="5" spans="1:8" x14ac:dyDescent="0.25">
      <c r="A5" s="2">
        <v>44196</v>
      </c>
      <c r="B5">
        <f>'Style Analysis'!B37</f>
        <v>2.8517437356423869E-2</v>
      </c>
      <c r="C5">
        <f>'Style Analysis'!C37</f>
        <v>0</v>
      </c>
      <c r="D5">
        <f>'Style Analysis'!D37</f>
        <v>8.2818091999999996E-2</v>
      </c>
      <c r="E5">
        <f>'Style Analysis'!E37</f>
        <v>6.6602655999999996E-2</v>
      </c>
      <c r="F5">
        <f>'Style Analysis'!F37</f>
        <v>4.2242792000000001E-2</v>
      </c>
      <c r="G5">
        <f>'Style Analysis'!G37</f>
        <v>3.5962477E-2</v>
      </c>
      <c r="H5">
        <f>'Style Analysis'!H37</f>
        <v>1.4955439999999999E-3</v>
      </c>
    </row>
    <row r="7" spans="1:8" x14ac:dyDescent="0.25">
      <c r="B7">
        <f>1+B2</f>
        <v>0.97201602840312262</v>
      </c>
      <c r="D7">
        <f>1+D2</f>
        <v>0.98476091700000001</v>
      </c>
      <c r="E7">
        <f t="shared" ref="E7:H7" si="0">1+E2</f>
        <v>0.96243188199999996</v>
      </c>
      <c r="F7">
        <f t="shared" si="0"/>
        <v>0.95338875099999998</v>
      </c>
      <c r="G7">
        <f t="shared" si="0"/>
        <v>0.97799987499999996</v>
      </c>
      <c r="H7">
        <f t="shared" si="0"/>
        <v>1.000766182</v>
      </c>
    </row>
    <row r="8" spans="1:8" x14ac:dyDescent="0.25">
      <c r="B8">
        <f t="shared" ref="B8:B10" si="1">1+B3</f>
        <v>1.0035252839105897</v>
      </c>
      <c r="D8">
        <f t="shared" ref="D8:H8" si="2">1+D3</f>
        <v>1.0088671250000001</v>
      </c>
      <c r="E8">
        <f t="shared" si="2"/>
        <v>1.030309409</v>
      </c>
      <c r="F8">
        <f t="shared" si="2"/>
        <v>0.96734311100000003</v>
      </c>
      <c r="G8">
        <f t="shared" si="2"/>
        <v>0.97941176500000005</v>
      </c>
      <c r="H8">
        <f t="shared" si="2"/>
        <v>0.99389604099999995</v>
      </c>
    </row>
    <row r="9" spans="1:8" x14ac:dyDescent="0.25">
      <c r="B9">
        <f t="shared" si="1"/>
        <v>1.1360264779068512</v>
      </c>
      <c r="D9">
        <f t="shared" ref="D9:H9" si="3">1+D4</f>
        <v>1.1410205959999999</v>
      </c>
      <c r="E9">
        <f t="shared" si="3"/>
        <v>1.1769152199999999</v>
      </c>
      <c r="F9">
        <f t="shared" si="3"/>
        <v>1.105332746</v>
      </c>
      <c r="G9">
        <f t="shared" si="3"/>
        <v>1.128628629</v>
      </c>
      <c r="H9">
        <f t="shared" si="3"/>
        <v>1.0111047529999999</v>
      </c>
    </row>
    <row r="10" spans="1:8" x14ac:dyDescent="0.25">
      <c r="B10">
        <f t="shared" si="1"/>
        <v>1.0285174373564239</v>
      </c>
      <c r="D10">
        <f t="shared" ref="D10:H10" si="4">1+D5</f>
        <v>1.0828180919999999</v>
      </c>
      <c r="E10">
        <f t="shared" si="4"/>
        <v>1.0666026559999999</v>
      </c>
      <c r="F10">
        <f t="shared" si="4"/>
        <v>1.0422427919999999</v>
      </c>
      <c r="G10">
        <f t="shared" si="4"/>
        <v>1.035962477</v>
      </c>
      <c r="H10">
        <f t="shared" si="4"/>
        <v>1.001495544</v>
      </c>
    </row>
    <row r="11" spans="1:8" x14ac:dyDescent="0.25">
      <c r="C11" s="8" t="s">
        <v>18</v>
      </c>
      <c r="D11">
        <f>PRODUCT(D7:D10)-1</f>
        <v>0.22747812589026961</v>
      </c>
      <c r="E11">
        <f t="shared" ref="E11:H11" si="5">PRODUCT(E7:E10)-1</f>
        <v>0.24475966532257498</v>
      </c>
      <c r="F11">
        <f t="shared" si="5"/>
        <v>6.2459791368629336E-2</v>
      </c>
      <c r="G11">
        <f t="shared" si="5"/>
        <v>0.11995146891028252</v>
      </c>
      <c r="H11">
        <f t="shared" si="5"/>
        <v>7.2070456737445276E-3</v>
      </c>
    </row>
    <row r="12" spans="1:8" x14ac:dyDescent="0.25">
      <c r="A12" s="9" t="s">
        <v>19</v>
      </c>
      <c r="B12" s="9">
        <f>PRODUCT(B7:B10)-1</f>
        <v>0.13972968093907645</v>
      </c>
      <c r="C12" s="9" t="s">
        <v>20</v>
      </c>
      <c r="D12" s="9">
        <f>SUMPRODUCT(D11:H11,'Style Analysis'!M3:Q3)</f>
        <v>0.10323751522200585</v>
      </c>
    </row>
    <row r="14" spans="1:8" x14ac:dyDescent="0.25">
      <c r="C14" s="9" t="s">
        <v>21</v>
      </c>
      <c r="D14" s="10">
        <f>B12-D12</f>
        <v>3.6492165717070604E-2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BGSAX</vt:lpstr>
      <vt:lpstr>Style Analysis</vt:lpstr>
      <vt:lpstr>Attribution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Kyrie</cp:lastModifiedBy>
  <dcterms:created xsi:type="dcterms:W3CDTF">2021-04-02T09:21:00Z</dcterms:created>
  <dcterms:modified xsi:type="dcterms:W3CDTF">2021-04-03T00:10:06Z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