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rie\Desktop\Mutual Funds\Final Project\"/>
    </mc:Choice>
  </mc:AlternateContent>
  <xr:revisionPtr revIDLastSave="0" documentId="13_ncr:1_{953DDBD3-5778-4237-B579-D5037CDA70D0}" xr6:coauthVersionLast="46" xr6:coauthVersionMax="46" xr10:uidLastSave="{00000000-0000-0000-0000-000000000000}"/>
  <bookViews>
    <workbookView xWindow="2772" yWindow="192" windowWidth="18360" windowHeight="11148" xr2:uid="{00000000-000D-0000-FFFF-FFFF00000000}"/>
  </bookViews>
  <sheets>
    <sheet name="Acc Return &amp; Style analysis" sheetId="1" r:id="rId1"/>
    <sheet name="Attribution Return" sheetId="2" r:id="rId2"/>
  </sheets>
  <definedNames>
    <definedName name="kfkpwgqprxqxv84p">'Acc Return &amp; Style analysis'!$A$1:$D$37</definedName>
    <definedName name="solver_adj" localSheetId="0" hidden="1">'Acc Return &amp; Style analysis'!$R$3:$V$3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'Acc Return &amp; Style analysis'!$X$3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'Acc Return &amp; Style analysis'!$P$35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C20" i="2" l="1"/>
  <c r="B13" i="2"/>
  <c r="C17" i="2"/>
  <c r="E13" i="2"/>
  <c r="D13" i="2"/>
  <c r="D10" i="2"/>
  <c r="C8" i="2"/>
  <c r="X3" i="1"/>
  <c r="P35" i="1"/>
  <c r="P3" i="1"/>
  <c r="O14" i="1"/>
  <c r="P14" i="1" s="1"/>
  <c r="O2" i="1"/>
  <c r="P2" i="1" s="1"/>
  <c r="F40" i="1"/>
  <c r="F39" i="1"/>
  <c r="D15" i="2"/>
  <c r="E15" i="2"/>
  <c r="F15" i="2"/>
  <c r="G15" i="2"/>
  <c r="C15" i="2"/>
  <c r="C13" i="2"/>
  <c r="F13" i="2"/>
  <c r="G13" i="2"/>
  <c r="B8" i="2"/>
  <c r="B9" i="2"/>
  <c r="C9" i="2"/>
  <c r="D9" i="2"/>
  <c r="E9" i="2"/>
  <c r="F9" i="2"/>
  <c r="G9" i="2"/>
  <c r="B10" i="2"/>
  <c r="C10" i="2"/>
  <c r="E10" i="2"/>
  <c r="F10" i="2"/>
  <c r="G10" i="2"/>
  <c r="B11" i="2"/>
  <c r="C11" i="2"/>
  <c r="D11" i="2"/>
  <c r="E11" i="2"/>
  <c r="F11" i="2"/>
  <c r="G11" i="2"/>
  <c r="D8" i="2"/>
  <c r="E8" i="2"/>
  <c r="F8" i="2"/>
  <c r="G8" i="2"/>
  <c r="O3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<sst xmlns="http://schemas.openxmlformats.org/spreadsheetml/2006/main" count="80" uniqueCount="34">
  <si>
    <t>ticker</t>
  </si>
  <si>
    <t>Date</t>
  </si>
  <si>
    <t>Fund Identifier</t>
  </si>
  <si>
    <t>NALFX</t>
  </si>
  <si>
    <t>1+Return</t>
    <phoneticPr fontId="1" type="noConversion"/>
  </si>
  <si>
    <t>3Yr cummulative</t>
    <phoneticPr fontId="1" type="noConversion"/>
  </si>
  <si>
    <t>Geometric</t>
    <phoneticPr fontId="1" type="noConversion"/>
  </si>
  <si>
    <t>date</t>
  </si>
  <si>
    <t>small growth</t>
  </si>
  <si>
    <t>small value</t>
  </si>
  <si>
    <t>large growth</t>
  </si>
  <si>
    <t>large value</t>
  </si>
  <si>
    <t>bond</t>
  </si>
  <si>
    <t>Weight</t>
    <phoneticPr fontId="1" type="noConversion"/>
  </si>
  <si>
    <t>Index Return</t>
    <phoneticPr fontId="1" type="noConversion"/>
  </si>
  <si>
    <t>Variance</t>
    <phoneticPr fontId="1" type="noConversion"/>
  </si>
  <si>
    <t>average error term</t>
    <phoneticPr fontId="1" type="noConversion"/>
  </si>
  <si>
    <t>Fund Return per Share as of Month End</t>
    <phoneticPr fontId="1" type="noConversion"/>
  </si>
  <si>
    <t>1+ Return</t>
    <phoneticPr fontId="1" type="noConversion"/>
  </si>
  <si>
    <t>small growth Cum</t>
    <phoneticPr fontId="1" type="noConversion"/>
  </si>
  <si>
    <t>small value Cum</t>
    <phoneticPr fontId="1" type="noConversion"/>
  </si>
  <si>
    <t>large growth Cum</t>
    <phoneticPr fontId="1" type="noConversion"/>
  </si>
  <si>
    <t>large value Cum</t>
  </si>
  <si>
    <t>bond Cum return</t>
    <phoneticPr fontId="1" type="noConversion"/>
  </si>
  <si>
    <t>Weight Index 1</t>
    <phoneticPr fontId="1" type="noConversion"/>
  </si>
  <si>
    <t>Weight Index 2</t>
  </si>
  <si>
    <t>Weight Index 3</t>
  </si>
  <si>
    <t>Weight Index 4</t>
  </si>
  <si>
    <t>Weight Index 5</t>
  </si>
  <si>
    <t>Index fund portfolio return</t>
    <phoneticPr fontId="1" type="noConversion"/>
  </si>
  <si>
    <t>Total Fund Return per Share as of Month End</t>
    <phoneticPr fontId="1" type="noConversion"/>
  </si>
  <si>
    <t xml:space="preserve">Sum of Weight </t>
    <phoneticPr fontId="1" type="noConversion"/>
  </si>
  <si>
    <t>Attribution return</t>
    <phoneticPr fontId="1" type="noConversion"/>
  </si>
  <si>
    <t>Fund Cummulative Return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</si>
</sst>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2" borderId="0" xfId="0" applyFill="1"/>
    <xf numFmtId="14" fontId="0" fillId="2" borderId="0" xfId="0" applyNumberFormat="1" applyFill="1"/>
    <xf numFmtId="14" fontId="2" fillId="2" borderId="0" xfId="0" applyNumberFormat="1" applyFont="1" applyFill="1"/>
    <xf numFmtId="0" fontId="2" fillId="2" borderId="0" xfId="0" applyFont="1" applyFill="1"/>
    <xf numFmtId="0" fontId="4" fillId="0" borderId="0" xfId="0" applyFont="1"/>
    <xf numFmtId="0" fontId="3" fillId="0" borderId="0" xfId="0" applyFont="1"/>
    <xf numFmtId="10" fontId="0" fillId="3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center"/>
    </xf>
    <xf numFmtId="1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workbookViewId="0">
      <selection activeCell="J9" sqref="J9"/>
    </sheetView>
  </sheetViews>
  <sheetFormatPr defaultRowHeight="14.4" x14ac:dyDescent="0.25"/>
  <cols>
    <col min="1" max="1" width="7" customWidth="1"/>
    <col min="2" max="2" width="11" customWidth="1"/>
    <col min="3" max="3" width="16" customWidth="1"/>
    <col min="4" max="4" width="20.6640625" customWidth="1"/>
    <col min="8" max="8" width="12.88671875" bestFit="1" customWidth="1"/>
    <col min="16" max="16" width="12.77734375" bestFit="1" customWidth="1"/>
  </cols>
  <sheetData>
    <row r="1" spans="1:24" s="5" customFormat="1" ht="48.6" customHeight="1" x14ac:dyDescent="0.25">
      <c r="A1" s="5" t="s">
        <v>0</v>
      </c>
      <c r="B1" s="5" t="s">
        <v>1</v>
      </c>
      <c r="C1" s="5" t="s">
        <v>2</v>
      </c>
      <c r="D1" s="7" t="s">
        <v>30</v>
      </c>
      <c r="E1" s="7"/>
      <c r="F1" s="7" t="s">
        <v>4</v>
      </c>
      <c r="G1" s="7"/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7"/>
      <c r="O1" s="7" t="s">
        <v>14</v>
      </c>
      <c r="P1" s="7" t="s">
        <v>15</v>
      </c>
      <c r="Q1" s="7"/>
      <c r="R1" s="9" t="s">
        <v>13</v>
      </c>
      <c r="S1" s="9"/>
      <c r="T1" s="9"/>
      <c r="U1" s="9"/>
      <c r="V1" s="9"/>
    </row>
    <row r="2" spans="1:24" ht="31.2" x14ac:dyDescent="0.25">
      <c r="A2" t="s">
        <v>3</v>
      </c>
      <c r="B2" s="1">
        <v>43131</v>
      </c>
      <c r="C2">
        <v>22054</v>
      </c>
      <c r="D2">
        <v>-4.4996400287976579E-3</v>
      </c>
      <c r="F2">
        <f>1+D2</f>
        <v>0.99550035997120234</v>
      </c>
      <c r="H2" s="4">
        <v>43131</v>
      </c>
      <c r="I2" s="3">
        <v>3.9080459770114873E-2</v>
      </c>
      <c r="J2" s="3">
        <v>1.9817607856892128E-2</v>
      </c>
      <c r="K2" s="3">
        <v>6.8693849343469227E-2</v>
      </c>
      <c r="L2" s="3">
        <v>4.781453755131615E-2</v>
      </c>
      <c r="M2" s="3">
        <v>-1.0943916279069876E-2</v>
      </c>
      <c r="O2">
        <f>SUMPRODUCT(I2:M2,$R$3:$V$3)</f>
        <v>2.8272917966112462E-2</v>
      </c>
      <c r="P2">
        <f>(D2-O2)^2</f>
        <v>1.0740405575297473E-3</v>
      </c>
      <c r="R2" s="6" t="s">
        <v>8</v>
      </c>
      <c r="S2" s="6" t="s">
        <v>9</v>
      </c>
      <c r="T2" s="6" t="s">
        <v>10</v>
      </c>
      <c r="U2" s="6" t="s">
        <v>11</v>
      </c>
      <c r="V2" s="6" t="s">
        <v>12</v>
      </c>
      <c r="X2" s="6" t="s">
        <v>31</v>
      </c>
    </row>
    <row r="3" spans="1:24" ht="15.6" x14ac:dyDescent="0.25">
      <c r="A3" t="s">
        <v>3</v>
      </c>
      <c r="B3" s="1">
        <v>43159</v>
      </c>
      <c r="C3">
        <v>22054</v>
      </c>
      <c r="D3">
        <v>-5.2612547459772285E-2</v>
      </c>
      <c r="F3">
        <f t="shared" ref="F3:F37" si="0">1+D3</f>
        <v>0.94738745254022771</v>
      </c>
      <c r="H3" s="4">
        <v>43159</v>
      </c>
      <c r="I3" s="3">
        <v>-3.2164737916950292E-2</v>
      </c>
      <c r="J3" s="3">
        <v>-4.7463456577815921E-2</v>
      </c>
      <c r="K3" s="3">
        <v>-2.8970512157268424E-2</v>
      </c>
      <c r="L3" s="3">
        <v>-4.3558423599907803E-2</v>
      </c>
      <c r="M3" s="3">
        <v>-1.0267097078228149E-2</v>
      </c>
      <c r="O3">
        <f t="shared" ref="O3:O33" si="1">SUMPRODUCT(I3:M3,$R$3:$V$3)</f>
        <v>-2.6391213148757683E-2</v>
      </c>
      <c r="P3">
        <f>(D3-O3)^2</f>
        <v>6.8755837304999162E-4</v>
      </c>
      <c r="R3" s="16">
        <v>0.1057394688170436</v>
      </c>
      <c r="S3" s="16">
        <v>0.1948710545103304</v>
      </c>
      <c r="T3" s="16">
        <v>0.35074756842766153</v>
      </c>
      <c r="U3" s="16">
        <v>0</v>
      </c>
      <c r="V3" s="16">
        <v>0.3486419082449646</v>
      </c>
      <c r="X3" s="2">
        <f>SUM(R3:V3)</f>
        <v>1.0000000000000002</v>
      </c>
    </row>
    <row r="4" spans="1:24" ht="15.6" x14ac:dyDescent="0.25">
      <c r="A4" t="s">
        <v>3</v>
      </c>
      <c r="B4" s="1">
        <v>43188</v>
      </c>
      <c r="C4">
        <v>22054</v>
      </c>
      <c r="D4">
        <v>1.1259541984732779E-2</v>
      </c>
      <c r="F4">
        <f t="shared" si="0"/>
        <v>1.0112595419847328</v>
      </c>
      <c r="H4" s="4">
        <v>43188</v>
      </c>
      <c r="I4" s="3">
        <v>1.5134590574360951E-2</v>
      </c>
      <c r="J4" s="3">
        <v>8.0844308015364241E-3</v>
      </c>
      <c r="K4" s="3">
        <v>-2.5059738793510977E-2</v>
      </c>
      <c r="L4" s="3">
        <v>-2.5296568641834716E-2</v>
      </c>
      <c r="M4" s="3">
        <v>6.2555248091600291E-3</v>
      </c>
      <c r="O4">
        <f t="shared" si="1"/>
        <v>-3.4329592172094841E-3</v>
      </c>
      <c r="P4">
        <f t="shared" ref="P3:P33" si="2">(D4-O4)^2</f>
        <v>2.1586959156907486E-4</v>
      </c>
    </row>
    <row r="5" spans="1:24" ht="15.6" x14ac:dyDescent="0.25">
      <c r="A5" t="s">
        <v>3</v>
      </c>
      <c r="B5" s="1">
        <v>43220</v>
      </c>
      <c r="C5">
        <v>22054</v>
      </c>
      <c r="D5">
        <v>2.1890922815625435E-2</v>
      </c>
      <c r="F5">
        <f t="shared" si="0"/>
        <v>1.0218909228156254</v>
      </c>
      <c r="H5" s="4">
        <v>43220</v>
      </c>
      <c r="I5" s="3">
        <v>2.6019080659149818E-3</v>
      </c>
      <c r="J5" s="3">
        <v>3.9568345323741649E-3</v>
      </c>
      <c r="K5" s="3">
        <v>2.8759244042728671E-3</v>
      </c>
      <c r="L5" s="3">
        <v>4.7240179015415329E-3</v>
      </c>
      <c r="M5" s="3">
        <v>-8.3050950570342508E-3</v>
      </c>
      <c r="O5">
        <f t="shared" si="1"/>
        <v>-8.4058380241248997E-4</v>
      </c>
      <c r="P5">
        <f t="shared" si="2"/>
        <v>5.1672139312590199E-4</v>
      </c>
    </row>
    <row r="6" spans="1:24" ht="15.6" x14ac:dyDescent="0.25">
      <c r="A6" t="s">
        <v>3</v>
      </c>
      <c r="B6" s="1">
        <v>43251</v>
      </c>
      <c r="C6">
        <v>22054</v>
      </c>
      <c r="D6">
        <v>-1.0895660203139368E-2</v>
      </c>
      <c r="F6">
        <f t="shared" si="0"/>
        <v>0.98910433979686063</v>
      </c>
      <c r="H6" s="4">
        <v>43251</v>
      </c>
      <c r="I6" s="3">
        <v>5.8131487889273359E-2</v>
      </c>
      <c r="J6" s="3">
        <v>4.4965962020780958E-2</v>
      </c>
      <c r="K6" s="3">
        <v>4.3561381947289313E-2</v>
      </c>
      <c r="L6" s="3">
        <v>6.1865874783468833E-3</v>
      </c>
      <c r="M6" s="3">
        <v>6.0879154658981527E-3</v>
      </c>
      <c r="O6">
        <f t="shared" si="1"/>
        <v>3.2310908347642345E-2</v>
      </c>
      <c r="P6">
        <f t="shared" si="2"/>
        <v>1.8668075659333994E-3</v>
      </c>
    </row>
    <row r="7" spans="1:24" ht="15.6" x14ac:dyDescent="0.25">
      <c r="A7" t="s">
        <v>3</v>
      </c>
      <c r="B7" s="1">
        <v>43280</v>
      </c>
      <c r="C7">
        <v>22054</v>
      </c>
      <c r="D7">
        <v>1.2696041822255477E-2</v>
      </c>
      <c r="F7">
        <f t="shared" si="0"/>
        <v>1.0126960418222555</v>
      </c>
      <c r="H7" s="4">
        <v>43280</v>
      </c>
      <c r="I7" s="3">
        <v>1.1816216962243997E-2</v>
      </c>
      <c r="J7" s="3">
        <v>3.5387444644388033E-3</v>
      </c>
      <c r="K7" s="3">
        <v>1.193731565078382E-2</v>
      </c>
      <c r="L7" s="3">
        <v>1.7978067693309452E-3</v>
      </c>
      <c r="M7" s="3">
        <v>2.8474641148323876E-4</v>
      </c>
      <c r="O7">
        <f t="shared" si="1"/>
        <v>6.2252983407737206E-3</v>
      </c>
      <c r="P7">
        <f t="shared" si="2"/>
        <v>4.1870521203138642E-5</v>
      </c>
    </row>
    <row r="8" spans="1:24" ht="15.6" x14ac:dyDescent="0.25">
      <c r="A8" t="s">
        <v>3</v>
      </c>
      <c r="B8" s="1">
        <v>43312</v>
      </c>
      <c r="C8">
        <v>22054</v>
      </c>
      <c r="D8">
        <v>7.3746312684375148E-4</v>
      </c>
      <c r="F8">
        <f t="shared" si="0"/>
        <v>1.0007374631268438</v>
      </c>
      <c r="H8" s="4">
        <v>43312</v>
      </c>
      <c r="I8" s="3">
        <v>1.0032362459547084E-2</v>
      </c>
      <c r="J8" s="3">
        <v>2.5205761316872355E-2</v>
      </c>
      <c r="K8" s="3">
        <v>2.4896265560165887E-2</v>
      </c>
      <c r="L8" s="3">
        <v>4.6678192146208941E-2</v>
      </c>
      <c r="M8" s="3">
        <v>3.4648130393089005E-4</v>
      </c>
      <c r="O8">
        <f t="shared" si="1"/>
        <v>1.4825792476138354E-2</v>
      </c>
      <c r="P8">
        <f t="shared" si="2"/>
        <v>1.9848102385419566E-4</v>
      </c>
    </row>
    <row r="9" spans="1:24" ht="15.6" x14ac:dyDescent="0.25">
      <c r="A9" t="s">
        <v>3</v>
      </c>
      <c r="B9" s="1">
        <v>43343</v>
      </c>
      <c r="C9">
        <v>22054</v>
      </c>
      <c r="D9">
        <v>2.266028002947662E-2</v>
      </c>
      <c r="F9">
        <f t="shared" si="0"/>
        <v>1.0226602800294766</v>
      </c>
      <c r="H9" s="4">
        <v>43343</v>
      </c>
      <c r="I9" s="3">
        <v>7.0169817366228626E-2</v>
      </c>
      <c r="J9" s="3">
        <v>2.4251547081451719E-2</v>
      </c>
      <c r="K9" s="3">
        <v>4.7064777327935126E-2</v>
      </c>
      <c r="L9" s="3">
        <v>1.9584709768758701E-2</v>
      </c>
      <c r="M9" s="3">
        <v>5.1556868395772337E-3</v>
      </c>
      <c r="O9">
        <f t="shared" si="1"/>
        <v>3.0450988472989632E-2</v>
      </c>
      <c r="P9">
        <f t="shared" si="2"/>
        <v>6.069513805182493E-5</v>
      </c>
    </row>
    <row r="10" spans="1:24" ht="15.6" x14ac:dyDescent="0.25">
      <c r="A10" t="s">
        <v>3</v>
      </c>
      <c r="B10" s="1">
        <v>43371</v>
      </c>
      <c r="C10">
        <v>22054</v>
      </c>
      <c r="D10">
        <v>-9.187533777697654E-3</v>
      </c>
      <c r="F10">
        <f t="shared" si="0"/>
        <v>0.99081246622230235</v>
      </c>
      <c r="H10" s="4">
        <v>43371</v>
      </c>
      <c r="I10" s="3">
        <v>-1.3311755953741455E-2</v>
      </c>
      <c r="J10" s="3">
        <v>-1.7349102556995621E-2</v>
      </c>
      <c r="K10" s="3">
        <v>4.3575281950922751E-3</v>
      </c>
      <c r="L10" s="3">
        <v>5.6692427377638133E-3</v>
      </c>
      <c r="M10" s="3">
        <v>-5.4284961685824307E-3</v>
      </c>
      <c r="O10">
        <f t="shared" si="1"/>
        <v>-5.1526247579918114E-3</v>
      </c>
      <c r="P10">
        <f t="shared" si="2"/>
        <v>1.6280490797303562E-5</v>
      </c>
    </row>
    <row r="11" spans="1:24" ht="15.6" x14ac:dyDescent="0.25">
      <c r="A11" t="s">
        <v>3</v>
      </c>
      <c r="B11" s="1">
        <v>43404</v>
      </c>
      <c r="C11">
        <v>22054</v>
      </c>
      <c r="D11">
        <v>-6.4000000000000057E-2</v>
      </c>
      <c r="F11">
        <f t="shared" si="0"/>
        <v>0.93599999999999994</v>
      </c>
      <c r="H11" s="4">
        <v>43404</v>
      </c>
      <c r="I11" s="3">
        <v>-0.11335663273058805</v>
      </c>
      <c r="J11" s="3">
        <v>-9.0073529411764719E-2</v>
      </c>
      <c r="K11" s="3">
        <v>-9.0250965250965098E-2</v>
      </c>
      <c r="L11" s="3">
        <v>-4.9803104007412502E-2</v>
      </c>
      <c r="M11" s="3">
        <v>-7.3022200772201451E-3</v>
      </c>
      <c r="O11">
        <f t="shared" si="1"/>
        <v>-6.374016034393104E-2</v>
      </c>
      <c r="P11">
        <f t="shared" si="2"/>
        <v>6.7516646866064713E-8</v>
      </c>
    </row>
    <row r="12" spans="1:24" ht="15.6" x14ac:dyDescent="0.25">
      <c r="A12" t="s">
        <v>3</v>
      </c>
      <c r="B12" s="1">
        <v>43434</v>
      </c>
      <c r="C12">
        <v>22054</v>
      </c>
      <c r="D12">
        <v>5.9440559440559593E-2</v>
      </c>
      <c r="F12">
        <f t="shared" si="0"/>
        <v>1.0594405594405596</v>
      </c>
      <c r="H12" s="4">
        <v>43434</v>
      </c>
      <c r="I12" s="3">
        <v>1.9194515852613447E-2</v>
      </c>
      <c r="J12" s="3">
        <v>2.3875114784205564E-2</v>
      </c>
      <c r="K12" s="3">
        <v>6.6312997347479641E-3</v>
      </c>
      <c r="L12" s="3">
        <v>3.3885909312530327E-2</v>
      </c>
      <c r="M12" s="3">
        <v>2.9239766081869956E-3</v>
      </c>
      <c r="O12">
        <f t="shared" si="1"/>
        <v>1.0027519746828785E-2</v>
      </c>
      <c r="P12">
        <f t="shared" si="2"/>
        <v>2.4416484917742162E-3</v>
      </c>
    </row>
    <row r="13" spans="1:24" ht="15.6" x14ac:dyDescent="0.25">
      <c r="A13" t="s">
        <v>3</v>
      </c>
      <c r="B13" s="1">
        <v>43465</v>
      </c>
      <c r="C13">
        <v>22054</v>
      </c>
      <c r="D13">
        <v>-5.2265309864319986E-2</v>
      </c>
      <c r="F13">
        <f t="shared" si="0"/>
        <v>0.94773469013568001</v>
      </c>
      <c r="H13" s="4">
        <v>43465</v>
      </c>
      <c r="I13" s="3">
        <v>-0.10696915594018308</v>
      </c>
      <c r="J13" s="3">
        <v>-0.11441079514382602</v>
      </c>
      <c r="K13" s="3">
        <v>-8.605708140661561E-2</v>
      </c>
      <c r="L13" s="3">
        <v>-9.3340962219172985E-2</v>
      </c>
      <c r="M13" s="3">
        <v>1.7980719144800705E-2</v>
      </c>
      <c r="O13">
        <f t="shared" si="1"/>
        <v>-5.752169384105689E-2</v>
      </c>
      <c r="P13">
        <f t="shared" si="2"/>
        <v>2.7629572510896461E-5</v>
      </c>
    </row>
    <row r="14" spans="1:24" ht="15.6" x14ac:dyDescent="0.25">
      <c r="A14" t="s">
        <v>3</v>
      </c>
      <c r="B14" s="1">
        <v>43496</v>
      </c>
      <c r="C14">
        <v>22054</v>
      </c>
      <c r="D14">
        <v>6.7656765676567643E-2</v>
      </c>
      <c r="F14">
        <f t="shared" si="0"/>
        <v>1.0676567656765676</v>
      </c>
      <c r="H14" s="4">
        <v>43496</v>
      </c>
      <c r="I14" s="3">
        <v>0.12577903682719538</v>
      </c>
      <c r="J14" s="3">
        <v>0.11222199551112011</v>
      </c>
      <c r="K14" s="3">
        <v>9.3067014039658336E-2</v>
      </c>
      <c r="L14" s="3">
        <v>7.0212208540738841E-2</v>
      </c>
      <c r="M14" s="3">
        <v>1.0068909090909184E-2</v>
      </c>
      <c r="O14">
        <f>SUMPRODUCT(I14:M14,$R$3:$V$3)</f>
        <v>7.1322099701565389E-2</v>
      </c>
      <c r="P14">
        <f t="shared" si="2"/>
        <v>1.3434673514806179E-5</v>
      </c>
    </row>
    <row r="15" spans="1:24" ht="15.6" x14ac:dyDescent="0.25">
      <c r="A15" t="s">
        <v>3</v>
      </c>
      <c r="B15" s="1">
        <v>43524</v>
      </c>
      <c r="C15">
        <v>22054</v>
      </c>
      <c r="D15">
        <v>3.0139103554868596E-2</v>
      </c>
      <c r="F15">
        <f t="shared" si="0"/>
        <v>1.0301391035548686</v>
      </c>
      <c r="H15" s="4">
        <v>43524</v>
      </c>
      <c r="I15" s="3">
        <v>5.8379466532461066E-2</v>
      </c>
      <c r="J15" s="3">
        <v>3.9442304164373443E-2</v>
      </c>
      <c r="K15" s="3">
        <v>3.6546610169491567E-2</v>
      </c>
      <c r="L15" s="3">
        <v>2.9130966952264359E-2</v>
      </c>
      <c r="M15" s="3">
        <v>-6.2124406457741976E-4</v>
      </c>
      <c r="O15">
        <f t="shared" si="1"/>
        <v>2.6461220120856142E-2</v>
      </c>
      <c r="P15">
        <f t="shared" si="2"/>
        <v>1.3526826554183244E-5</v>
      </c>
    </row>
    <row r="16" spans="1:24" ht="15.6" x14ac:dyDescent="0.25">
      <c r="A16" t="s">
        <v>3</v>
      </c>
      <c r="B16" s="1">
        <v>43553</v>
      </c>
      <c r="C16">
        <v>22054</v>
      </c>
      <c r="D16">
        <v>3.2633158289572473E-2</v>
      </c>
      <c r="F16">
        <f t="shared" si="0"/>
        <v>1.0326331582895725</v>
      </c>
      <c r="H16" s="4">
        <v>43553</v>
      </c>
      <c r="I16" s="3">
        <v>2.9578007637534043E-3</v>
      </c>
      <c r="J16" s="3">
        <v>-1.9485605881110923E-2</v>
      </c>
      <c r="K16" s="3">
        <v>3.1586506455699048E-2</v>
      </c>
      <c r="L16" s="3">
        <v>5.6581357722294001E-3</v>
      </c>
      <c r="M16" s="3">
        <v>1.9557390476190317E-2</v>
      </c>
      <c r="O16">
        <f t="shared" si="1"/>
        <v>1.4412991986173114E-2</v>
      </c>
      <c r="P16">
        <f t="shared" si="2"/>
        <v>3.3197446012352941E-4</v>
      </c>
    </row>
    <row r="17" spans="1:16" ht="15.6" x14ac:dyDescent="0.25">
      <c r="A17" t="s">
        <v>3</v>
      </c>
      <c r="B17" s="1">
        <v>43585</v>
      </c>
      <c r="C17">
        <v>22054</v>
      </c>
      <c r="D17">
        <v>3.2691609153650436E-2</v>
      </c>
      <c r="F17">
        <f t="shared" si="0"/>
        <v>1.0326916091536504</v>
      </c>
      <c r="H17" s="4">
        <v>43585</v>
      </c>
      <c r="I17" s="3">
        <v>3.2441842063617665E-2</v>
      </c>
      <c r="J17" s="3">
        <v>3.9240506329113911E-2</v>
      </c>
      <c r="K17" s="3">
        <v>4.7187383583757514E-2</v>
      </c>
      <c r="L17" s="3">
        <v>3.3817575613241058E-2</v>
      </c>
      <c r="M17" s="3">
        <v>4.394194756554004E-4</v>
      </c>
      <c r="O17">
        <f t="shared" si="1"/>
        <v>2.7781282092105876E-2</v>
      </c>
      <c r="P17">
        <f t="shared" si="2"/>
        <v>2.4111311851336834E-5</v>
      </c>
    </row>
    <row r="18" spans="1:16" ht="15.6" x14ac:dyDescent="0.25">
      <c r="A18" t="s">
        <v>3</v>
      </c>
      <c r="B18" s="1">
        <v>43616</v>
      </c>
      <c r="C18">
        <v>22054</v>
      </c>
      <c r="D18">
        <v>-2.9546253957087543E-2</v>
      </c>
      <c r="F18">
        <f t="shared" si="0"/>
        <v>0.97045374604291246</v>
      </c>
      <c r="H18" s="4">
        <v>43616</v>
      </c>
      <c r="I18" s="3">
        <v>-6.3151440833844275E-2</v>
      </c>
      <c r="J18" s="3">
        <v>-8.0737776231077141E-2</v>
      </c>
      <c r="K18" s="3">
        <v>-6.3322660974742151E-2</v>
      </c>
      <c r="L18" s="3">
        <v>-6.3349458650080681E-2</v>
      </c>
      <c r="M18" s="3">
        <v>1.8298048780487797E-2</v>
      </c>
      <c r="O18">
        <f t="shared" si="1"/>
        <v>-3.8241858121042013E-2</v>
      </c>
      <c r="P18">
        <f t="shared" si="2"/>
        <v>7.5613531776182329E-5</v>
      </c>
    </row>
    <row r="19" spans="1:16" ht="15.6" x14ac:dyDescent="0.25">
      <c r="A19" t="s">
        <v>3</v>
      </c>
      <c r="B19" s="1">
        <v>43644</v>
      </c>
      <c r="C19">
        <v>22054</v>
      </c>
      <c r="D19">
        <v>6.1978977890540188E-2</v>
      </c>
      <c r="F19">
        <f t="shared" si="0"/>
        <v>1.0619789778905402</v>
      </c>
      <c r="H19" s="4">
        <v>43644</v>
      </c>
      <c r="I19" s="3">
        <v>7.3413567707668825E-2</v>
      </c>
      <c r="J19" s="3">
        <v>6.7709779321621921E-2</v>
      </c>
      <c r="K19" s="3">
        <v>6.7886367866412334E-2</v>
      </c>
      <c r="L19" s="3">
        <v>7.1676124574623801E-2</v>
      </c>
      <c r="M19" s="3">
        <v>1.153329639889189E-2</v>
      </c>
      <c r="O19">
        <f t="shared" si="1"/>
        <v>4.8789356673833502E-2</v>
      </c>
      <c r="P19">
        <f t="shared" si="2"/>
        <v>1.7396610784019915E-4</v>
      </c>
    </row>
    <row r="20" spans="1:16" ht="15.6" x14ac:dyDescent="0.25">
      <c r="A20" t="s">
        <v>3</v>
      </c>
      <c r="B20" s="1">
        <v>43677</v>
      </c>
      <c r="C20">
        <v>22054</v>
      </c>
      <c r="D20">
        <v>3.5836177474402042E-3</v>
      </c>
      <c r="F20">
        <f t="shared" si="0"/>
        <v>1.0035836177474402</v>
      </c>
      <c r="H20" s="4">
        <v>43677</v>
      </c>
      <c r="I20" s="3">
        <v>1.8009768009768168E-2</v>
      </c>
      <c r="J20" s="3">
        <v>7.8459343794579084E-3</v>
      </c>
      <c r="K20" s="3">
        <v>2.2700261468980187E-2</v>
      </c>
      <c r="L20" s="3">
        <v>7.6212471131640314E-3</v>
      </c>
      <c r="M20" s="3">
        <v>2.2623513266240014E-3</v>
      </c>
      <c r="O20">
        <f t="shared" si="1"/>
        <v>1.2184100805566542E-2</v>
      </c>
      <c r="P20">
        <f t="shared" si="2"/>
        <v>7.3968308833118171E-5</v>
      </c>
    </row>
    <row r="21" spans="1:16" ht="15.6" x14ac:dyDescent="0.25">
      <c r="A21" t="s">
        <v>3</v>
      </c>
      <c r="B21" s="1">
        <v>43707</v>
      </c>
      <c r="C21">
        <v>22054</v>
      </c>
      <c r="D21">
        <v>1.6663832681516721E-2</v>
      </c>
      <c r="F21">
        <f t="shared" si="0"/>
        <v>1.0166638326815167</v>
      </c>
      <c r="H21" s="4">
        <v>43707</v>
      </c>
      <c r="I21" s="3">
        <v>-2.3988005997001571E-2</v>
      </c>
      <c r="J21" s="3">
        <v>-5.4317055909412604E-2</v>
      </c>
      <c r="K21" s="3">
        <v>-4.9970947123764153E-3</v>
      </c>
      <c r="L21" s="3">
        <v>-2.9108411643364751E-2</v>
      </c>
      <c r="M21" s="3">
        <v>2.7825892040256317E-2</v>
      </c>
      <c r="O21">
        <f t="shared" si="1"/>
        <v>-5.1727476951022276E-3</v>
      </c>
      <c r="P21">
        <f t="shared" si="2"/>
        <v>4.7683624254453975E-4</v>
      </c>
    </row>
    <row r="22" spans="1:16" ht="15.6" x14ac:dyDescent="0.25">
      <c r="A22" t="s">
        <v>3</v>
      </c>
      <c r="B22" s="1">
        <v>43738</v>
      </c>
      <c r="C22">
        <v>22054</v>
      </c>
      <c r="D22">
        <v>2.4586051179126933E-2</v>
      </c>
      <c r="F22">
        <f t="shared" si="0"/>
        <v>1.0245860511791269</v>
      </c>
      <c r="H22" s="4">
        <v>43738</v>
      </c>
      <c r="I22" s="3">
        <v>-1.5186798892514841E-2</v>
      </c>
      <c r="J22" s="3">
        <v>3.9496794639277688E-2</v>
      </c>
      <c r="K22" s="3">
        <v>2.3809708920401462E-3</v>
      </c>
      <c r="L22" s="3">
        <v>3.3833957122053837E-2</v>
      </c>
      <c r="M22" s="3">
        <v>-5.9633363068689604E-3</v>
      </c>
      <c r="O22">
        <f t="shared" si="1"/>
        <v>4.8469887745550694E-3</v>
      </c>
      <c r="P22">
        <f t="shared" si="2"/>
        <v>3.8963058461158236E-4</v>
      </c>
    </row>
    <row r="23" spans="1:16" ht="15.6" x14ac:dyDescent="0.25">
      <c r="A23" t="s">
        <v>3</v>
      </c>
      <c r="B23" s="1">
        <v>43769</v>
      </c>
      <c r="C23">
        <v>22054</v>
      </c>
      <c r="D23">
        <v>1.1753183153770719E-2</v>
      </c>
      <c r="F23">
        <f t="shared" si="0"/>
        <v>1.0117531831537707</v>
      </c>
      <c r="H23" s="4">
        <v>43769</v>
      </c>
      <c r="I23" s="3">
        <v>1.4834478450967969E-2</v>
      </c>
      <c r="J23" s="3">
        <v>1.6979768786127059E-2</v>
      </c>
      <c r="K23" s="3">
        <v>2.4991241387364305E-2</v>
      </c>
      <c r="L23" s="3">
        <v>1.8603582912264605E-2</v>
      </c>
      <c r="M23" s="3">
        <v>2.1265107913668313E-3</v>
      </c>
      <c r="O23">
        <f t="shared" si="1"/>
        <v>1.4384463249089815E-2</v>
      </c>
      <c r="P23">
        <f t="shared" si="2"/>
        <v>6.9236349400224711E-6</v>
      </c>
    </row>
    <row r="24" spans="1:16" ht="15.6" x14ac:dyDescent="0.25">
      <c r="A24" t="s">
        <v>3</v>
      </c>
      <c r="B24" s="1">
        <v>43798</v>
      </c>
      <c r="C24">
        <v>22054</v>
      </c>
      <c r="D24">
        <v>3.436592449177156E-2</v>
      </c>
      <c r="F24">
        <f t="shared" si="0"/>
        <v>1.0343659244917716</v>
      </c>
      <c r="H24" s="4">
        <v>43798</v>
      </c>
      <c r="I24" s="3">
        <v>6.1701800276965812E-2</v>
      </c>
      <c r="J24" s="3">
        <v>2.5222024866785153E-2</v>
      </c>
      <c r="K24" s="3">
        <v>3.9763016976187782E-2</v>
      </c>
      <c r="L24" s="3">
        <v>3.4272829763246859E-2</v>
      </c>
      <c r="M24" s="3">
        <v>-6.3257194244603632E-4</v>
      </c>
      <c r="O24">
        <f t="shared" si="1"/>
        <v>2.5165598597646954E-2</v>
      </c>
      <c r="P24">
        <f t="shared" si="2"/>
        <v>8.4645996558099741E-5</v>
      </c>
    </row>
    <row r="25" spans="1:16" ht="15.6" x14ac:dyDescent="0.25">
      <c r="A25" t="s">
        <v>3</v>
      </c>
      <c r="B25" s="1">
        <v>43830</v>
      </c>
      <c r="C25">
        <v>22054</v>
      </c>
      <c r="D25">
        <v>3.5873810637965686E-2</v>
      </c>
      <c r="F25">
        <f t="shared" si="0"/>
        <v>1.0358738106379657</v>
      </c>
      <c r="H25" s="4">
        <v>43830</v>
      </c>
      <c r="I25" s="3">
        <v>1.489089538159849E-2</v>
      </c>
      <c r="J25" s="3">
        <v>2.7834313072630845E-2</v>
      </c>
      <c r="K25" s="3">
        <v>3.1119172640509118E-2</v>
      </c>
      <c r="L25" s="3">
        <v>2.7330526050720172E-2</v>
      </c>
      <c r="M25" s="3">
        <v>-1.4621100090171923E-3</v>
      </c>
      <c r="O25">
        <f t="shared" si="1"/>
        <v>1.7403878619426008E-2</v>
      </c>
      <c r="P25">
        <f t="shared" si="2"/>
        <v>3.4113838876947717E-4</v>
      </c>
    </row>
    <row r="26" spans="1:16" ht="15.6" x14ac:dyDescent="0.25">
      <c r="A26" t="s">
        <v>3</v>
      </c>
      <c r="B26" s="1">
        <v>43861</v>
      </c>
      <c r="C26">
        <v>22054</v>
      </c>
      <c r="D26">
        <v>5.3560076287349156E-2</v>
      </c>
      <c r="F26">
        <f t="shared" si="0"/>
        <v>1.0535600762873492</v>
      </c>
      <c r="H26" s="4">
        <v>43861</v>
      </c>
      <c r="I26" s="3">
        <v>-3.5780735651924633E-3</v>
      </c>
      <c r="J26" s="3">
        <v>-3.3961623365596827E-2</v>
      </c>
      <c r="K26" s="3">
        <v>3.0903665814151715E-2</v>
      </c>
      <c r="L26" s="3">
        <v>-2.5229848193286331E-2</v>
      </c>
      <c r="M26" s="3">
        <v>2.1138226244343805E-2</v>
      </c>
      <c r="O26">
        <f t="shared" si="1"/>
        <v>1.1212576218248293E-2</v>
      </c>
      <c r="P26">
        <f t="shared" si="2"/>
        <v>1.7933107621024974E-3</v>
      </c>
    </row>
    <row r="27" spans="1:16" ht="15.6" x14ac:dyDescent="0.25">
      <c r="A27" t="s">
        <v>3</v>
      </c>
      <c r="B27" s="1">
        <v>43889</v>
      </c>
      <c r="C27">
        <v>22054</v>
      </c>
      <c r="D27">
        <v>-7.8443204103184616E-3</v>
      </c>
      <c r="F27">
        <f t="shared" si="0"/>
        <v>0.99215567958968154</v>
      </c>
      <c r="H27" s="4">
        <v>43889</v>
      </c>
      <c r="I27" s="3">
        <v>-6.8658431485205451E-2</v>
      </c>
      <c r="J27" s="3">
        <v>-0.10195113376691856</v>
      </c>
      <c r="K27" s="3">
        <v>-6.4812900558197217E-2</v>
      </c>
      <c r="L27" s="3">
        <v>-9.8267163851721961E-2</v>
      </c>
      <c r="M27" s="3">
        <v>1.7071740674955649E-2</v>
      </c>
      <c r="O27">
        <f t="shared" si="1"/>
        <v>-4.3908274048291958E-2</v>
      </c>
      <c r="P27">
        <f t="shared" si="2"/>
        <v>1.3006087520019017E-3</v>
      </c>
    </row>
    <row r="28" spans="1:16" ht="15.6" x14ac:dyDescent="0.25">
      <c r="A28" t="s">
        <v>3</v>
      </c>
      <c r="B28" s="1">
        <v>43921</v>
      </c>
      <c r="C28">
        <v>22054</v>
      </c>
      <c r="D28">
        <v>-0.15082864527900253</v>
      </c>
      <c r="F28">
        <f t="shared" si="0"/>
        <v>0.84917135472099747</v>
      </c>
      <c r="H28" s="4">
        <v>43921</v>
      </c>
      <c r="I28" s="3">
        <v>-0.1833874267082074</v>
      </c>
      <c r="J28" s="3">
        <v>-0.2492551607766651</v>
      </c>
      <c r="K28" s="3">
        <v>-0.10522113201452377</v>
      </c>
      <c r="L28" s="3">
        <v>-0.14644956962366595</v>
      </c>
      <c r="M28" s="3">
        <v>-5.8562992125984481E-3</v>
      </c>
      <c r="O28">
        <f t="shared" si="1"/>
        <v>-0.10691171264457504</v>
      </c>
      <c r="P28">
        <f t="shared" si="2"/>
        <v>1.9286969720168422E-3</v>
      </c>
    </row>
    <row r="29" spans="1:16" ht="15.6" x14ac:dyDescent="0.25">
      <c r="A29" t="s">
        <v>3</v>
      </c>
      <c r="B29" s="1">
        <v>43951</v>
      </c>
      <c r="C29">
        <v>22054</v>
      </c>
      <c r="D29">
        <v>5.908683974932849E-2</v>
      </c>
      <c r="F29">
        <f t="shared" si="0"/>
        <v>1.0590868397493285</v>
      </c>
      <c r="H29" s="4">
        <v>43951</v>
      </c>
      <c r="I29" s="3">
        <v>0.16474371098921892</v>
      </c>
      <c r="J29" s="3">
        <v>0.12928552734886156</v>
      </c>
      <c r="K29" s="3">
        <v>0.15122615803814732</v>
      </c>
      <c r="L29" s="3">
        <v>0.10695802185163883</v>
      </c>
      <c r="M29" s="3">
        <v>1.6937830687830502E-2</v>
      </c>
      <c r="O29">
        <f t="shared" si="1"/>
        <v>0.10156136436541814</v>
      </c>
      <c r="P29">
        <f t="shared" si="2"/>
        <v>1.8040852413628058E-3</v>
      </c>
    </row>
    <row r="30" spans="1:16" ht="15.6" x14ac:dyDescent="0.25">
      <c r="A30" t="s">
        <v>3</v>
      </c>
      <c r="B30" s="1">
        <v>43980</v>
      </c>
      <c r="C30">
        <v>22054</v>
      </c>
      <c r="D30">
        <v>7.1344040574809808E-2</v>
      </c>
      <c r="F30">
        <f t="shared" si="0"/>
        <v>1.0713440405748098</v>
      </c>
      <c r="H30" s="4">
        <v>43980</v>
      </c>
      <c r="I30" s="3">
        <v>0.10766482624228635</v>
      </c>
      <c r="J30" s="3">
        <v>4.7740440324449684E-2</v>
      </c>
      <c r="K30" s="3">
        <v>6.9714900484131315E-2</v>
      </c>
      <c r="L30" s="3">
        <v>2.831168831168851E-2</v>
      </c>
      <c r="M30" s="3">
        <v>5.3558992180713361E-3</v>
      </c>
      <c r="O30">
        <f t="shared" si="1"/>
        <v>4.7007274237693235E-2</v>
      </c>
      <c r="P30">
        <f t="shared" si="2"/>
        <v>5.9227819574741048E-4</v>
      </c>
    </row>
    <row r="31" spans="1:16" ht="15.6" x14ac:dyDescent="0.25">
      <c r="A31" t="s">
        <v>3</v>
      </c>
      <c r="B31" s="1">
        <v>44012</v>
      </c>
      <c r="C31">
        <v>22054</v>
      </c>
      <c r="D31">
        <v>3.1087265267476738E-2</v>
      </c>
      <c r="F31">
        <f t="shared" si="0"/>
        <v>1.0310872652674767</v>
      </c>
      <c r="H31" s="4">
        <v>44012</v>
      </c>
      <c r="I31" s="3">
        <v>3.0299735959607776E-2</v>
      </c>
      <c r="J31" s="3">
        <v>2.0761897795290585E-2</v>
      </c>
      <c r="K31" s="3">
        <v>4.7839871966780523E-2</v>
      </c>
      <c r="L31" s="3">
        <v>-9.6817927088611588E-3</v>
      </c>
      <c r="M31" s="3">
        <v>6.9876450216448394E-3</v>
      </c>
      <c r="O31">
        <f t="shared" si="1"/>
        <v>2.6465675563393184E-2</v>
      </c>
      <c r="P31">
        <f t="shared" si="2"/>
        <v>2.1359091392891115E-5</v>
      </c>
    </row>
    <row r="32" spans="1:16" ht="15.6" x14ac:dyDescent="0.25">
      <c r="A32" t="s">
        <v>3</v>
      </c>
      <c r="B32" s="1">
        <v>44043</v>
      </c>
      <c r="C32">
        <v>22054</v>
      </c>
      <c r="D32">
        <v>0.13223140495867769</v>
      </c>
      <c r="F32">
        <f t="shared" si="0"/>
        <v>1.1322314049586777</v>
      </c>
      <c r="H32" s="4">
        <v>44043</v>
      </c>
      <c r="I32" s="3">
        <v>5.752527409938768E-2</v>
      </c>
      <c r="J32" s="3">
        <v>3.309383844981495E-2</v>
      </c>
      <c r="K32" s="3">
        <v>7.6272001538905565E-2</v>
      </c>
      <c r="L32" s="3">
        <v>3.5989717223650297E-2</v>
      </c>
      <c r="M32" s="3">
        <v>1.5524186046511401E-2</v>
      </c>
      <c r="O32">
        <f t="shared" si="1"/>
        <v>4.4696324049421615E-2</v>
      </c>
      <c r="P32">
        <f t="shared" si="2"/>
        <v>7.6623903897900074E-3</v>
      </c>
    </row>
    <row r="33" spans="1:16" ht="15.6" x14ac:dyDescent="0.25">
      <c r="A33" t="s">
        <v>3</v>
      </c>
      <c r="B33" s="1">
        <v>44074</v>
      </c>
      <c r="C33">
        <v>22054</v>
      </c>
      <c r="D33">
        <v>5.5690727223573822E-2</v>
      </c>
      <c r="F33">
        <f t="shared" si="0"/>
        <v>1.0556907272235738</v>
      </c>
      <c r="H33" s="4">
        <v>44074</v>
      </c>
      <c r="I33" s="3">
        <v>3.4603473811767982E-2</v>
      </c>
      <c r="J33" s="3">
        <v>4.6364594309799667E-2</v>
      </c>
      <c r="K33" s="3">
        <v>0.10134048257372652</v>
      </c>
      <c r="L33" s="3">
        <v>4.2431761786600575E-2</v>
      </c>
      <c r="M33" s="3">
        <v>-1.0241775700934319E-2</v>
      </c>
      <c r="O33">
        <f t="shared" si="1"/>
        <v>4.4668285947004886E-2</v>
      </c>
      <c r="P33">
        <f t="shared" si="2"/>
        <v>1.2149421169541062E-4</v>
      </c>
    </row>
    <row r="34" spans="1:16" ht="15.6" x14ac:dyDescent="0.25">
      <c r="A34" s="10" t="s">
        <v>3</v>
      </c>
      <c r="B34" s="11">
        <v>44104</v>
      </c>
      <c r="C34" s="10">
        <v>22054</v>
      </c>
      <c r="D34" s="10">
        <v>2.1382842509603206E-2</v>
      </c>
      <c r="E34" s="10"/>
      <c r="F34" s="10">
        <f t="shared" si="0"/>
        <v>1.0213828425096032</v>
      </c>
      <c r="G34" s="10"/>
      <c r="H34" s="12">
        <v>44104</v>
      </c>
      <c r="I34" s="13">
        <v>-1.5239083403019049E-2</v>
      </c>
      <c r="J34" s="13">
        <v>-3.7568117758074226E-2</v>
      </c>
      <c r="K34" s="13">
        <v>-4.6611248647119297E-2</v>
      </c>
      <c r="L34" s="13">
        <v>-2.2000124866789261E-2</v>
      </c>
      <c r="M34" s="13">
        <v>7.6618228718805526E-4</v>
      </c>
    </row>
    <row r="35" spans="1:16" ht="15.6" x14ac:dyDescent="0.25">
      <c r="A35" s="10" t="s">
        <v>3</v>
      </c>
      <c r="B35" s="11">
        <v>44134</v>
      </c>
      <c r="C35" s="10">
        <v>22054</v>
      </c>
      <c r="D35" s="10">
        <v>2.4570640591701221E-2</v>
      </c>
      <c r="E35" s="10"/>
      <c r="F35" s="10">
        <f t="shared" si="0"/>
        <v>1.0245706405917012</v>
      </c>
      <c r="G35" s="10"/>
      <c r="H35" s="12">
        <v>44134</v>
      </c>
      <c r="I35" s="13">
        <v>8.8671254632080032E-3</v>
      </c>
      <c r="J35" s="13">
        <v>3.0309408545569516E-2</v>
      </c>
      <c r="K35" s="13">
        <v>-3.265688949522505E-2</v>
      </c>
      <c r="L35" s="13">
        <v>-2.0588235294117574E-2</v>
      </c>
      <c r="M35" s="13">
        <v>-6.1039586919103828E-3</v>
      </c>
      <c r="O35" s="14" t="s">
        <v>16</v>
      </c>
      <c r="P35" s="15">
        <f>SQRT(AVERAGE(P2:P33))</f>
        <v>2.7600760813830727E-2</v>
      </c>
    </row>
    <row r="36" spans="1:16" ht="15.6" x14ac:dyDescent="0.25">
      <c r="A36" s="10" t="s">
        <v>3</v>
      </c>
      <c r="B36" s="11">
        <v>44165</v>
      </c>
      <c r="C36" s="10">
        <v>22054</v>
      </c>
      <c r="D36" s="10">
        <v>0.1432766426036951</v>
      </c>
      <c r="E36" s="10"/>
      <c r="F36" s="10">
        <f t="shared" si="0"/>
        <v>1.1432766426036951</v>
      </c>
      <c r="G36" s="10"/>
      <c r="H36" s="12">
        <v>44165</v>
      </c>
      <c r="I36" s="13">
        <v>0.14102059556605018</v>
      </c>
      <c r="J36" s="13">
        <v>0.17691521961184864</v>
      </c>
      <c r="K36" s="13">
        <v>0.10533274570295292</v>
      </c>
      <c r="L36" s="13">
        <v>0.12862862862862867</v>
      </c>
      <c r="M36" s="13">
        <v>1.1104752818733798E-2</v>
      </c>
    </row>
    <row r="37" spans="1:16" ht="15.6" x14ac:dyDescent="0.25">
      <c r="A37" s="10" t="s">
        <v>3</v>
      </c>
      <c r="B37" s="11">
        <v>44196</v>
      </c>
      <c r="C37" s="10">
        <v>22054</v>
      </c>
      <c r="D37" s="10">
        <v>8.9250481592465736E-2</v>
      </c>
      <c r="E37" s="10"/>
      <c r="F37" s="10">
        <f t="shared" si="0"/>
        <v>1.0892504815924657</v>
      </c>
      <c r="G37" s="10"/>
      <c r="H37" s="12">
        <v>44196</v>
      </c>
      <c r="I37" s="13">
        <v>8.2818091759455648E-2</v>
      </c>
      <c r="J37" s="13">
        <v>6.6602656119230552E-2</v>
      </c>
      <c r="K37" s="13">
        <v>4.2242791590177076E-2</v>
      </c>
      <c r="L37" s="13">
        <v>3.5962477444549501E-2</v>
      </c>
      <c r="M37" s="13">
        <v>1.4955440861503799E-3</v>
      </c>
    </row>
    <row r="39" spans="1:16" x14ac:dyDescent="0.25">
      <c r="E39" t="s">
        <v>5</v>
      </c>
      <c r="F39" s="2">
        <f>PRODUCT(F2:F37)-1</f>
        <v>1.0614915994764949</v>
      </c>
    </row>
    <row r="40" spans="1:16" x14ac:dyDescent="0.25">
      <c r="E40" t="s">
        <v>6</v>
      </c>
      <c r="F40" s="2">
        <f>(1+F39)^(1/3)-1</f>
        <v>0.27270335745155094</v>
      </c>
    </row>
  </sheetData>
  <mergeCells count="1">
    <mergeCell ref="R1:V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5616-DD44-496E-93FA-31892539E12F}">
  <dimension ref="A1:G20"/>
  <sheetViews>
    <sheetView workbookViewId="0">
      <selection activeCell="B13" sqref="B13"/>
    </sheetView>
  </sheetViews>
  <sheetFormatPr defaultRowHeight="14.4" x14ac:dyDescent="0.25"/>
  <cols>
    <col min="1" max="7" width="14.77734375" customWidth="1"/>
  </cols>
  <sheetData>
    <row r="1" spans="1:7" ht="43.2" x14ac:dyDescent="0.25">
      <c r="A1" s="20" t="s">
        <v>1</v>
      </c>
      <c r="B1" s="7" t="s">
        <v>17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</row>
    <row r="2" spans="1:7" ht="15.6" x14ac:dyDescent="0.25">
      <c r="A2" s="18">
        <v>44104</v>
      </c>
      <c r="B2" s="17">
        <v>2.1382842509603206E-2</v>
      </c>
      <c r="C2" s="19">
        <v>-1.5239083403019049E-2</v>
      </c>
      <c r="D2" s="19">
        <v>-3.7568117758074226E-2</v>
      </c>
      <c r="E2" s="19">
        <v>-4.6611248647119297E-2</v>
      </c>
      <c r="F2" s="19">
        <v>-2.2000124866789261E-2</v>
      </c>
      <c r="G2" s="19">
        <v>7.6618228718805526E-4</v>
      </c>
    </row>
    <row r="3" spans="1:7" ht="15.6" x14ac:dyDescent="0.25">
      <c r="A3" s="18">
        <v>44134</v>
      </c>
      <c r="B3" s="17">
        <v>2.4570640591701221E-2</v>
      </c>
      <c r="C3" s="19">
        <v>8.8671254632080032E-3</v>
      </c>
      <c r="D3" s="19">
        <v>3.0309408545569516E-2</v>
      </c>
      <c r="E3" s="19">
        <v>-3.265688949522505E-2</v>
      </c>
      <c r="F3" s="19">
        <v>-2.0588235294117574E-2</v>
      </c>
      <c r="G3" s="19">
        <v>-6.1039586919103828E-3</v>
      </c>
    </row>
    <row r="4" spans="1:7" ht="15.6" x14ac:dyDescent="0.25">
      <c r="A4" s="18">
        <v>44165</v>
      </c>
      <c r="B4" s="17">
        <v>0.1432766426036951</v>
      </c>
      <c r="C4" s="19">
        <v>0.14102059556605018</v>
      </c>
      <c r="D4" s="19">
        <v>0.17691521961184864</v>
      </c>
      <c r="E4" s="19">
        <v>0.10533274570295292</v>
      </c>
      <c r="F4" s="19">
        <v>0.12862862862862867</v>
      </c>
      <c r="G4" s="19">
        <v>1.1104752818733798E-2</v>
      </c>
    </row>
    <row r="5" spans="1:7" ht="15.6" x14ac:dyDescent="0.25">
      <c r="A5" s="18">
        <v>44196</v>
      </c>
      <c r="B5" s="17">
        <v>8.9250481592465736E-2</v>
      </c>
      <c r="C5" s="19">
        <v>8.2818091759455648E-2</v>
      </c>
      <c r="D5" s="19">
        <v>6.6602656119230552E-2</v>
      </c>
      <c r="E5" s="19">
        <v>4.2242791590177076E-2</v>
      </c>
      <c r="F5" s="19">
        <v>3.5962477444549501E-2</v>
      </c>
      <c r="G5" s="19">
        <v>1.4955440861503799E-3</v>
      </c>
    </row>
    <row r="6" spans="1:7" ht="15.6" x14ac:dyDescent="0.25">
      <c r="A6" s="18"/>
      <c r="B6" s="17"/>
      <c r="C6" s="19"/>
      <c r="D6" s="19"/>
      <c r="E6" s="19"/>
      <c r="F6" s="19"/>
      <c r="G6" s="19"/>
    </row>
    <row r="7" spans="1:7" x14ac:dyDescent="0.25">
      <c r="B7" s="22" t="s">
        <v>18</v>
      </c>
      <c r="C7" s="22"/>
      <c r="D7" s="22"/>
      <c r="E7" s="22"/>
      <c r="F7" s="22"/>
      <c r="G7" s="22"/>
    </row>
    <row r="8" spans="1:7" x14ac:dyDescent="0.25">
      <c r="B8">
        <f>1+B2</f>
        <v>1.0213828425096032</v>
      </c>
      <c r="C8">
        <f>1+C2</f>
        <v>0.98476091659698095</v>
      </c>
      <c r="D8">
        <f t="shared" ref="C8:G8" si="0">1+D2</f>
        <v>0.96243188224192577</v>
      </c>
      <c r="E8">
        <f t="shared" si="0"/>
        <v>0.9533887513528807</v>
      </c>
      <c r="F8">
        <f t="shared" si="0"/>
        <v>0.97799987513321074</v>
      </c>
      <c r="G8">
        <f t="shared" si="0"/>
        <v>1.0007661822871881</v>
      </c>
    </row>
    <row r="9" spans="1:7" x14ac:dyDescent="0.25">
      <c r="B9">
        <f t="shared" ref="B9:G9" si="1">1+B3</f>
        <v>1.0245706405917012</v>
      </c>
      <c r="C9">
        <f t="shared" si="1"/>
        <v>1.008867125463208</v>
      </c>
      <c r="D9">
        <f t="shared" si="1"/>
        <v>1.0303094085455695</v>
      </c>
      <c r="E9">
        <f t="shared" si="1"/>
        <v>0.96734311050477495</v>
      </c>
      <c r="F9">
        <f t="shared" si="1"/>
        <v>0.97941176470588243</v>
      </c>
      <c r="G9">
        <f t="shared" si="1"/>
        <v>0.99389604130808962</v>
      </c>
    </row>
    <row r="10" spans="1:7" x14ac:dyDescent="0.25">
      <c r="B10">
        <f t="shared" ref="B10:G10" si="2">1+B4</f>
        <v>1.1432766426036951</v>
      </c>
      <c r="C10">
        <f t="shared" si="2"/>
        <v>1.1410205955660502</v>
      </c>
      <c r="D10">
        <f>1+D4</f>
        <v>1.1769152196118486</v>
      </c>
      <c r="E10">
        <f t="shared" si="2"/>
        <v>1.1053327457029529</v>
      </c>
      <c r="F10">
        <f t="shared" si="2"/>
        <v>1.1286286286286287</v>
      </c>
      <c r="G10">
        <f t="shared" si="2"/>
        <v>1.0111047528187338</v>
      </c>
    </row>
    <row r="11" spans="1:7" x14ac:dyDescent="0.25">
      <c r="B11">
        <f t="shared" ref="B11:G11" si="3">1+B5</f>
        <v>1.0892504815924657</v>
      </c>
      <c r="C11">
        <f t="shared" si="3"/>
        <v>1.0828180917594556</v>
      </c>
      <c r="D11">
        <f t="shared" si="3"/>
        <v>1.0666026561192306</v>
      </c>
      <c r="E11">
        <f t="shared" si="3"/>
        <v>1.0422427915901771</v>
      </c>
      <c r="F11">
        <f t="shared" si="3"/>
        <v>1.0359624774445495</v>
      </c>
      <c r="G11">
        <f t="shared" si="3"/>
        <v>1.0014955440861504</v>
      </c>
    </row>
    <row r="12" spans="1:7" ht="43.2" x14ac:dyDescent="0.25">
      <c r="A12" s="5"/>
      <c r="B12" s="20" t="s">
        <v>33</v>
      </c>
      <c r="C12" s="21" t="s">
        <v>19</v>
      </c>
      <c r="D12" s="21" t="s">
        <v>20</v>
      </c>
      <c r="E12" s="21" t="s">
        <v>21</v>
      </c>
      <c r="F12" s="21" t="s">
        <v>22</v>
      </c>
      <c r="G12" s="21" t="s">
        <v>23</v>
      </c>
    </row>
    <row r="13" spans="1:7" x14ac:dyDescent="0.25">
      <c r="B13">
        <f>PRODUCT(B8:B11)-1</f>
        <v>0.30319545454545471</v>
      </c>
      <c r="C13">
        <f t="shared" ref="C13:G13" si="4">PRODUCT(C8:C11)-1</f>
        <v>0.22747812521198663</v>
      </c>
      <c r="D13">
        <f>PRODUCT(D8:D11)-1</f>
        <v>0.24475966481507228</v>
      </c>
      <c r="E13">
        <f>PRODUCT(E8:E11)-1</f>
        <v>6.2459790514663549E-2</v>
      </c>
      <c r="F13">
        <f t="shared" si="4"/>
        <v>0.11995146883858099</v>
      </c>
      <c r="G13">
        <f t="shared" si="4"/>
        <v>7.2070461810711528E-3</v>
      </c>
    </row>
    <row r="14" spans="1:7" x14ac:dyDescent="0.25">
      <c r="C14" t="s">
        <v>24</v>
      </c>
      <c r="D14" t="s">
        <v>25</v>
      </c>
      <c r="E14" t="s">
        <v>26</v>
      </c>
      <c r="F14" t="s">
        <v>27</v>
      </c>
      <c r="G14" t="s">
        <v>28</v>
      </c>
    </row>
    <row r="15" spans="1:7" x14ac:dyDescent="0.25">
      <c r="C15" s="2">
        <f>'Acc Return &amp; Style analysis'!R3</f>
        <v>0.1057394688170436</v>
      </c>
      <c r="D15" s="2">
        <f>'Acc Return &amp; Style analysis'!S3</f>
        <v>0.1948710545103304</v>
      </c>
      <c r="E15" s="2">
        <f>'Acc Return &amp; Style analysis'!T3</f>
        <v>0.35074756842766153</v>
      </c>
      <c r="F15" s="2">
        <f>'Acc Return &amp; Style analysis'!U3</f>
        <v>0</v>
      </c>
      <c r="G15" s="2">
        <f>'Acc Return &amp; Style analysis'!V3</f>
        <v>0.3486419082449646</v>
      </c>
    </row>
    <row r="16" spans="1:7" ht="15.6" x14ac:dyDescent="0.25">
      <c r="C16" s="3" t="s">
        <v>29</v>
      </c>
    </row>
    <row r="17" spans="3:3" x14ac:dyDescent="0.25">
      <c r="C17">
        <f>SUMPRODUCT(C15:G15,C13:G13)</f>
        <v>9.6170288092418149E-2</v>
      </c>
    </row>
    <row r="19" spans="3:3" ht="15.6" x14ac:dyDescent="0.25">
      <c r="C19" s="3" t="s">
        <v>32</v>
      </c>
    </row>
    <row r="20" spans="3:3" ht="15.6" x14ac:dyDescent="0.25">
      <c r="C20" s="23">
        <f>B13-C17</f>
        <v>0.20702516645303656</v>
      </c>
    </row>
  </sheetData>
  <mergeCells count="1"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Acc Return &amp; Style analysis</vt:lpstr>
      <vt:lpstr>Attribution Return</vt:lpstr>
      <vt:lpstr>kfkpwgqprxqxv84p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Kyrie</cp:lastModifiedBy>
  <dcterms:created xsi:type="dcterms:W3CDTF">2021-03-19T14:23:51Z</dcterms:created>
  <dcterms:modified xsi:type="dcterms:W3CDTF">2021-03-19T15:23:19Z</dcterms:modified>
</cp:coreProperties>
</file>