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trlProps/ctrlProp2.xml" ContentType="application/vnd.ms-excel.controlproperti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6.xml" ContentType="application/vnd.openxmlformats-officedocument.drawingml.chartshapes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82425ce12c278aa/Desktop/Blossom Academy/Freelance/Portfolio Projects/Excel/"/>
    </mc:Choice>
  </mc:AlternateContent>
  <xr:revisionPtr revIDLastSave="112" documentId="8_{0F67E3C6-872B-400D-A6A7-808994790D54}" xr6:coauthVersionLast="47" xr6:coauthVersionMax="47" xr10:uidLastSave="{C356BD6D-81D0-4C56-A54A-E0F481F53B6A}"/>
  <bookViews>
    <workbookView xWindow="-120" yWindow="-120" windowWidth="20730" windowHeight="11040" activeTab="3" xr2:uid="{00000000-000D-0000-FFFF-FFFF00000000}"/>
  </bookViews>
  <sheets>
    <sheet name="Cover Page" sheetId="16" r:id="rId1"/>
    <sheet name="Detailed Report " sheetId="13" r:id="rId2"/>
    <sheet name="Analysis" sheetId="12" r:id="rId3"/>
    <sheet name="Dashboard" sheetId="14" r:id="rId4"/>
  </sheets>
  <definedNames>
    <definedName name="_xlchart.v1.0" hidden="1">Analysis!$G$65:$H$65</definedName>
    <definedName name="_xlchart.v1.1" hidden="1">Analysis!$G$66:$H$66</definedName>
    <definedName name="_xlchart.v1.2" hidden="1">Analysis!$K$51:$K$56</definedName>
    <definedName name="_xlchart.v1.3" hidden="1">Analysis!$L$51:$L$56</definedName>
    <definedName name="_xlchart.v1.4" hidden="1">Analysis!$G$65:$H$65</definedName>
    <definedName name="_xlchart.v1.5" hidden="1">Analysis!$G$66:$H$66</definedName>
    <definedName name="_xlchart.v1.6" hidden="1">Analysis!$K$51:$K$56</definedName>
    <definedName name="_xlchart.v1.7" hidden="1">Analysis!$L$51:$L$56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4" i="12" l="1"/>
  <c r="K55" i="12"/>
  <c r="K51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52" i="12"/>
  <c r="D53" i="12" a="1"/>
  <c r="D53" i="12" s="1"/>
  <c r="L52" i="12" s="1"/>
  <c r="D54" i="12" a="1"/>
  <c r="D54" i="12" s="1"/>
  <c r="D55" i="12" a="1"/>
  <c r="D55" i="12" s="1"/>
  <c r="L53" i="12" s="1"/>
  <c r="D56" i="12" a="1"/>
  <c r="D56" i="12" s="1"/>
  <c r="H66" i="12" s="1"/>
  <c r="D57" i="12" a="1"/>
  <c r="D57" i="12" s="1"/>
  <c r="D58" i="12" a="1"/>
  <c r="D58" i="12" s="1"/>
  <c r="L54" i="12" s="1"/>
  <c r="D59" i="12" a="1"/>
  <c r="D59" i="12" s="1"/>
  <c r="L55" i="12" s="1"/>
  <c r="D60" i="12" a="1"/>
  <c r="D60" i="12" s="1"/>
  <c r="D61" i="12" a="1"/>
  <c r="D61" i="12" s="1"/>
  <c r="D62" i="12" a="1"/>
  <c r="D62" i="12" s="1"/>
  <c r="D63" i="12" a="1"/>
  <c r="D63" i="12" s="1"/>
  <c r="D64" i="12" a="1"/>
  <c r="D64" i="12" s="1"/>
  <c r="D65" i="12" a="1"/>
  <c r="D65" i="12" s="1"/>
  <c r="D66" i="12" a="1"/>
  <c r="D66" i="12" s="1"/>
  <c r="D67" i="12" a="1"/>
  <c r="D67" i="12" s="1"/>
  <c r="D68" i="12" a="1"/>
  <c r="D68" i="12" s="1"/>
  <c r="D69" i="12" a="1"/>
  <c r="D69" i="12" s="1"/>
  <c r="D52" i="12" a="1"/>
  <c r="D52" i="12" s="1"/>
  <c r="L51" i="12" s="1"/>
  <c r="C58" i="12"/>
  <c r="C59" i="12"/>
  <c r="C60" i="12"/>
  <c r="C61" i="12"/>
  <c r="C62" i="12"/>
  <c r="C63" i="12"/>
  <c r="C64" i="12"/>
  <c r="C65" i="12"/>
  <c r="C66" i="12"/>
  <c r="C67" i="12"/>
  <c r="C68" i="12"/>
  <c r="C69" i="12"/>
  <c r="C53" i="12"/>
  <c r="C54" i="12"/>
  <c r="C55" i="12"/>
  <c r="C56" i="12"/>
  <c r="C57" i="12"/>
  <c r="C52" i="12"/>
  <c r="O21" i="13"/>
  <c r="N21" i="13"/>
  <c r="M21" i="13"/>
  <c r="L21" i="13"/>
  <c r="K21" i="13"/>
  <c r="J21" i="13"/>
  <c r="I21" i="13"/>
  <c r="H21" i="13"/>
  <c r="G21" i="13"/>
  <c r="F21" i="13"/>
  <c r="E21" i="13"/>
  <c r="D21" i="13"/>
  <c r="O10" i="13"/>
  <c r="O23" i="13" s="1"/>
  <c r="N10" i="13"/>
  <c r="N23" i="13" s="1"/>
  <c r="M10" i="13"/>
  <c r="M23" i="13" s="1"/>
  <c r="L10" i="13"/>
  <c r="L23" i="13" s="1"/>
  <c r="K10" i="13"/>
  <c r="K23" i="13" s="1"/>
  <c r="J10" i="13"/>
  <c r="J23" i="13" s="1"/>
  <c r="I10" i="13"/>
  <c r="I23" i="13" s="1"/>
  <c r="H10" i="13"/>
  <c r="H23" i="13" s="1"/>
  <c r="G10" i="13"/>
  <c r="G23" i="13" s="1"/>
  <c r="F10" i="13"/>
  <c r="F23" i="13" s="1"/>
  <c r="E10" i="13"/>
  <c r="E23" i="13" s="1"/>
  <c r="D10" i="13"/>
  <c r="D23" i="13" s="1"/>
  <c r="O8" i="13"/>
  <c r="O11" i="13" s="1"/>
  <c r="N8" i="13"/>
  <c r="N11" i="13" s="1"/>
  <c r="M8" i="13"/>
  <c r="M11" i="13" s="1"/>
  <c r="L8" i="13"/>
  <c r="L11" i="13" s="1"/>
  <c r="K8" i="13"/>
  <c r="K11" i="13" s="1"/>
  <c r="J8" i="13"/>
  <c r="J11" i="13" s="1"/>
  <c r="I8" i="13"/>
  <c r="I11" i="13" s="1"/>
  <c r="H8" i="13"/>
  <c r="H11" i="13" s="1"/>
  <c r="G8" i="13"/>
  <c r="G11" i="13" s="1"/>
  <c r="F8" i="13"/>
  <c r="F11" i="13" s="1"/>
  <c r="E8" i="13"/>
  <c r="E11" i="13" s="1"/>
  <c r="D8" i="13"/>
  <c r="D11" i="13" s="1"/>
  <c r="O21" i="12"/>
  <c r="N21" i="12"/>
  <c r="M21" i="12"/>
  <c r="L21" i="12"/>
  <c r="K21" i="12"/>
  <c r="J21" i="12"/>
  <c r="I21" i="12"/>
  <c r="H21" i="12"/>
  <c r="G21" i="12"/>
  <c r="F21" i="12"/>
  <c r="E21" i="12"/>
  <c r="D21" i="12"/>
  <c r="O10" i="12"/>
  <c r="O23" i="12" s="1"/>
  <c r="N10" i="12"/>
  <c r="N23" i="12" s="1"/>
  <c r="M10" i="12"/>
  <c r="M23" i="12" s="1"/>
  <c r="L10" i="12"/>
  <c r="L23" i="12" s="1"/>
  <c r="K10" i="12"/>
  <c r="K23" i="12" s="1"/>
  <c r="J10" i="12"/>
  <c r="J23" i="12" s="1"/>
  <c r="I10" i="12"/>
  <c r="I23" i="12" s="1"/>
  <c r="H10" i="12"/>
  <c r="H23" i="12" s="1"/>
  <c r="G10" i="12"/>
  <c r="G23" i="12" s="1"/>
  <c r="F10" i="12"/>
  <c r="F23" i="12" s="1"/>
  <c r="E10" i="12"/>
  <c r="E23" i="12" s="1"/>
  <c r="D10" i="12"/>
  <c r="D23" i="12" s="1"/>
  <c r="O8" i="12"/>
  <c r="O11" i="12" s="1"/>
  <c r="N8" i="12"/>
  <c r="N11" i="12" s="1"/>
  <c r="M8" i="12"/>
  <c r="M11" i="12" s="1"/>
  <c r="L8" i="12"/>
  <c r="L11" i="12" s="1"/>
  <c r="K8" i="12"/>
  <c r="K11" i="12" s="1"/>
  <c r="J8" i="12"/>
  <c r="J11" i="12" s="1"/>
  <c r="I8" i="12"/>
  <c r="I11" i="12" s="1"/>
  <c r="H8" i="12"/>
  <c r="H11" i="12" s="1"/>
  <c r="G8" i="12"/>
  <c r="G11" i="12" s="1"/>
  <c r="F8" i="12"/>
  <c r="F11" i="12" s="1"/>
  <c r="E8" i="12"/>
  <c r="E11" i="12" s="1"/>
  <c r="D8" i="12"/>
  <c r="D11" i="12" s="1"/>
  <c r="L56" i="12" l="1"/>
  <c r="G66" i="12"/>
  <c r="M12" i="13"/>
  <c r="M13" i="13"/>
  <c r="M15" i="13" s="1"/>
  <c r="H12" i="13"/>
  <c r="H13" i="13"/>
  <c r="H15" i="13" s="1"/>
  <c r="I12" i="13"/>
  <c r="I13" i="13"/>
  <c r="I15" i="13" s="1"/>
  <c r="N12" i="13"/>
  <c r="N13" i="13"/>
  <c r="N15" i="13" s="1"/>
  <c r="O12" i="13"/>
  <c r="O13" i="13"/>
  <c r="O15" i="13" s="1"/>
  <c r="E12" i="13"/>
  <c r="E13" i="13"/>
  <c r="E15" i="13" s="1"/>
  <c r="F12" i="13"/>
  <c r="F13" i="13"/>
  <c r="F15" i="13" s="1"/>
  <c r="G12" i="13"/>
  <c r="G13" i="13"/>
  <c r="G15" i="13" s="1"/>
  <c r="J12" i="13"/>
  <c r="J13" i="13" s="1"/>
  <c r="J15" i="13" s="1"/>
  <c r="K12" i="13"/>
  <c r="K13" i="13" s="1"/>
  <c r="K15" i="13" s="1"/>
  <c r="D12" i="13"/>
  <c r="D13" i="13"/>
  <c r="D15" i="13" s="1"/>
  <c r="L12" i="13"/>
  <c r="L13" i="13" s="1"/>
  <c r="L15" i="13" s="1"/>
  <c r="H12" i="12"/>
  <c r="H13" i="12" s="1"/>
  <c r="H15" i="12" s="1"/>
  <c r="I12" i="12"/>
  <c r="I13" i="12" s="1"/>
  <c r="I15" i="12" s="1"/>
  <c r="J12" i="12"/>
  <c r="J13" i="12" s="1"/>
  <c r="J15" i="12" s="1"/>
  <c r="K12" i="12"/>
  <c r="K13" i="12" s="1"/>
  <c r="K15" i="12" s="1"/>
  <c r="D12" i="12"/>
  <c r="D13" i="12" s="1"/>
  <c r="D15" i="12" s="1"/>
  <c r="L12" i="12"/>
  <c r="L13" i="12" s="1"/>
  <c r="L15" i="12" s="1"/>
  <c r="E12" i="12"/>
  <c r="E13" i="12"/>
  <c r="E15" i="12" s="1"/>
  <c r="M12" i="12"/>
  <c r="M13" i="12" s="1"/>
  <c r="M15" i="12" s="1"/>
  <c r="F12" i="12"/>
  <c r="F13" i="12" s="1"/>
  <c r="F15" i="12" s="1"/>
  <c r="N12" i="12"/>
  <c r="N13" i="12" s="1"/>
  <c r="N15" i="12" s="1"/>
  <c r="G12" i="12"/>
  <c r="G13" i="12" s="1"/>
  <c r="G15" i="12" s="1"/>
  <c r="O12" i="12"/>
  <c r="O13" i="12" s="1"/>
  <c r="O15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<sst xmlns="http://schemas.openxmlformats.org/spreadsheetml/2006/main" count="69" uniqueCount="41">
  <si>
    <t>Income</t>
  </si>
  <si>
    <t>Cost of Goods Sold</t>
  </si>
  <si>
    <t xml:space="preserve">Gross Profit </t>
  </si>
  <si>
    <t xml:space="preserve">Total Operating Expenses  </t>
  </si>
  <si>
    <t>Total Expenses</t>
  </si>
  <si>
    <t xml:space="preserve">Net Profit   </t>
  </si>
  <si>
    <t>ROI</t>
  </si>
  <si>
    <t>Quick Ratio</t>
  </si>
  <si>
    <t>Current Ratio</t>
  </si>
  <si>
    <t>EPS</t>
  </si>
  <si>
    <t>ROA</t>
  </si>
  <si>
    <t>Target Income</t>
  </si>
  <si>
    <t>Target Expenses</t>
  </si>
  <si>
    <t>Expenses Reached</t>
  </si>
  <si>
    <t>ABC Group</t>
  </si>
  <si>
    <t>Income Statement</t>
  </si>
  <si>
    <t>For the Period  of January 2020 - December 2020</t>
  </si>
  <si>
    <t>EBIT</t>
  </si>
  <si>
    <t>Tax</t>
  </si>
  <si>
    <t>Target Income Achieved</t>
  </si>
  <si>
    <t>Net Profit Margin Ratio(NPM)</t>
  </si>
  <si>
    <t>Title</t>
  </si>
  <si>
    <t xml:space="preserve">Ratio &amp; Target Analysis </t>
  </si>
  <si>
    <t>Type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</si>
  <si>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</si>
  <si>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</si>
  <si>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</si>
  <si>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</si>
  <si>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</si>
  <si>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</si>
  <si>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</si>
  <si>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</si>
  <si>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</si>
  <si>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</si>
  <si>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</si>
  <si>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</si>
  <si>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Expense</t>
  </si>
  <si>
    <t xml:space="preserve">Total  </t>
  </si>
  <si>
    <t>COGS</t>
  </si>
  <si>
    <t>Total OE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</si>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</sst>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mm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4"/>
      <name val="Arial Black"/>
      <family val="2"/>
    </font>
    <font>
      <i/>
      <sz val="14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/>
    <xf numFmtId="43" fontId="3" fillId="0" borderId="0" xfId="1" applyFont="1" applyFill="1" applyBorder="1" applyAlignment="1" applyProtection="1">
      <alignment horizontal="left" vertical="center"/>
      <protection hidden="1"/>
    </xf>
    <xf numFmtId="9" fontId="3" fillId="0" borderId="0" xfId="2" applyFont="1" applyFill="1" applyBorder="1" applyAlignment="1" applyProtection="1">
      <alignment horizontal="left" vertical="center"/>
      <protection hidden="1"/>
    </xf>
    <xf numFmtId="43" fontId="3" fillId="0" borderId="13" xfId="1" applyFont="1" applyFill="1" applyBorder="1" applyAlignment="1" applyProtection="1">
      <alignment horizontal="left" vertical="center"/>
      <protection hidden="1"/>
    </xf>
    <xf numFmtId="9" fontId="3" fillId="0" borderId="13" xfId="2" applyFont="1" applyFill="1" applyBorder="1" applyAlignment="1" applyProtection="1">
      <alignment horizontal="left" vertical="center"/>
      <protection hidden="1"/>
    </xf>
    <xf numFmtId="9" fontId="3" fillId="0" borderId="1" xfId="2" applyFont="1" applyFill="1" applyBorder="1" applyAlignment="1" applyProtection="1">
      <alignment horizontal="left" vertical="center"/>
      <protection hidden="1"/>
    </xf>
    <xf numFmtId="9" fontId="3" fillId="0" borderId="10" xfId="2" applyFont="1" applyFill="1" applyBorder="1" applyAlignment="1" applyProtection="1">
      <alignment horizontal="left" vertical="center"/>
      <protection hidden="1"/>
    </xf>
    <xf numFmtId="43" fontId="3" fillId="0" borderId="12" xfId="1" applyFont="1" applyFill="1" applyBorder="1" applyAlignment="1" applyProtection="1">
      <alignment horizontal="left" vertical="center"/>
      <protection hidden="1"/>
    </xf>
    <xf numFmtId="9" fontId="3" fillId="0" borderId="12" xfId="2" applyFont="1" applyFill="1" applyBorder="1" applyAlignment="1" applyProtection="1">
      <alignment horizontal="left" vertical="center"/>
      <protection hidden="1"/>
    </xf>
    <xf numFmtId="9" fontId="3" fillId="0" borderId="9" xfId="2" applyFont="1" applyFill="1" applyBorder="1" applyAlignment="1" applyProtection="1">
      <alignment horizontal="left" vertical="center"/>
      <protection hidden="1"/>
    </xf>
    <xf numFmtId="10" fontId="3" fillId="0" borderId="6" xfId="2" applyNumberFormat="1" applyFont="1" applyFill="1" applyBorder="1" applyAlignment="1" applyProtection="1">
      <alignment vertical="center"/>
      <protection hidden="1"/>
    </xf>
    <xf numFmtId="10" fontId="3" fillId="0" borderId="7" xfId="2" applyNumberFormat="1" applyFont="1" applyFill="1" applyBorder="1" applyAlignment="1" applyProtection="1">
      <alignment vertical="center"/>
      <protection hidden="1"/>
    </xf>
    <xf numFmtId="10" fontId="3" fillId="0" borderId="8" xfId="2" applyNumberFormat="1" applyFont="1" applyFill="1" applyBorder="1" applyAlignment="1" applyProtection="1">
      <alignment vertical="center"/>
      <protection hidden="1"/>
    </xf>
    <xf numFmtId="2" fontId="3" fillId="0" borderId="12" xfId="3" applyNumberFormat="1" applyFont="1" applyFill="1" applyBorder="1" applyAlignment="1" applyProtection="1">
      <alignment vertical="center"/>
      <protection hidden="1"/>
    </xf>
    <xf numFmtId="2" fontId="3" fillId="0" borderId="0" xfId="3" applyNumberFormat="1" applyFont="1" applyFill="1" applyBorder="1" applyAlignment="1" applyProtection="1">
      <alignment vertical="center"/>
      <protection hidden="1"/>
    </xf>
    <xf numFmtId="2" fontId="3" fillId="0" borderId="13" xfId="3" applyNumberFormat="1" applyFont="1" applyFill="1" applyBorder="1" applyAlignment="1" applyProtection="1">
      <alignment vertical="center"/>
      <protection hidden="1"/>
    </xf>
    <xf numFmtId="43" fontId="3" fillId="0" borderId="12" xfId="1" applyFont="1" applyFill="1" applyBorder="1" applyAlignment="1" applyProtection="1">
      <alignment vertical="center"/>
      <protection hidden="1"/>
    </xf>
    <xf numFmtId="43" fontId="3" fillId="0" borderId="0" xfId="1" applyFont="1" applyFill="1" applyBorder="1" applyAlignment="1" applyProtection="1">
      <alignment vertical="center"/>
      <protection hidden="1"/>
    </xf>
    <xf numFmtId="43" fontId="3" fillId="0" borderId="13" xfId="1" applyFont="1" applyFill="1" applyBorder="1" applyAlignment="1" applyProtection="1">
      <alignment vertical="center"/>
      <protection hidden="1"/>
    </xf>
    <xf numFmtId="10" fontId="3" fillId="0" borderId="12" xfId="2" applyNumberFormat="1" applyFont="1" applyFill="1" applyBorder="1" applyAlignment="1" applyProtection="1">
      <alignment vertical="center"/>
      <protection hidden="1"/>
    </xf>
    <xf numFmtId="10" fontId="3" fillId="0" borderId="0" xfId="2" applyNumberFormat="1" applyFont="1" applyFill="1" applyBorder="1" applyAlignment="1" applyProtection="1">
      <alignment vertical="center"/>
      <protection hidden="1"/>
    </xf>
    <xf numFmtId="10" fontId="3" fillId="0" borderId="13" xfId="2" applyNumberFormat="1" applyFont="1" applyFill="1" applyBorder="1" applyAlignment="1" applyProtection="1">
      <alignment vertical="center"/>
      <protection hidden="1"/>
    </xf>
    <xf numFmtId="10" fontId="3" fillId="0" borderId="9" xfId="2" applyNumberFormat="1" applyFont="1" applyFill="1" applyBorder="1" applyAlignment="1" applyProtection="1">
      <alignment vertical="center"/>
      <protection hidden="1"/>
    </xf>
    <xf numFmtId="10" fontId="3" fillId="0" borderId="1" xfId="2" applyNumberFormat="1" applyFont="1" applyFill="1" applyBorder="1" applyAlignment="1" applyProtection="1">
      <alignment vertical="center"/>
      <protection hidden="1"/>
    </xf>
    <xf numFmtId="10" fontId="3" fillId="0" borderId="10" xfId="2" applyNumberFormat="1" applyFont="1" applyFill="1" applyBorder="1" applyAlignment="1" applyProtection="1">
      <alignment vertical="center"/>
      <protection hidden="1"/>
    </xf>
    <xf numFmtId="43" fontId="3" fillId="0" borderId="0" xfId="0" applyNumberFormat="1" applyFont="1" applyAlignment="1">
      <alignment horizontal="left" vertical="center"/>
    </xf>
    <xf numFmtId="43" fontId="7" fillId="0" borderId="13" xfId="1" applyFont="1" applyFill="1" applyBorder="1" applyAlignment="1" applyProtection="1">
      <alignment horizontal="left" vertical="center"/>
      <protection hidden="1"/>
    </xf>
    <xf numFmtId="0" fontId="9" fillId="2" borderId="14" xfId="0" applyFont="1" applyFill="1" applyBorder="1" applyAlignment="1">
      <alignment horizontal="center" vertical="center" textRotation="90"/>
    </xf>
    <xf numFmtId="0" fontId="4" fillId="2" borderId="12" xfId="3" applyFont="1" applyFill="1" applyBorder="1" applyAlignment="1">
      <alignment horizontal="center" vertical="center"/>
    </xf>
    <xf numFmtId="164" fontId="4" fillId="2" borderId="2" xfId="3" applyNumberFormat="1" applyFont="1" applyFill="1" applyBorder="1" applyAlignment="1">
      <alignment horizontal="center" vertical="center"/>
    </xf>
    <xf numFmtId="164" fontId="4" fillId="2" borderId="3" xfId="3" applyNumberFormat="1" applyFont="1" applyFill="1" applyBorder="1" applyAlignment="1">
      <alignment horizontal="center" vertical="center"/>
    </xf>
    <xf numFmtId="164" fontId="4" fillId="2" borderId="4" xfId="3" applyNumberFormat="1" applyFont="1" applyFill="1" applyBorder="1" applyAlignment="1">
      <alignment horizontal="center" vertical="center"/>
    </xf>
    <xf numFmtId="0" fontId="3" fillId="2" borderId="14" xfId="3" applyFont="1" applyFill="1" applyBorder="1" applyAlignment="1" applyProtection="1">
      <alignment horizontal="left" vertical="center"/>
      <protection hidden="1"/>
    </xf>
    <xf numFmtId="0" fontId="3" fillId="2" borderId="11" xfId="3" applyFont="1" applyFill="1" applyBorder="1" applyAlignment="1" applyProtection="1">
      <alignment horizontal="left" vertical="center"/>
      <protection hidden="1"/>
    </xf>
    <xf numFmtId="0" fontId="3" fillId="2" borderId="5" xfId="3" applyFont="1" applyFill="1" applyBorder="1" applyAlignment="1" applyProtection="1">
      <alignment horizontal="left" vertical="center"/>
      <protection hidden="1"/>
    </xf>
    <xf numFmtId="0" fontId="3" fillId="2" borderId="6" xfId="3" applyFont="1" applyFill="1" applyBorder="1" applyAlignment="1" applyProtection="1">
      <alignment horizontal="left" vertical="center"/>
      <protection hidden="1"/>
    </xf>
    <xf numFmtId="0" fontId="3" fillId="2" borderId="12" xfId="3" applyFont="1" applyFill="1" applyBorder="1" applyAlignment="1" applyProtection="1">
      <alignment horizontal="left" vertical="center"/>
      <protection hidden="1"/>
    </xf>
    <xf numFmtId="0" fontId="3" fillId="2" borderId="9" xfId="3" applyFont="1" applyFill="1" applyBorder="1" applyAlignment="1" applyProtection="1">
      <alignment horizontal="left" vertical="center"/>
      <protection hidden="1"/>
    </xf>
    <xf numFmtId="0" fontId="3" fillId="2" borderId="11" xfId="3" applyFont="1" applyFill="1" applyBorder="1" applyAlignment="1" applyProtection="1">
      <alignment vertical="center"/>
      <protection hidden="1"/>
    </xf>
    <xf numFmtId="0" fontId="0" fillId="3" borderId="0" xfId="0" applyFill="1"/>
    <xf numFmtId="0" fontId="3" fillId="0" borderId="1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9" fontId="3" fillId="0" borderId="15" xfId="2" applyFont="1" applyBorder="1" applyAlignment="1">
      <alignment horizontal="left" vertical="center"/>
    </xf>
    <xf numFmtId="43" fontId="3" fillId="0" borderId="15" xfId="0" applyNumberFormat="1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textRotation="90"/>
    </xf>
    <xf numFmtId="0" fontId="8" fillId="2" borderId="11" xfId="0" applyFont="1" applyFill="1" applyBorder="1" applyAlignment="1">
      <alignment horizontal="center" vertical="center" textRotation="90"/>
    </xf>
    <xf numFmtId="0" fontId="8" fillId="2" borderId="5" xfId="0" applyFont="1" applyFill="1" applyBorder="1" applyAlignment="1">
      <alignment horizontal="center" vertical="center" textRotation="90"/>
    </xf>
  </cellXfs>
  <cellStyles count="4">
    <cellStyle name="Comma" xfId="1" builtinId="3"/>
    <cellStyle name="Explanatory Text" xfId="3" builtinId="5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FFCC29"/>
      <color rgb="FFEEB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1"/>
          <c:order val="0"/>
          <c:tx>
            <c:strRef>
              <c:f>Analysis!$C$60</c:f>
              <c:strCache>
                <c:ptCount val="1"/>
                <c:pt idx="0">
                  <c:v>ROI</c:v>
                </c:pt>
              </c:strCache>
            </c:strRef>
          </c:tx>
          <c:spPr>
            <a:noFill/>
          </c:spPr>
          <c:dPt>
            <c:idx val="0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09-C37B-4D96-84AA-B7FAB0591FAD}"/>
              </c:ext>
            </c:extLst>
          </c:dPt>
          <c:val>
            <c:numRef>
              <c:f>Analysis!$D$60:$E$60</c:f>
              <c:numCache>
                <c:formatCode>0%</c:formatCode>
                <c:ptCount val="2"/>
                <c:pt idx="0">
                  <c:v>3.2000000000000001E-2</c:v>
                </c:pt>
                <c:pt idx="1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7B-4D96-84AA-B7FAB0591FAD}"/>
            </c:ext>
          </c:extLst>
        </c:ser>
        <c:ser>
          <c:idx val="0"/>
          <c:order val="1"/>
          <c:tx>
            <c:strRef>
              <c:f>Analysis!$C$60</c:f>
              <c:strCache>
                <c:ptCount val="1"/>
                <c:pt idx="0">
                  <c:v>ROI</c:v>
                </c:pt>
              </c:strCache>
            </c:strRef>
          </c:tx>
          <c:spPr>
            <a:solidFill>
              <a:srgbClr val="FFC000"/>
            </a:solidFill>
          </c:spPr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37B-4D96-84AA-B7FAB0591FAD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C37B-4D96-84AA-B7FAB0591FAD}"/>
              </c:ext>
            </c:extLst>
          </c:dPt>
          <c:val>
            <c:numRef>
              <c:f>Analysis!$D$60:$E$60</c:f>
              <c:numCache>
                <c:formatCode>0%</c:formatCode>
                <c:ptCount val="2"/>
                <c:pt idx="0">
                  <c:v>3.2000000000000001E-2</c:v>
                </c:pt>
                <c:pt idx="1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7B-4D96-84AA-B7FAB0591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1"/>
          <c:order val="0"/>
          <c:tx>
            <c:strRef>
              <c:f>Analysis!$C$63</c:f>
              <c:strCache>
                <c:ptCount val="1"/>
                <c:pt idx="0">
                  <c:v>Quick Ratio</c:v>
                </c:pt>
              </c:strCache>
            </c:strRef>
          </c:tx>
          <c:dPt>
            <c:idx val="0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01-5675-4C50-B50A-4B823BA1E7B5}"/>
              </c:ext>
            </c:extLst>
          </c:dPt>
          <c:dPt>
            <c:idx val="1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9-5675-4C50-B50A-4B823BA1E7B5}"/>
              </c:ext>
            </c:extLst>
          </c:dPt>
          <c:val>
            <c:numRef>
              <c:f>Analysis!$D$63:$E$63</c:f>
              <c:numCache>
                <c:formatCode>_(* #,##0.00_);_(* \(#,##0.00\);_(* "-"??_);_(@_)</c:formatCode>
                <c:ptCount val="2"/>
                <c:pt idx="0" formatCode="General">
                  <c:v>1.4630000000000003</c:v>
                </c:pt>
                <c:pt idx="1">
                  <c:v>2.9012500000000001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75-4C50-B50A-4B823BA1E7B5}"/>
            </c:ext>
          </c:extLst>
        </c:ser>
        <c:ser>
          <c:idx val="0"/>
          <c:order val="1"/>
          <c:tx>
            <c:strRef>
              <c:f>Analysis!$C$63</c:f>
              <c:strCache>
                <c:ptCount val="1"/>
                <c:pt idx="0">
                  <c:v>Quick Ratio</c:v>
                </c:pt>
              </c:strCache>
            </c:strRef>
          </c:tx>
          <c:dPt>
            <c:idx val="0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4-5675-4C50-B50A-4B823BA1E7B5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6-5675-4C50-B50A-4B823BA1E7B5}"/>
              </c:ext>
            </c:extLst>
          </c:dPt>
          <c:val>
            <c:numRef>
              <c:f>Analysis!$D$63:$E$63</c:f>
              <c:numCache>
                <c:formatCode>_(* #,##0.00_);_(* \(#,##0.00\);_(* "-"??_);_(@_)</c:formatCode>
                <c:ptCount val="2"/>
                <c:pt idx="0" formatCode="General">
                  <c:v>1.4630000000000003</c:v>
                </c:pt>
                <c:pt idx="1">
                  <c:v>2.9012500000000001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675-4C50-B50A-4B823BA1E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fill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cat>
            <c:strRef>
              <c:f>Analysis!$K$51:$K$55</c:f>
              <c:strCache>
                <c:ptCount val="5"/>
                <c:pt idx="0">
                  <c:v>Income</c:v>
                </c:pt>
                <c:pt idx="1">
                  <c:v>COGS</c:v>
                </c:pt>
                <c:pt idx="2">
                  <c:v>Total OE</c:v>
                </c:pt>
                <c:pt idx="3">
                  <c:v>Tax</c:v>
                </c:pt>
                <c:pt idx="4">
                  <c:v>Net Profit   </c:v>
                </c:pt>
              </c:strCache>
            </c:strRef>
          </c:cat>
          <c:val>
            <c:numRef>
              <c:f>Analysis!$L$51:$L$55</c:f>
              <c:numCache>
                <c:formatCode>General</c:formatCode>
                <c:ptCount val="5"/>
                <c:pt idx="0">
                  <c:v>8304345</c:v>
                </c:pt>
                <c:pt idx="1">
                  <c:v>2200000</c:v>
                </c:pt>
                <c:pt idx="2">
                  <c:v>2976700</c:v>
                </c:pt>
                <c:pt idx="3">
                  <c:v>469146.75</c:v>
                </c:pt>
                <c:pt idx="4">
                  <c:v>2658498.25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83-42E9-AE8D-6123BAF3E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781743"/>
        <c:axId val="1913782575"/>
      </c:radarChart>
      <c:catAx>
        <c:axId val="191378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782575"/>
        <c:crosses val="autoZero"/>
        <c:auto val="1"/>
        <c:lblAlgn val="ctr"/>
        <c:lblOffset val="100"/>
        <c:noMultiLvlLbl val="0"/>
      </c:catAx>
      <c:valAx>
        <c:axId val="191378257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913781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1"/>
          <c:order val="0"/>
          <c:tx>
            <c:strRef>
              <c:f>Analysis!$C$60</c:f>
              <c:strCache>
                <c:ptCount val="1"/>
                <c:pt idx="0">
                  <c:v>ROI</c:v>
                </c:pt>
              </c:strCache>
            </c:strRef>
          </c:tx>
          <c:spPr>
            <a:noFill/>
          </c:spPr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AA26-49B9-98B9-ED766FD46A67}"/>
              </c:ext>
            </c:extLst>
          </c:dPt>
          <c:val>
            <c:numRef>
              <c:f>Analysis!$D$60:$E$60</c:f>
              <c:numCache>
                <c:formatCode>0%</c:formatCode>
                <c:ptCount val="2"/>
                <c:pt idx="0">
                  <c:v>3.2000000000000001E-2</c:v>
                </c:pt>
                <c:pt idx="1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26-49B9-98B9-ED766FD46A67}"/>
            </c:ext>
          </c:extLst>
        </c:ser>
        <c:ser>
          <c:idx val="0"/>
          <c:order val="1"/>
          <c:tx>
            <c:strRef>
              <c:f>Analysis!$C$60</c:f>
              <c:strCache>
                <c:ptCount val="1"/>
                <c:pt idx="0">
                  <c:v>ROI</c:v>
                </c:pt>
              </c:strCache>
            </c:strRef>
          </c:tx>
          <c:spPr>
            <a:solidFill>
              <a:srgbClr val="FFC000"/>
            </a:solidFill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A26-49B9-98B9-ED766FD46A67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A26-49B9-98B9-ED766FD46A67}"/>
              </c:ext>
            </c:extLst>
          </c:dPt>
          <c:val>
            <c:numRef>
              <c:f>Analysis!$D$60:$E$60</c:f>
              <c:numCache>
                <c:formatCode>0%</c:formatCode>
                <c:ptCount val="2"/>
                <c:pt idx="0">
                  <c:v>3.2000000000000001E-2</c:v>
                </c:pt>
                <c:pt idx="1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A26-49B9-98B9-ED766FD46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1"/>
          <c:order val="0"/>
          <c:tx>
            <c:strRef>
              <c:f>Analysis!$C$61</c:f>
              <c:strCache>
                <c:ptCount val="1"/>
                <c:pt idx="0">
                  <c:v>Net Profit Margin Ratio(NPM)</c:v>
                </c:pt>
              </c:strCache>
            </c:strRef>
          </c:tx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B775-4E74-9DD1-8381BF0AB4C7}"/>
              </c:ext>
            </c:extLst>
          </c:dPt>
          <c:dPt>
            <c:idx val="1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3-B775-4E74-9DD1-8381BF0AB4C7}"/>
              </c:ext>
            </c:extLst>
          </c:dPt>
          <c:val>
            <c:numRef>
              <c:f>Analysis!$D$61:$E$61</c:f>
              <c:numCache>
                <c:formatCode>0%</c:formatCode>
                <c:ptCount val="2"/>
                <c:pt idx="0">
                  <c:v>0.32013340606634239</c:v>
                </c:pt>
                <c:pt idx="1">
                  <c:v>0.59757577285943153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75-4E74-9DD1-8381BF0AB4C7}"/>
            </c:ext>
          </c:extLst>
        </c:ser>
        <c:ser>
          <c:idx val="0"/>
          <c:order val="1"/>
          <c:tx>
            <c:strRef>
              <c:f>Analysis!$C$61</c:f>
              <c:strCache>
                <c:ptCount val="1"/>
                <c:pt idx="0">
                  <c:v>Net Profit Margin Ratio(NPM)</c:v>
                </c:pt>
              </c:strCache>
            </c:strRef>
          </c:tx>
          <c:dPt>
            <c:idx val="0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6-B775-4E74-9DD1-8381BF0AB4C7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08-B775-4E74-9DD1-8381BF0AB4C7}"/>
              </c:ext>
            </c:extLst>
          </c:dPt>
          <c:val>
            <c:numRef>
              <c:f>Analysis!$D$61:$E$61</c:f>
              <c:numCache>
                <c:formatCode>0%</c:formatCode>
                <c:ptCount val="2"/>
                <c:pt idx="0">
                  <c:v>0.32013340606634239</c:v>
                </c:pt>
                <c:pt idx="1">
                  <c:v>0.59757577285943153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775-4E74-9DD1-8381BF0AB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1"/>
          <c:order val="0"/>
          <c:tx>
            <c:strRef>
              <c:f>Analysis!$C$62</c:f>
              <c:strCache>
                <c:ptCount val="1"/>
                <c:pt idx="0">
                  <c:v>ROA</c:v>
                </c:pt>
              </c:strCache>
            </c:strRef>
          </c:tx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63D0-4CAA-A6E0-9B27084F8C23}"/>
              </c:ext>
            </c:extLst>
          </c:dPt>
          <c:dPt>
            <c:idx val="1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3-63D0-4CAA-A6E0-9B27084F8C23}"/>
              </c:ext>
            </c:extLst>
          </c:dPt>
          <c:val>
            <c:numRef>
              <c:f>Analysis!$D$62:$E$62</c:f>
              <c:numCache>
                <c:formatCode>0%</c:formatCode>
                <c:ptCount val="2"/>
                <c:pt idx="0">
                  <c:v>1.0666666666666666E-2</c:v>
                </c:pt>
                <c:pt idx="1">
                  <c:v>2.8750000000000005E-2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D0-4CAA-A6E0-9B27084F8C23}"/>
            </c:ext>
          </c:extLst>
        </c:ser>
        <c:ser>
          <c:idx val="0"/>
          <c:order val="1"/>
          <c:tx>
            <c:strRef>
              <c:f>Analysis!$C$62</c:f>
              <c:strCache>
                <c:ptCount val="1"/>
                <c:pt idx="0">
                  <c:v>ROA</c:v>
                </c:pt>
              </c:strCache>
            </c:strRef>
          </c:tx>
          <c:dPt>
            <c:idx val="0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6-63D0-4CAA-A6E0-9B27084F8C23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08-63D0-4CAA-A6E0-9B27084F8C23}"/>
              </c:ext>
            </c:extLst>
          </c:dPt>
          <c:val>
            <c:numRef>
              <c:f>Analysis!$D$62:$E$62</c:f>
              <c:numCache>
                <c:formatCode>0%</c:formatCode>
                <c:ptCount val="2"/>
                <c:pt idx="0">
                  <c:v>1.0666666666666666E-2</c:v>
                </c:pt>
                <c:pt idx="1">
                  <c:v>2.8750000000000005E-2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3D0-4CAA-A6E0-9B27084F8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1"/>
          <c:order val="0"/>
          <c:tx>
            <c:strRef>
              <c:f>Analysis!$C$63</c:f>
              <c:strCache>
                <c:ptCount val="1"/>
                <c:pt idx="0">
                  <c:v>Quick Ratio</c:v>
                </c:pt>
              </c:strCache>
            </c:strRef>
          </c:tx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C482-4B24-8A4D-045D194185B1}"/>
              </c:ext>
            </c:extLst>
          </c:dPt>
          <c:dPt>
            <c:idx val="1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3-C482-4B24-8A4D-045D194185B1}"/>
              </c:ext>
            </c:extLst>
          </c:dPt>
          <c:val>
            <c:numRef>
              <c:f>Analysis!$D$63:$E$63</c:f>
              <c:numCache>
                <c:formatCode>_(* #,##0.00_);_(* \(#,##0.00\);_(* "-"??_);_(@_)</c:formatCode>
                <c:ptCount val="2"/>
                <c:pt idx="0" formatCode="General">
                  <c:v>1.4630000000000003</c:v>
                </c:pt>
                <c:pt idx="1">
                  <c:v>2.9012500000000001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82-4B24-8A4D-045D194185B1}"/>
            </c:ext>
          </c:extLst>
        </c:ser>
        <c:ser>
          <c:idx val="0"/>
          <c:order val="1"/>
          <c:tx>
            <c:strRef>
              <c:f>Analysis!$C$63</c:f>
              <c:strCache>
                <c:ptCount val="1"/>
                <c:pt idx="0">
                  <c:v>Quick Ratio</c:v>
                </c:pt>
              </c:strCache>
            </c:strRef>
          </c:tx>
          <c:dPt>
            <c:idx val="0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6-C482-4B24-8A4D-045D194185B1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08-C482-4B24-8A4D-045D194185B1}"/>
              </c:ext>
            </c:extLst>
          </c:dPt>
          <c:val>
            <c:numRef>
              <c:f>Analysis!$D$63:$E$63</c:f>
              <c:numCache>
                <c:formatCode>_(* #,##0.00_);_(* \(#,##0.00\);_(* "-"??_);_(@_)</c:formatCode>
                <c:ptCount val="2"/>
                <c:pt idx="0" formatCode="General">
                  <c:v>1.4630000000000003</c:v>
                </c:pt>
                <c:pt idx="1">
                  <c:v>2.9012500000000001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482-4B24-8A4D-045D19418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51201459928314"/>
          <c:y val="0.17651846491024825"/>
          <c:w val="0.62619960593568458"/>
          <c:h val="0.71705704695168737"/>
        </c:manualLayout>
      </c:layout>
      <c:radarChart>
        <c:radarStyle val="fill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cat>
            <c:strRef>
              <c:f>Analysis!$K$51:$K$55</c:f>
              <c:strCache>
                <c:ptCount val="5"/>
                <c:pt idx="0">
                  <c:v>Income</c:v>
                </c:pt>
                <c:pt idx="1">
                  <c:v>COGS</c:v>
                </c:pt>
                <c:pt idx="2">
                  <c:v>Total OE</c:v>
                </c:pt>
                <c:pt idx="3">
                  <c:v>Tax</c:v>
                </c:pt>
                <c:pt idx="4">
                  <c:v>Net Profit   </c:v>
                </c:pt>
              </c:strCache>
            </c:strRef>
          </c:cat>
          <c:val>
            <c:numRef>
              <c:f>Analysis!$L$51:$L$55</c:f>
              <c:numCache>
                <c:formatCode>General</c:formatCode>
                <c:ptCount val="5"/>
                <c:pt idx="0">
                  <c:v>8304345</c:v>
                </c:pt>
                <c:pt idx="1">
                  <c:v>2200000</c:v>
                </c:pt>
                <c:pt idx="2">
                  <c:v>2976700</c:v>
                </c:pt>
                <c:pt idx="3">
                  <c:v>469146.75</c:v>
                </c:pt>
                <c:pt idx="4">
                  <c:v>2658498.25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9-474B-B395-03EA87C88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781743"/>
        <c:axId val="1913782575"/>
      </c:radarChart>
      <c:catAx>
        <c:axId val="191378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782575"/>
        <c:crosses val="autoZero"/>
        <c:auto val="1"/>
        <c:lblAlgn val="ctr"/>
        <c:lblOffset val="100"/>
        <c:noMultiLvlLbl val="0"/>
      </c:catAx>
      <c:valAx>
        <c:axId val="1913782575"/>
        <c:scaling>
          <c:orientation val="minMax"/>
        </c:scaling>
        <c:delete val="1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</c:majorGridlines>
        <c:numFmt formatCode="General" sourceLinked="1"/>
        <c:majorTickMark val="none"/>
        <c:minorTickMark val="none"/>
        <c:tickLblPos val="nextTo"/>
        <c:crossAx val="1913781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size">
        <cx:f dir="row">_xlchart.v1.1</cx:f>
      </cx:numDim>
    </cx:data>
  </cx:chartData>
  <cx:chart>
    <cx:plotArea>
      <cx:plotAreaRegion>
        <cx:series layoutId="treemap" uniqueId="{186F80AE-0A09-4427-8C51-29A8646C8FE8}">
          <cx:dataPt idx="0">
            <cx:spPr>
              <a:solidFill>
                <a:sysClr val="windowText" lastClr="000000"/>
              </a:solidFill>
            </cx:spPr>
          </cx:dataPt>
          <cx:dataPt idx="1">
            <cx:spPr>
              <a:solidFill>
                <a:srgbClr val="FFC000"/>
              </a:solidFill>
            </cx:spPr>
          </cx:dataPt>
          <cx:dataLabels pos="inEnd">
            <cx:numFmt formatCode="0.00,,&quot;Million&quot;" sourceLinked="0"/>
            <cx:visibility seriesName="0" categoryName="1" value="1"/>
            <cx:separator>
</cx:separator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rgbClr val="FFC000"/>
                      </a:solidFill>
                      <a:latin typeface="Arial Black" panose="020B0A04020102020204" pitchFamily="34" charset="0"/>
                      <a:ea typeface="Arial Black" panose="020B0A04020102020204" pitchFamily="34" charset="0"/>
                      <a:cs typeface="Arial Black" panose="020B0A04020102020204" pitchFamily="34" charset="0"/>
                    </a:defRPr>
                  </a:pPr>
                  <a:r>
                    <a:rPr lang="en-GB" sz="900" b="0" i="0" u="none" strike="noStrike" baseline="0">
                      <a:solidFill>
                        <a:srgbClr val="FFC000"/>
                      </a:solidFill>
                      <a:latin typeface="Arial Black" panose="020B0A04020102020204" pitchFamily="34" charset="0"/>
                    </a:rPr>
                    <a:t>Income
8.30Million</a:t>
                  </a:r>
                </a:p>
              </cx:txPr>
            </cx:dataLabel>
            <cx:dataLabel idx="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tx1"/>
                      </a:solidFill>
                      <a:latin typeface="Arial Black" panose="020B0A04020102020204" pitchFamily="34" charset="0"/>
                      <a:ea typeface="Arial Black" panose="020B0A04020102020204" pitchFamily="34" charset="0"/>
                      <a:cs typeface="Arial Black" panose="020B0A04020102020204" pitchFamily="34" charset="0"/>
                    </a:defRPr>
                  </a:pPr>
                  <a:r>
                    <a:rPr lang="en-GB" sz="900" b="0" i="0" u="none" strike="noStrike" baseline="0">
                      <a:solidFill>
                        <a:schemeClr val="tx1"/>
                      </a:solidFill>
                      <a:latin typeface="Arial Black" panose="020B0A04020102020204" pitchFamily="34" charset="0"/>
                    </a:rPr>
                    <a:t>Expense
5.18Million</a:t>
                  </a:r>
                </a:p>
              </cx:txPr>
            </cx:dataLabel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plotArea>
      <cx:plotAreaRegion>
        <cx:series layoutId="waterfall" uniqueId="{49A3A07C-6777-4B53-9F2C-5C6C248E4300}">
          <cx:dataLabels pos="outEnd">
            <cx:numFmt formatCode="0.00,,&quot;M&quot;" sourceLinked="0"/>
            <cx:visibility seriesName="0" categoryName="0" value="1"/>
            <cx:separator>, </cx:separator>
          </cx:dataLabels>
          <cx:dataId val="0"/>
          <cx:layoutPr>
            <cx:subtotals>
              <cx:idx val="5"/>
            </cx:subtotals>
          </cx:layoutPr>
        </cx:series>
      </cx:plotAreaRegion>
      <cx:axis id="0">
        <cx:catScaling gapWidth="0.5"/>
        <cx:tickLabels/>
      </cx:axis>
      <cx:axis id="1" hidden="1">
        <cx:val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</cx:f>
      </cx:strDim>
      <cx:numDim type="size">
        <cx:f dir="row">_xlchart.v1.5</cx:f>
      </cx:numDim>
    </cx:data>
  </cx:chartData>
  <cx:chart>
    <cx:plotArea>
      <cx:plotAreaRegion>
        <cx:series layoutId="treemap" uniqueId="{186F80AE-0A09-4427-8C51-29A8646C8FE8}">
          <cx:spPr>
            <a:ln>
              <a:noFill/>
            </a:ln>
          </cx:spPr>
          <cx:dataPt idx="0">
            <cx:spPr>
              <a:solidFill>
                <a:sysClr val="windowText" lastClr="000000"/>
              </a:solidFill>
            </cx:spPr>
          </cx:dataPt>
          <cx:dataPt idx="1">
            <cx:spPr>
              <a:solidFill>
                <a:srgbClr val="FFC000"/>
              </a:solidFill>
            </cx:spPr>
          </cx:dataPt>
          <cx:dataLabels pos="inEnd">
            <cx:numFmt formatCode="0.00,,&quot;Million&quot;" sourceLinked="0"/>
            <cx:visibility seriesName="0" categoryName="1" value="1"/>
            <cx:separator>
</cx:separator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rgbClr val="FFC000"/>
                      </a:solidFill>
                      <a:latin typeface="Arial Black" panose="020B0A04020102020204" pitchFamily="34" charset="0"/>
                      <a:ea typeface="Arial Black" panose="020B0A04020102020204" pitchFamily="34" charset="0"/>
                      <a:cs typeface="Arial Black" panose="020B0A04020102020204" pitchFamily="34" charset="0"/>
                    </a:defRPr>
                  </a:pPr>
                  <a:r>
                    <a:rPr lang="en-GB" sz="900" b="0" i="0" u="none" strike="noStrike" baseline="0">
                      <a:solidFill>
                        <a:srgbClr val="FFC000"/>
                      </a:solidFill>
                      <a:latin typeface="Arial Black" panose="020B0A04020102020204" pitchFamily="34" charset="0"/>
                    </a:rPr>
                    <a:t>Income
8.30Million</a:t>
                  </a:r>
                </a:p>
              </cx:txPr>
            </cx:dataLabel>
            <cx:dataLabel idx="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tx1"/>
                      </a:solidFill>
                      <a:latin typeface="Arial Black" panose="020B0A04020102020204" pitchFamily="34" charset="0"/>
                      <a:ea typeface="Arial Black" panose="020B0A04020102020204" pitchFamily="34" charset="0"/>
                      <a:cs typeface="Arial Black" panose="020B0A04020102020204" pitchFamily="34" charset="0"/>
                    </a:defRPr>
                  </a:pPr>
                  <a:r>
                    <a:rPr lang="en-GB" sz="900" b="0" i="0" u="none" strike="noStrike" baseline="0">
                      <a:solidFill>
                        <a:schemeClr val="tx1"/>
                      </a:solidFill>
                      <a:latin typeface="Arial Black" panose="020B0A04020102020204" pitchFamily="34" charset="0"/>
                    </a:rPr>
                    <a:t>Expense
5.18Million</a:t>
                  </a:r>
                </a:p>
              </cx:txPr>
            </cx:dataLabel>
          </cx:dataLabels>
          <cx:dataId val="0"/>
          <cx:layoutPr>
            <cx:parentLabelLayout val="overlapping"/>
          </cx:layoutPr>
        </cx:series>
      </cx:plotAreaRegion>
    </cx:plotArea>
  </cx:chart>
  <cx:spPr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plotArea>
      <cx:plotAreaRegion>
        <cx:series layoutId="waterfall" uniqueId="{49A3A07C-6777-4B53-9F2C-5C6C248E4300}">
          <cx:spPr>
            <a:solidFill>
              <a:srgbClr val="FFC000"/>
            </a:solidFill>
          </cx:spPr>
          <cx:dataPt idx="5">
            <cx:spPr>
              <a:solidFill>
                <a:sysClr val="windowText" lastClr="000000"/>
              </a:solidFill>
            </cx:spPr>
          </cx:dataPt>
          <cx:dataLabels pos="outEnd">
            <cx:numFmt formatCode="0.00,,&quot;M&quot;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tx1"/>
                    </a:solidFill>
                  </a:defRPr>
                </a:pPr>
                <a:endParaRPr lang="en-GB" sz="900" b="1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subtotals>
              <cx:idx val="5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</a:defRPr>
            </a:pPr>
            <a:endParaRPr lang="en-GB" sz="900" b="1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 hidden="1">
        <cx:valScaling/>
        <cx:tickLabels/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D$51" fmlaRange="$I$51:$I$62" sel="1" val="0"/>
</file>

<file path=xl/ctrlProps/ctrlProp2.xml><?xml version="1.0" encoding="utf-8"?>
<formControlPr xmlns="http://schemas.microsoft.com/office/spreadsheetml/2009/9/main" objectType="Drop" dropStyle="combo" dx="22" fmlaLink="Analysis!$D$51" fmlaRange="Analysis!$I$51:$I$62" sel="1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Cover Page'!A1"/><Relationship Id="rId3" Type="http://schemas.openxmlformats.org/officeDocument/2006/relationships/image" Target="../media/image2.png"/><Relationship Id="rId7" Type="http://schemas.openxmlformats.org/officeDocument/2006/relationships/image" Target="../media/image5.svg"/><Relationship Id="rId2" Type="http://schemas.openxmlformats.org/officeDocument/2006/relationships/hyperlink" Target="#'Detailed Report '!A1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hyperlink" Target="#Dashboard!A1"/><Relationship Id="rId10" Type="http://schemas.openxmlformats.org/officeDocument/2006/relationships/image" Target="../media/image7.svg"/><Relationship Id="rId4" Type="http://schemas.openxmlformats.org/officeDocument/2006/relationships/image" Target="../media/image3.sv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7.svg"/><Relationship Id="rId7" Type="http://schemas.openxmlformats.org/officeDocument/2006/relationships/hyperlink" Target="#Dashboard!A1"/><Relationship Id="rId2" Type="http://schemas.openxmlformats.org/officeDocument/2006/relationships/image" Target="../media/image6.png"/><Relationship Id="rId1" Type="http://schemas.openxmlformats.org/officeDocument/2006/relationships/hyperlink" Target="#'Cover Page'!A1"/><Relationship Id="rId6" Type="http://schemas.openxmlformats.org/officeDocument/2006/relationships/image" Target="../media/image3.svg"/><Relationship Id="rId5" Type="http://schemas.openxmlformats.org/officeDocument/2006/relationships/image" Target="../media/image2.png"/><Relationship Id="rId4" Type="http://schemas.openxmlformats.org/officeDocument/2006/relationships/hyperlink" Target="#'Detailed Report '!A1"/><Relationship Id="rId9" Type="http://schemas.openxmlformats.org/officeDocument/2006/relationships/image" Target="../media/image5.svg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'Cover Page'!A1"/><Relationship Id="rId13" Type="http://schemas.openxmlformats.org/officeDocument/2006/relationships/image" Target="../media/image3.svg"/><Relationship Id="rId18" Type="http://schemas.openxmlformats.org/officeDocument/2006/relationships/image" Target="../media/image9.svg"/><Relationship Id="rId3" Type="http://schemas.openxmlformats.org/officeDocument/2006/relationships/chart" Target="../charts/chart6.xml"/><Relationship Id="rId7" Type="http://schemas.openxmlformats.org/officeDocument/2006/relationships/chart" Target="../charts/chart8.xml"/><Relationship Id="rId12" Type="http://schemas.openxmlformats.org/officeDocument/2006/relationships/image" Target="../media/image2.png"/><Relationship Id="rId17" Type="http://schemas.openxmlformats.org/officeDocument/2006/relationships/image" Target="../media/image8.png"/><Relationship Id="rId2" Type="http://schemas.openxmlformats.org/officeDocument/2006/relationships/chart" Target="../charts/chart5.xml"/><Relationship Id="rId16" Type="http://schemas.openxmlformats.org/officeDocument/2006/relationships/image" Target="../media/image5.svg"/><Relationship Id="rId1" Type="http://schemas.openxmlformats.org/officeDocument/2006/relationships/chart" Target="../charts/chart4.xml"/><Relationship Id="rId6" Type="http://schemas.microsoft.com/office/2014/relationships/chartEx" Target="../charts/chartEx4.xml"/><Relationship Id="rId11" Type="http://schemas.openxmlformats.org/officeDocument/2006/relationships/hyperlink" Target="#'Detailed Report '!A1"/><Relationship Id="rId5" Type="http://schemas.microsoft.com/office/2014/relationships/chartEx" Target="../charts/chartEx3.xml"/><Relationship Id="rId15" Type="http://schemas.openxmlformats.org/officeDocument/2006/relationships/image" Target="../media/image4.png"/><Relationship Id="rId10" Type="http://schemas.openxmlformats.org/officeDocument/2006/relationships/image" Target="../media/image7.svg"/><Relationship Id="rId4" Type="http://schemas.openxmlformats.org/officeDocument/2006/relationships/chart" Target="../charts/chart7.xml"/><Relationship Id="rId9" Type="http://schemas.openxmlformats.org/officeDocument/2006/relationships/image" Target="../media/image6.png"/><Relationship Id="rId14" Type="http://schemas.openxmlformats.org/officeDocument/2006/relationships/hyperlink" Target="#Dashboard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22</xdr:col>
      <xdr:colOff>28575</xdr:colOff>
      <xdr:row>26</xdr:row>
      <xdr:rowOff>75780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3439774" cy="5028780"/>
        </a:xfrm>
        <a:prstGeom prst="rect">
          <a:avLst/>
        </a:prstGeom>
      </xdr:spPr>
    </xdr:pic>
    <xdr:clientData/>
  </xdr:twoCellAnchor>
  <xdr:twoCellAnchor>
    <xdr:from>
      <xdr:col>12</xdr:col>
      <xdr:colOff>400050</xdr:colOff>
      <xdr:row>19</xdr:row>
      <xdr:rowOff>133350</xdr:rowOff>
    </xdr:from>
    <xdr:to>
      <xdr:col>20</xdr:col>
      <xdr:colOff>123825</xdr:colOff>
      <xdr:row>23</xdr:row>
      <xdr:rowOff>95250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715250" y="3752850"/>
          <a:ext cx="4600575" cy="72390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497416</xdr:colOff>
      <xdr:row>19</xdr:row>
      <xdr:rowOff>114300</xdr:rowOff>
    </xdr:from>
    <xdr:to>
      <xdr:col>14</xdr:col>
      <xdr:colOff>533400</xdr:colOff>
      <xdr:row>23</xdr:row>
      <xdr:rowOff>76200</xdr:rowOff>
    </xdr:to>
    <xdr:grpSp>
      <xdr:nvGrpSpPr>
        <xdr:cNvPr id="8" name="Group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7812616" y="3733800"/>
          <a:ext cx="1255184" cy="723900"/>
          <a:chOff x="952500" y="2348444"/>
          <a:chExt cx="1133475" cy="1080555"/>
        </a:xfrm>
      </xdr:grpSpPr>
      <xdr:pic>
        <xdr:nvPicPr>
          <xdr:cNvPr id="9" name="Graphic 8" descr="Daily calendar with solid fill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175809" y="2348444"/>
            <a:ext cx="662516" cy="669857"/>
          </a:xfrm>
          <a:prstGeom prst="rect">
            <a:avLst/>
          </a:prstGeom>
        </xdr:spPr>
      </xdr:pic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952500" y="2952750"/>
            <a:ext cx="1133475" cy="4762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1"/>
              <a:t>Dashboard Report</a:t>
            </a:r>
          </a:p>
        </xdr:txBody>
      </xdr:sp>
    </xdr:grpSp>
    <xdr:clientData/>
  </xdr:twoCellAnchor>
  <xdr:twoCellAnchor>
    <xdr:from>
      <xdr:col>16</xdr:col>
      <xdr:colOff>179916</xdr:colOff>
      <xdr:row>19</xdr:row>
      <xdr:rowOff>125943</xdr:rowOff>
    </xdr:from>
    <xdr:to>
      <xdr:col>17</xdr:col>
      <xdr:colOff>419100</xdr:colOff>
      <xdr:row>23</xdr:row>
      <xdr:rowOff>23022</xdr:rowOff>
    </xdr:to>
    <xdr:grpSp>
      <xdr:nvGrpSpPr>
        <xdr:cNvPr id="11" name="Group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9933516" y="3745443"/>
          <a:ext cx="848784" cy="659079"/>
          <a:chOff x="1104900" y="3679826"/>
          <a:chExt cx="923925" cy="958849"/>
        </a:xfrm>
      </xdr:grpSpPr>
      <xdr:pic>
        <xdr:nvPicPr>
          <xdr:cNvPr id="12" name="Graphic 11" descr="Upward trend with solid fill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1189568" y="3679826"/>
            <a:ext cx="641348" cy="645582"/>
          </a:xfrm>
          <a:prstGeom prst="rect">
            <a:avLst/>
          </a:prstGeom>
        </xdr:spPr>
      </xdr:pic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1104900" y="4305300"/>
            <a:ext cx="923925" cy="333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Dashboard</a:t>
            </a:r>
          </a:p>
        </xdr:txBody>
      </xdr:sp>
    </xdr:grpSp>
    <xdr:clientData/>
  </xdr:twoCellAnchor>
  <xdr:twoCellAnchor>
    <xdr:from>
      <xdr:col>18</xdr:col>
      <xdr:colOff>495300</xdr:colOff>
      <xdr:row>20</xdr:row>
      <xdr:rowOff>38101</xdr:rowOff>
    </xdr:from>
    <xdr:to>
      <xdr:col>19</xdr:col>
      <xdr:colOff>504825</xdr:colOff>
      <xdr:row>23</xdr:row>
      <xdr:rowOff>61603</xdr:rowOff>
    </xdr:to>
    <xdr:grpSp>
      <xdr:nvGrpSpPr>
        <xdr:cNvPr id="14" name="Group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11468100" y="3848101"/>
          <a:ext cx="619125" cy="595002"/>
          <a:chOff x="1095375" y="1271832"/>
          <a:chExt cx="895350" cy="873411"/>
        </a:xfrm>
      </xdr:grpSpPr>
      <xdr:pic>
        <xdr:nvPicPr>
          <xdr:cNvPr id="15" name="Graphic 14" descr="Document with solid fill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 rot="16200000">
            <a:off x="1187166" y="1273949"/>
            <a:ext cx="643752" cy="639518"/>
          </a:xfrm>
          <a:prstGeom prst="rect">
            <a:avLst/>
          </a:prstGeom>
        </xdr:spPr>
      </xdr:pic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/>
        </xdr:nvSpPr>
        <xdr:spPr>
          <a:xfrm>
            <a:off x="1095375" y="1866901"/>
            <a:ext cx="895350" cy="2783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Cover Page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84666</xdr:colOff>
      <xdr:row>23</xdr:row>
      <xdr:rowOff>52916</xdr:rowOff>
    </xdr:from>
    <xdr:to>
      <xdr:col>14</xdr:col>
      <xdr:colOff>963082</xdr:colOff>
      <xdr:row>27</xdr:row>
      <xdr:rowOff>95251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4666" y="5863166"/>
          <a:ext cx="13768916" cy="804335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767293</xdr:colOff>
      <xdr:row>23</xdr:row>
      <xdr:rowOff>63500</xdr:rowOff>
    </xdr:from>
    <xdr:to>
      <xdr:col>5</xdr:col>
      <xdr:colOff>402167</xdr:colOff>
      <xdr:row>26</xdr:row>
      <xdr:rowOff>179917</xdr:rowOff>
    </xdr:to>
    <xdr:grpSp>
      <xdr:nvGrpSpPr>
        <xdr:cNvPr id="12" name="Group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3921126" y="5873750"/>
          <a:ext cx="608541" cy="687917"/>
          <a:chOff x="1095375" y="1271832"/>
          <a:chExt cx="895350" cy="873411"/>
        </a:xfrm>
      </xdr:grpSpPr>
      <xdr:pic>
        <xdr:nvPicPr>
          <xdr:cNvPr id="13" name="Graphic 12" descr="Document with solid fill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 rot="16200000">
            <a:off x="1187166" y="1273949"/>
            <a:ext cx="643752" cy="639518"/>
          </a:xfrm>
          <a:prstGeom prst="rect">
            <a:avLst/>
          </a:prstGeom>
        </xdr:spPr>
      </xdr:pic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 txBox="1"/>
        </xdr:nvSpPr>
        <xdr:spPr>
          <a:xfrm>
            <a:off x="1095375" y="1866901"/>
            <a:ext cx="895350" cy="2783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Cover Page</a:t>
            </a:r>
          </a:p>
        </xdr:txBody>
      </xdr:sp>
    </xdr:grpSp>
    <xdr:clientData/>
  </xdr:twoCellAnchor>
  <xdr:twoCellAnchor>
    <xdr:from>
      <xdr:col>10</xdr:col>
      <xdr:colOff>899585</xdr:colOff>
      <xdr:row>23</xdr:row>
      <xdr:rowOff>63502</xdr:rowOff>
    </xdr:from>
    <xdr:to>
      <xdr:col>12</xdr:col>
      <xdr:colOff>222250</xdr:colOff>
      <xdr:row>27</xdr:row>
      <xdr:rowOff>116418</xdr:rowOff>
    </xdr:to>
    <xdr:grpSp>
      <xdr:nvGrpSpPr>
        <xdr:cNvPr id="15" name="Group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9895418" y="5873752"/>
          <a:ext cx="1269999" cy="814916"/>
          <a:chOff x="952500" y="2348444"/>
          <a:chExt cx="1133475" cy="1080555"/>
        </a:xfrm>
      </xdr:grpSpPr>
      <xdr:pic>
        <xdr:nvPicPr>
          <xdr:cNvPr id="16" name="Graphic 15" descr="Daily calendar with solid fill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175809" y="2348444"/>
            <a:ext cx="662516" cy="669857"/>
          </a:xfrm>
          <a:prstGeom prst="rect">
            <a:avLst/>
          </a:prstGeom>
        </xdr:spPr>
      </xdr:pic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 txBox="1"/>
        </xdr:nvSpPr>
        <xdr:spPr>
          <a:xfrm>
            <a:off x="952500" y="2952750"/>
            <a:ext cx="1133475" cy="4762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1"/>
              <a:t>Dashboard Report</a:t>
            </a:r>
          </a:p>
        </xdr:txBody>
      </xdr:sp>
    </xdr:grpSp>
    <xdr:clientData/>
  </xdr:twoCellAnchor>
  <xdr:twoCellAnchor>
    <xdr:from>
      <xdr:col>8</xdr:col>
      <xdr:colOff>14817</xdr:colOff>
      <xdr:row>23</xdr:row>
      <xdr:rowOff>84668</xdr:rowOff>
    </xdr:from>
    <xdr:to>
      <xdr:col>8</xdr:col>
      <xdr:colOff>941917</xdr:colOff>
      <xdr:row>27</xdr:row>
      <xdr:rowOff>84668</xdr:rowOff>
    </xdr:to>
    <xdr:grpSp>
      <xdr:nvGrpSpPr>
        <xdr:cNvPr id="18" name="Group 1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7063317" y="5894918"/>
          <a:ext cx="927100" cy="762000"/>
          <a:chOff x="1104900" y="3679826"/>
          <a:chExt cx="923925" cy="958849"/>
        </a:xfrm>
      </xdr:grpSpPr>
      <xdr:pic>
        <xdr:nvPicPr>
          <xdr:cNvPr id="19" name="Graphic 18" descr="Upward trend with solid fill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1189568" y="3679826"/>
            <a:ext cx="641348" cy="645582"/>
          </a:xfrm>
          <a:prstGeom prst="rect">
            <a:avLst/>
          </a:prstGeom>
        </xdr:spPr>
      </xdr:pic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 txBox="1"/>
        </xdr:nvSpPr>
        <xdr:spPr>
          <a:xfrm>
            <a:off x="1104900" y="4305300"/>
            <a:ext cx="923925" cy="333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Dashboard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952500</xdr:colOff>
          <xdr:row>46</xdr:row>
          <xdr:rowOff>180975</xdr:rowOff>
        </xdr:from>
        <xdr:to>
          <xdr:col>6</xdr:col>
          <xdr:colOff>952500</xdr:colOff>
          <xdr:row>48</xdr:row>
          <xdr:rowOff>0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83343</xdr:colOff>
      <xdr:row>84</xdr:row>
      <xdr:rowOff>63102</xdr:rowOff>
    </xdr:from>
    <xdr:to>
      <xdr:col>10</xdr:col>
      <xdr:colOff>130969</xdr:colOff>
      <xdr:row>94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881064</xdr:colOff>
      <xdr:row>85</xdr:row>
      <xdr:rowOff>23813</xdr:rowOff>
    </xdr:from>
    <xdr:to>
      <xdr:col>12</xdr:col>
      <xdr:colOff>547689</xdr:colOff>
      <xdr:row>93</xdr:row>
      <xdr:rowOff>11906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17859</xdr:colOff>
      <xdr:row>68</xdr:row>
      <xdr:rowOff>110727</xdr:rowOff>
    </xdr:from>
    <xdr:to>
      <xdr:col>9</xdr:col>
      <xdr:colOff>511969</xdr:colOff>
      <xdr:row>82</xdr:row>
      <xdr:rowOff>130968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42184" y="14379177"/>
              <a:ext cx="4380310" cy="26872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964406</xdr:colOff>
      <xdr:row>74</xdr:row>
      <xdr:rowOff>146446</xdr:rowOff>
    </xdr:from>
    <xdr:to>
      <xdr:col>14</xdr:col>
      <xdr:colOff>654844</xdr:colOff>
      <xdr:row>89</xdr:row>
      <xdr:rowOff>32146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74931" y="15557896"/>
              <a:ext cx="454818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750093</xdr:colOff>
      <xdr:row>58</xdr:row>
      <xdr:rowOff>110727</xdr:rowOff>
    </xdr:from>
    <xdr:to>
      <xdr:col>14</xdr:col>
      <xdr:colOff>440531</xdr:colOff>
      <xdr:row>72</xdr:row>
      <xdr:rowOff>186927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219074</xdr:colOff>
      <xdr:row>0</xdr:row>
      <xdr:rowOff>71438</xdr:rowOff>
    </xdr:from>
    <xdr:to>
      <xdr:col>22</xdr:col>
      <xdr:colOff>66675</xdr:colOff>
      <xdr:row>30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433512" y="71438"/>
          <a:ext cx="11991976" cy="5795962"/>
        </a:xfrm>
        <a:prstGeom prst="roundRect">
          <a:avLst>
            <a:gd name="adj" fmla="val 1626"/>
          </a:avLst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495300</xdr:colOff>
      <xdr:row>5</xdr:row>
      <xdr:rowOff>180976</xdr:rowOff>
    </xdr:from>
    <xdr:to>
      <xdr:col>3</xdr:col>
      <xdr:colOff>57150</xdr:colOff>
      <xdr:row>25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104900" y="1133476"/>
          <a:ext cx="781050" cy="3648074"/>
        </a:xfrm>
        <a:prstGeom prst="roundRect">
          <a:avLst>
            <a:gd name="adj" fmla="val 17929"/>
          </a:avLst>
        </a:prstGeom>
        <a:solidFill>
          <a:srgbClr val="FFC000"/>
        </a:solidFill>
        <a:ln>
          <a:solidFill>
            <a:schemeClr val="bg1">
              <a:lumMod val="8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523875</xdr:colOff>
      <xdr:row>0</xdr:row>
      <xdr:rowOff>95250</xdr:rowOff>
    </xdr:from>
    <xdr:to>
      <xdr:col>22</xdr:col>
      <xdr:colOff>59532</xdr:colOff>
      <xdr:row>30</xdr:row>
      <xdr:rowOff>142875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0239375" y="95250"/>
          <a:ext cx="3178970" cy="5762625"/>
        </a:xfrm>
        <a:prstGeom prst="roundRect">
          <a:avLst>
            <a:gd name="adj" fmla="val 12331"/>
          </a:avLst>
        </a:prstGeom>
        <a:solidFill>
          <a:srgbClr val="FFC000"/>
        </a:solidFill>
        <a:ln>
          <a:solidFill>
            <a:schemeClr val="bg1">
              <a:lumMod val="85000"/>
            </a:schemeClr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219075</xdr:colOff>
      <xdr:row>4</xdr:row>
      <xdr:rowOff>9524</xdr:rowOff>
    </xdr:from>
    <xdr:to>
      <xdr:col>5</xdr:col>
      <xdr:colOff>571500</xdr:colOff>
      <xdr:row>11</xdr:row>
      <xdr:rowOff>133349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pSpPr/>
      </xdr:nvGrpSpPr>
      <xdr:grpSpPr>
        <a:xfrm>
          <a:off x="2040731" y="771524"/>
          <a:ext cx="1566863" cy="1457325"/>
          <a:chOff x="2924175" y="1000124"/>
          <a:chExt cx="1571625" cy="1457325"/>
        </a:xfrm>
      </xdr:grpSpPr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/>
        </xdr:nvSpPr>
        <xdr:spPr>
          <a:xfrm>
            <a:off x="2924175" y="1000124"/>
            <a:ext cx="1571625" cy="1457325"/>
          </a:xfrm>
          <a:prstGeom prst="roundRect">
            <a:avLst>
              <a:gd name="adj" fmla="val 7143"/>
            </a:avLst>
          </a:prstGeom>
          <a:gradFill>
            <a:gsLst>
              <a:gs pos="30000">
                <a:schemeClr val="bg1">
                  <a:lumMod val="85000"/>
                </a:schemeClr>
              </a:gs>
              <a:gs pos="60000">
                <a:schemeClr val="bg1"/>
              </a:gs>
              <a:gs pos="100000">
                <a:schemeClr val="bg1">
                  <a:lumMod val="85000"/>
                </a:schemeClr>
              </a:gs>
            </a:gsLst>
            <a:lin ang="5400000" scaled="1"/>
          </a:gradFill>
          <a:ln>
            <a:solidFill>
              <a:schemeClr val="bg1">
                <a:lumMod val="9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/>
        </xdr:nvSpPr>
        <xdr:spPr>
          <a:xfrm>
            <a:off x="2952751" y="1019174"/>
            <a:ext cx="200024" cy="1438275"/>
          </a:xfrm>
          <a:prstGeom prst="roundRect">
            <a:avLst/>
          </a:prstGeom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495300</xdr:colOff>
      <xdr:row>4</xdr:row>
      <xdr:rowOff>9524</xdr:rowOff>
    </xdr:from>
    <xdr:to>
      <xdr:col>9</xdr:col>
      <xdr:colOff>238125</xdr:colOff>
      <xdr:row>11</xdr:row>
      <xdr:rowOff>133349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pSpPr/>
      </xdr:nvGrpSpPr>
      <xdr:grpSpPr>
        <a:xfrm>
          <a:off x="4138613" y="771524"/>
          <a:ext cx="1564481" cy="1457325"/>
          <a:chOff x="2924175" y="1000124"/>
          <a:chExt cx="1571625" cy="1457325"/>
        </a:xfrm>
      </xdr:grpSpPr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/>
        </xdr:nvSpPr>
        <xdr:spPr>
          <a:xfrm>
            <a:off x="2924175" y="1000124"/>
            <a:ext cx="1571625" cy="1457325"/>
          </a:xfrm>
          <a:prstGeom prst="roundRect">
            <a:avLst>
              <a:gd name="adj" fmla="val 7143"/>
            </a:avLst>
          </a:prstGeom>
          <a:gradFill>
            <a:gsLst>
              <a:gs pos="30000">
                <a:schemeClr val="bg1">
                  <a:lumMod val="85000"/>
                </a:schemeClr>
              </a:gs>
              <a:gs pos="60000">
                <a:schemeClr val="bg1"/>
              </a:gs>
              <a:gs pos="100000">
                <a:schemeClr val="bg1">
                  <a:lumMod val="85000"/>
                </a:schemeClr>
              </a:gs>
            </a:gsLst>
            <a:lin ang="5400000" scaled="1"/>
          </a:gradFill>
          <a:ln>
            <a:solidFill>
              <a:schemeClr val="bg1">
                <a:lumMod val="9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/>
        </xdr:nvSpPr>
        <xdr:spPr>
          <a:xfrm>
            <a:off x="2952751" y="1019174"/>
            <a:ext cx="200024" cy="1438275"/>
          </a:xfrm>
          <a:prstGeom prst="roundRect">
            <a:avLst/>
          </a:prstGeom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228600</xdr:colOff>
      <xdr:row>3</xdr:row>
      <xdr:rowOff>171449</xdr:rowOff>
    </xdr:from>
    <xdr:to>
      <xdr:col>12</xdr:col>
      <xdr:colOff>581025</xdr:colOff>
      <xdr:row>11</xdr:row>
      <xdr:rowOff>104774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pSpPr/>
      </xdr:nvGrpSpPr>
      <xdr:grpSpPr>
        <a:xfrm>
          <a:off x="6300788" y="742949"/>
          <a:ext cx="1566862" cy="1457325"/>
          <a:chOff x="2924175" y="1000124"/>
          <a:chExt cx="1571625" cy="145732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/>
        </xdr:nvSpPr>
        <xdr:spPr>
          <a:xfrm>
            <a:off x="2924175" y="1000124"/>
            <a:ext cx="1571625" cy="1457325"/>
          </a:xfrm>
          <a:prstGeom prst="roundRect">
            <a:avLst>
              <a:gd name="adj" fmla="val 7143"/>
            </a:avLst>
          </a:prstGeom>
          <a:gradFill>
            <a:gsLst>
              <a:gs pos="30000">
                <a:schemeClr val="bg1">
                  <a:lumMod val="85000"/>
                </a:schemeClr>
              </a:gs>
              <a:gs pos="60000">
                <a:schemeClr val="bg1"/>
              </a:gs>
              <a:gs pos="100000">
                <a:schemeClr val="bg1">
                  <a:lumMod val="85000"/>
                </a:schemeClr>
              </a:gs>
            </a:gsLst>
            <a:lin ang="5400000" scaled="1"/>
          </a:gradFill>
          <a:ln>
            <a:solidFill>
              <a:schemeClr val="bg1">
                <a:lumMod val="9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SpPr/>
        </xdr:nvSpPr>
        <xdr:spPr>
          <a:xfrm>
            <a:off x="2952751" y="1019174"/>
            <a:ext cx="200024" cy="1438275"/>
          </a:xfrm>
          <a:prstGeom prst="roundRect">
            <a:avLst/>
          </a:prstGeom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13</xdr:col>
      <xdr:colOff>361950</xdr:colOff>
      <xdr:row>3</xdr:row>
      <xdr:rowOff>133349</xdr:rowOff>
    </xdr:from>
    <xdr:to>
      <xdr:col>16</xdr:col>
      <xdr:colOff>104775</xdr:colOff>
      <xdr:row>11</xdr:row>
      <xdr:rowOff>66674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pSpPr/>
      </xdr:nvGrpSpPr>
      <xdr:grpSpPr>
        <a:xfrm>
          <a:off x="8255794" y="704849"/>
          <a:ext cx="1564481" cy="1457325"/>
          <a:chOff x="2924175" y="1000124"/>
          <a:chExt cx="1571625" cy="1457325"/>
        </a:xfrm>
      </xdr:grpSpPr>
      <xdr:sp macro="" textlink="">
        <xdr:nvSpPr>
          <xdr:cNvPr id="15" name="Rectangle: Rounded Corners 14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SpPr/>
        </xdr:nvSpPr>
        <xdr:spPr>
          <a:xfrm>
            <a:off x="2924175" y="1000124"/>
            <a:ext cx="1571625" cy="1457325"/>
          </a:xfrm>
          <a:prstGeom prst="roundRect">
            <a:avLst>
              <a:gd name="adj" fmla="val 7143"/>
            </a:avLst>
          </a:prstGeom>
          <a:gradFill>
            <a:gsLst>
              <a:gs pos="30000">
                <a:schemeClr val="bg1">
                  <a:lumMod val="85000"/>
                </a:schemeClr>
              </a:gs>
              <a:gs pos="60000">
                <a:schemeClr val="bg1"/>
              </a:gs>
              <a:gs pos="100000">
                <a:schemeClr val="bg1">
                  <a:lumMod val="85000"/>
                </a:schemeClr>
              </a:gs>
            </a:gsLst>
            <a:lin ang="5400000" scaled="1"/>
          </a:gradFill>
          <a:ln>
            <a:solidFill>
              <a:schemeClr val="bg1">
                <a:lumMod val="9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SpPr/>
        </xdr:nvSpPr>
        <xdr:spPr>
          <a:xfrm>
            <a:off x="2952751" y="1019174"/>
            <a:ext cx="200024" cy="1438275"/>
          </a:xfrm>
          <a:prstGeom prst="roundRect">
            <a:avLst/>
          </a:prstGeom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114300</xdr:colOff>
      <xdr:row>12</xdr:row>
      <xdr:rowOff>114299</xdr:rowOff>
    </xdr:from>
    <xdr:to>
      <xdr:col>16</xdr:col>
      <xdr:colOff>200026</xdr:colOff>
      <xdr:row>30</xdr:row>
      <xdr:rowOff>95251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GrpSpPr/>
      </xdr:nvGrpSpPr>
      <xdr:grpSpPr>
        <a:xfrm>
          <a:off x="4972050" y="2400299"/>
          <a:ext cx="4943476" cy="3409952"/>
          <a:chOff x="2924175" y="1000124"/>
          <a:chExt cx="1571625" cy="1457325"/>
        </a:xfrm>
      </xdr:grpSpPr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00000000-0008-0000-0300-000012000000}"/>
              </a:ext>
            </a:extLst>
          </xdr:cNvPr>
          <xdr:cNvSpPr/>
        </xdr:nvSpPr>
        <xdr:spPr>
          <a:xfrm>
            <a:off x="2924175" y="1000124"/>
            <a:ext cx="1571625" cy="1457325"/>
          </a:xfrm>
          <a:prstGeom prst="roundRect">
            <a:avLst>
              <a:gd name="adj" fmla="val 7143"/>
            </a:avLst>
          </a:prstGeom>
          <a:gradFill>
            <a:gsLst>
              <a:gs pos="30000">
                <a:schemeClr val="bg1">
                  <a:lumMod val="85000"/>
                </a:schemeClr>
              </a:gs>
              <a:gs pos="60000">
                <a:schemeClr val="bg1"/>
              </a:gs>
              <a:gs pos="100000">
                <a:schemeClr val="bg1">
                  <a:lumMod val="85000"/>
                </a:schemeClr>
              </a:gs>
            </a:gsLst>
            <a:lin ang="5400000" scaled="1"/>
          </a:gradFill>
          <a:ln>
            <a:solidFill>
              <a:schemeClr val="bg1">
                <a:lumMod val="9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ectangle: Rounded Corners 18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SpPr/>
        </xdr:nvSpPr>
        <xdr:spPr>
          <a:xfrm>
            <a:off x="2952751" y="1019174"/>
            <a:ext cx="200024" cy="1438275"/>
          </a:xfrm>
          <a:prstGeom prst="roundRect">
            <a:avLst/>
          </a:prstGeom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409576</xdr:colOff>
      <xdr:row>4</xdr:row>
      <xdr:rowOff>104774</xdr:rowOff>
    </xdr:from>
    <xdr:to>
      <xdr:col>5</xdr:col>
      <xdr:colOff>542926</xdr:colOff>
      <xdr:row>11</xdr:row>
      <xdr:rowOff>104775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209550</xdr:colOff>
      <xdr:row>8</xdr:row>
      <xdr:rowOff>123825</xdr:rowOff>
    </xdr:from>
    <xdr:to>
      <xdr:col>5</xdr:col>
      <xdr:colOff>85725</xdr:colOff>
      <xdr:row>9</xdr:row>
      <xdr:rowOff>114300</xdr:rowOff>
    </xdr:to>
    <xdr:sp macro="" textlink="Analysis!C60">
      <xdr:nvSpPr>
        <xdr:cNvPr id="21" name="TextBox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2647950" y="1647825"/>
          <a:ext cx="48577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B369DDA-0EB3-4934-8A5F-F7142AB00A76}" type="TxLink">
            <a:rPr lang="en-US" sz="11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pPr algn="ctr"/>
            <a:t>ROI</a:t>
          </a:fld>
          <a:endParaRPr lang="en-US" sz="11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4</xdr:col>
      <xdr:colOff>47626</xdr:colOff>
      <xdr:row>6</xdr:row>
      <xdr:rowOff>152400</xdr:rowOff>
    </xdr:from>
    <xdr:to>
      <xdr:col>5</xdr:col>
      <xdr:colOff>247650</xdr:colOff>
      <xdr:row>8</xdr:row>
      <xdr:rowOff>66675</xdr:rowOff>
    </xdr:to>
    <xdr:sp macro="" textlink="Analysis!D60">
      <xdr:nvSpPr>
        <xdr:cNvPr id="22" name="TextBox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 txBox="1"/>
      </xdr:nvSpPr>
      <xdr:spPr>
        <a:xfrm>
          <a:off x="2486026" y="1295400"/>
          <a:ext cx="80962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0366335-46D7-4A45-978B-DB133B55A728}" type="TxLink">
            <a:rPr lang="en-US" sz="20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pPr algn="ctr"/>
            <a:t>3%</a:t>
          </a:fld>
          <a:endParaRPr lang="en-US" sz="20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</xdr:col>
      <xdr:colOff>600075</xdr:colOff>
      <xdr:row>4</xdr:row>
      <xdr:rowOff>9525</xdr:rowOff>
    </xdr:from>
    <xdr:to>
      <xdr:col>9</xdr:col>
      <xdr:colOff>361950</xdr:colOff>
      <xdr:row>11</xdr:row>
      <xdr:rowOff>95250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409575</xdr:colOff>
      <xdr:row>4</xdr:row>
      <xdr:rowOff>9525</xdr:rowOff>
    </xdr:from>
    <xdr:to>
      <xdr:col>13</xdr:col>
      <xdr:colOff>47625</xdr:colOff>
      <xdr:row>11</xdr:row>
      <xdr:rowOff>104775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219074</xdr:colOff>
      <xdr:row>8</xdr:row>
      <xdr:rowOff>123824</xdr:rowOff>
    </xdr:from>
    <xdr:to>
      <xdr:col>12</xdr:col>
      <xdr:colOff>196850</xdr:colOff>
      <xdr:row>9</xdr:row>
      <xdr:rowOff>130174</xdr:rowOff>
    </xdr:to>
    <xdr:sp macro="" textlink="Analysis!$C$62">
      <xdr:nvSpPr>
        <xdr:cNvPr id="25" name="TextBox 20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6924674" y="1647824"/>
          <a:ext cx="587376" cy="196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fld id="{8EEA3F19-D6B8-4399-B3AE-C8B7169E28E5}" type="TxLink">
            <a:rPr lang="en-US" sz="11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pPr algn="ctr"/>
            <a:t>ROA</a:t>
          </a:fld>
          <a:endParaRPr lang="en-US" sz="11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11</xdr:col>
      <xdr:colOff>76200</xdr:colOff>
      <xdr:row>6</xdr:row>
      <xdr:rowOff>95249</xdr:rowOff>
    </xdr:from>
    <xdr:to>
      <xdr:col>12</xdr:col>
      <xdr:colOff>361950</xdr:colOff>
      <xdr:row>8</xdr:row>
      <xdr:rowOff>0</xdr:rowOff>
    </xdr:to>
    <xdr:sp macro="" textlink="Analysis!$D$62">
      <xdr:nvSpPr>
        <xdr:cNvPr id="26" name="TextBox 21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6781800" y="1238249"/>
          <a:ext cx="895350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B0D0EEDE-77C1-4C3B-8984-C450F6673F22}" type="TxLink">
            <a:rPr lang="en-US" sz="20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pPr marL="0" indent="0" algn="ctr"/>
            <a:t>1%</a:t>
          </a:fld>
          <a:endParaRPr lang="en-US" sz="2000" b="0" i="0" u="none" strike="noStrike">
            <a:solidFill>
              <a:srgbClr val="000000"/>
            </a:solidFill>
            <a:latin typeface="Arial Black" panose="020B0A04020102020204" pitchFamily="34" charset="0"/>
            <a:ea typeface="Calibri"/>
            <a:cs typeface="Calibri"/>
          </a:endParaRPr>
        </a:p>
      </xdr:txBody>
    </xdr:sp>
    <xdr:clientData/>
  </xdr:twoCellAnchor>
  <xdr:twoCellAnchor>
    <xdr:from>
      <xdr:col>13</xdr:col>
      <xdr:colOff>419100</xdr:colOff>
      <xdr:row>3</xdr:row>
      <xdr:rowOff>142875</xdr:rowOff>
    </xdr:from>
    <xdr:to>
      <xdr:col>16</xdr:col>
      <xdr:colOff>366711</xdr:colOff>
      <xdr:row>11</xdr:row>
      <xdr:rowOff>66675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95250</xdr:colOff>
      <xdr:row>12</xdr:row>
      <xdr:rowOff>104775</xdr:rowOff>
    </xdr:from>
    <xdr:to>
      <xdr:col>8</xdr:col>
      <xdr:colOff>142875</xdr:colOff>
      <xdr:row>30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1" name="Chart 30">
              <a:extLst>
                <a:ext uri="{FF2B5EF4-FFF2-40B4-BE49-F238E27FC236}">
                  <a16:creationId xmlns:a16="http://schemas.microsoft.com/office/drawing/2014/main" id="{00000000-0008-0000-0300-00001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16906" y="2390775"/>
              <a:ext cx="3083719" cy="3467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219075</xdr:colOff>
      <xdr:row>12</xdr:row>
      <xdr:rowOff>190499</xdr:rowOff>
    </xdr:from>
    <xdr:to>
      <xdr:col>16</xdr:col>
      <xdr:colOff>95250</xdr:colOff>
      <xdr:row>30</xdr:row>
      <xdr:rowOff>47624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2" name="Chart 31">
              <a:extLst>
                <a:ext uri="{FF2B5EF4-FFF2-40B4-BE49-F238E27FC236}">
                  <a16:creationId xmlns:a16="http://schemas.microsoft.com/office/drawing/2014/main" id="{00000000-0008-0000-0300-000020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05475" y="2476499"/>
              <a:ext cx="4143375" cy="3286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466725</xdr:colOff>
      <xdr:row>2</xdr:row>
      <xdr:rowOff>23130</xdr:rowOff>
    </xdr:from>
    <xdr:to>
      <xdr:col>22</xdr:col>
      <xdr:colOff>295275</xdr:colOff>
      <xdr:row>18</xdr:row>
      <xdr:rowOff>190499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486833</xdr:colOff>
      <xdr:row>22</xdr:row>
      <xdr:rowOff>126998</xdr:rowOff>
    </xdr:from>
    <xdr:to>
      <xdr:col>19</xdr:col>
      <xdr:colOff>314325</xdr:colOff>
      <xdr:row>25</xdr:row>
      <xdr:rowOff>38100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/>
      </xdr:nvSpPr>
      <xdr:spPr>
        <a:xfrm>
          <a:off x="10240433" y="4317998"/>
          <a:ext cx="1656292" cy="482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tx1"/>
              </a:solidFill>
            </a:rPr>
            <a:t>Income Achieved vs Target</a:t>
          </a:r>
        </a:p>
      </xdr:txBody>
    </xdr:sp>
    <xdr:clientData/>
  </xdr:twoCellAnchor>
  <xdr:twoCellAnchor>
    <xdr:from>
      <xdr:col>19</xdr:col>
      <xdr:colOff>247650</xdr:colOff>
      <xdr:row>22</xdr:row>
      <xdr:rowOff>123824</xdr:rowOff>
    </xdr:from>
    <xdr:to>
      <xdr:col>21</xdr:col>
      <xdr:colOff>485775</xdr:colOff>
      <xdr:row>25</xdr:row>
      <xdr:rowOff>38099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11830050" y="4314824"/>
          <a:ext cx="1457325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200" b="1">
              <a:solidFill>
                <a:schemeClr val="tx1"/>
              </a:solidFill>
              <a:latin typeface="+mn-lt"/>
              <a:ea typeface="+mn-ea"/>
              <a:cs typeface="+mn-cs"/>
            </a:rPr>
            <a:t>Expense Reached vs Target</a:t>
          </a:r>
        </a:p>
        <a:p>
          <a:pPr marL="0" indent="0" algn="ctr"/>
          <a:endParaRPr lang="en-US" sz="9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190500</xdr:colOff>
      <xdr:row>22</xdr:row>
      <xdr:rowOff>66675</xdr:rowOff>
    </xdr:from>
    <xdr:to>
      <xdr:col>19</xdr:col>
      <xdr:colOff>200025</xdr:colOff>
      <xdr:row>30</xdr:row>
      <xdr:rowOff>123825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/>
      </xdr:nvCxnSpPr>
      <xdr:spPr>
        <a:xfrm>
          <a:off x="11772900" y="4257675"/>
          <a:ext cx="9525" cy="1581150"/>
        </a:xfrm>
        <a:prstGeom prst="line">
          <a:avLst/>
        </a:prstGeom>
        <a:ln w="190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25</xdr:row>
      <xdr:rowOff>155572</xdr:rowOff>
    </xdr:from>
    <xdr:to>
      <xdr:col>19</xdr:col>
      <xdr:colOff>217714</xdr:colOff>
      <xdr:row>28</xdr:row>
      <xdr:rowOff>171449</xdr:rowOff>
    </xdr:to>
    <xdr:sp macro="" textlink="Analysis!$D$67">
      <xdr:nvSpPr>
        <xdr:cNvPr id="39" name="TextBox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 txBox="1"/>
      </xdr:nvSpPr>
      <xdr:spPr>
        <a:xfrm>
          <a:off x="10504714" y="4918072"/>
          <a:ext cx="1347107" cy="5873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E3D2387E-6451-46B5-A7C3-CDEF2B7F7D4E}" type="TxLink">
            <a:rPr lang="en-US" sz="2800" b="0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  <a:ea typeface="Calibri"/>
              <a:cs typeface="Calibri"/>
            </a:rPr>
            <a:pPr/>
            <a:t>98%</a:t>
          </a:fld>
          <a:endParaRPr 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19</xdr:col>
      <xdr:colOff>553509</xdr:colOff>
      <xdr:row>25</xdr:row>
      <xdr:rowOff>142875</xdr:rowOff>
    </xdr:from>
    <xdr:to>
      <xdr:col>21</xdr:col>
      <xdr:colOff>361951</xdr:colOff>
      <xdr:row>28</xdr:row>
      <xdr:rowOff>180975</xdr:rowOff>
    </xdr:to>
    <xdr:sp macro="" textlink="Analysis!$D$69">
      <xdr:nvSpPr>
        <xdr:cNvPr id="40" name="TextBox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 txBox="1"/>
      </xdr:nvSpPr>
      <xdr:spPr>
        <a:xfrm>
          <a:off x="12135909" y="4905375"/>
          <a:ext cx="1027642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AE605149-BD52-4AFB-AA1B-0FE6655AB232}" type="TxLink">
            <a:rPr lang="en-US" sz="2800" b="0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  <a:ea typeface="Calibri"/>
              <a:cs typeface="Calibri"/>
            </a:rPr>
            <a:pPr marL="0" indent="0"/>
            <a:t>83%</a:t>
          </a:fld>
          <a:endParaRPr lang="en-US" sz="2800" b="0" i="0" u="none" strike="noStrike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 Black" panose="020B0A04020102020204" pitchFamily="34" charset="0"/>
            <a:ea typeface="Calibri"/>
            <a:cs typeface="Calibri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66675</xdr:colOff>
          <xdr:row>2</xdr:row>
          <xdr:rowOff>19050</xdr:rowOff>
        </xdr:from>
        <xdr:to>
          <xdr:col>21</xdr:col>
          <xdr:colOff>533400</xdr:colOff>
          <xdr:row>3</xdr:row>
          <xdr:rowOff>57150</xdr:rowOff>
        </xdr:to>
        <xdr:sp macro="" textlink="">
          <xdr:nvSpPr>
            <xdr:cNvPr id="2052" name="Drop Dow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3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485775</xdr:colOff>
      <xdr:row>6</xdr:row>
      <xdr:rowOff>128832</xdr:rowOff>
    </xdr:from>
    <xdr:to>
      <xdr:col>3</xdr:col>
      <xdr:colOff>161925</xdr:colOff>
      <xdr:row>11</xdr:row>
      <xdr:rowOff>49743</xdr:rowOff>
    </xdr:to>
    <xdr:grpSp>
      <xdr:nvGrpSpPr>
        <xdr:cNvPr id="49" name="Group 4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GrpSpPr/>
      </xdr:nvGrpSpPr>
      <xdr:grpSpPr>
        <a:xfrm>
          <a:off x="1092994" y="1271832"/>
          <a:ext cx="890587" cy="873411"/>
          <a:chOff x="1095375" y="1271832"/>
          <a:chExt cx="895350" cy="873411"/>
        </a:xfrm>
      </xdr:grpSpPr>
      <xdr:pic>
        <xdr:nvPicPr>
          <xdr:cNvPr id="47" name="Graphic 46" descr="Document with solid fill">
            <a:extLst>
              <a:ext uri="{FF2B5EF4-FFF2-40B4-BE49-F238E27FC236}">
                <a16:creationId xmlns:a16="http://schemas.microsoft.com/office/drawing/2014/main" id="{00000000-0008-0000-0300-00002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 rot="16200000">
            <a:off x="1187166" y="1273949"/>
            <a:ext cx="643752" cy="639518"/>
          </a:xfrm>
          <a:prstGeom prst="rect">
            <a:avLst/>
          </a:prstGeom>
        </xdr:spPr>
      </xdr:pic>
      <xdr:sp macro="" textlink="">
        <xdr:nvSpPr>
          <xdr:cNvPr id="48" name="TextBox 47">
            <a:extLst>
              <a:ext uri="{FF2B5EF4-FFF2-40B4-BE49-F238E27FC236}">
                <a16:creationId xmlns:a16="http://schemas.microsoft.com/office/drawing/2014/main" id="{00000000-0008-0000-0300-000030000000}"/>
              </a:ext>
            </a:extLst>
          </xdr:cNvPr>
          <xdr:cNvSpPr txBox="1"/>
        </xdr:nvSpPr>
        <xdr:spPr>
          <a:xfrm>
            <a:off x="1095375" y="1866901"/>
            <a:ext cx="895350" cy="2783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Cover Page</a:t>
            </a:r>
          </a:p>
        </xdr:txBody>
      </xdr:sp>
    </xdr:grpSp>
    <xdr:clientData/>
  </xdr:twoCellAnchor>
  <xdr:twoCellAnchor>
    <xdr:from>
      <xdr:col>1</xdr:col>
      <xdr:colOff>342900</xdr:colOff>
      <xdr:row>12</xdr:row>
      <xdr:rowOff>62444</xdr:rowOff>
    </xdr:from>
    <xdr:to>
      <xdr:col>3</xdr:col>
      <xdr:colOff>257175</xdr:colOff>
      <xdr:row>17</xdr:row>
      <xdr:rowOff>190499</xdr:rowOff>
    </xdr:to>
    <xdr:grpSp>
      <xdr:nvGrpSpPr>
        <xdr:cNvPr id="50" name="Group 4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GrpSpPr/>
      </xdr:nvGrpSpPr>
      <xdr:grpSpPr>
        <a:xfrm>
          <a:off x="950119" y="2348444"/>
          <a:ext cx="1128712" cy="1080555"/>
          <a:chOff x="952500" y="2348444"/>
          <a:chExt cx="1133475" cy="1080555"/>
        </a:xfrm>
      </xdr:grpSpPr>
      <xdr:pic>
        <xdr:nvPicPr>
          <xdr:cNvPr id="45" name="Graphic 44" descr="Daily calendar with solid fill">
            <a:extLst>
              <a:ext uri="{FF2B5EF4-FFF2-40B4-BE49-F238E27FC236}">
                <a16:creationId xmlns:a16="http://schemas.microsoft.com/office/drawing/2014/main" id="{00000000-0008-0000-0300-00002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1175809" y="2348444"/>
            <a:ext cx="662516" cy="669857"/>
          </a:xfrm>
          <a:prstGeom prst="rect">
            <a:avLst/>
          </a:prstGeom>
        </xdr:spPr>
      </xdr:pic>
      <xdr:sp macro="" textlink="">
        <xdr:nvSpPr>
          <xdr:cNvPr id="52" name="TextBox 51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SpPr txBox="1"/>
        </xdr:nvSpPr>
        <xdr:spPr>
          <a:xfrm>
            <a:off x="952500" y="2952750"/>
            <a:ext cx="1133475" cy="4762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1"/>
              <a:t>Dashboard Report</a:t>
            </a:r>
          </a:p>
        </xdr:txBody>
      </xdr:sp>
    </xdr:grpSp>
    <xdr:clientData/>
  </xdr:twoCellAnchor>
  <xdr:twoCellAnchor>
    <xdr:from>
      <xdr:col>1</xdr:col>
      <xdr:colOff>495300</xdr:colOff>
      <xdr:row>19</xdr:row>
      <xdr:rowOff>60326</xdr:rowOff>
    </xdr:from>
    <xdr:to>
      <xdr:col>3</xdr:col>
      <xdr:colOff>200025</xdr:colOff>
      <xdr:row>24</xdr:row>
      <xdr:rowOff>66675</xdr:rowOff>
    </xdr:to>
    <xdr:grpSp>
      <xdr:nvGrpSpPr>
        <xdr:cNvPr id="51" name="Group 5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GrpSpPr/>
      </xdr:nvGrpSpPr>
      <xdr:grpSpPr>
        <a:xfrm>
          <a:off x="1102519" y="3679826"/>
          <a:ext cx="919162" cy="958849"/>
          <a:chOff x="1104900" y="3679826"/>
          <a:chExt cx="923925" cy="958849"/>
        </a:xfrm>
      </xdr:grpSpPr>
      <xdr:pic>
        <xdr:nvPicPr>
          <xdr:cNvPr id="43" name="Graphic 42" descr="Upward trend with solid fill">
            <a:extLst>
              <a:ext uri="{FF2B5EF4-FFF2-40B4-BE49-F238E27FC236}">
                <a16:creationId xmlns:a16="http://schemas.microsoft.com/office/drawing/2014/main" id="{00000000-0008-0000-03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6"/>
              </a:ext>
            </a:extLst>
          </a:blip>
          <a:stretch>
            <a:fillRect/>
          </a:stretch>
        </xdr:blipFill>
        <xdr:spPr>
          <a:xfrm>
            <a:off x="1189568" y="3679826"/>
            <a:ext cx="641348" cy="645582"/>
          </a:xfrm>
          <a:prstGeom prst="rect">
            <a:avLst/>
          </a:prstGeom>
        </xdr:spPr>
      </xdr:pic>
      <xdr:sp macro="" textlink="">
        <xdr:nvSpPr>
          <xdr:cNvPr id="54" name="TextBox 53">
            <a:extLst>
              <a:ext uri="{FF2B5EF4-FFF2-40B4-BE49-F238E27FC236}">
                <a16:creationId xmlns:a16="http://schemas.microsoft.com/office/drawing/2014/main" id="{00000000-0008-0000-0300-000036000000}"/>
              </a:ext>
            </a:extLst>
          </xdr:cNvPr>
          <xdr:cNvSpPr txBox="1"/>
        </xdr:nvSpPr>
        <xdr:spPr>
          <a:xfrm>
            <a:off x="1104900" y="4305300"/>
            <a:ext cx="923925" cy="333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Dashboard</a:t>
            </a:r>
          </a:p>
        </xdr:txBody>
      </xdr:sp>
    </xdr:grpSp>
    <xdr:clientData/>
  </xdr:twoCellAnchor>
  <xdr:twoCellAnchor>
    <xdr:from>
      <xdr:col>3</xdr:col>
      <xdr:colOff>309562</xdr:colOff>
      <xdr:row>0</xdr:row>
      <xdr:rowOff>95251</xdr:rowOff>
    </xdr:from>
    <xdr:to>
      <xdr:col>16</xdr:col>
      <xdr:colOff>95251</xdr:colOff>
      <xdr:row>3</xdr:row>
      <xdr:rowOff>59535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D4017A3D-D39B-4293-9325-4D2EB039EB9C}"/>
            </a:ext>
          </a:extLst>
        </xdr:cNvPr>
        <xdr:cNvSpPr/>
      </xdr:nvSpPr>
      <xdr:spPr>
        <a:xfrm rot="5400000">
          <a:off x="5703093" y="-3476624"/>
          <a:ext cx="535784" cy="7679533"/>
        </a:xfrm>
        <a:prstGeom prst="roundRect">
          <a:avLst>
            <a:gd name="adj" fmla="val 17929"/>
          </a:avLst>
        </a:prstGeom>
        <a:solidFill>
          <a:schemeClr val="tx1"/>
        </a:solidFill>
        <a:ln>
          <a:solidFill>
            <a:schemeClr val="bg1">
              <a:lumMod val="8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488157</xdr:colOff>
      <xdr:row>0</xdr:row>
      <xdr:rowOff>119062</xdr:rowOff>
    </xdr:from>
    <xdr:to>
      <xdr:col>16</xdr:col>
      <xdr:colOff>59531</xdr:colOff>
      <xdr:row>3</xdr:row>
      <xdr:rowOff>35719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ED3A9D5-DD35-4BA3-B651-8821E6A10F4C}"/>
            </a:ext>
          </a:extLst>
        </xdr:cNvPr>
        <xdr:cNvSpPr txBox="1"/>
      </xdr:nvSpPr>
      <xdr:spPr>
        <a:xfrm>
          <a:off x="2309813" y="119062"/>
          <a:ext cx="7465218" cy="488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>
              <a:solidFill>
                <a:srgbClr val="FFC000"/>
              </a:solidFill>
              <a:latin typeface="Arial Black" panose="020B0A04020102020204" pitchFamily="34" charset="0"/>
            </a:rPr>
            <a:t>INCOME</a:t>
          </a:r>
          <a:r>
            <a:rPr lang="en-US" sz="2400" b="1" baseline="0">
              <a:latin typeface="Arial Black" panose="020B0A04020102020204" pitchFamily="34" charset="0"/>
            </a:rPr>
            <a:t> </a:t>
          </a:r>
          <a:r>
            <a:rPr lang="en-US" sz="2400" b="1" baseline="0">
              <a:solidFill>
                <a:srgbClr val="FFC000"/>
              </a:solidFill>
              <a:latin typeface="Arial Black" panose="020B0A04020102020204" pitchFamily="34" charset="0"/>
            </a:rPr>
            <a:t>STATEMENT</a:t>
          </a:r>
          <a:r>
            <a:rPr lang="en-US" sz="2400" b="1" baseline="0">
              <a:latin typeface="Arial Black" panose="020B0A04020102020204" pitchFamily="34" charset="0"/>
            </a:rPr>
            <a:t> </a:t>
          </a:r>
          <a:r>
            <a:rPr lang="en-US" sz="2400" b="1" baseline="0">
              <a:solidFill>
                <a:srgbClr val="FFC000"/>
              </a:solidFill>
              <a:latin typeface="Arial Black" panose="020B0A04020102020204" pitchFamily="34" charset="0"/>
            </a:rPr>
            <a:t>DASHBOARD</a:t>
          </a:r>
          <a:endParaRPr lang="en-US" sz="2400" b="1">
            <a:solidFill>
              <a:srgbClr val="FFC000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238124</xdr:colOff>
      <xdr:row>0</xdr:row>
      <xdr:rowOff>83343</xdr:rowOff>
    </xdr:from>
    <xdr:to>
      <xdr:col>3</xdr:col>
      <xdr:colOff>273843</xdr:colOff>
      <xdr:row>3</xdr:row>
      <xdr:rowOff>71436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BAA57916-3EF0-4CC9-89AB-9E44658F38C8}"/>
            </a:ext>
          </a:extLst>
        </xdr:cNvPr>
        <xdr:cNvSpPr/>
      </xdr:nvSpPr>
      <xdr:spPr>
        <a:xfrm>
          <a:off x="1452562" y="83343"/>
          <a:ext cx="642937" cy="559593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273844</xdr:colOff>
      <xdr:row>0</xdr:row>
      <xdr:rowOff>47626</xdr:rowOff>
    </xdr:from>
    <xdr:to>
      <xdr:col>3</xdr:col>
      <xdr:colOff>250032</xdr:colOff>
      <xdr:row>3</xdr:row>
      <xdr:rowOff>59532</xdr:rowOff>
    </xdr:to>
    <xdr:pic>
      <xdr:nvPicPr>
        <xdr:cNvPr id="29" name="Graphic 28" descr="Money with solid fill">
          <a:extLst>
            <a:ext uri="{FF2B5EF4-FFF2-40B4-BE49-F238E27FC236}">
              <a16:creationId xmlns:a16="http://schemas.microsoft.com/office/drawing/2014/main" id="{277A7C4F-0BF8-4D53-9355-F6249BF4C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488282" y="47626"/>
          <a:ext cx="583406" cy="583406"/>
        </a:xfrm>
        <a:prstGeom prst="rect">
          <a:avLst/>
        </a:prstGeom>
      </xdr:spPr>
    </xdr:pic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0.30738</cdr:x>
      <cdr:y>0.59955</cdr:y>
    </cdr:from>
    <cdr:to>
      <cdr:x>0.67665</cdr:x>
      <cdr:y>0.73826</cdr:y>
    </cdr:to>
    <cdr:sp macro="" textlink="">
      <cdr:nvSpPr>
        <cdr:cNvPr id="4" name="TextBox 20">
          <a:extLst xmlns:a="http://schemas.openxmlformats.org/drawingml/2006/main">
            <a:ext uri="{FF2B5EF4-FFF2-40B4-BE49-F238E27FC236}">
              <a16:creationId xmlns:a16="http://schemas.microsoft.com/office/drawing/2014/main" id="{316FC07C-2D5A-4EB0-A335-8091CC8D68B4}"/>
            </a:ext>
          </a:extLst>
        </cdr:cNvPr>
        <cdr:cNvSpPr txBox="1"/>
      </cdr:nvSpPr>
      <cdr:spPr>
        <a:xfrm xmlns:a="http://schemas.openxmlformats.org/drawingml/2006/main">
          <a:off x="488949" y="850900"/>
          <a:ext cx="587376" cy="196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>
              <a:latin typeface="Arial Black" panose="020B0A04020102020204" pitchFamily="34" charset="0"/>
            </a:rPr>
            <a:t>NPM</a:t>
          </a:r>
        </a:p>
      </cdr:txBody>
    </cdr:sp>
  </cdr:relSizeAnchor>
  <cdr:relSizeAnchor xmlns:cdr="http://schemas.openxmlformats.org/drawingml/2006/chartDrawing">
    <cdr:from>
      <cdr:x>0.22954</cdr:x>
      <cdr:y>0.33781</cdr:y>
    </cdr:from>
    <cdr:to>
      <cdr:x>0.73852</cdr:x>
      <cdr:y>0.54586</cdr:y>
    </cdr:to>
    <cdr:sp macro="" textlink="Analysis!$D$61">
      <cdr:nvSpPr>
        <cdr:cNvPr id="5" name="TextBox 21">
          <a:extLst xmlns:a="http://schemas.openxmlformats.org/drawingml/2006/main">
            <a:ext uri="{FF2B5EF4-FFF2-40B4-BE49-F238E27FC236}">
              <a16:creationId xmlns:a16="http://schemas.microsoft.com/office/drawing/2014/main" id="{93DF9968-A3C7-467D-97BB-51A3C89A123D}"/>
            </a:ext>
          </a:extLst>
        </cdr:cNvPr>
        <cdr:cNvSpPr txBox="1"/>
      </cdr:nvSpPr>
      <cdr:spPr>
        <a:xfrm xmlns:a="http://schemas.openxmlformats.org/drawingml/2006/main">
          <a:off x="365125" y="479425"/>
          <a:ext cx="809624" cy="2952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horzOverflow="clip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ctr"/>
          <a:fld id="{71EF33BE-F15D-4BEB-B329-CD84B2A01D5C}" type="TxLink">
            <a:rPr lang="en-US" sz="20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pPr marL="0" indent="0" algn="ctr"/>
            <a:t>32%</a:t>
          </a:fld>
          <a:endParaRPr lang="en-US" sz="2000" b="0" i="0" u="none" strike="noStrike">
            <a:solidFill>
              <a:srgbClr val="000000"/>
            </a:solidFill>
            <a:latin typeface="Arial Black" panose="020B0A04020102020204" pitchFamily="34" charset="0"/>
            <a:ea typeface="Calibri"/>
            <a:cs typeface="Calibri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0.17694</cdr:x>
      <cdr:y>0.62061</cdr:y>
    </cdr:from>
    <cdr:to>
      <cdr:x>0.80429</cdr:x>
      <cdr:y>0.69079</cdr:y>
    </cdr:to>
    <cdr:sp macro="" textlink="Analysis!$C$63">
      <cdr:nvSpPr>
        <cdr:cNvPr id="2" name="TextBox 20">
          <a:extLst xmlns:a="http://schemas.openxmlformats.org/drawingml/2006/main">
            <a:ext uri="{FF2B5EF4-FFF2-40B4-BE49-F238E27FC236}">
              <a16:creationId xmlns:a16="http://schemas.microsoft.com/office/drawing/2014/main" id="{796ABF32-7B60-419B-A18C-DA8A0169EB34}"/>
            </a:ext>
          </a:extLst>
        </cdr:cNvPr>
        <cdr:cNvSpPr txBox="1"/>
      </cdr:nvSpPr>
      <cdr:spPr>
        <a:xfrm xmlns:a="http://schemas.openxmlformats.org/drawingml/2006/main">
          <a:off x="314325" y="898526"/>
          <a:ext cx="1114425" cy="101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6A2E1D2E-FC46-425F-814D-4ACF1F8F6847}" type="TxLink">
            <a:rPr lang="en-US" sz="9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pPr algn="ctr"/>
            <a:t>Quick Ratio</a:t>
          </a:fld>
          <a:endParaRPr lang="en-US" sz="900">
            <a:latin typeface="Arial Black" panose="020B0A04020102020204" pitchFamily="34" charset="0"/>
          </a:endParaRPr>
        </a:p>
      </cdr:txBody>
    </cdr:sp>
  </cdr:relSizeAnchor>
  <cdr:relSizeAnchor xmlns:cdr="http://schemas.openxmlformats.org/drawingml/2006/chartDrawing">
    <cdr:from>
      <cdr:x>0.20554</cdr:x>
      <cdr:y>0.3114</cdr:y>
    </cdr:from>
    <cdr:to>
      <cdr:x>0.70956</cdr:x>
      <cdr:y>0.50877</cdr:y>
    </cdr:to>
    <cdr:sp macro="" textlink="Analysis!$D$63">
      <cdr:nvSpPr>
        <cdr:cNvPr id="3" name="TextBox 21">
          <a:extLst xmlns:a="http://schemas.openxmlformats.org/drawingml/2006/main">
            <a:ext uri="{FF2B5EF4-FFF2-40B4-BE49-F238E27FC236}">
              <a16:creationId xmlns:a16="http://schemas.microsoft.com/office/drawing/2014/main" id="{F8F49129-B8A0-48C0-B41A-CAFFE9A6BD7B}"/>
            </a:ext>
          </a:extLst>
        </cdr:cNvPr>
        <cdr:cNvSpPr txBox="1"/>
      </cdr:nvSpPr>
      <cdr:spPr>
        <a:xfrm xmlns:a="http://schemas.openxmlformats.org/drawingml/2006/main">
          <a:off x="365125" y="450850"/>
          <a:ext cx="895350" cy="2857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ctr"/>
          <a:fld id="{A6741368-5811-473F-97A5-A1E621F7FDD9}" type="TxLink">
            <a:rPr lang="en-US" sz="16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pPr marL="0" indent="0" algn="ctr"/>
            <a:t>1.463</a:t>
          </a:fld>
          <a:endParaRPr lang="en-US" sz="1600" b="0" i="0" u="none" strike="noStrike">
            <a:solidFill>
              <a:srgbClr val="000000"/>
            </a:solidFill>
            <a:latin typeface="Arial Black" panose="020B0A04020102020204" pitchFamily="34" charset="0"/>
            <a:ea typeface="Calibri"/>
            <a:cs typeface="Calibri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ACCD-B90B-4498-A463-686E1387FD4E}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F255-8199-4684-8F68-D5971E420742}">
  <dimension ref="B1:O23"/>
  <sheetViews>
    <sheetView showGridLines="0" showRowColHeaders="0" zoomScale="90" zoomScaleNormal="90" workbookViewId="0"/>
  </sheetViews>
  <sheetFormatPr defaultColWidth="11.42578125" defaultRowHeight="15" x14ac:dyDescent="0.25"/>
  <cols>
    <col min="1" max="1" width="2.28515625" customWidth="1"/>
    <col min="2" max="2" width="4.140625" customWidth="1"/>
    <col min="3" max="3" width="26.28515625" style="1" customWidth="1"/>
    <col min="4" max="15" width="14.5703125" style="1" customWidth="1"/>
  </cols>
  <sheetData>
    <row r="1" spans="2:15" ht="15.75" thickBot="1" x14ac:dyDescent="0.3"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2:15" ht="26.25" customHeight="1" x14ac:dyDescent="0.25">
      <c r="B2" s="46" t="s">
        <v>15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8"/>
    </row>
    <row r="3" spans="2:15" ht="18" customHeight="1" x14ac:dyDescent="0.25">
      <c r="B3" s="49" t="s">
        <v>14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/>
    </row>
    <row r="4" spans="2:15" ht="18" customHeight="1" thickBot="1" x14ac:dyDescent="0.3">
      <c r="B4" s="52" t="s">
        <v>16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4"/>
    </row>
    <row r="5" spans="2:15" ht="33" customHeight="1" thickBot="1" x14ac:dyDescent="0.3">
      <c r="B5" s="29" t="s">
        <v>23</v>
      </c>
      <c r="C5" s="30" t="s">
        <v>21</v>
      </c>
      <c r="D5" s="31">
        <v>43831</v>
      </c>
      <c r="E5" s="32">
        <v>43862</v>
      </c>
      <c r="F5" s="32">
        <v>43891</v>
      </c>
      <c r="G5" s="33">
        <v>43922</v>
      </c>
      <c r="H5" s="31">
        <v>43952</v>
      </c>
      <c r="I5" s="32">
        <v>43983</v>
      </c>
      <c r="J5" s="32">
        <v>44013</v>
      </c>
      <c r="K5" s="33">
        <v>44044</v>
      </c>
      <c r="L5" s="31">
        <v>44075</v>
      </c>
      <c r="M5" s="32">
        <v>44105</v>
      </c>
      <c r="N5" s="32">
        <v>44136</v>
      </c>
      <c r="O5" s="33">
        <v>44166</v>
      </c>
    </row>
    <row r="6" spans="2:15" ht="18.75" customHeight="1" x14ac:dyDescent="0.25">
      <c r="B6" s="55" t="s">
        <v>15</v>
      </c>
      <c r="C6" s="34" t="s">
        <v>0</v>
      </c>
      <c r="D6" s="9">
        <v>8304345</v>
      </c>
      <c r="E6" s="3">
        <v>7856000</v>
      </c>
      <c r="F6" s="3">
        <v>7933500</v>
      </c>
      <c r="G6" s="5">
        <v>9409500</v>
      </c>
      <c r="H6" s="9">
        <v>8856000</v>
      </c>
      <c r="I6" s="3">
        <v>9594000</v>
      </c>
      <c r="J6" s="3">
        <v>6409500</v>
      </c>
      <c r="K6" s="5">
        <v>7564500</v>
      </c>
      <c r="L6" s="3">
        <v>9594000</v>
      </c>
      <c r="M6" s="3">
        <v>7564480</v>
      </c>
      <c r="N6" s="3">
        <v>8856000</v>
      </c>
      <c r="O6" s="28">
        <v>10533125</v>
      </c>
    </row>
    <row r="7" spans="2:15" ht="18.75" customHeight="1" x14ac:dyDescent="0.25">
      <c r="B7" s="56"/>
      <c r="C7" s="35" t="s">
        <v>1</v>
      </c>
      <c r="D7" s="9">
        <v>2200000</v>
      </c>
      <c r="E7" s="3">
        <v>2015840</v>
      </c>
      <c r="F7" s="3">
        <v>2008800</v>
      </c>
      <c r="G7" s="5">
        <v>2003520</v>
      </c>
      <c r="H7" s="9">
        <v>1173600</v>
      </c>
      <c r="I7" s="3">
        <v>2185920</v>
      </c>
      <c r="J7" s="3">
        <v>3157760</v>
      </c>
      <c r="K7" s="5">
        <v>2177120</v>
      </c>
      <c r="L7" s="3">
        <v>2221120</v>
      </c>
      <c r="M7" s="3">
        <v>3113760</v>
      </c>
      <c r="N7" s="3">
        <v>2175360</v>
      </c>
      <c r="O7" s="5">
        <v>2154240</v>
      </c>
    </row>
    <row r="8" spans="2:15" ht="18.75" customHeight="1" x14ac:dyDescent="0.25">
      <c r="B8" s="56"/>
      <c r="C8" s="35" t="s">
        <v>2</v>
      </c>
      <c r="D8" s="9">
        <f t="shared" ref="D8:O8" si="0">D6-D7</f>
        <v>6104345</v>
      </c>
      <c r="E8" s="3">
        <f t="shared" si="0"/>
        <v>5840160</v>
      </c>
      <c r="F8" s="3">
        <f t="shared" si="0"/>
        <v>5924700</v>
      </c>
      <c r="G8" s="5">
        <f t="shared" si="0"/>
        <v>7405980</v>
      </c>
      <c r="H8" s="9">
        <f t="shared" si="0"/>
        <v>7682400</v>
      </c>
      <c r="I8" s="3">
        <f t="shared" si="0"/>
        <v>7408080</v>
      </c>
      <c r="J8" s="3">
        <f t="shared" si="0"/>
        <v>3251740</v>
      </c>
      <c r="K8" s="5">
        <f t="shared" si="0"/>
        <v>5387380</v>
      </c>
      <c r="L8" s="3">
        <f t="shared" si="0"/>
        <v>7372880</v>
      </c>
      <c r="M8" s="3">
        <f t="shared" si="0"/>
        <v>4450720</v>
      </c>
      <c r="N8" s="3">
        <f t="shared" si="0"/>
        <v>6680640</v>
      </c>
      <c r="O8" s="5">
        <f t="shared" si="0"/>
        <v>8378885</v>
      </c>
    </row>
    <row r="9" spans="2:15" ht="18.75" customHeight="1" x14ac:dyDescent="0.25">
      <c r="B9" s="56"/>
      <c r="C9" s="35" t="s">
        <v>3</v>
      </c>
      <c r="D9" s="9">
        <v>2976700</v>
      </c>
      <c r="E9" s="3">
        <v>3060000</v>
      </c>
      <c r="F9" s="3">
        <v>3034500</v>
      </c>
      <c r="G9" s="5">
        <v>2927400</v>
      </c>
      <c r="H9" s="9">
        <v>2964800</v>
      </c>
      <c r="I9" s="3">
        <v>2976700</v>
      </c>
      <c r="J9" s="3">
        <v>3049800</v>
      </c>
      <c r="K9" s="5">
        <v>3145000</v>
      </c>
      <c r="L9" s="3">
        <v>3403400</v>
      </c>
      <c r="M9" s="3">
        <v>2954600</v>
      </c>
      <c r="N9" s="3">
        <v>2648600</v>
      </c>
      <c r="O9" s="5">
        <v>2454800</v>
      </c>
    </row>
    <row r="10" spans="2:15" ht="18.75" customHeight="1" x14ac:dyDescent="0.25">
      <c r="B10" s="56"/>
      <c r="C10" s="35" t="s">
        <v>4</v>
      </c>
      <c r="D10" s="9">
        <f t="shared" ref="D10:O10" si="1">D7+D9</f>
        <v>5176700</v>
      </c>
      <c r="E10" s="3">
        <f t="shared" si="1"/>
        <v>5075840</v>
      </c>
      <c r="F10" s="3">
        <f t="shared" si="1"/>
        <v>5043300</v>
      </c>
      <c r="G10" s="5">
        <f t="shared" si="1"/>
        <v>4930920</v>
      </c>
      <c r="H10" s="9">
        <f t="shared" si="1"/>
        <v>4138400</v>
      </c>
      <c r="I10" s="3">
        <f t="shared" si="1"/>
        <v>5162620</v>
      </c>
      <c r="J10" s="3">
        <f t="shared" si="1"/>
        <v>6207560</v>
      </c>
      <c r="K10" s="5">
        <f t="shared" si="1"/>
        <v>5322120</v>
      </c>
      <c r="L10" s="3">
        <f t="shared" si="1"/>
        <v>5624520</v>
      </c>
      <c r="M10" s="3">
        <f t="shared" si="1"/>
        <v>6068360</v>
      </c>
      <c r="N10" s="3">
        <f t="shared" si="1"/>
        <v>4823960</v>
      </c>
      <c r="O10" s="5">
        <f t="shared" si="1"/>
        <v>4609040</v>
      </c>
    </row>
    <row r="11" spans="2:15" ht="18.75" customHeight="1" x14ac:dyDescent="0.25">
      <c r="B11" s="56"/>
      <c r="C11" s="35" t="s">
        <v>17</v>
      </c>
      <c r="D11" s="9">
        <f>D8-D9</f>
        <v>3127645</v>
      </c>
      <c r="E11" s="3">
        <f t="shared" ref="E11:O11" si="2">E8-E9</f>
        <v>2780160</v>
      </c>
      <c r="F11" s="3">
        <f t="shared" si="2"/>
        <v>2890200</v>
      </c>
      <c r="G11" s="5">
        <f t="shared" si="2"/>
        <v>4478580</v>
      </c>
      <c r="H11" s="9">
        <f t="shared" si="2"/>
        <v>4717600</v>
      </c>
      <c r="I11" s="3">
        <f t="shared" si="2"/>
        <v>4431380</v>
      </c>
      <c r="J11" s="3">
        <f t="shared" si="2"/>
        <v>201940</v>
      </c>
      <c r="K11" s="5">
        <f t="shared" si="2"/>
        <v>2242380</v>
      </c>
      <c r="L11" s="3">
        <f t="shared" si="2"/>
        <v>3969480</v>
      </c>
      <c r="M11" s="3">
        <f t="shared" si="2"/>
        <v>1496120</v>
      </c>
      <c r="N11" s="3">
        <f t="shared" si="2"/>
        <v>4032040</v>
      </c>
      <c r="O11" s="5">
        <f t="shared" si="2"/>
        <v>5924085</v>
      </c>
    </row>
    <row r="12" spans="2:15" ht="18.75" customHeight="1" x14ac:dyDescent="0.25">
      <c r="B12" s="56"/>
      <c r="C12" s="35" t="s">
        <v>18</v>
      </c>
      <c r="D12" s="9">
        <f>D11*15%</f>
        <v>469146.75</v>
      </c>
      <c r="E12" s="3">
        <f t="shared" ref="E12:O12" si="3">E11*15%</f>
        <v>417024</v>
      </c>
      <c r="F12" s="3">
        <f t="shared" si="3"/>
        <v>433530</v>
      </c>
      <c r="G12" s="5">
        <f t="shared" si="3"/>
        <v>671787</v>
      </c>
      <c r="H12" s="9">
        <f t="shared" si="3"/>
        <v>707640</v>
      </c>
      <c r="I12" s="3">
        <f t="shared" si="3"/>
        <v>664707</v>
      </c>
      <c r="J12" s="3">
        <f t="shared" si="3"/>
        <v>30291</v>
      </c>
      <c r="K12" s="5">
        <f t="shared" si="3"/>
        <v>336357</v>
      </c>
      <c r="L12" s="3">
        <f t="shared" si="3"/>
        <v>595422</v>
      </c>
      <c r="M12" s="3">
        <f t="shared" si="3"/>
        <v>224418</v>
      </c>
      <c r="N12" s="3">
        <f t="shared" si="3"/>
        <v>604806</v>
      </c>
      <c r="O12" s="5">
        <f t="shared" si="3"/>
        <v>888612.75</v>
      </c>
    </row>
    <row r="13" spans="2:15" ht="18.75" customHeight="1" thickBot="1" x14ac:dyDescent="0.3">
      <c r="B13" s="57"/>
      <c r="C13" s="36" t="s">
        <v>5</v>
      </c>
      <c r="D13" s="9">
        <f>D11-D12</f>
        <v>2658498.25</v>
      </c>
      <c r="E13" s="3">
        <f t="shared" ref="E13:O13" si="4">E11-E12</f>
        <v>2363136</v>
      </c>
      <c r="F13" s="3">
        <f t="shared" si="4"/>
        <v>2456670</v>
      </c>
      <c r="G13" s="5">
        <f t="shared" si="4"/>
        <v>3806793</v>
      </c>
      <c r="H13" s="9">
        <f t="shared" si="4"/>
        <v>4009960</v>
      </c>
      <c r="I13" s="3">
        <f t="shared" si="4"/>
        <v>3766673</v>
      </c>
      <c r="J13" s="3">
        <f t="shared" si="4"/>
        <v>171649</v>
      </c>
      <c r="K13" s="5">
        <f t="shared" si="4"/>
        <v>1906023</v>
      </c>
      <c r="L13" s="3">
        <f t="shared" si="4"/>
        <v>3374058</v>
      </c>
      <c r="M13" s="3">
        <f t="shared" si="4"/>
        <v>1271702</v>
      </c>
      <c r="N13" s="3">
        <f t="shared" si="4"/>
        <v>3427234</v>
      </c>
      <c r="O13" s="5">
        <f t="shared" si="4"/>
        <v>5035472.25</v>
      </c>
    </row>
    <row r="14" spans="2:15" ht="18.75" customHeight="1" x14ac:dyDescent="0.25">
      <c r="B14" s="56" t="s">
        <v>22</v>
      </c>
      <c r="C14" s="37" t="s">
        <v>6</v>
      </c>
      <c r="D14" s="12">
        <v>3.2000000000000001E-2</v>
      </c>
      <c r="E14" s="13">
        <v>4.1000000000000002E-2</v>
      </c>
      <c r="F14" s="13">
        <v>2.9000000000000001E-2</v>
      </c>
      <c r="G14" s="14">
        <v>5.1999999999999998E-2</v>
      </c>
      <c r="H14" s="12">
        <v>4.5999999999999999E-2</v>
      </c>
      <c r="I14" s="13">
        <v>6.3E-2</v>
      </c>
      <c r="J14" s="13">
        <v>3.2000000000000001E-2</v>
      </c>
      <c r="K14" s="14">
        <v>4.4999999999999998E-2</v>
      </c>
      <c r="L14" s="12">
        <v>7.5999999999999998E-2</v>
      </c>
      <c r="M14" s="13">
        <v>6.7000000000000004E-2</v>
      </c>
      <c r="N14" s="13">
        <v>3.5000000000000003E-2</v>
      </c>
      <c r="O14" s="14">
        <v>5.2999999999999999E-2</v>
      </c>
    </row>
    <row r="15" spans="2:15" ht="18.75" customHeight="1" x14ac:dyDescent="0.25">
      <c r="B15" s="56"/>
      <c r="C15" s="38" t="s">
        <v>20</v>
      </c>
      <c r="D15" s="21">
        <f t="shared" ref="D15:O15" si="5">D13/D6</f>
        <v>0.32013340606634239</v>
      </c>
      <c r="E15" s="22">
        <f t="shared" si="5"/>
        <v>0.30080651731160896</v>
      </c>
      <c r="F15" s="22">
        <f t="shared" si="5"/>
        <v>0.3096577802987332</v>
      </c>
      <c r="G15" s="23">
        <f t="shared" si="5"/>
        <v>0.40456910569105692</v>
      </c>
      <c r="H15" s="21">
        <f t="shared" si="5"/>
        <v>0.45279584462511291</v>
      </c>
      <c r="I15" s="22">
        <f t="shared" si="5"/>
        <v>0.39260715030227228</v>
      </c>
      <c r="J15" s="22">
        <f t="shared" si="5"/>
        <v>2.6780404087682348E-2</v>
      </c>
      <c r="K15" s="23">
        <f t="shared" si="5"/>
        <v>0.25196946262145548</v>
      </c>
      <c r="L15" s="21">
        <f t="shared" si="5"/>
        <v>0.3516841776110069</v>
      </c>
      <c r="M15" s="22">
        <f t="shared" si="5"/>
        <v>0.1681149266043403</v>
      </c>
      <c r="N15" s="22">
        <f t="shared" si="5"/>
        <v>0.38699570912375791</v>
      </c>
      <c r="O15" s="23">
        <f t="shared" si="5"/>
        <v>0.47806061828754526</v>
      </c>
    </row>
    <row r="16" spans="2:15" ht="18.75" customHeight="1" thickBot="1" x14ac:dyDescent="0.3">
      <c r="B16" s="56"/>
      <c r="C16" s="39" t="s">
        <v>10</v>
      </c>
      <c r="D16" s="24">
        <v>1.0666666666666666E-2</v>
      </c>
      <c r="E16" s="25">
        <v>1.3666666666666667E-2</v>
      </c>
      <c r="F16" s="25">
        <v>1.2999999999999999E-2</v>
      </c>
      <c r="G16" s="26">
        <v>1.7333333333333333E-2</v>
      </c>
      <c r="H16" s="24">
        <v>1.5333333333333332E-2</v>
      </c>
      <c r="I16" s="25">
        <v>2.1000000000000001E-2</v>
      </c>
      <c r="J16" s="25">
        <v>2.3000000000000003E-2</v>
      </c>
      <c r="K16" s="26">
        <v>1.4999999999999999E-2</v>
      </c>
      <c r="L16" s="24">
        <v>2.2666666666666668E-2</v>
      </c>
      <c r="M16" s="25">
        <v>2.2333333333333334E-2</v>
      </c>
      <c r="N16" s="25">
        <v>1.6999999999999998E-2</v>
      </c>
      <c r="O16" s="26">
        <v>1.7666666666666667E-2</v>
      </c>
    </row>
    <row r="17" spans="2:15" ht="18.75" customHeight="1" x14ac:dyDescent="0.25">
      <c r="B17" s="56"/>
      <c r="C17" s="35" t="s">
        <v>7</v>
      </c>
      <c r="D17" s="15">
        <v>1.4630000000000003</v>
      </c>
      <c r="E17" s="16">
        <v>1.617</v>
      </c>
      <c r="F17" s="16">
        <v>2.0790000000000002</v>
      </c>
      <c r="G17" s="17">
        <v>2.3210000000000002</v>
      </c>
      <c r="H17" s="15">
        <v>2.1339999999999999</v>
      </c>
      <c r="I17" s="16">
        <v>1.8480000000000001</v>
      </c>
      <c r="J17" s="16">
        <v>1.595</v>
      </c>
      <c r="K17" s="17">
        <v>1.3420000000000001</v>
      </c>
      <c r="L17" s="16">
        <v>1.2210000000000003</v>
      </c>
      <c r="M17" s="16">
        <v>1.7050000000000003</v>
      </c>
      <c r="N17" s="16">
        <v>1.9360000000000002</v>
      </c>
      <c r="O17" s="17">
        <v>1.4630000000000003</v>
      </c>
    </row>
    <row r="18" spans="2:15" ht="18.75" customHeight="1" x14ac:dyDescent="0.25">
      <c r="B18" s="56"/>
      <c r="C18" s="35" t="s">
        <v>8</v>
      </c>
      <c r="D18" s="15">
        <v>4.5210000000000008</v>
      </c>
      <c r="E18" s="16">
        <v>4.0260000000000007</v>
      </c>
      <c r="F18" s="16">
        <v>4.4110000000000005</v>
      </c>
      <c r="G18" s="17">
        <v>4.4880000000000004</v>
      </c>
      <c r="H18" s="15">
        <v>4.5210000000000008</v>
      </c>
      <c r="I18" s="16">
        <v>3.2890000000000006</v>
      </c>
      <c r="J18" s="16">
        <v>3.5420000000000007</v>
      </c>
      <c r="K18" s="17">
        <v>4.0260000000000007</v>
      </c>
      <c r="L18" s="16">
        <v>3.4320000000000004</v>
      </c>
      <c r="M18" s="16">
        <v>3.9050000000000002</v>
      </c>
      <c r="N18" s="16">
        <v>4.2679999999999998</v>
      </c>
      <c r="O18" s="17">
        <v>4.3890000000000002</v>
      </c>
    </row>
    <row r="19" spans="2:15" s="2" customFormat="1" ht="18.75" customHeight="1" x14ac:dyDescent="0.25">
      <c r="B19" s="56"/>
      <c r="C19" s="40" t="s">
        <v>9</v>
      </c>
      <c r="D19" s="18">
        <v>5.1205000000000007</v>
      </c>
      <c r="E19" s="19">
        <v>5.6594999999999995</v>
      </c>
      <c r="F19" s="19">
        <v>7.2765000000000004</v>
      </c>
      <c r="G19" s="20">
        <v>8.1234999999999999</v>
      </c>
      <c r="H19" s="18">
        <v>7.4689999999999994</v>
      </c>
      <c r="I19" s="19">
        <v>6.468</v>
      </c>
      <c r="J19" s="19">
        <v>5.5824999999999996</v>
      </c>
      <c r="K19" s="20">
        <v>4.6970000000000001</v>
      </c>
      <c r="L19" s="19">
        <v>4.2735000000000012</v>
      </c>
      <c r="M19" s="19">
        <v>5.9675000000000011</v>
      </c>
      <c r="N19" s="19">
        <v>6.7760000000000007</v>
      </c>
      <c r="O19" s="20">
        <v>5.1205000000000007</v>
      </c>
    </row>
    <row r="20" spans="2:15" ht="18.75" customHeight="1" x14ac:dyDescent="0.25">
      <c r="B20" s="56"/>
      <c r="C20" s="35" t="s">
        <v>11</v>
      </c>
      <c r="D20" s="9">
        <v>8492400</v>
      </c>
      <c r="E20" s="3">
        <v>9199800</v>
      </c>
      <c r="F20" s="3">
        <v>8798400</v>
      </c>
      <c r="G20" s="5">
        <v>9360000</v>
      </c>
      <c r="H20" s="9">
        <v>9399600</v>
      </c>
      <c r="I20" s="3">
        <v>9518400</v>
      </c>
      <c r="J20" s="3">
        <v>9559800</v>
      </c>
      <c r="K20" s="5">
        <v>8998200</v>
      </c>
      <c r="L20" s="3">
        <v>9698400</v>
      </c>
      <c r="M20" s="3">
        <v>9878400</v>
      </c>
      <c r="N20" s="3">
        <v>9900000</v>
      </c>
      <c r="O20" s="5">
        <v>8998200</v>
      </c>
    </row>
    <row r="21" spans="2:15" ht="18.75" customHeight="1" x14ac:dyDescent="0.25">
      <c r="B21" s="56"/>
      <c r="C21" s="35" t="s">
        <v>19</v>
      </c>
      <c r="D21" s="10">
        <f t="shared" ref="D21:O21" si="6">IFERROR(IF(D20="","",D6/D20),0)</f>
        <v>0.97785608308605343</v>
      </c>
      <c r="E21" s="4">
        <f t="shared" si="6"/>
        <v>0.85393160720885242</v>
      </c>
      <c r="F21" s="4">
        <f t="shared" si="6"/>
        <v>0.90169803600654663</v>
      </c>
      <c r="G21" s="6">
        <f t="shared" si="6"/>
        <v>1.0052884615384616</v>
      </c>
      <c r="H21" s="10">
        <f t="shared" si="6"/>
        <v>0.9421677518192263</v>
      </c>
      <c r="I21" s="4">
        <f t="shared" si="6"/>
        <v>1.0079425113464449</v>
      </c>
      <c r="J21" s="4">
        <f t="shared" si="6"/>
        <v>0.67046381723467019</v>
      </c>
      <c r="K21" s="6">
        <f t="shared" si="6"/>
        <v>0.84066813362672532</v>
      </c>
      <c r="L21" s="4">
        <f t="shared" si="6"/>
        <v>0.98923533778767636</v>
      </c>
      <c r="M21" s="4">
        <f t="shared" si="6"/>
        <v>0.76575963718820861</v>
      </c>
      <c r="N21" s="4">
        <f t="shared" si="6"/>
        <v>0.89454545454545453</v>
      </c>
      <c r="O21" s="6">
        <f t="shared" si="6"/>
        <v>1.1705813384899202</v>
      </c>
    </row>
    <row r="22" spans="2:15" ht="18.75" customHeight="1" x14ac:dyDescent="0.25">
      <c r="B22" s="56"/>
      <c r="C22" s="35" t="s">
        <v>12</v>
      </c>
      <c r="D22" s="9" t="s">
        <v>40</v>
      </c>
      <c r="E22" s="3">
        <v>6245800</v>
      </c>
      <c r="F22" s="3">
        <v>6065600</v>
      </c>
      <c r="G22" s="5">
        <v>6205000</v>
      </c>
      <c r="H22" s="9">
        <v>6065600</v>
      </c>
      <c r="I22" s="3">
        <v>6111500</v>
      </c>
      <c r="J22" s="3">
        <v>5975500</v>
      </c>
      <c r="K22" s="5">
        <v>6053700</v>
      </c>
      <c r="L22" s="3">
        <v>6048600</v>
      </c>
      <c r="M22" s="3">
        <v>6001000</v>
      </c>
      <c r="N22" s="3">
        <v>6106400</v>
      </c>
      <c r="O22" s="5">
        <v>6045200</v>
      </c>
    </row>
    <row r="23" spans="2:15" ht="18.75" customHeight="1" thickBot="1" x14ac:dyDescent="0.3">
      <c r="B23" s="57"/>
      <c r="C23" s="36" t="s">
        <v>13</v>
      </c>
      <c r="D23" s="11">
        <f t="shared" ref="D23:O23" si="7">IFERROR(IF(D22="","",D10/D22),0)</f>
        <v>0</v>
      </c>
      <c r="E23" s="7">
        <f t="shared" si="7"/>
        <v>0.81268052131032054</v>
      </c>
      <c r="F23" s="7">
        <f t="shared" si="7"/>
        <v>0.83145937747296228</v>
      </c>
      <c r="G23" s="8">
        <f t="shared" si="7"/>
        <v>0.79466881547139401</v>
      </c>
      <c r="H23" s="11">
        <f t="shared" si="7"/>
        <v>0.68227380638353996</v>
      </c>
      <c r="I23" s="7">
        <f t="shared" si="7"/>
        <v>0.84473860754315633</v>
      </c>
      <c r="J23" s="7">
        <f t="shared" si="7"/>
        <v>1.0388352439126434</v>
      </c>
      <c r="K23" s="8">
        <f t="shared" si="7"/>
        <v>0.87915159324049752</v>
      </c>
      <c r="L23" s="7">
        <f t="shared" si="7"/>
        <v>0.92988790794564036</v>
      </c>
      <c r="M23" s="7">
        <f t="shared" si="7"/>
        <v>1.0112247958673555</v>
      </c>
      <c r="N23" s="7">
        <f t="shared" si="7"/>
        <v>0.78998427878946675</v>
      </c>
      <c r="O23" s="8">
        <f t="shared" si="7"/>
        <v>0.76242969628796398</v>
      </c>
    </row>
  </sheetData>
  <mergeCells count="5">
    <mergeCell ref="B2:O2"/>
    <mergeCell ref="B3:O3"/>
    <mergeCell ref="B4:O4"/>
    <mergeCell ref="B6:B13"/>
    <mergeCell ref="B14:B23"/>
  </mergeCells>
  <conditionalFormatting sqref="D6:O6">
    <cfRule type="dataBar" priority="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{C7ABE079-BC03-49F6-87D9-913B4F3A2FD9}</x14:id>
        </ext>
      </extLst>
    </cfRule>
  </conditionalFormatting>
  <conditionalFormatting sqref="D7:O7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{8A1F3299-56D1-4D0A-8610-BED610CE2C29}</x14:id>
        </ext>
      </extLst>
    </cfRule>
  </conditionalFormatting>
  <conditionalFormatting sqref="D8:O8">
    <cfRule type="dataBar" priority="14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{0D0DE009-0CB9-4699-81FC-ED3453AB0F9C}</x14:id>
        </ext>
      </extLst>
    </cfRule>
  </conditionalFormatting>
  <conditionalFormatting sqref="D10:O10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{69FF9A47-779D-4CD2-96B8-FDF92B560B8F}</x14:id>
        </ext>
      </extLst>
    </cfRule>
  </conditionalFormatting>
  <conditionalFormatting sqref="D12:O12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{8F77AB9D-7620-44B5-86F3-9FB1A1E69D39}</x14:id>
        </ext>
      </extLst>
    </cfRule>
  </conditionalFormatting>
  <conditionalFormatting sqref="D13:O13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{D07574BA-2F19-4773-AD35-4064AA95BFDE}</x14:id>
        </ext>
      </extLst>
    </cfRule>
  </conditionalFormatting>
  <conditionalFormatting sqref="D14:O14">
    <cfRule type="iconSet" priority="10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15:O15">
    <cfRule type="iconSet" priority="9">
      <iconSet>
        <cfvo type="percent" val="0"/>
        <cfvo type="percent" val="33"/>
        <cfvo type="percent" val="67"/>
      </iconSet>
    </cfRule>
  </conditionalFormatting>
  <conditionalFormatting sqref="D16:O16">
    <cfRule type="iconSet" priority="8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D17:O17">
    <cfRule type="iconSet" priority="7">
      <iconSet iconSet="3Signs">
        <cfvo type="percent" val="0"/>
        <cfvo type="percent" val="33"/>
        <cfvo type="percent" val="67"/>
      </iconSet>
    </cfRule>
  </conditionalFormatting>
  <conditionalFormatting sqref="D18:O18">
    <cfRule type="iconSet" priority="6">
      <iconSet>
        <cfvo type="percent" val="0"/>
        <cfvo type="percent" val="33"/>
        <cfvo type="percent" val="67"/>
      </iconSet>
    </cfRule>
  </conditionalFormatting>
  <conditionalFormatting sqref="D20:O20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{366D1FDB-BB0E-49AA-9534-702174ADAC9C}</x14:id>
        </ext>
      </extLst>
    </cfRule>
  </conditionalFormatting>
  <conditionalFormatting sqref="D21:O21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D23:O23">
    <cfRule type="iconSet" priority="2">
      <iconSet iconSet="3Signs">
        <cfvo type="percent" val="0"/>
        <cfvo type="percent" val="33"/>
        <cfvo type="percent" val="67"/>
      </iconSet>
    </cfRule>
  </conditionalFormatting>
  <conditionalFormatting sqref="D22:O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7ABE079-BC03-49F6-87D9-913B4F3A2F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D6:O6</xm:sqref>
        </x14:conditionalFormatting>
        <x14:conditionalFormatting xmlns:xm="http://schemas.microsoft.com/office/excel/2006/main">
          <x14:cfRule type="dataBar" id="{8A1F3299-56D1-4D0A-8610-BED610CE2C2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D7:O7</xm:sqref>
        </x14:conditionalFormatting>
        <x14:conditionalFormatting xmlns:xm="http://schemas.microsoft.com/office/excel/2006/main">
          <x14:cfRule type="dataBar" id="{0D0DE009-0CB9-4699-81FC-ED3453AB0F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D8:O8</xm:sqref>
        </x14:conditionalFormatting>
        <x14:conditionalFormatting xmlns:xm="http://schemas.microsoft.com/office/excel/2006/main">
          <x14:cfRule type="dataBar" id="{69FF9A47-779D-4CD2-96B8-FDF92B560B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D10:O10</xm:sqref>
        </x14:conditionalFormatting>
        <x14:conditionalFormatting xmlns:xm="http://schemas.microsoft.com/office/excel/2006/main">
          <x14:cfRule type="dataBar" id="{8F77AB9D-7620-44B5-86F3-9FB1A1E69D3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D12:O12</xm:sqref>
        </x14:conditionalFormatting>
        <x14:conditionalFormatting xmlns:xm="http://schemas.microsoft.com/office/excel/2006/main">
          <x14:cfRule type="dataBar" id="{D07574BA-2F19-4773-AD35-4064AA95BF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D13:O13</xm:sqref>
        </x14:conditionalFormatting>
        <x14:conditionalFormatting xmlns:xm="http://schemas.microsoft.com/office/excel/2006/main">
          <x14:cfRule type="dataBar" id="{366D1FDB-BB0E-49AA-9534-702174ADAC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D20:O20</xm:sqref>
        </x14:conditionalFormatting>
        <x14:conditionalFormatting xmlns:xm="http://schemas.microsoft.com/office/excel/2006/main">
          <x14:cfRule type="iconSet" priority="5" id="{5B2AE4EC-CBD4-41C6-80AA-3DDEDD82E09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D19:O19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320C-ADAC-44F0-8EC5-5B9AF5B64B56}">
  <dimension ref="B1:O69"/>
  <sheetViews>
    <sheetView showRowColHeaders="0" topLeftCell="A74" zoomScale="80" zoomScaleNormal="80" workbookViewId="0">
      <selection activeCell="N52" sqref="N52"/>
    </sheetView>
  </sheetViews>
  <sheetFormatPr defaultColWidth="11.42578125" defaultRowHeight="15" x14ac:dyDescent="0.25"/>
  <cols>
    <col min="1" max="1" width="2.28515625" customWidth="1"/>
    <col min="2" max="2" width="4.140625" customWidth="1"/>
    <col min="3" max="3" width="26.28515625" style="1" customWidth="1"/>
    <col min="4" max="15" width="14.5703125" style="1" customWidth="1"/>
  </cols>
  <sheetData>
    <row r="1" spans="2:15" ht="15.75" thickBot="1" x14ac:dyDescent="0.3"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2:15" ht="26.25" customHeight="1" x14ac:dyDescent="0.25">
      <c r="B2" s="46" t="s">
        <v>15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8"/>
    </row>
    <row r="3" spans="2:15" ht="18" customHeight="1" x14ac:dyDescent="0.25">
      <c r="B3" s="49" t="s">
        <v>14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/>
    </row>
    <row r="4" spans="2:15" ht="18" customHeight="1" thickBot="1" x14ac:dyDescent="0.3">
      <c r="B4" s="52" t="s">
        <v>16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4"/>
    </row>
    <row r="5" spans="2:15" ht="33" customHeight="1" thickBot="1" x14ac:dyDescent="0.3">
      <c r="B5" s="29" t="s">
        <v>23</v>
      </c>
      <c r="C5" s="30" t="s">
        <v>21</v>
      </c>
      <c r="D5" s="31">
        <v>43831</v>
      </c>
      <c r="E5" s="32">
        <v>43862</v>
      </c>
      <c r="F5" s="32">
        <v>43891</v>
      </c>
      <c r="G5" s="33">
        <v>43922</v>
      </c>
      <c r="H5" s="31">
        <v>43952</v>
      </c>
      <c r="I5" s="32">
        <v>43983</v>
      </c>
      <c r="J5" s="32">
        <v>44013</v>
      </c>
      <c r="K5" s="33">
        <v>44044</v>
      </c>
      <c r="L5" s="31">
        <v>44075</v>
      </c>
      <c r="M5" s="32">
        <v>44105</v>
      </c>
      <c r="N5" s="32">
        <v>44136</v>
      </c>
      <c r="O5" s="33">
        <v>44166</v>
      </c>
    </row>
    <row r="6" spans="2:15" ht="18.75" customHeight="1" x14ac:dyDescent="0.25">
      <c r="B6" s="55" t="s">
        <v>15</v>
      </c>
      <c r="C6" s="34" t="s">
        <v>0</v>
      </c>
      <c r="D6" s="9">
        <v>8304345</v>
      </c>
      <c r="E6" s="3">
        <v>7856000</v>
      </c>
      <c r="F6" s="3">
        <v>7933500</v>
      </c>
      <c r="G6" s="5">
        <v>9409500</v>
      </c>
      <c r="H6" s="9">
        <v>8856000</v>
      </c>
      <c r="I6" s="3">
        <v>9594000</v>
      </c>
      <c r="J6" s="3">
        <v>6409500</v>
      </c>
      <c r="K6" s="5">
        <v>7564500</v>
      </c>
      <c r="L6" s="3">
        <v>9594000</v>
      </c>
      <c r="M6" s="3">
        <v>7564480</v>
      </c>
      <c r="N6" s="3">
        <v>8856000</v>
      </c>
      <c r="O6" s="28">
        <v>10533125</v>
      </c>
    </row>
    <row r="7" spans="2:15" ht="18.75" customHeight="1" x14ac:dyDescent="0.25">
      <c r="B7" s="56"/>
      <c r="C7" s="35" t="s">
        <v>1</v>
      </c>
      <c r="D7" s="9">
        <v>2200000</v>
      </c>
      <c r="E7" s="3">
        <v>2015840</v>
      </c>
      <c r="F7" s="3">
        <v>2008800</v>
      </c>
      <c r="G7" s="5">
        <v>2003520</v>
      </c>
      <c r="H7" s="9">
        <v>1173600</v>
      </c>
      <c r="I7" s="3">
        <v>2185920</v>
      </c>
      <c r="J7" s="3">
        <v>3157760</v>
      </c>
      <c r="K7" s="5">
        <v>2177120</v>
      </c>
      <c r="L7" s="3">
        <v>2221120</v>
      </c>
      <c r="M7" s="3">
        <v>3113760</v>
      </c>
      <c r="N7" s="3">
        <v>2175360</v>
      </c>
      <c r="O7" s="5">
        <v>2154240</v>
      </c>
    </row>
    <row r="8" spans="2:15" ht="18.75" customHeight="1" x14ac:dyDescent="0.25">
      <c r="B8" s="56"/>
      <c r="C8" s="35" t="s">
        <v>2</v>
      </c>
      <c r="D8" s="9">
        <f t="shared" ref="D8:O8" si="0">D6-D7</f>
        <v>6104345</v>
      </c>
      <c r="E8" s="3">
        <f t="shared" si="0"/>
        <v>5840160</v>
      </c>
      <c r="F8" s="3">
        <f t="shared" si="0"/>
        <v>5924700</v>
      </c>
      <c r="G8" s="5">
        <f t="shared" si="0"/>
        <v>7405980</v>
      </c>
      <c r="H8" s="9">
        <f t="shared" si="0"/>
        <v>7682400</v>
      </c>
      <c r="I8" s="3">
        <f t="shared" si="0"/>
        <v>7408080</v>
      </c>
      <c r="J8" s="3">
        <f t="shared" si="0"/>
        <v>3251740</v>
      </c>
      <c r="K8" s="5">
        <f t="shared" si="0"/>
        <v>5387380</v>
      </c>
      <c r="L8" s="3">
        <f t="shared" si="0"/>
        <v>7372880</v>
      </c>
      <c r="M8" s="3">
        <f t="shared" si="0"/>
        <v>4450720</v>
      </c>
      <c r="N8" s="3">
        <f t="shared" si="0"/>
        <v>6680640</v>
      </c>
      <c r="O8" s="5">
        <f t="shared" si="0"/>
        <v>8378885</v>
      </c>
    </row>
    <row r="9" spans="2:15" ht="18.75" customHeight="1" x14ac:dyDescent="0.25">
      <c r="B9" s="56"/>
      <c r="C9" s="35" t="s">
        <v>3</v>
      </c>
      <c r="D9" s="9">
        <v>2976700</v>
      </c>
      <c r="E9" s="3">
        <v>3060000</v>
      </c>
      <c r="F9" s="3">
        <v>3034500</v>
      </c>
      <c r="G9" s="5">
        <v>2927400</v>
      </c>
      <c r="H9" s="9">
        <v>2964800</v>
      </c>
      <c r="I9" s="3">
        <v>2976700</v>
      </c>
      <c r="J9" s="3">
        <v>3049800</v>
      </c>
      <c r="K9" s="5">
        <v>3145000</v>
      </c>
      <c r="L9" s="3">
        <v>3403400</v>
      </c>
      <c r="M9" s="3">
        <v>2954600</v>
      </c>
      <c r="N9" s="3">
        <v>2648600</v>
      </c>
      <c r="O9" s="5">
        <v>2454800</v>
      </c>
    </row>
    <row r="10" spans="2:15" ht="18.75" customHeight="1" x14ac:dyDescent="0.25">
      <c r="B10" s="56"/>
      <c r="C10" s="35" t="s">
        <v>4</v>
      </c>
      <c r="D10" s="9">
        <f t="shared" ref="D10:O10" si="1">D7+D9</f>
        <v>5176700</v>
      </c>
      <c r="E10" s="3">
        <f t="shared" si="1"/>
        <v>5075840</v>
      </c>
      <c r="F10" s="3">
        <f t="shared" si="1"/>
        <v>5043300</v>
      </c>
      <c r="G10" s="5">
        <f t="shared" si="1"/>
        <v>4930920</v>
      </c>
      <c r="H10" s="9">
        <f t="shared" si="1"/>
        <v>4138400</v>
      </c>
      <c r="I10" s="3">
        <f t="shared" si="1"/>
        <v>5162620</v>
      </c>
      <c r="J10" s="3">
        <f t="shared" si="1"/>
        <v>6207560</v>
      </c>
      <c r="K10" s="5">
        <f t="shared" si="1"/>
        <v>5322120</v>
      </c>
      <c r="L10" s="3">
        <f t="shared" si="1"/>
        <v>5624520</v>
      </c>
      <c r="M10" s="3">
        <f t="shared" si="1"/>
        <v>6068360</v>
      </c>
      <c r="N10" s="3">
        <f t="shared" si="1"/>
        <v>4823960</v>
      </c>
      <c r="O10" s="5">
        <f t="shared" si="1"/>
        <v>4609040</v>
      </c>
    </row>
    <row r="11" spans="2:15" ht="18.75" customHeight="1" x14ac:dyDescent="0.25">
      <c r="B11" s="56"/>
      <c r="C11" s="35" t="s">
        <v>17</v>
      </c>
      <c r="D11" s="9">
        <f>D8-D9</f>
        <v>3127645</v>
      </c>
      <c r="E11" s="3">
        <f t="shared" ref="E11:O11" si="2">E8-E9</f>
        <v>2780160</v>
      </c>
      <c r="F11" s="3">
        <f t="shared" si="2"/>
        <v>2890200</v>
      </c>
      <c r="G11" s="5">
        <f t="shared" si="2"/>
        <v>4478580</v>
      </c>
      <c r="H11" s="9">
        <f t="shared" si="2"/>
        <v>4717600</v>
      </c>
      <c r="I11" s="3">
        <f t="shared" si="2"/>
        <v>4431380</v>
      </c>
      <c r="J11" s="3">
        <f t="shared" si="2"/>
        <v>201940</v>
      </c>
      <c r="K11" s="5">
        <f t="shared" si="2"/>
        <v>2242380</v>
      </c>
      <c r="L11" s="3">
        <f t="shared" si="2"/>
        <v>3969480</v>
      </c>
      <c r="M11" s="3">
        <f t="shared" si="2"/>
        <v>1496120</v>
      </c>
      <c r="N11" s="3">
        <f t="shared" si="2"/>
        <v>4032040</v>
      </c>
      <c r="O11" s="5">
        <f t="shared" si="2"/>
        <v>5924085</v>
      </c>
    </row>
    <row r="12" spans="2:15" ht="18.75" customHeight="1" x14ac:dyDescent="0.25">
      <c r="B12" s="56"/>
      <c r="C12" s="35" t="s">
        <v>18</v>
      </c>
      <c r="D12" s="9">
        <f>D11*15%</f>
        <v>469146.75</v>
      </c>
      <c r="E12" s="3">
        <f t="shared" ref="E12:O12" si="3">E11*15%</f>
        <v>417024</v>
      </c>
      <c r="F12" s="3">
        <f t="shared" si="3"/>
        <v>433530</v>
      </c>
      <c r="G12" s="5">
        <f t="shared" si="3"/>
        <v>671787</v>
      </c>
      <c r="H12" s="9">
        <f t="shared" si="3"/>
        <v>707640</v>
      </c>
      <c r="I12" s="3">
        <f t="shared" si="3"/>
        <v>664707</v>
      </c>
      <c r="J12" s="3">
        <f t="shared" si="3"/>
        <v>30291</v>
      </c>
      <c r="K12" s="5">
        <f t="shared" si="3"/>
        <v>336357</v>
      </c>
      <c r="L12" s="3">
        <f t="shared" si="3"/>
        <v>595422</v>
      </c>
      <c r="M12" s="3">
        <f t="shared" si="3"/>
        <v>224418</v>
      </c>
      <c r="N12" s="3">
        <f t="shared" si="3"/>
        <v>604806</v>
      </c>
      <c r="O12" s="5">
        <f t="shared" si="3"/>
        <v>888612.75</v>
      </c>
    </row>
    <row r="13" spans="2:15" ht="18.75" customHeight="1" thickBot="1" x14ac:dyDescent="0.3">
      <c r="B13" s="57"/>
      <c r="C13" s="36" t="s">
        <v>5</v>
      </c>
      <c r="D13" s="9">
        <f>D11-D12</f>
        <v>2658498.25</v>
      </c>
      <c r="E13" s="3">
        <f t="shared" ref="E13:O13" si="4">E11-E12</f>
        <v>2363136</v>
      </c>
      <c r="F13" s="3">
        <f t="shared" si="4"/>
        <v>2456670</v>
      </c>
      <c r="G13" s="5">
        <f t="shared" si="4"/>
        <v>3806793</v>
      </c>
      <c r="H13" s="9">
        <f t="shared" si="4"/>
        <v>4009960</v>
      </c>
      <c r="I13" s="3">
        <f t="shared" si="4"/>
        <v>3766673</v>
      </c>
      <c r="J13" s="3">
        <f t="shared" si="4"/>
        <v>171649</v>
      </c>
      <c r="K13" s="5">
        <f t="shared" si="4"/>
        <v>1906023</v>
      </c>
      <c r="L13" s="3">
        <f t="shared" si="4"/>
        <v>3374058</v>
      </c>
      <c r="M13" s="3">
        <f t="shared" si="4"/>
        <v>1271702</v>
      </c>
      <c r="N13" s="3">
        <f t="shared" si="4"/>
        <v>3427234</v>
      </c>
      <c r="O13" s="5">
        <f t="shared" si="4"/>
        <v>5035472.25</v>
      </c>
    </row>
    <row r="14" spans="2:15" ht="18.75" customHeight="1" x14ac:dyDescent="0.25">
      <c r="B14" s="56" t="s">
        <v>22</v>
      </c>
      <c r="C14" s="37" t="s">
        <v>6</v>
      </c>
      <c r="D14" s="12">
        <v>3.2000000000000001E-2</v>
      </c>
      <c r="E14" s="13">
        <v>4.1000000000000002E-2</v>
      </c>
      <c r="F14" s="13">
        <v>2.9000000000000001E-2</v>
      </c>
      <c r="G14" s="14">
        <v>5.1999999999999998E-2</v>
      </c>
      <c r="H14" s="12">
        <v>4.5999999999999999E-2</v>
      </c>
      <c r="I14" s="13">
        <v>6.3E-2</v>
      </c>
      <c r="J14" s="13">
        <v>3.2000000000000001E-2</v>
      </c>
      <c r="K14" s="14">
        <v>4.4999999999999998E-2</v>
      </c>
      <c r="L14" s="12">
        <v>7.5999999999999998E-2</v>
      </c>
      <c r="M14" s="13">
        <v>6.7000000000000004E-2</v>
      </c>
      <c r="N14" s="13">
        <v>3.5000000000000003E-2</v>
      </c>
      <c r="O14" s="14">
        <v>5.2999999999999999E-2</v>
      </c>
    </row>
    <row r="15" spans="2:15" ht="18.75" customHeight="1" x14ac:dyDescent="0.25">
      <c r="B15" s="56"/>
      <c r="C15" s="38" t="s">
        <v>20</v>
      </c>
      <c r="D15" s="21">
        <f t="shared" ref="D15:O15" si="5">D13/D6</f>
        <v>0.32013340606634239</v>
      </c>
      <c r="E15" s="22">
        <f t="shared" si="5"/>
        <v>0.30080651731160896</v>
      </c>
      <c r="F15" s="22">
        <f t="shared" si="5"/>
        <v>0.3096577802987332</v>
      </c>
      <c r="G15" s="23">
        <f t="shared" si="5"/>
        <v>0.40456910569105692</v>
      </c>
      <c r="H15" s="21">
        <f t="shared" si="5"/>
        <v>0.45279584462511291</v>
      </c>
      <c r="I15" s="22">
        <f t="shared" si="5"/>
        <v>0.39260715030227228</v>
      </c>
      <c r="J15" s="22">
        <f t="shared" si="5"/>
        <v>2.6780404087682348E-2</v>
      </c>
      <c r="K15" s="23">
        <f t="shared" si="5"/>
        <v>0.25196946262145548</v>
      </c>
      <c r="L15" s="21">
        <f t="shared" si="5"/>
        <v>0.3516841776110069</v>
      </c>
      <c r="M15" s="22">
        <f t="shared" si="5"/>
        <v>0.1681149266043403</v>
      </c>
      <c r="N15" s="22">
        <f t="shared" si="5"/>
        <v>0.38699570912375791</v>
      </c>
      <c r="O15" s="23">
        <f t="shared" si="5"/>
        <v>0.47806061828754526</v>
      </c>
    </row>
    <row r="16" spans="2:15" ht="18.75" customHeight="1" thickBot="1" x14ac:dyDescent="0.3">
      <c r="B16" s="56"/>
      <c r="C16" s="39" t="s">
        <v>10</v>
      </c>
      <c r="D16" s="24">
        <v>1.0666666666666666E-2</v>
      </c>
      <c r="E16" s="25">
        <v>1.3666666666666667E-2</v>
      </c>
      <c r="F16" s="25">
        <v>1.2999999999999999E-2</v>
      </c>
      <c r="G16" s="26">
        <v>1.7333333333333333E-2</v>
      </c>
      <c r="H16" s="24">
        <v>1.5333333333333332E-2</v>
      </c>
      <c r="I16" s="25">
        <v>2.1000000000000001E-2</v>
      </c>
      <c r="J16" s="25">
        <v>2.3000000000000003E-2</v>
      </c>
      <c r="K16" s="26">
        <v>1.4999999999999999E-2</v>
      </c>
      <c r="L16" s="24">
        <v>2.2666666666666668E-2</v>
      </c>
      <c r="M16" s="25">
        <v>2.2333333333333334E-2</v>
      </c>
      <c r="N16" s="25">
        <v>1.6999999999999998E-2</v>
      </c>
      <c r="O16" s="26">
        <v>1.7666666666666667E-2</v>
      </c>
    </row>
    <row r="17" spans="2:15" ht="18.75" customHeight="1" x14ac:dyDescent="0.25">
      <c r="B17" s="56"/>
      <c r="C17" s="35" t="s">
        <v>7</v>
      </c>
      <c r="D17" s="15">
        <v>1.4630000000000003</v>
      </c>
      <c r="E17" s="16">
        <v>1.617</v>
      </c>
      <c r="F17" s="16">
        <v>2.0790000000000002</v>
      </c>
      <c r="G17" s="17">
        <v>2.3210000000000002</v>
      </c>
      <c r="H17" s="15">
        <v>2.1339999999999999</v>
      </c>
      <c r="I17" s="16">
        <v>1.8480000000000001</v>
      </c>
      <c r="J17" s="16">
        <v>1.595</v>
      </c>
      <c r="K17" s="17">
        <v>1.3420000000000001</v>
      </c>
      <c r="L17" s="16">
        <v>1.2210000000000003</v>
      </c>
      <c r="M17" s="16">
        <v>1.7050000000000003</v>
      </c>
      <c r="N17" s="16">
        <v>1.9360000000000002</v>
      </c>
      <c r="O17" s="17">
        <v>1.4630000000000003</v>
      </c>
    </row>
    <row r="18" spans="2:15" ht="18.75" customHeight="1" x14ac:dyDescent="0.25">
      <c r="B18" s="56"/>
      <c r="C18" s="35" t="s">
        <v>8</v>
      </c>
      <c r="D18" s="15">
        <v>4.5210000000000008</v>
      </c>
      <c r="E18" s="16">
        <v>4.0260000000000007</v>
      </c>
      <c r="F18" s="16">
        <v>4.4110000000000005</v>
      </c>
      <c r="G18" s="17">
        <v>4.4880000000000004</v>
      </c>
      <c r="H18" s="15">
        <v>4.5210000000000008</v>
      </c>
      <c r="I18" s="16">
        <v>3.2890000000000006</v>
      </c>
      <c r="J18" s="16">
        <v>3.5420000000000007</v>
      </c>
      <c r="K18" s="17">
        <v>4.0260000000000007</v>
      </c>
      <c r="L18" s="16">
        <v>3.4320000000000004</v>
      </c>
      <c r="M18" s="16">
        <v>3.9050000000000002</v>
      </c>
      <c r="N18" s="16">
        <v>4.2679999999999998</v>
      </c>
      <c r="O18" s="17">
        <v>4.3890000000000002</v>
      </c>
    </row>
    <row r="19" spans="2:15" s="2" customFormat="1" ht="18.75" customHeight="1" x14ac:dyDescent="0.25">
      <c r="B19" s="56"/>
      <c r="C19" s="40" t="s">
        <v>9</v>
      </c>
      <c r="D19" s="18">
        <v>5.1205000000000007</v>
      </c>
      <c r="E19" s="19">
        <v>5.6594999999999995</v>
      </c>
      <c r="F19" s="19">
        <v>7.2765000000000004</v>
      </c>
      <c r="G19" s="20">
        <v>8.1234999999999999</v>
      </c>
      <c r="H19" s="18">
        <v>7.4689999999999994</v>
      </c>
      <c r="I19" s="19">
        <v>6.468</v>
      </c>
      <c r="J19" s="19">
        <v>5.5824999999999996</v>
      </c>
      <c r="K19" s="20">
        <v>4.6970000000000001</v>
      </c>
      <c r="L19" s="19">
        <v>4.2735000000000012</v>
      </c>
      <c r="M19" s="19">
        <v>5.9675000000000011</v>
      </c>
      <c r="N19" s="19">
        <v>6.7760000000000007</v>
      </c>
      <c r="O19" s="20">
        <v>5.1205000000000007</v>
      </c>
    </row>
    <row r="20" spans="2:15" ht="18.75" customHeight="1" x14ac:dyDescent="0.25">
      <c r="B20" s="56"/>
      <c r="C20" s="35" t="s">
        <v>11</v>
      </c>
      <c r="D20" s="9">
        <v>8492400</v>
      </c>
      <c r="E20" s="3">
        <v>9199800</v>
      </c>
      <c r="F20" s="3">
        <v>8798400</v>
      </c>
      <c r="G20" s="5">
        <v>9360000</v>
      </c>
      <c r="H20" s="9">
        <v>9399600</v>
      </c>
      <c r="I20" s="3">
        <v>9518400</v>
      </c>
      <c r="J20" s="3">
        <v>9559800</v>
      </c>
      <c r="K20" s="5">
        <v>8998200</v>
      </c>
      <c r="L20" s="3">
        <v>9698400</v>
      </c>
      <c r="M20" s="3">
        <v>9878400</v>
      </c>
      <c r="N20" s="3">
        <v>9900000</v>
      </c>
      <c r="O20" s="5">
        <v>8998200</v>
      </c>
    </row>
    <row r="21" spans="2:15" ht="18.75" customHeight="1" x14ac:dyDescent="0.25">
      <c r="B21" s="56"/>
      <c r="C21" s="35" t="s">
        <v>19</v>
      </c>
      <c r="D21" s="10">
        <f t="shared" ref="D21:O21" si="6">IFERROR(IF(D20="","",D6/D20),0)</f>
        <v>0.97785608308605343</v>
      </c>
      <c r="E21" s="4">
        <f t="shared" si="6"/>
        <v>0.85393160720885242</v>
      </c>
      <c r="F21" s="4">
        <f t="shared" si="6"/>
        <v>0.90169803600654663</v>
      </c>
      <c r="G21" s="6">
        <f t="shared" si="6"/>
        <v>1.0052884615384616</v>
      </c>
      <c r="H21" s="10">
        <f t="shared" si="6"/>
        <v>0.9421677518192263</v>
      </c>
      <c r="I21" s="4">
        <f t="shared" si="6"/>
        <v>1.0079425113464449</v>
      </c>
      <c r="J21" s="4">
        <f t="shared" si="6"/>
        <v>0.67046381723467019</v>
      </c>
      <c r="K21" s="6">
        <f t="shared" si="6"/>
        <v>0.84066813362672532</v>
      </c>
      <c r="L21" s="4">
        <f t="shared" si="6"/>
        <v>0.98923533778767636</v>
      </c>
      <c r="M21" s="4">
        <f t="shared" si="6"/>
        <v>0.76575963718820861</v>
      </c>
      <c r="N21" s="4">
        <f t="shared" si="6"/>
        <v>0.89454545454545453</v>
      </c>
      <c r="O21" s="6">
        <f t="shared" si="6"/>
        <v>1.1705813384899202</v>
      </c>
    </row>
    <row r="22" spans="2:15" ht="18.75" customHeight="1" x14ac:dyDescent="0.25">
      <c r="B22" s="56"/>
      <c r="C22" s="35" t="s">
        <v>12</v>
      </c>
      <c r="D22" s="9">
        <v>6225400</v>
      </c>
      <c r="E22" s="3">
        <v>6245800</v>
      </c>
      <c r="F22" s="3">
        <v>6065600</v>
      </c>
      <c r="G22" s="5">
        <v>6205000</v>
      </c>
      <c r="H22" s="9">
        <v>6065600</v>
      </c>
      <c r="I22" s="3">
        <v>6111500</v>
      </c>
      <c r="J22" s="3">
        <v>5975500</v>
      </c>
      <c r="K22" s="5">
        <v>6053700</v>
      </c>
      <c r="L22" s="3">
        <v>6048600</v>
      </c>
      <c r="M22" s="3">
        <v>6001000</v>
      </c>
      <c r="N22" s="3">
        <v>6106400</v>
      </c>
      <c r="O22" s="5">
        <v>6045200</v>
      </c>
    </row>
    <row r="23" spans="2:15" ht="18.75" customHeight="1" thickBot="1" x14ac:dyDescent="0.3">
      <c r="B23" s="57"/>
      <c r="C23" s="36" t="s">
        <v>13</v>
      </c>
      <c r="D23" s="11">
        <f t="shared" ref="D23:O23" si="7">IFERROR(IF(D22="","",D10/D22),0)</f>
        <v>0.83154496096636366</v>
      </c>
      <c r="E23" s="7">
        <f t="shared" si="7"/>
        <v>0.81268052131032054</v>
      </c>
      <c r="F23" s="7">
        <f t="shared" si="7"/>
        <v>0.83145937747296228</v>
      </c>
      <c r="G23" s="8">
        <f t="shared" si="7"/>
        <v>0.79466881547139401</v>
      </c>
      <c r="H23" s="11">
        <f t="shared" si="7"/>
        <v>0.68227380638353996</v>
      </c>
      <c r="I23" s="7">
        <f t="shared" si="7"/>
        <v>0.84473860754315633</v>
      </c>
      <c r="J23" s="7">
        <f t="shared" si="7"/>
        <v>1.0388352439126434</v>
      </c>
      <c r="K23" s="8">
        <f t="shared" si="7"/>
        <v>0.87915159324049752</v>
      </c>
      <c r="L23" s="7">
        <f t="shared" si="7"/>
        <v>0.92988790794564036</v>
      </c>
      <c r="M23" s="7">
        <f t="shared" si="7"/>
        <v>1.0112247958673555</v>
      </c>
      <c r="N23" s="7">
        <f t="shared" si="7"/>
        <v>0.78998427878946675</v>
      </c>
      <c r="O23" s="8">
        <f t="shared" si="7"/>
        <v>0.76242969628796398</v>
      </c>
    </row>
    <row r="28" spans="2:15" x14ac:dyDescent="0.25">
      <c r="C28" s="43"/>
      <c r="D28" s="43"/>
      <c r="E28" s="43"/>
      <c r="F28" s="43"/>
      <c r="G28" s="43"/>
      <c r="H28" s="43"/>
      <c r="I28" s="43"/>
    </row>
    <row r="29" spans="2:15" x14ac:dyDescent="0.25">
      <c r="C29" s="43"/>
      <c r="D29" s="43"/>
      <c r="E29" s="43"/>
      <c r="F29" s="43"/>
      <c r="G29" s="43"/>
      <c r="H29" s="43"/>
      <c r="I29" s="43"/>
    </row>
    <row r="30" spans="2:15" x14ac:dyDescent="0.25">
      <c r="C30" s="43"/>
      <c r="D30" s="43"/>
      <c r="E30" s="43"/>
      <c r="F30" s="43"/>
      <c r="G30" s="43"/>
      <c r="H30" s="43"/>
      <c r="I30" s="43"/>
    </row>
    <row r="31" spans="2:15" x14ac:dyDescent="0.25">
      <c r="C31" s="43"/>
      <c r="D31" s="43"/>
      <c r="E31" s="43"/>
      <c r="F31" s="43"/>
      <c r="G31" s="43"/>
      <c r="H31" s="43"/>
      <c r="I31" s="43"/>
    </row>
    <row r="32" spans="2:15" x14ac:dyDescent="0.25">
      <c r="C32" s="43"/>
      <c r="D32" s="43"/>
      <c r="E32" s="43"/>
      <c r="F32" s="43"/>
      <c r="G32" s="43"/>
      <c r="H32" s="43"/>
      <c r="I32" s="43"/>
    </row>
    <row r="33" spans="3:9" x14ac:dyDescent="0.25">
      <c r="C33" s="43"/>
      <c r="D33" s="43"/>
      <c r="E33" s="43"/>
      <c r="F33" s="43"/>
      <c r="G33" s="43"/>
      <c r="H33" s="43"/>
      <c r="I33" s="43"/>
    </row>
    <row r="34" spans="3:9" x14ac:dyDescent="0.25">
      <c r="C34" s="43"/>
      <c r="D34" s="43"/>
      <c r="E34" s="43"/>
      <c r="F34" s="43"/>
      <c r="G34" s="43"/>
      <c r="H34" s="43"/>
      <c r="I34" s="43"/>
    </row>
    <row r="35" spans="3:9" x14ac:dyDescent="0.25">
      <c r="C35" s="43"/>
      <c r="D35" s="43"/>
      <c r="E35" s="43"/>
      <c r="F35" s="43"/>
      <c r="G35" s="43"/>
      <c r="H35" s="43"/>
      <c r="I35" s="43"/>
    </row>
    <row r="36" spans="3:9" x14ac:dyDescent="0.25">
      <c r="C36" s="43"/>
      <c r="D36" s="43"/>
      <c r="E36" s="43"/>
      <c r="F36" s="43"/>
      <c r="G36" s="43"/>
      <c r="H36" s="43"/>
      <c r="I36" s="43"/>
    </row>
    <row r="37" spans="3:9" x14ac:dyDescent="0.25">
      <c r="C37" s="43"/>
      <c r="D37" s="43"/>
      <c r="E37" s="43"/>
      <c r="F37" s="43"/>
      <c r="G37" s="43"/>
      <c r="H37" s="43"/>
      <c r="I37" s="43"/>
    </row>
    <row r="38" spans="3:9" x14ac:dyDescent="0.25">
      <c r="C38" s="43"/>
      <c r="D38" s="43"/>
      <c r="E38" s="43"/>
      <c r="F38" s="43"/>
      <c r="G38" s="43"/>
      <c r="H38" s="43"/>
      <c r="I38" s="43"/>
    </row>
    <row r="39" spans="3:9" x14ac:dyDescent="0.25">
      <c r="C39" s="43"/>
      <c r="D39" s="43"/>
      <c r="E39" s="43"/>
      <c r="F39" s="43"/>
      <c r="G39" s="43"/>
      <c r="H39" s="43"/>
      <c r="I39" s="43"/>
    </row>
    <row r="40" spans="3:9" x14ac:dyDescent="0.25">
      <c r="C40" s="43"/>
      <c r="D40" s="43"/>
      <c r="E40" s="43"/>
      <c r="F40" s="43"/>
      <c r="G40" s="43"/>
      <c r="H40" s="43"/>
      <c r="I40" s="43"/>
    </row>
    <row r="41" spans="3:9" x14ac:dyDescent="0.25">
      <c r="C41" s="43"/>
      <c r="D41" s="43"/>
      <c r="E41" s="43"/>
      <c r="F41" s="43"/>
      <c r="G41" s="43"/>
      <c r="H41" s="43"/>
      <c r="I41" s="43"/>
    </row>
    <row r="42" spans="3:9" x14ac:dyDescent="0.25">
      <c r="C42" s="43"/>
      <c r="D42" s="43"/>
      <c r="E42" s="43"/>
      <c r="F42" s="43"/>
      <c r="G42" s="43"/>
      <c r="H42" s="43"/>
      <c r="I42" s="43"/>
    </row>
    <row r="43" spans="3:9" x14ac:dyDescent="0.25">
      <c r="C43" s="43"/>
      <c r="D43" s="43"/>
      <c r="E43" s="43"/>
      <c r="F43" s="43"/>
      <c r="G43" s="43"/>
      <c r="H43" s="43"/>
      <c r="I43" s="43"/>
    </row>
    <row r="44" spans="3:9" x14ac:dyDescent="0.25">
      <c r="C44" s="43"/>
      <c r="D44" s="43"/>
      <c r="E44" s="43"/>
      <c r="F44" s="43"/>
      <c r="G44" s="43"/>
      <c r="H44" s="43"/>
      <c r="I44" s="43"/>
    </row>
    <row r="45" spans="3:9" x14ac:dyDescent="0.25">
      <c r="C45" s="43"/>
      <c r="D45" s="43"/>
      <c r="E45" s="43"/>
      <c r="F45" s="43"/>
      <c r="G45" s="43"/>
      <c r="H45" s="43"/>
      <c r="I45" s="43"/>
    </row>
    <row r="46" spans="3:9" x14ac:dyDescent="0.25">
      <c r="C46" s="43"/>
      <c r="D46" s="43"/>
      <c r="E46" s="43"/>
      <c r="F46" s="43"/>
      <c r="G46" s="43"/>
      <c r="H46" s="43"/>
      <c r="I46" s="43"/>
    </row>
    <row r="47" spans="3:9" x14ac:dyDescent="0.25">
      <c r="C47" s="43"/>
      <c r="D47" s="43"/>
      <c r="E47" s="43"/>
      <c r="F47" s="43"/>
      <c r="G47" s="43"/>
      <c r="H47" s="43"/>
      <c r="I47" s="43"/>
    </row>
    <row r="51" spans="3:12" x14ac:dyDescent="0.25">
      <c r="C51" s="42" t="s">
        <v>21</v>
      </c>
      <c r="D51" s="42">
        <v>1</v>
      </c>
      <c r="E51" s="42"/>
      <c r="I51" s="1" t="s">
        <v>24</v>
      </c>
      <c r="K51" s="1" t="str">
        <f>C52</f>
        <v>Income</v>
      </c>
      <c r="L51" s="1">
        <f>D52</f>
        <v>8304345</v>
      </c>
    </row>
    <row r="52" spans="3:12" x14ac:dyDescent="0.25">
      <c r="C52" s="42" t="str">
        <f>C6</f>
        <v>Income</v>
      </c>
      <c r="D52" s="42" cm="1">
        <f t="array" ref="D52">INDEX($D$6:$O$23,MATCH(C52,$C$6:$C$23,0),$D$51)</f>
        <v>8304345</v>
      </c>
      <c r="E52" s="45">
        <f>MAX(D6:O6)*1.25</f>
        <v>13166406.25</v>
      </c>
      <c r="I52" s="1" t="s">
        <v>25</v>
      </c>
      <c r="K52" s="1" t="s">
        <v>38</v>
      </c>
      <c r="L52" s="1">
        <f>D53</f>
        <v>2200000</v>
      </c>
    </row>
    <row r="53" spans="3:12" x14ac:dyDescent="0.25">
      <c r="C53" s="42" t="str">
        <f t="shared" ref="C53:C69" si="8">C7</f>
        <v>Cost of Goods Sold</v>
      </c>
      <c r="D53" s="42" cm="1">
        <f t="array" ref="D53">INDEX($D$6:$O$23,MATCH(C53,$C$6:$C$23,0),$D$51)</f>
        <v>2200000</v>
      </c>
      <c r="E53" s="45">
        <f t="shared" ref="E53:E69" si="9">MAX(D7:O7)*1.25</f>
        <v>3947200</v>
      </c>
      <c r="I53" s="1" t="s">
        <v>26</v>
      </c>
      <c r="K53" s="1" t="s">
        <v>39</v>
      </c>
      <c r="L53" s="1">
        <f>D55</f>
        <v>2976700</v>
      </c>
    </row>
    <row r="54" spans="3:12" x14ac:dyDescent="0.25">
      <c r="C54" s="42" t="str">
        <f t="shared" si="8"/>
        <v xml:space="preserve">Gross Profit </v>
      </c>
      <c r="D54" s="42" cm="1">
        <f t="array" ref="D54">INDEX($D$6:$O$23,MATCH(C54,$C$6:$C$23,0),$D$51)</f>
        <v>6104345</v>
      </c>
      <c r="E54" s="45">
        <f t="shared" si="9"/>
        <v>10473606.25</v>
      </c>
      <c r="I54" s="1" t="s">
        <v>27</v>
      </c>
      <c r="K54" s="1" t="str">
        <f>C58</f>
        <v>Tax</v>
      </c>
      <c r="L54" s="1">
        <f>D58</f>
        <v>469146.75</v>
      </c>
    </row>
    <row r="55" spans="3:12" x14ac:dyDescent="0.25">
      <c r="C55" s="42" t="str">
        <f t="shared" si="8"/>
        <v xml:space="preserve">Total Operating Expenses  </v>
      </c>
      <c r="D55" s="42" cm="1">
        <f t="array" ref="D55">INDEX($D$6:$O$23,MATCH(C55,$C$6:$C$23,0),$D$51)</f>
        <v>2976700</v>
      </c>
      <c r="E55" s="45">
        <f t="shared" si="9"/>
        <v>4254250</v>
      </c>
      <c r="I55" s="1" t="s">
        <v>28</v>
      </c>
      <c r="K55" s="1" t="str">
        <f>C59</f>
        <v xml:space="preserve">Net Profit   </v>
      </c>
      <c r="L55" s="1">
        <f>D59</f>
        <v>2658498.25</v>
      </c>
    </row>
    <row r="56" spans="3:12" x14ac:dyDescent="0.25">
      <c r="C56" s="42" t="str">
        <f t="shared" si="8"/>
        <v>Total Expenses</v>
      </c>
      <c r="D56" s="42" cm="1">
        <f t="array" ref="D56">INDEX($D$6:$O$23,MATCH(C56,$C$6:$C$23,0),$D$51)</f>
        <v>5176700</v>
      </c>
      <c r="E56" s="45">
        <f t="shared" si="9"/>
        <v>7759450</v>
      </c>
      <c r="I56" s="1" t="s">
        <v>29</v>
      </c>
      <c r="K56" s="1" t="s">
        <v>37</v>
      </c>
      <c r="L56" s="1">
        <f>SUM(L51:L55)</f>
        <v>16608690</v>
      </c>
    </row>
    <row r="57" spans="3:12" x14ac:dyDescent="0.25">
      <c r="C57" s="42" t="str">
        <f t="shared" si="8"/>
        <v>EBIT</v>
      </c>
      <c r="D57" s="42" cm="1">
        <f t="array" ref="D57">INDEX($D$6:$O$23,MATCH(C57,$C$6:$C$23,0),$D$51)</f>
        <v>3127645</v>
      </c>
      <c r="E57" s="45">
        <f t="shared" si="9"/>
        <v>7405106.25</v>
      </c>
      <c r="I57" s="1" t="s">
        <v>30</v>
      </c>
    </row>
    <row r="58" spans="3:12" x14ac:dyDescent="0.25">
      <c r="C58" s="42" t="str">
        <f t="shared" si="8"/>
        <v>Tax</v>
      </c>
      <c r="D58" s="42" cm="1">
        <f t="array" ref="D58">INDEX($D$6:$O$23,MATCH(C58,$C$6:$C$23,0),$D$51)</f>
        <v>469146.75</v>
      </c>
      <c r="E58" s="45">
        <f t="shared" si="9"/>
        <v>1110765.9375</v>
      </c>
      <c r="I58" s="1" t="s">
        <v>31</v>
      </c>
    </row>
    <row r="59" spans="3:12" x14ac:dyDescent="0.25">
      <c r="C59" s="42" t="str">
        <f t="shared" si="8"/>
        <v xml:space="preserve">Net Profit   </v>
      </c>
      <c r="D59" s="42" cm="1">
        <f t="array" ref="D59">INDEX($D$6:$O$23,MATCH(C59,$C$6:$C$23,0),$D$51)</f>
        <v>2658498.25</v>
      </c>
      <c r="E59" s="45">
        <f t="shared" si="9"/>
        <v>6294340.3125</v>
      </c>
      <c r="I59" s="1" t="s">
        <v>32</v>
      </c>
    </row>
    <row r="60" spans="3:12" x14ac:dyDescent="0.25">
      <c r="C60" s="42" t="str">
        <f t="shared" si="8"/>
        <v>ROI</v>
      </c>
      <c r="D60" s="44" cm="1">
        <f t="array" ref="D60">INDEX($D$6:$O$23,MATCH(C60,$C$6:$C$23,0),$D$51)</f>
        <v>3.2000000000000001E-2</v>
      </c>
      <c r="E60" s="44">
        <f t="shared" si="9"/>
        <v>9.5000000000000001E-2</v>
      </c>
      <c r="I60" s="1" t="s">
        <v>33</v>
      </c>
    </row>
    <row r="61" spans="3:12" x14ac:dyDescent="0.25">
      <c r="C61" s="42" t="str">
        <f t="shared" si="8"/>
        <v>Net Profit Margin Ratio(NPM)</v>
      </c>
      <c r="D61" s="44" cm="1">
        <f t="array" ref="D61">INDEX($D$6:$O$23,MATCH(C61,$C$6:$C$23,0),$D$51)</f>
        <v>0.32013340606634239</v>
      </c>
      <c r="E61" s="44">
        <f t="shared" si="9"/>
        <v>0.59757577285943153</v>
      </c>
      <c r="I61" s="1" t="s">
        <v>34</v>
      </c>
    </row>
    <row r="62" spans="3:12" x14ac:dyDescent="0.25">
      <c r="C62" s="42" t="str">
        <f t="shared" si="8"/>
        <v>ROA</v>
      </c>
      <c r="D62" s="44" cm="1">
        <f t="array" ref="D62">INDEX($D$6:$O$23,MATCH(C62,$C$6:$C$23,0),$D$51)</f>
        <v>1.0666666666666666E-2</v>
      </c>
      <c r="E62" s="44">
        <f t="shared" si="9"/>
        <v>2.8750000000000005E-2</v>
      </c>
      <c r="I62" s="1" t="s">
        <v>35</v>
      </c>
    </row>
    <row r="63" spans="3:12" x14ac:dyDescent="0.25">
      <c r="C63" s="42" t="str">
        <f t="shared" si="8"/>
        <v>Quick Ratio</v>
      </c>
      <c r="D63" s="42" cm="1">
        <f t="array" ref="D63">INDEX($D$6:$O$23,MATCH(C63,$C$6:$C$23,0),$D$51)</f>
        <v>1.4630000000000003</v>
      </c>
      <c r="E63" s="45">
        <f t="shared" si="9"/>
        <v>2.9012500000000001</v>
      </c>
    </row>
    <row r="64" spans="3:12" x14ac:dyDescent="0.25">
      <c r="C64" s="42" t="str">
        <f t="shared" si="8"/>
        <v>Current Ratio</v>
      </c>
      <c r="D64" s="42" cm="1">
        <f t="array" ref="D64">INDEX($D$6:$O$23,MATCH(C64,$C$6:$C$23,0),$D$51)</f>
        <v>4.5210000000000008</v>
      </c>
      <c r="E64" s="45">
        <f t="shared" si="9"/>
        <v>5.651250000000001</v>
      </c>
    </row>
    <row r="65" spans="3:8" x14ac:dyDescent="0.25">
      <c r="C65" s="42" t="str">
        <f t="shared" si="8"/>
        <v>EPS</v>
      </c>
      <c r="D65" s="42" cm="1">
        <f t="array" ref="D65">INDEX($D$6:$O$23,MATCH(C65,$C$6:$C$23,0),$D$51)</f>
        <v>5.1205000000000007</v>
      </c>
      <c r="E65" s="45">
        <f t="shared" si="9"/>
        <v>10.154375</v>
      </c>
      <c r="G65" s="1" t="s">
        <v>0</v>
      </c>
      <c r="H65" s="1" t="s">
        <v>36</v>
      </c>
    </row>
    <row r="66" spans="3:8" x14ac:dyDescent="0.25">
      <c r="C66" s="42" t="str">
        <f t="shared" si="8"/>
        <v>Target Income</v>
      </c>
      <c r="D66" s="42" cm="1">
        <f t="array" ref="D66">INDEX($D$6:$O$23,MATCH(C66,$C$6:$C$23,0),$D$51)</f>
        <v>8492400</v>
      </c>
      <c r="E66" s="45">
        <f t="shared" si="9"/>
        <v>12375000</v>
      </c>
      <c r="G66" s="1">
        <f>D52</f>
        <v>8304345</v>
      </c>
      <c r="H66" s="1">
        <f>D56</f>
        <v>5176700</v>
      </c>
    </row>
    <row r="67" spans="3:8" x14ac:dyDescent="0.25">
      <c r="C67" s="42" t="str">
        <f t="shared" si="8"/>
        <v>Target Income Achieved</v>
      </c>
      <c r="D67" s="44" cm="1">
        <f t="array" ref="D67">INDEX($D$6:$O$23,MATCH(C67,$C$6:$C$23,0),$D$51)</f>
        <v>0.97785608308605343</v>
      </c>
      <c r="E67" s="44">
        <f t="shared" si="9"/>
        <v>1.4632266731124002</v>
      </c>
    </row>
    <row r="68" spans="3:8" x14ac:dyDescent="0.25">
      <c r="C68" s="42" t="str">
        <f t="shared" si="8"/>
        <v>Target Expenses</v>
      </c>
      <c r="D68" s="42" cm="1">
        <f t="array" ref="D68">INDEX($D$6:$O$23,MATCH(C68,$C$6:$C$23,0),$D$51)</f>
        <v>6225400</v>
      </c>
      <c r="E68" s="45">
        <f t="shared" si="9"/>
        <v>7807250</v>
      </c>
    </row>
    <row r="69" spans="3:8" x14ac:dyDescent="0.25">
      <c r="C69" s="42" t="str">
        <f t="shared" si="8"/>
        <v>Expenses Reached</v>
      </c>
      <c r="D69" s="44" cm="1">
        <f t="array" ref="D69">INDEX($D$6:$O$23,MATCH(C69,$C$6:$C$23,0),$D$51)</f>
        <v>0.83154496096636366</v>
      </c>
      <c r="E69" s="44">
        <f t="shared" si="9"/>
        <v>1.2985440548908043</v>
      </c>
    </row>
  </sheetData>
  <mergeCells count="5">
    <mergeCell ref="B2:O2"/>
    <mergeCell ref="B3:O3"/>
    <mergeCell ref="B4:O4"/>
    <mergeCell ref="B6:B13"/>
    <mergeCell ref="B14:B23"/>
  </mergeCells>
  <phoneticPr fontId="10" type="noConversion"/>
  <dataValidations count="1">
    <dataValidation type="list" allowBlank="1" showInputMessage="1" showErrorMessage="1" sqref="G28" xr:uid="{0690B7EA-D13A-4E45-B26F-673AEDA4946F}">
      <formula1>$I$29:$I$40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Drop Down 7">
              <controlPr defaultSize="0" autoLine="0" autoPict="0">
                <anchor moveWithCells="1">
                  <from>
                    <xdr:col>5</xdr:col>
                    <xdr:colOff>952500</xdr:colOff>
                    <xdr:row>46</xdr:row>
                    <xdr:rowOff>180975</xdr:rowOff>
                  </from>
                  <to>
                    <xdr:col>6</xdr:col>
                    <xdr:colOff>952500</xdr:colOff>
                    <xdr:row>48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0C25-D53D-4B4B-96A6-FF53320DBDAE}">
  <dimension ref="A1"/>
  <sheetViews>
    <sheetView tabSelected="1" topLeftCell="B1" zoomScale="80" zoomScaleNormal="80" workbookViewId="0">
      <selection activeCell="W16" sqref="W16"/>
    </sheetView>
  </sheetViews>
  <sheetFormatPr defaultRowHeight="15" x14ac:dyDescent="0.25"/>
  <cols>
    <col min="1" max="16384" width="9.140625" style="41"/>
  </cols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3" name="Drop Down 4">
              <controlPr defaultSize="0" autoLine="0" autoPict="0">
                <anchor moveWithCells="1">
                  <from>
                    <xdr:col>17</xdr:col>
                    <xdr:colOff>66675</xdr:colOff>
                    <xdr:row>2</xdr:row>
                    <xdr:rowOff>19050</xdr:rowOff>
                  </from>
                  <to>
                    <xdr:col>21</xdr:col>
                    <xdr:colOff>533400</xdr:colOff>
                    <xdr:row>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Detailed Report </vt:lpstr>
      <vt:lpstr>Analysis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Jibon</dc:creator>
  <cp:lastModifiedBy>Erica Aniemeke</cp:lastModifiedBy>
  <dcterms:created xsi:type="dcterms:W3CDTF">2015-06-05T18:17:20Z</dcterms:created>
  <dcterms:modified xsi:type="dcterms:W3CDTF">2025-05-19T20:40:11Z</dcterms:modified>
</cp:coreProperties>
</file>