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indiana-my.sharepoint.com/personal/ericwalk_iu_edu/Documents/My Courses/Spring 2024/Supply Chain/"/>
    </mc:Choice>
  </mc:AlternateContent>
  <xr:revisionPtr revIDLastSave="2" documentId="8_{F8BD5E55-8968-4A87-9A91-0FBD2AB07969}" xr6:coauthVersionLast="47" xr6:coauthVersionMax="47" xr10:uidLastSave="{21CDA55B-3C42-47FA-8A00-A8AB2ED11861}"/>
  <bookViews>
    <workbookView xWindow="-96" yWindow="-96" windowWidth="23232" windowHeight="12432" firstSheet="2" activeTab="9" xr2:uid="{00000000-000D-0000-FFFF-FFFF00000000}"/>
  </bookViews>
  <sheets>
    <sheet name="1_Static" sheetId="1" r:id="rId1"/>
    <sheet name="2_Static" sheetId="2" r:id="rId2"/>
    <sheet name="3_Diagnostic1" sheetId="11" r:id="rId3"/>
    <sheet name="3_Diagnostic2" sheetId="12" r:id="rId4"/>
    <sheet name="3_Diagnostic3" sheetId="13" r:id="rId5"/>
    <sheet name="4_Exponential" sheetId="3" r:id="rId6"/>
    <sheet name="5_PastaNoTrend" sheetId="4" r:id="rId7"/>
    <sheet name="5_PastaNoTrend (2)" sheetId="14" r:id="rId8"/>
    <sheet name="6_Holt's" sheetId="5" r:id="rId9"/>
    <sheet name="7_Winter's" sheetId="6" r:id="rId10"/>
    <sheet name="8_RedGirl" sheetId="7" r:id="rId11"/>
    <sheet name="9_FreshX" sheetId="8" r:id="rId12"/>
    <sheet name="9_Airport" sheetId="9" r:id="rId13"/>
    <sheet name="TahoeSalt" sheetId="10" r:id="rId14"/>
  </sheets>
  <definedNames>
    <definedName name="alpha">'6_Holt''s'!$B$3</definedName>
    <definedName name="beta">'6_Holt''s'!$B$4</definedName>
    <definedName name="w_alpha">'7_Winter''s'!$B$3</definedName>
    <definedName name="w_beta">'7_Winter''s'!$B$4</definedName>
    <definedName name="w_gamma">'7_Winter''s'!$B$5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6" l="1"/>
  <c r="D10" i="6"/>
  <c r="H9" i="6"/>
  <c r="G9" i="6"/>
  <c r="C8" i="5"/>
  <c r="E8" i="5" s="1"/>
  <c r="F7" i="5"/>
  <c r="G7" i="5"/>
  <c r="E7" i="5"/>
  <c r="D8" i="5"/>
  <c r="G8" i="5" s="1"/>
  <c r="D6" i="14"/>
  <c r="D7" i="14"/>
  <c r="D8" i="14"/>
  <c r="D9" i="14"/>
  <c r="C7" i="14"/>
  <c r="C8" i="14"/>
  <c r="C9" i="14" s="1"/>
  <c r="C6" i="14"/>
  <c r="D5" i="14"/>
  <c r="C5" i="14"/>
  <c r="C12" i="4"/>
  <c r="D12" i="4" s="1"/>
  <c r="C13" i="4"/>
  <c r="D13" i="4" s="1"/>
  <c r="C11" i="4"/>
  <c r="D11" i="4" s="1"/>
  <c r="C10" i="4"/>
  <c r="D10" i="4" s="1"/>
  <c r="C9" i="4"/>
  <c r="C8" i="4"/>
  <c r="D9" i="4"/>
  <c r="D8" i="4"/>
  <c r="F10" i="1"/>
  <c r="G10" i="1" s="1"/>
  <c r="F9" i="1"/>
  <c r="G9" i="1" s="1"/>
  <c r="F8" i="1"/>
  <c r="G8" i="1" s="1"/>
  <c r="I6" i="1" a="1"/>
  <c r="F8" i="5" l="1"/>
  <c r="I6" i="1"/>
  <c r="H3" i="1" l="1"/>
  <c r="H4" i="1"/>
  <c r="H6" i="1"/>
  <c r="H7" i="1"/>
  <c r="H9" i="1"/>
  <c r="H10" i="1"/>
  <c r="J6" i="1"/>
  <c r="H2" i="1" s="1"/>
  <c r="H5" i="1" l="1"/>
  <c r="H8" i="1"/>
  <c r="E4" i="1" l="1"/>
  <c r="E5" i="1"/>
  <c r="E6" i="1"/>
  <c r="E3" i="1"/>
  <c r="J2" i="1" l="1"/>
  <c r="J1" i="1"/>
  <c r="F5" i="1" l="1"/>
  <c r="G5" i="1" s="1"/>
  <c r="F2" i="1"/>
  <c r="G2" i="1" s="1"/>
  <c r="F4" i="1"/>
  <c r="G4" i="1" s="1"/>
  <c r="F3" i="1"/>
  <c r="G3" i="1" s="1"/>
  <c r="F7" i="1"/>
  <c r="G7" i="1" s="1"/>
  <c r="F6" i="1"/>
  <c r="G6" i="1" s="1"/>
  <c r="I8" i="1"/>
  <c r="J8" i="1" s="1"/>
  <c r="I7" i="1"/>
  <c r="J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<sst xmlns="http://schemas.openxmlformats.org/spreadsheetml/2006/main" count="104" uniqueCount="66">
  <si>
    <t>Year</t>
  </si>
  <si>
    <t>Period</t>
  </si>
  <si>
    <t>Enrollment</t>
  </si>
  <si>
    <t>Fall</t>
  </si>
  <si>
    <t>Spring</t>
  </si>
  <si>
    <t>Summer</t>
  </si>
  <si>
    <t>Quarter</t>
  </si>
  <si>
    <t>Time</t>
  </si>
  <si>
    <t>Demand</t>
  </si>
  <si>
    <t>Penne Pasta</t>
  </si>
  <si>
    <t>Week</t>
  </si>
  <si>
    <t>Get Smart Phone Mfg</t>
  </si>
  <si>
    <t>alpha</t>
  </si>
  <si>
    <t>beta</t>
  </si>
  <si>
    <t>Forecast for &lt;#&gt; months from now</t>
  </si>
  <si>
    <t>Current Month</t>
  </si>
  <si>
    <t>Observed Demand</t>
  </si>
  <si>
    <t>Level Estimate</t>
  </si>
  <si>
    <t>Trend Estimate</t>
  </si>
  <si>
    <t>Demand for pool toys</t>
  </si>
  <si>
    <t>gamma</t>
  </si>
  <si>
    <t>Seasonal Factor</t>
  </si>
  <si>
    <t>Current Time</t>
  </si>
  <si>
    <t>Season</t>
  </si>
  <si>
    <t>Next Period Forecast</t>
  </si>
  <si>
    <t>2 Periods Ahead Forecast</t>
  </si>
  <si>
    <t>Winter</t>
  </si>
  <si>
    <t>Month</t>
  </si>
  <si>
    <t>FreshX Toothpaste demand (1000's of tubes)</t>
  </si>
  <si>
    <t>Indianapolis International Airport enplanements (1000's)</t>
  </si>
  <si>
    <t>Tahoe Salt Data</t>
  </si>
  <si>
    <t>Year, Qtr</t>
  </si>
  <si>
    <t>1,2</t>
  </si>
  <si>
    <t>1,3</t>
  </si>
  <si>
    <t>1,4</t>
  </si>
  <si>
    <t>2,1</t>
  </si>
  <si>
    <t>2,2</t>
  </si>
  <si>
    <t>2,3</t>
  </si>
  <si>
    <t>2,4</t>
  </si>
  <si>
    <t>3,1</t>
  </si>
  <si>
    <t>3,2</t>
  </si>
  <si>
    <t>3,3</t>
  </si>
  <si>
    <t>3,4</t>
  </si>
  <si>
    <t>4,1</t>
  </si>
  <si>
    <t xml:space="preserve">Try running linear regression on the demand below WITHOUT deseasonalizing. </t>
  </si>
  <si>
    <t>Look at the residual plot, R-squared, and P-value</t>
  </si>
  <si>
    <t>Then run LR on the properly deseasonalized demand.</t>
  </si>
  <si>
    <t>Try running linear regression on the data below.  There is no seasonal pattern in this data.</t>
  </si>
  <si>
    <t>What do you notice?</t>
  </si>
  <si>
    <r>
      <t xml:space="preserve">Below is the </t>
    </r>
    <r>
      <rPr>
        <b/>
        <sz val="11"/>
        <color theme="1"/>
        <rFont val="Calibri"/>
        <family val="2"/>
        <scheme val="minor"/>
      </rPr>
      <t>cumulative</t>
    </r>
    <r>
      <rPr>
        <sz val="11"/>
        <color theme="1"/>
        <rFont val="Calibri"/>
        <family val="2"/>
        <scheme val="minor"/>
      </rPr>
      <t xml:space="preserve"> weekly sales of the new yPhone 10, i.e., the total sales since release.</t>
    </r>
  </si>
  <si>
    <t>How can we accurately predict future sales of this product?</t>
  </si>
  <si>
    <t>Cumulative Sales ($)</t>
  </si>
  <si>
    <t>Deseaonalized Data</t>
  </si>
  <si>
    <t>Intercept</t>
  </si>
  <si>
    <t>Slope</t>
  </si>
  <si>
    <t>Predicted Deseason</t>
  </si>
  <si>
    <t>Seasonal Effect</t>
  </si>
  <si>
    <t>Seasonal Factors</t>
  </si>
  <si>
    <t>Predicted</t>
  </si>
  <si>
    <t>Forecast</t>
  </si>
  <si>
    <t>Forecast b/c there is not demand value for period 6, and so we default to our most recent forecast</t>
  </si>
  <si>
    <t>Est. Level</t>
  </si>
  <si>
    <t>Moving Average Concept</t>
  </si>
  <si>
    <t>Alpha</t>
  </si>
  <si>
    <t>Periods ahead</t>
  </si>
  <si>
    <t>Forecast Without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</si>
</sst>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3" borderId="0" xfId="0" applyNumberFormat="1" applyFill="1"/>
    <xf numFmtId="16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2" fontId="0" fillId="0" borderId="0" xfId="0" applyNumberFormat="1"/>
    <xf numFmtId="2" fontId="0" fillId="2" borderId="0" xfId="0" applyNumberFormat="1" applyFill="1"/>
    <xf numFmtId="164" fontId="0" fillId="5" borderId="0" xfId="0" applyNumberFormat="1" applyFill="1"/>
    <xf numFmtId="1" fontId="0" fillId="0" borderId="0" xfId="0" applyNumberFormat="1"/>
    <xf numFmtId="44" fontId="0" fillId="2" borderId="0" xfId="1" applyFont="1" applyFill="1"/>
    <xf numFmtId="44" fontId="0" fillId="0" borderId="0" xfId="0" applyNumberForma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3">
    <dxf>
      <numFmt numFmtId="0" formatCode="General"/>
    </dxf>
    <dxf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27D3A-5CBC-4707-B563-7F54D05D7B69}" name="Enrollment" displayName="Enrollment" ref="A1:H10" totalsRowShown="0" headerRowDxfId="2">
  <autoFilter ref="A1:H10" xr:uid="{18327D3A-5CBC-4707-B563-7F54D05D7B69}"/>
  <tableColumns count="8">
    <tableColumn id="7" xr3:uid="{2D99DEC6-8898-4320-B536-3780837DC4BA}" name="Year"/>
    <tableColumn id="1" xr3:uid="{4844F3BC-6295-4214-B1BA-C297137A4CA9}" name="Period"/>
    <tableColumn id="2" xr3:uid="{45844F3F-22F7-458D-ADF4-AD16D0F8CD67}" name="Time"/>
    <tableColumn id="3" xr3:uid="{9E73CC6D-8208-4218-AE39-274DF167A247}" name="Enrollment" dataDxfId="1"/>
    <tableColumn id="4" xr3:uid="{9E81EE5E-AD7D-47D9-94C1-87C61CB12EF8}" name="Deseaonalized Data"/>
    <tableColumn id="5" xr3:uid="{F645971A-8054-4A58-8073-8B6AA4C71D42}" name="Predicted Deseason">
      <calculatedColumnFormula>$J$2 * C2 +$J$1</calculatedColumnFormula>
    </tableColumn>
    <tableColumn id="6" xr3:uid="{4C248F0C-7E00-42CE-9E84-FC6F79B55490}" name="Seasonal Effect">
      <calculatedColumnFormula>D2/F2</calculatedColumnFormula>
    </tableColumn>
    <tableColumn id="8" xr3:uid="{7ADD2A57-5355-475A-93C3-9C4B7D0614E3}" name="Predicted" dataDxfId="0">
      <calculatedColumnFormula>_xlfn.XLOOKUP(Enrollment[[#This Row],[Period]],$I$6:$I$8,$J$6:$J$8) * ($J$1 + Enrollment[[#This Row],[Time]] * $J$2)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"/>
  <sheetViews>
    <sheetView zoomScale="140" zoomScaleNormal="140" workbookViewId="0">
      <selection activeCell="C10" sqref="C10"/>
    </sheetView>
  </sheetViews>
  <sheetFormatPr defaultRowHeight="14.4" x14ac:dyDescent="0.55000000000000004"/>
  <cols>
    <col min="1" max="1" width="7.26171875" customWidth="1"/>
    <col min="2" max="2" width="9.26171875" customWidth="1"/>
    <col min="3" max="3" width="12" customWidth="1"/>
    <col min="4" max="4" width="19.578125" customWidth="1"/>
    <col min="5" max="5" width="19.68359375" customWidth="1"/>
    <col min="6" max="6" width="15.68359375" customWidth="1"/>
    <col min="7" max="8" width="9.26171875" customWidth="1"/>
  </cols>
  <sheetData>
    <row r="1" spans="1:10" ht="30" customHeight="1" x14ac:dyDescent="0.55000000000000004">
      <c r="A1" s="1" t="s">
        <v>0</v>
      </c>
      <c r="B1" s="1" t="s">
        <v>1</v>
      </c>
      <c r="C1" s="1" t="s">
        <v>7</v>
      </c>
      <c r="D1" s="1" t="s">
        <v>2</v>
      </c>
      <c r="E1" s="4" t="s">
        <v>52</v>
      </c>
      <c r="F1" s="4" t="s">
        <v>55</v>
      </c>
      <c r="G1" s="4" t="s">
        <v>56</v>
      </c>
      <c r="H1" s="4" t="s">
        <v>58</v>
      </c>
      <c r="I1" s="3" t="s">
        <v>53</v>
      </c>
      <c r="J1">
        <f>INTERCEPT(E3:E6,C3:C6)</f>
        <v>33.666666666666664</v>
      </c>
    </row>
    <row r="2" spans="1:10" x14ac:dyDescent="0.55000000000000004">
      <c r="A2">
        <v>1</v>
      </c>
      <c r="B2" t="s">
        <v>3</v>
      </c>
      <c r="C2">
        <v>1</v>
      </c>
      <c r="D2" s="2">
        <v>30</v>
      </c>
      <c r="F2">
        <f t="shared" ref="F2:F7" si="0">$J$2 * C2 +$J$1</f>
        <v>37.5</v>
      </c>
      <c r="G2">
        <f>D2/F2</f>
        <v>0.8</v>
      </c>
      <c r="H2" t="e">
        <f ca="1">_xlfn.XLOOKUP(Enrollment[[#This Row],[Period]],$I$6:$I$8,$J$6:$J$8) * ($J$1 + Enrollment[[#This Row],[Time]] * $J$2)</f>
        <v>#NAME?</v>
      </c>
      <c r="I2" s="3" t="s">
        <v>54</v>
      </c>
      <c r="J2">
        <f>SLOPE(E3:E6,C3:C6)</f>
        <v>3.8333333333333348</v>
      </c>
    </row>
    <row r="3" spans="1:10" x14ac:dyDescent="0.55000000000000004">
      <c r="A3">
        <v>1</v>
      </c>
      <c r="B3" t="s">
        <v>4</v>
      </c>
      <c r="C3">
        <v>2</v>
      </c>
      <c r="D3" s="2">
        <v>80</v>
      </c>
      <c r="E3">
        <f>AVERAGE(D2:D4)</f>
        <v>41.666666666666664</v>
      </c>
      <c r="F3">
        <f t="shared" si="0"/>
        <v>41.333333333333336</v>
      </c>
      <c r="G3">
        <f t="shared" ref="G3:G7" si="1">D3/F3</f>
        <v>1.9354838709677418</v>
      </c>
      <c r="H3" t="e">
        <f ca="1">_xlfn.XLOOKUP(Enrollment[[#This Row],[Period]],$I$6:$I$8,$J$6:$J$8) * ($J$1 + Enrollment[[#This Row],[Time]] * $J$2)</f>
        <v>#NAME?</v>
      </c>
    </row>
    <row r="4" spans="1:10" x14ac:dyDescent="0.55000000000000004">
      <c r="A4">
        <v>1</v>
      </c>
      <c r="B4" t="s">
        <v>5</v>
      </c>
      <c r="C4">
        <v>3</v>
      </c>
      <c r="D4" s="2">
        <v>15</v>
      </c>
      <c r="E4">
        <f t="shared" ref="E4:E6" si="2">AVERAGE(D3:D5)</f>
        <v>45</v>
      </c>
      <c r="F4">
        <f t="shared" si="0"/>
        <v>45.166666666666671</v>
      </c>
      <c r="G4">
        <f t="shared" si="1"/>
        <v>0.33210332103321027</v>
      </c>
      <c r="H4" t="e">
        <f ca="1">_xlfn.XLOOKUP(Enrollment[[#This Row],[Period]],$I$6:$I$8,$J$6:$J$8) * ($J$1 + Enrollment[[#This Row],[Time]] * $J$2)</f>
        <v>#NAME?</v>
      </c>
    </row>
    <row r="5" spans="1:10" x14ac:dyDescent="0.55000000000000004">
      <c r="A5">
        <v>2</v>
      </c>
      <c r="B5" t="s">
        <v>3</v>
      </c>
      <c r="C5">
        <v>4</v>
      </c>
      <c r="D5" s="2">
        <v>40</v>
      </c>
      <c r="E5">
        <f t="shared" si="2"/>
        <v>48.333333333333336</v>
      </c>
      <c r="F5">
        <f t="shared" si="0"/>
        <v>49</v>
      </c>
      <c r="G5">
        <f t="shared" si="1"/>
        <v>0.81632653061224492</v>
      </c>
      <c r="H5" t="e">
        <f ca="1">_xlfn.XLOOKUP(Enrollment[[#This Row],[Period]],$I$6:$I$8,$J$6:$J$8) * ($J$1 + Enrollment[[#This Row],[Time]] * $J$2)</f>
        <v>#NAME?</v>
      </c>
      <c r="I5" s="3" t="s">
        <v>57</v>
      </c>
    </row>
    <row r="6" spans="1:10" x14ac:dyDescent="0.55000000000000004">
      <c r="A6">
        <v>2</v>
      </c>
      <c r="B6" t="s">
        <v>4</v>
      </c>
      <c r="C6">
        <v>5</v>
      </c>
      <c r="D6" s="2">
        <v>90</v>
      </c>
      <c r="E6">
        <f t="shared" si="2"/>
        <v>53.333333333333336</v>
      </c>
      <c r="F6">
        <f t="shared" si="0"/>
        <v>52.833333333333343</v>
      </c>
      <c r="G6">
        <f t="shared" si="1"/>
        <v>1.7034700315457409</v>
      </c>
      <c r="H6" t="e">
        <f ca="1">_xlfn.XLOOKUP(Enrollment[[#This Row],[Period]],$I$6:$I$8,$J$6:$J$8) * ($J$1 + Enrollment[[#This Row],[Time]] * $J$2)</f>
        <v>#NAME?</v>
      </c>
      <c r="I6" t="e" cm="1">
        <f t="array" aca="1" ref="I6:I8" ca="1">_xlfn.UNIQUE(Enrollment[Period])</f>
        <v>#NAME?</v>
      </c>
      <c r="J6" t="e">
        <f ca="1">AVERAGEIFS(Enrollment[Seasonal Effect],Enrollment[Period],I6)</f>
        <v>#DIV/0!</v>
      </c>
    </row>
    <row r="7" spans="1:10" x14ac:dyDescent="0.55000000000000004">
      <c r="A7">
        <v>2</v>
      </c>
      <c r="B7" t="s">
        <v>5</v>
      </c>
      <c r="C7">
        <v>6</v>
      </c>
      <c r="D7" s="2">
        <v>30</v>
      </c>
      <c r="F7">
        <f t="shared" si="0"/>
        <v>56.666666666666671</v>
      </c>
      <c r="G7">
        <f t="shared" si="1"/>
        <v>0.52941176470588236</v>
      </c>
      <c r="H7" t="e">
        <f ca="1">_xlfn.XLOOKUP(Enrollment[[#This Row],[Period]],$I$6:$I$8,$J$6:$J$8) * ($J$1 + Enrollment[[#This Row],[Time]] * $J$2)</f>
        <v>#NAME?</v>
      </c>
      <c r="I7" t="e">
        <f ca="1"/>
        <v>#NAME?</v>
      </c>
      <c r="J7" t="e">
        <f ca="1">AVERAGEIFS(Enrollment[Seasonal Effect],Enrollment[Period],I7)</f>
        <v>#DIV/0!</v>
      </c>
    </row>
    <row r="8" spans="1:10" x14ac:dyDescent="0.55000000000000004">
      <c r="A8">
        <v>3</v>
      </c>
      <c r="B8" t="s">
        <v>3</v>
      </c>
      <c r="C8">
        <v>7</v>
      </c>
      <c r="D8" s="2"/>
      <c r="F8">
        <f t="shared" ref="F8:F10" si="3">$J$2 * C8 +$J$1</f>
        <v>60.500000000000007</v>
      </c>
      <c r="G8">
        <f t="shared" ref="G8:G10" si="4">D8/F8</f>
        <v>0</v>
      </c>
      <c r="H8" t="e">
        <f ca="1">_xlfn.XLOOKUP(Enrollment[[#This Row],[Period]],$I$6:$I$8,$J$6:$J$8) * ($J$1 + Enrollment[[#This Row],[Time]] * $J$2)</f>
        <v>#NAME?</v>
      </c>
      <c r="I8" t="e">
        <f ca="1"/>
        <v>#NAME?</v>
      </c>
      <c r="J8" t="e">
        <f ca="1">AVERAGEIFS(Enrollment[Seasonal Effect],Enrollment[Period],I8)</f>
        <v>#DIV/0!</v>
      </c>
    </row>
    <row r="9" spans="1:10" x14ac:dyDescent="0.55000000000000004">
      <c r="A9">
        <v>3</v>
      </c>
      <c r="B9" t="s">
        <v>4</v>
      </c>
      <c r="C9">
        <v>8</v>
      </c>
      <c r="D9" s="2"/>
      <c r="F9">
        <f t="shared" si="3"/>
        <v>64.333333333333343</v>
      </c>
      <c r="G9">
        <f t="shared" si="4"/>
        <v>0</v>
      </c>
      <c r="H9" t="e">
        <f ca="1">_xlfn.XLOOKUP(Enrollment[[#This Row],[Period]],$I$6:$I$8,$J$6:$J$8) * ($J$1 + Enrollment[[#This Row],[Time]] * $J$2)</f>
        <v>#NAME?</v>
      </c>
    </row>
    <row r="10" spans="1:10" x14ac:dyDescent="0.55000000000000004">
      <c r="A10">
        <v>3</v>
      </c>
      <c r="B10" t="s">
        <v>5</v>
      </c>
      <c r="C10">
        <v>9</v>
      </c>
      <c r="D10" s="2"/>
      <c r="F10">
        <f t="shared" si="3"/>
        <v>68.166666666666686</v>
      </c>
      <c r="G10">
        <f t="shared" si="4"/>
        <v>0</v>
      </c>
      <c r="H10" t="e">
        <f ca="1">_xlfn.XLOOKUP(Enrollment[[#This Row],[Period]],$I$6:$I$8,$J$6:$J$8) * ($J$1 + Enrollment[[#This Row],[Time]] * $J$2)</f>
        <v>#NAME?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9"/>
  <sheetViews>
    <sheetView workbookViewId="0">
      <selection activeCell="D7" sqref="D7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55000000000000004">
      <c r="A2">
        <v>1</v>
      </c>
      <c r="B2">
        <v>1</v>
      </c>
      <c r="C2">
        <v>1</v>
      </c>
      <c r="D2" s="2">
        <v>500</v>
      </c>
    </row>
    <row r="3" spans="1:4" x14ac:dyDescent="0.55000000000000004">
      <c r="A3">
        <v>1</v>
      </c>
      <c r="B3">
        <v>2</v>
      </c>
      <c r="C3">
        <v>2</v>
      </c>
      <c r="D3" s="2">
        <v>1000</v>
      </c>
    </row>
    <row r="4" spans="1:4" x14ac:dyDescent="0.55000000000000004">
      <c r="A4">
        <v>1</v>
      </c>
      <c r="B4">
        <v>3</v>
      </c>
      <c r="C4">
        <v>3</v>
      </c>
      <c r="D4" s="2">
        <v>400</v>
      </c>
    </row>
    <row r="5" spans="1:4" x14ac:dyDescent="0.55000000000000004">
      <c r="A5">
        <v>1</v>
      </c>
      <c r="B5">
        <v>4</v>
      </c>
      <c r="C5">
        <v>4</v>
      </c>
      <c r="D5" s="2">
        <v>300</v>
      </c>
    </row>
    <row r="6" spans="1:4" x14ac:dyDescent="0.55000000000000004">
      <c r="A6">
        <v>2</v>
      </c>
      <c r="B6">
        <v>1</v>
      </c>
      <c r="C6">
        <v>5</v>
      </c>
      <c r="D6" s="2">
        <v>600</v>
      </c>
    </row>
    <row r="7" spans="1:4" x14ac:dyDescent="0.55000000000000004">
      <c r="A7">
        <v>2</v>
      </c>
      <c r="B7">
        <v>2</v>
      </c>
      <c r="C7">
        <v>6</v>
      </c>
      <c r="D7" s="2">
        <v>1200</v>
      </c>
    </row>
    <row r="8" spans="1:4" x14ac:dyDescent="0.55000000000000004">
      <c r="A8">
        <v>2</v>
      </c>
      <c r="B8">
        <v>3</v>
      </c>
      <c r="C8">
        <v>7</v>
      </c>
      <c r="D8" s="2">
        <v>700</v>
      </c>
    </row>
    <row r="9" spans="1:4" x14ac:dyDescent="0.55000000000000004">
      <c r="A9">
        <v>2</v>
      </c>
      <c r="B9">
        <v>4</v>
      </c>
      <c r="C9">
        <v>8</v>
      </c>
      <c r="D9" s="2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2"/>
  <sheetViews>
    <sheetView workbookViewId="0">
      <selection activeCell="B18" sqref="B18"/>
    </sheetView>
  </sheetViews>
  <sheetFormatPr defaultRowHeight="14.4" x14ac:dyDescent="0.55000000000000004"/>
  <sheetData>
    <row r="1" spans="1:3" x14ac:dyDescent="0.55000000000000004">
      <c r="A1" t="s">
        <v>44</v>
      </c>
    </row>
    <row r="2" spans="1:3" x14ac:dyDescent="0.55000000000000004">
      <c r="A2" t="s">
        <v>45</v>
      </c>
    </row>
    <row r="3" spans="1:3" x14ac:dyDescent="0.55000000000000004">
      <c r="A3" t="s">
        <v>46</v>
      </c>
    </row>
    <row r="4" spans="1:3" x14ac:dyDescent="0.55000000000000004">
      <c r="A4" s="1" t="s">
        <v>0</v>
      </c>
      <c r="B4" s="1" t="s">
        <v>6</v>
      </c>
      <c r="C4" s="1" t="s">
        <v>8</v>
      </c>
    </row>
    <row r="5" spans="1:3" x14ac:dyDescent="0.55000000000000004">
      <c r="A5">
        <v>1</v>
      </c>
      <c r="B5">
        <v>1</v>
      </c>
      <c r="C5" s="2">
        <v>500</v>
      </c>
    </row>
    <row r="6" spans="1:3" x14ac:dyDescent="0.55000000000000004">
      <c r="A6">
        <v>1</v>
      </c>
      <c r="B6">
        <v>2</v>
      </c>
      <c r="C6" s="2">
        <v>1000</v>
      </c>
    </row>
    <row r="7" spans="1:3" x14ac:dyDescent="0.55000000000000004">
      <c r="A7">
        <v>1</v>
      </c>
      <c r="B7">
        <v>3</v>
      </c>
      <c r="C7" s="2">
        <v>400</v>
      </c>
    </row>
    <row r="8" spans="1:3" x14ac:dyDescent="0.55000000000000004">
      <c r="A8">
        <v>1</v>
      </c>
      <c r="B8">
        <v>4</v>
      </c>
      <c r="C8" s="2">
        <v>300</v>
      </c>
    </row>
    <row r="9" spans="1:3" x14ac:dyDescent="0.55000000000000004">
      <c r="A9">
        <v>2</v>
      </c>
      <c r="B9">
        <v>1</v>
      </c>
      <c r="C9" s="2">
        <v>600</v>
      </c>
    </row>
    <row r="10" spans="1:3" x14ac:dyDescent="0.55000000000000004">
      <c r="A10">
        <v>2</v>
      </c>
      <c r="B10">
        <v>2</v>
      </c>
      <c r="C10" s="2">
        <v>1200</v>
      </c>
    </row>
    <row r="11" spans="1:3" x14ac:dyDescent="0.55000000000000004">
      <c r="A11">
        <v>2</v>
      </c>
      <c r="B11">
        <v>3</v>
      </c>
      <c r="C11" s="2">
        <v>700</v>
      </c>
    </row>
    <row r="12" spans="1:3" x14ac:dyDescent="0.55000000000000004">
      <c r="A12">
        <v>2</v>
      </c>
      <c r="B12">
        <v>4</v>
      </c>
      <c r="C12" s="2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4"/>
  <sheetViews>
    <sheetView workbookViewId="0">
      <selection activeCell="J21" sqref="J21"/>
    </sheetView>
  </sheetViews>
  <sheetFormatPr defaultRowHeight="14.4" x14ac:dyDescent="0.55000000000000004"/>
  <sheetData>
    <row r="1" spans="1:2" x14ac:dyDescent="0.55000000000000004">
      <c r="A1" t="s">
        <v>47</v>
      </c>
    </row>
    <row r="2" spans="1:2" x14ac:dyDescent="0.55000000000000004">
      <c r="A2" t="s">
        <v>48</v>
      </c>
    </row>
    <row r="4" spans="1:2" x14ac:dyDescent="0.55000000000000004">
      <c r="A4" t="s">
        <v>7</v>
      </c>
    </row>
    <row r="5" spans="1:2" x14ac:dyDescent="0.55000000000000004">
      <c r="A5">
        <v>1</v>
      </c>
      <c r="B5" s="13">
        <v>303.66840904217372</v>
      </c>
    </row>
    <row r="6" spans="1:2" x14ac:dyDescent="0.55000000000000004">
      <c r="A6">
        <v>2</v>
      </c>
      <c r="B6" s="13">
        <v>434.89094042494554</v>
      </c>
    </row>
    <row r="7" spans="1:2" x14ac:dyDescent="0.55000000000000004">
      <c r="A7">
        <v>3</v>
      </c>
      <c r="B7" s="13">
        <v>125.66431927927485</v>
      </c>
    </row>
    <row r="8" spans="1:2" x14ac:dyDescent="0.55000000000000004">
      <c r="A8">
        <v>4</v>
      </c>
      <c r="B8" s="13">
        <v>191.84348609026006</v>
      </c>
    </row>
    <row r="9" spans="1:2" x14ac:dyDescent="0.55000000000000004">
      <c r="A9">
        <v>5</v>
      </c>
      <c r="B9" s="13">
        <v>712.39059742692336</v>
      </c>
    </row>
    <row r="10" spans="1:2" x14ac:dyDescent="0.55000000000000004">
      <c r="A10">
        <v>6</v>
      </c>
      <c r="B10" s="13">
        <v>484.9486249463157</v>
      </c>
    </row>
    <row r="11" spans="1:2" x14ac:dyDescent="0.55000000000000004">
      <c r="A11">
        <v>7</v>
      </c>
      <c r="B11" s="13">
        <v>888.057615537728</v>
      </c>
    </row>
    <row r="12" spans="1:2" x14ac:dyDescent="0.55000000000000004">
      <c r="A12">
        <v>8</v>
      </c>
      <c r="B12" s="13">
        <v>962.28814602055274</v>
      </c>
    </row>
    <row r="13" spans="1:2" x14ac:dyDescent="0.55000000000000004">
      <c r="A13">
        <v>9</v>
      </c>
      <c r="B13" s="13">
        <v>518.03140649040438</v>
      </c>
    </row>
    <row r="14" spans="1:2" x14ac:dyDescent="0.55000000000000004">
      <c r="A14">
        <v>10</v>
      </c>
      <c r="B14" s="13">
        <v>933.06739891517157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4"/>
  <sheetViews>
    <sheetView workbookViewId="0">
      <selection activeCell="M17" sqref="M17"/>
    </sheetView>
  </sheetViews>
  <sheetFormatPr defaultRowHeight="14.4" x14ac:dyDescent="0.55000000000000004"/>
  <sheetData>
    <row r="1" spans="1:2" x14ac:dyDescent="0.55000000000000004">
      <c r="A1" t="s">
        <v>47</v>
      </c>
    </row>
    <row r="2" spans="1:2" x14ac:dyDescent="0.55000000000000004">
      <c r="A2" t="s">
        <v>48</v>
      </c>
    </row>
    <row r="4" spans="1:2" x14ac:dyDescent="0.55000000000000004">
      <c r="A4" t="s">
        <v>7</v>
      </c>
    </row>
    <row r="5" spans="1:2" x14ac:dyDescent="0.55000000000000004">
      <c r="A5">
        <v>1</v>
      </c>
      <c r="B5" s="13">
        <v>52.615337934654448</v>
      </c>
    </row>
    <row r="6" spans="1:2" x14ac:dyDescent="0.55000000000000004">
      <c r="A6">
        <v>2</v>
      </c>
      <c r="B6" s="13">
        <v>59.715512558323859</v>
      </c>
    </row>
    <row r="7" spans="1:2" x14ac:dyDescent="0.55000000000000004">
      <c r="A7">
        <v>3</v>
      </c>
      <c r="B7" s="13">
        <v>49.473043745273692</v>
      </c>
    </row>
    <row r="8" spans="1:2" x14ac:dyDescent="0.55000000000000004">
      <c r="A8">
        <v>4</v>
      </c>
      <c r="B8" s="13">
        <v>30.509221657815974</v>
      </c>
    </row>
    <row r="9" spans="1:2" x14ac:dyDescent="0.55000000000000004">
      <c r="A9">
        <v>5</v>
      </c>
      <c r="B9" s="13">
        <v>60.133022805011976</v>
      </c>
    </row>
    <row r="10" spans="1:2" x14ac:dyDescent="0.55000000000000004">
      <c r="A10">
        <v>6</v>
      </c>
      <c r="B10" s="13">
        <v>54.316173936409299</v>
      </c>
    </row>
    <row r="11" spans="1:2" x14ac:dyDescent="0.55000000000000004">
      <c r="A11">
        <v>7</v>
      </c>
      <c r="B11" s="13">
        <v>18.919313076383677</v>
      </c>
    </row>
    <row r="12" spans="1:2" x14ac:dyDescent="0.55000000000000004">
      <c r="A12">
        <v>8</v>
      </c>
      <c r="B12" s="13">
        <v>43.289081522041769</v>
      </c>
    </row>
    <row r="13" spans="1:2" x14ac:dyDescent="0.55000000000000004">
      <c r="A13">
        <v>9</v>
      </c>
      <c r="B13" s="13">
        <v>62.101919602226594</v>
      </c>
    </row>
    <row r="14" spans="1:2" x14ac:dyDescent="0.55000000000000004">
      <c r="A14">
        <v>10</v>
      </c>
      <c r="B14" s="13">
        <v>27.878727456068507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11"/>
  <sheetViews>
    <sheetView workbookViewId="0"/>
  </sheetViews>
  <sheetFormatPr defaultRowHeight="14.4" x14ac:dyDescent="0.55000000000000004"/>
  <cols>
    <col min="1" max="1" width="15.41796875" customWidth="1"/>
    <col min="2" max="2" width="19.26171875" customWidth="1"/>
    <col min="3" max="3" width="14.26171875" bestFit="1" customWidth="1"/>
  </cols>
  <sheetData>
    <row r="1" spans="1:3" x14ac:dyDescent="0.55000000000000004">
      <c r="A1" t="s">
        <v>49</v>
      </c>
    </row>
    <row r="2" spans="1:3" x14ac:dyDescent="0.55000000000000004">
      <c r="A2" t="s">
        <v>50</v>
      </c>
    </row>
    <row r="3" spans="1:3" ht="36" customHeight="1" x14ac:dyDescent="0.55000000000000004">
      <c r="A3" s="3" t="s">
        <v>10</v>
      </c>
      <c r="B3" s="4" t="s">
        <v>51</v>
      </c>
    </row>
    <row r="4" spans="1:3" x14ac:dyDescent="0.55000000000000004">
      <c r="A4">
        <v>1</v>
      </c>
      <c r="B4" s="14">
        <v>1059204.6299999999</v>
      </c>
      <c r="C4" s="15"/>
    </row>
    <row r="5" spans="1:3" x14ac:dyDescent="0.55000000000000004">
      <c r="A5">
        <v>2</v>
      </c>
      <c r="B5" s="14">
        <v>1874630.54</v>
      </c>
      <c r="C5" s="15"/>
    </row>
    <row r="6" spans="1:3" x14ac:dyDescent="0.55000000000000004">
      <c r="A6">
        <v>3</v>
      </c>
      <c r="B6" s="14">
        <v>2552518.85</v>
      </c>
      <c r="C6" s="15"/>
    </row>
    <row r="7" spans="1:3" x14ac:dyDescent="0.55000000000000004">
      <c r="A7">
        <v>4</v>
      </c>
      <c r="B7" s="14">
        <v>3139080.54</v>
      </c>
      <c r="C7" s="15"/>
    </row>
    <row r="8" spans="1:3" x14ac:dyDescent="0.55000000000000004">
      <c r="A8">
        <v>5</v>
      </c>
      <c r="B8" s="14">
        <v>3631538.93</v>
      </c>
      <c r="C8" s="15"/>
    </row>
    <row r="9" spans="1:3" x14ac:dyDescent="0.55000000000000004">
      <c r="A9">
        <v>6</v>
      </c>
      <c r="B9" s="14">
        <v>3987823.02</v>
      </c>
      <c r="C9" s="15"/>
    </row>
    <row r="10" spans="1:3" x14ac:dyDescent="0.55000000000000004">
      <c r="A10">
        <v>7</v>
      </c>
      <c r="B10" s="14">
        <v>4319397.99</v>
      </c>
      <c r="C10" s="15"/>
    </row>
    <row r="11" spans="1:3" x14ac:dyDescent="0.55000000000000004">
      <c r="A11">
        <v>8</v>
      </c>
      <c r="B11" s="14">
        <v>4609827.33</v>
      </c>
      <c r="C11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13"/>
  <sheetViews>
    <sheetView workbookViewId="0">
      <selection activeCell="F5" sqref="F5"/>
    </sheetView>
  </sheetViews>
  <sheetFormatPr defaultRowHeight="14.4" x14ac:dyDescent="0.55000000000000004"/>
  <sheetData>
    <row r="1" spans="1:6" x14ac:dyDescent="0.55000000000000004">
      <c r="A1" t="s">
        <v>9</v>
      </c>
    </row>
    <row r="3" spans="1:6" x14ac:dyDescent="0.55000000000000004">
      <c r="A3" t="s">
        <v>10</v>
      </c>
      <c r="B3" t="s">
        <v>8</v>
      </c>
      <c r="C3" t="s">
        <v>61</v>
      </c>
      <c r="D3" t="s">
        <v>59</v>
      </c>
      <c r="F3" s="3" t="s">
        <v>62</v>
      </c>
    </row>
    <row r="4" spans="1:6" x14ac:dyDescent="0.55000000000000004">
      <c r="A4">
        <v>1</v>
      </c>
      <c r="B4">
        <v>300</v>
      </c>
    </row>
    <row r="5" spans="1:6" x14ac:dyDescent="0.55000000000000004">
      <c r="A5">
        <v>2</v>
      </c>
      <c r="B5">
        <v>450</v>
      </c>
    </row>
    <row r="6" spans="1:6" x14ac:dyDescent="0.55000000000000004">
      <c r="A6">
        <v>3</v>
      </c>
      <c r="B6">
        <v>250</v>
      </c>
    </row>
    <row r="7" spans="1:6" x14ac:dyDescent="0.55000000000000004">
      <c r="A7">
        <v>4</v>
      </c>
      <c r="B7">
        <v>500</v>
      </c>
    </row>
    <row r="8" spans="1:6" x14ac:dyDescent="0.55000000000000004">
      <c r="A8">
        <v>5</v>
      </c>
      <c r="B8">
        <v>400</v>
      </c>
      <c r="C8">
        <f>AVERAGE(B4:B7)</f>
        <v>375</v>
      </c>
      <c r="D8">
        <f>C8</f>
        <v>375</v>
      </c>
    </row>
    <row r="9" spans="1:6" x14ac:dyDescent="0.55000000000000004">
      <c r="A9">
        <v>6</v>
      </c>
      <c r="B9">
        <v>250</v>
      </c>
      <c r="C9">
        <f>AVERAGE(B5:B8)</f>
        <v>400</v>
      </c>
      <c r="D9">
        <f>C9</f>
        <v>400</v>
      </c>
    </row>
    <row r="10" spans="1:6" x14ac:dyDescent="0.55000000000000004">
      <c r="A10">
        <v>7</v>
      </c>
      <c r="C10">
        <f>AVERAGE(B6:B9)</f>
        <v>350</v>
      </c>
      <c r="D10">
        <f t="shared" ref="D10:D13" si="0">C10</f>
        <v>350</v>
      </c>
      <c r="E10" t="s">
        <v>60</v>
      </c>
    </row>
    <row r="11" spans="1:6" x14ac:dyDescent="0.55000000000000004">
      <c r="A11">
        <v>8</v>
      </c>
      <c r="C11">
        <f>C10</f>
        <v>350</v>
      </c>
      <c r="D11">
        <f t="shared" si="0"/>
        <v>350</v>
      </c>
    </row>
    <row r="12" spans="1:6" x14ac:dyDescent="0.55000000000000004">
      <c r="A12">
        <v>9</v>
      </c>
      <c r="C12">
        <f t="shared" ref="C12:C13" si="1">C11</f>
        <v>350</v>
      </c>
      <c r="D12">
        <f t="shared" si="0"/>
        <v>350</v>
      </c>
    </row>
    <row r="13" spans="1:6" x14ac:dyDescent="0.55000000000000004">
      <c r="A13">
        <v>10</v>
      </c>
      <c r="C13">
        <f t="shared" si="1"/>
        <v>350</v>
      </c>
      <c r="D13">
        <f t="shared" si="0"/>
        <v>350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2B4E-8A86-4C6F-A092-DBF1ECCD627F}">
  <dimension ref="A1:F13"/>
  <sheetViews>
    <sheetView workbookViewId="0">
      <selection activeCell="C6" sqref="C6"/>
    </sheetView>
  </sheetViews>
  <sheetFormatPr defaultRowHeight="14.4" x14ac:dyDescent="0.55000000000000004"/>
  <sheetData>
    <row r="1" spans="1:6" x14ac:dyDescent="0.55000000000000004">
      <c r="A1" t="s">
        <v>9</v>
      </c>
      <c r="C1" t="s">
        <v>63</v>
      </c>
      <c r="D1">
        <v>0.1</v>
      </c>
    </row>
    <row r="3" spans="1:6" x14ac:dyDescent="0.55000000000000004">
      <c r="A3" t="s">
        <v>10</v>
      </c>
      <c r="B3" t="s">
        <v>8</v>
      </c>
      <c r="C3" t="s">
        <v>61</v>
      </c>
      <c r="D3" t="s">
        <v>59</v>
      </c>
      <c r="F3" s="3"/>
    </row>
    <row r="4" spans="1:6" x14ac:dyDescent="0.55000000000000004">
      <c r="A4">
        <v>1</v>
      </c>
      <c r="B4">
        <v>300</v>
      </c>
    </row>
    <row r="5" spans="1:6" x14ac:dyDescent="0.55000000000000004">
      <c r="A5">
        <v>2</v>
      </c>
      <c r="B5">
        <v>450</v>
      </c>
      <c r="C5">
        <f>B4</f>
        <v>300</v>
      </c>
      <c r="D5">
        <f>C5</f>
        <v>300</v>
      </c>
    </row>
    <row r="6" spans="1:6" x14ac:dyDescent="0.55000000000000004">
      <c r="A6">
        <v>3</v>
      </c>
      <c r="B6">
        <v>250</v>
      </c>
      <c r="C6">
        <f>$D$1 * B5 + (1-$D$1) * C5</f>
        <v>315</v>
      </c>
      <c r="D6">
        <f t="shared" ref="D6:D9" si="0">C6</f>
        <v>315</v>
      </c>
    </row>
    <row r="7" spans="1:6" x14ac:dyDescent="0.55000000000000004">
      <c r="A7">
        <v>4</v>
      </c>
      <c r="B7">
        <v>500</v>
      </c>
      <c r="C7">
        <f t="shared" ref="C7:C9" si="1">$D$1 * B6 + (1-$D$1) * C6</f>
        <v>308.5</v>
      </c>
      <c r="D7">
        <f t="shared" si="0"/>
        <v>308.5</v>
      </c>
    </row>
    <row r="8" spans="1:6" x14ac:dyDescent="0.55000000000000004">
      <c r="A8">
        <v>5</v>
      </c>
      <c r="B8">
        <v>400</v>
      </c>
      <c r="C8">
        <f t="shared" si="1"/>
        <v>327.65000000000003</v>
      </c>
      <c r="D8">
        <f t="shared" si="0"/>
        <v>327.65000000000003</v>
      </c>
    </row>
    <row r="9" spans="1:6" x14ac:dyDescent="0.55000000000000004">
      <c r="A9">
        <v>6</v>
      </c>
      <c r="B9">
        <v>250</v>
      </c>
      <c r="C9">
        <f t="shared" si="1"/>
        <v>334.88500000000005</v>
      </c>
      <c r="D9">
        <f t="shared" si="0"/>
        <v>334.88500000000005</v>
      </c>
    </row>
    <row r="10" spans="1:6" x14ac:dyDescent="0.55000000000000004">
      <c r="A10">
        <v>7</v>
      </c>
    </row>
    <row r="11" spans="1:6" x14ac:dyDescent="0.55000000000000004">
      <c r="A11">
        <v>8</v>
      </c>
    </row>
    <row r="12" spans="1:6" x14ac:dyDescent="0.55000000000000004">
      <c r="A12">
        <v>9</v>
      </c>
    </row>
    <row r="13" spans="1:6" x14ac:dyDescent="0.55000000000000004">
      <c r="A13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10"/>
  <sheetViews>
    <sheetView workbookViewId="0">
      <selection activeCell="B3" sqref="B3"/>
    </sheetView>
  </sheetViews>
  <sheetFormatPr defaultRowHeight="14.4" x14ac:dyDescent="0.55000000000000004"/>
  <sheetData>
    <row r="1" spans="1:7" x14ac:dyDescent="0.55000000000000004">
      <c r="A1" s="3" t="s">
        <v>11</v>
      </c>
    </row>
    <row r="3" spans="1:7" x14ac:dyDescent="0.55000000000000004">
      <c r="A3" t="s">
        <v>12</v>
      </c>
      <c r="B3" s="2">
        <v>0.1</v>
      </c>
    </row>
    <row r="4" spans="1:7" x14ac:dyDescent="0.55000000000000004">
      <c r="A4" t="s">
        <v>13</v>
      </c>
      <c r="B4" s="2">
        <v>0.2</v>
      </c>
    </row>
    <row r="5" spans="1:7" x14ac:dyDescent="0.55000000000000004">
      <c r="E5" s="16" t="s">
        <v>14</v>
      </c>
      <c r="F5" s="16"/>
      <c r="G5" s="16"/>
    </row>
    <row r="6" spans="1:7" ht="28.8" x14ac:dyDescent="0.55000000000000004">
      <c r="A6" s="5" t="s">
        <v>15</v>
      </c>
      <c r="B6" s="5" t="s">
        <v>16</v>
      </c>
      <c r="C6" s="5" t="s">
        <v>17</v>
      </c>
      <c r="D6" s="5" t="s">
        <v>18</v>
      </c>
      <c r="E6" s="5">
        <v>1</v>
      </c>
      <c r="F6" s="5">
        <v>2</v>
      </c>
      <c r="G6">
        <v>3</v>
      </c>
    </row>
    <row r="7" spans="1:7" x14ac:dyDescent="0.55000000000000004">
      <c r="A7">
        <v>0</v>
      </c>
      <c r="B7" s="6"/>
      <c r="C7" s="8">
        <v>173</v>
      </c>
      <c r="D7" s="8">
        <v>71</v>
      </c>
      <c r="E7" s="7">
        <f>$C7+$D7 * E$6</f>
        <v>244</v>
      </c>
      <c r="F7" s="7">
        <f t="shared" ref="F7:G8" si="0">$C7+$D7 * F$6</f>
        <v>315</v>
      </c>
      <c r="G7" s="7">
        <f t="shared" si="0"/>
        <v>386</v>
      </c>
    </row>
    <row r="8" spans="1:7" x14ac:dyDescent="0.55000000000000004">
      <c r="A8">
        <v>1</v>
      </c>
      <c r="B8" s="9">
        <v>280</v>
      </c>
      <c r="C8" s="7">
        <f>$B$3*B8 + (1-$B$3) *E7</f>
        <v>247.6</v>
      </c>
      <c r="D8" s="7">
        <f>$B$4 * (C8 - C7) + (1- $B$4) * D7</f>
        <v>71.72</v>
      </c>
      <c r="E8" s="7">
        <f>$C8+$D8 * E$6</f>
        <v>319.32</v>
      </c>
      <c r="F8" s="7">
        <f t="shared" si="0"/>
        <v>391.03999999999996</v>
      </c>
      <c r="G8" s="7">
        <f t="shared" si="0"/>
        <v>462.76</v>
      </c>
    </row>
    <row r="9" spans="1:7" x14ac:dyDescent="0.55000000000000004">
      <c r="A9">
        <v>2</v>
      </c>
      <c r="B9" s="7"/>
      <c r="C9" s="7"/>
      <c r="D9" s="7"/>
      <c r="E9" s="7"/>
      <c r="F9" s="7"/>
      <c r="G9" s="7"/>
    </row>
    <row r="10" spans="1:7" x14ac:dyDescent="0.55000000000000004">
      <c r="A10">
        <v>3</v>
      </c>
      <c r="B10" s="7"/>
      <c r="C10" s="7"/>
      <c r="D10" s="7"/>
      <c r="E10" s="7"/>
      <c r="F10" s="7"/>
      <c r="G10" s="7"/>
    </row>
  </sheetData>
  <mergeCells count="1">
    <mergeCell ref="E5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14"/>
  <sheetViews>
    <sheetView tabSelected="1" workbookViewId="0">
      <selection activeCell="J9" sqref="J9"/>
    </sheetView>
  </sheetViews>
  <sheetFormatPr defaultRowHeight="14.4" x14ac:dyDescent="0.55000000000000004"/>
  <cols>
    <col min="6" max="6" width="13.15625" bestFit="1" customWidth="1"/>
  </cols>
  <sheetData>
    <row r="1" spans="1:10" x14ac:dyDescent="0.55000000000000004">
      <c r="A1" s="3" t="s">
        <v>19</v>
      </c>
    </row>
    <row r="3" spans="1:10" x14ac:dyDescent="0.55000000000000004">
      <c r="A3" t="s">
        <v>12</v>
      </c>
      <c r="B3" s="2">
        <v>0.2</v>
      </c>
    </row>
    <row r="4" spans="1:10" x14ac:dyDescent="0.55000000000000004">
      <c r="A4" t="s">
        <v>13</v>
      </c>
      <c r="B4" s="2">
        <v>0.2</v>
      </c>
    </row>
    <row r="5" spans="1:10" x14ac:dyDescent="0.55000000000000004">
      <c r="A5" t="s">
        <v>20</v>
      </c>
      <c r="B5" s="2">
        <v>0.2</v>
      </c>
    </row>
    <row r="6" spans="1:10" x14ac:dyDescent="0.55000000000000004">
      <c r="G6" t="s">
        <v>64</v>
      </c>
    </row>
    <row r="7" spans="1:10" x14ac:dyDescent="0.55000000000000004">
      <c r="F7" t="s">
        <v>21</v>
      </c>
      <c r="G7">
        <v>1</v>
      </c>
      <c r="H7">
        <v>2</v>
      </c>
      <c r="J7" t="s">
        <v>65</v>
      </c>
    </row>
    <row r="8" spans="1:10" ht="43.2" x14ac:dyDescent="0.55000000000000004">
      <c r="A8" s="5" t="s">
        <v>22</v>
      </c>
      <c r="B8" s="5" t="s">
        <v>23</v>
      </c>
      <c r="C8" s="5" t="s">
        <v>16</v>
      </c>
      <c r="D8" s="5" t="s">
        <v>17</v>
      </c>
      <c r="E8" s="5" t="s">
        <v>18</v>
      </c>
      <c r="F8" s="11">
        <v>1.5</v>
      </c>
      <c r="G8" s="5" t="s">
        <v>24</v>
      </c>
      <c r="H8" s="5" t="s">
        <v>25</v>
      </c>
    </row>
    <row r="9" spans="1:10" x14ac:dyDescent="0.55000000000000004">
      <c r="A9">
        <v>0</v>
      </c>
      <c r="B9" t="s">
        <v>26</v>
      </c>
      <c r="C9" s="6"/>
      <c r="D9" s="8">
        <v>100</v>
      </c>
      <c r="E9" s="8">
        <v>10</v>
      </c>
      <c r="F9" s="11">
        <v>0.5</v>
      </c>
      <c r="G9" s="7">
        <f>($D9+$E9 * G$7) * $F8</f>
        <v>165</v>
      </c>
      <c r="H9" s="7">
        <f>($D9 + $E9 * H$7) * $F9</f>
        <v>60</v>
      </c>
      <c r="J9" s="7"/>
    </row>
    <row r="10" spans="1:10" x14ac:dyDescent="0.55000000000000004">
      <c r="A10">
        <v>1</v>
      </c>
      <c r="B10" t="s">
        <v>5</v>
      </c>
      <c r="C10" s="12">
        <v>150</v>
      </c>
      <c r="D10" s="7">
        <f>w_alpha *(C10/F8) + (1-w_alpha) *(G9/F8)</f>
        <v>108</v>
      </c>
      <c r="E10" s="7">
        <f>w_beta*(D10-D9)*(1-w_beta)*E9</f>
        <v>12.800000000000002</v>
      </c>
      <c r="F10" s="10"/>
      <c r="G10" s="7"/>
      <c r="H10" s="7"/>
    </row>
    <row r="11" spans="1:10" x14ac:dyDescent="0.55000000000000004">
      <c r="A11">
        <v>2</v>
      </c>
      <c r="B11" t="s">
        <v>26</v>
      </c>
      <c r="C11" s="12">
        <v>55</v>
      </c>
      <c r="D11" s="7"/>
      <c r="E11" s="7"/>
      <c r="F11" s="10"/>
      <c r="G11" s="7"/>
      <c r="H11" s="7"/>
    </row>
    <row r="12" spans="1:10" x14ac:dyDescent="0.55000000000000004">
      <c r="A12">
        <v>3</v>
      </c>
      <c r="B12" t="s">
        <v>5</v>
      </c>
      <c r="C12" s="12">
        <v>180</v>
      </c>
      <c r="D12" s="7"/>
      <c r="E12" s="7"/>
      <c r="F12" s="10"/>
      <c r="G12" s="7"/>
      <c r="H12" s="7"/>
    </row>
    <row r="13" spans="1:10" x14ac:dyDescent="0.55000000000000004">
      <c r="A13">
        <v>4</v>
      </c>
      <c r="B13" t="s">
        <v>26</v>
      </c>
      <c r="C13" s="12">
        <v>60</v>
      </c>
      <c r="D13" s="7"/>
      <c r="E13" s="7"/>
      <c r="F13" s="10"/>
      <c r="G13" s="7"/>
      <c r="H13" s="7"/>
    </row>
    <row r="14" spans="1:10" x14ac:dyDescent="0.55000000000000004">
      <c r="A14">
        <v>5</v>
      </c>
      <c r="B14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37"/>
  <sheetViews>
    <sheetView workbookViewId="0"/>
  </sheetViews>
  <sheetFormatPr defaultRowHeight="14.4" x14ac:dyDescent="0.55000000000000004"/>
  <sheetData>
    <row r="1" spans="1:3" x14ac:dyDescent="0.55000000000000004">
      <c r="A1" s="3" t="s">
        <v>0</v>
      </c>
      <c r="B1" s="3" t="s">
        <v>27</v>
      </c>
      <c r="C1" s="3" t="s">
        <v>8</v>
      </c>
    </row>
    <row r="2" spans="1:3" x14ac:dyDescent="0.55000000000000004">
      <c r="A2">
        <v>1</v>
      </c>
      <c r="B2">
        <v>1</v>
      </c>
      <c r="C2">
        <v>27</v>
      </c>
    </row>
    <row r="3" spans="1:3" x14ac:dyDescent="0.55000000000000004">
      <c r="A3">
        <v>1</v>
      </c>
      <c r="B3">
        <v>2</v>
      </c>
      <c r="C3">
        <v>63</v>
      </c>
    </row>
    <row r="4" spans="1:3" x14ac:dyDescent="0.55000000000000004">
      <c r="A4">
        <v>1</v>
      </c>
      <c r="B4">
        <v>3</v>
      </c>
      <c r="C4">
        <v>25</v>
      </c>
    </row>
    <row r="5" spans="1:3" x14ac:dyDescent="0.55000000000000004">
      <c r="A5">
        <v>1</v>
      </c>
      <c r="B5">
        <v>4</v>
      </c>
      <c r="C5">
        <v>26</v>
      </c>
    </row>
    <row r="6" spans="1:3" x14ac:dyDescent="0.55000000000000004">
      <c r="A6">
        <v>1</v>
      </c>
      <c r="B6">
        <v>5</v>
      </c>
      <c r="C6">
        <v>71</v>
      </c>
    </row>
    <row r="7" spans="1:3" x14ac:dyDescent="0.55000000000000004">
      <c r="A7">
        <v>1</v>
      </c>
      <c r="B7">
        <v>6</v>
      </c>
      <c r="C7">
        <v>19</v>
      </c>
    </row>
    <row r="8" spans="1:3" x14ac:dyDescent="0.55000000000000004">
      <c r="A8">
        <v>1</v>
      </c>
      <c r="B8">
        <v>7</v>
      </c>
      <c r="C8">
        <v>19</v>
      </c>
    </row>
    <row r="9" spans="1:3" x14ac:dyDescent="0.55000000000000004">
      <c r="A9">
        <v>1</v>
      </c>
      <c r="B9">
        <v>8</v>
      </c>
      <c r="C9">
        <v>15</v>
      </c>
    </row>
    <row r="10" spans="1:3" x14ac:dyDescent="0.55000000000000004">
      <c r="A10">
        <v>1</v>
      </c>
      <c r="B10">
        <v>9</v>
      </c>
      <c r="C10">
        <v>38</v>
      </c>
    </row>
    <row r="11" spans="1:3" x14ac:dyDescent="0.55000000000000004">
      <c r="A11">
        <v>1</v>
      </c>
      <c r="B11">
        <v>10</v>
      </c>
      <c r="C11">
        <v>138</v>
      </c>
    </row>
    <row r="12" spans="1:3" x14ac:dyDescent="0.55000000000000004">
      <c r="A12">
        <v>1</v>
      </c>
      <c r="B12">
        <v>11</v>
      </c>
      <c r="C12">
        <v>233</v>
      </c>
    </row>
    <row r="13" spans="1:3" x14ac:dyDescent="0.55000000000000004">
      <c r="A13">
        <v>1</v>
      </c>
      <c r="B13">
        <v>12</v>
      </c>
      <c r="C13">
        <v>325</v>
      </c>
    </row>
    <row r="14" spans="1:3" x14ac:dyDescent="0.55000000000000004">
      <c r="A14">
        <v>2</v>
      </c>
      <c r="B14">
        <v>1</v>
      </c>
      <c r="C14">
        <v>18</v>
      </c>
    </row>
    <row r="15" spans="1:3" x14ac:dyDescent="0.55000000000000004">
      <c r="A15">
        <v>2</v>
      </c>
      <c r="B15">
        <v>2</v>
      </c>
      <c r="C15">
        <v>58</v>
      </c>
    </row>
    <row r="16" spans="1:3" x14ac:dyDescent="0.55000000000000004">
      <c r="A16">
        <v>2</v>
      </c>
      <c r="B16">
        <v>3</v>
      </c>
      <c r="C16">
        <v>14</v>
      </c>
    </row>
    <row r="17" spans="1:3" x14ac:dyDescent="0.55000000000000004">
      <c r="A17">
        <v>2</v>
      </c>
      <c r="B17">
        <v>4</v>
      </c>
      <c r="C17">
        <v>13</v>
      </c>
    </row>
    <row r="18" spans="1:3" x14ac:dyDescent="0.55000000000000004">
      <c r="A18">
        <v>2</v>
      </c>
      <c r="B18">
        <v>5</v>
      </c>
      <c r="C18">
        <v>73</v>
      </c>
    </row>
    <row r="19" spans="1:3" x14ac:dyDescent="0.55000000000000004">
      <c r="A19">
        <v>2</v>
      </c>
      <c r="B19">
        <v>6</v>
      </c>
      <c r="C19">
        <v>10</v>
      </c>
    </row>
    <row r="20" spans="1:3" x14ac:dyDescent="0.55000000000000004">
      <c r="A20">
        <v>2</v>
      </c>
      <c r="B20">
        <v>7</v>
      </c>
      <c r="C20">
        <v>12</v>
      </c>
    </row>
    <row r="21" spans="1:3" x14ac:dyDescent="0.55000000000000004">
      <c r="A21">
        <v>2</v>
      </c>
      <c r="B21">
        <v>8</v>
      </c>
      <c r="C21">
        <v>15</v>
      </c>
    </row>
    <row r="22" spans="1:3" x14ac:dyDescent="0.55000000000000004">
      <c r="A22">
        <v>2</v>
      </c>
      <c r="B22">
        <v>9</v>
      </c>
      <c r="C22">
        <v>51</v>
      </c>
    </row>
    <row r="23" spans="1:3" x14ac:dyDescent="0.55000000000000004">
      <c r="A23">
        <v>2</v>
      </c>
      <c r="B23">
        <v>10</v>
      </c>
      <c r="C23">
        <v>140</v>
      </c>
    </row>
    <row r="24" spans="1:3" x14ac:dyDescent="0.55000000000000004">
      <c r="A24">
        <v>2</v>
      </c>
      <c r="B24">
        <v>11</v>
      </c>
      <c r="C24">
        <v>261</v>
      </c>
    </row>
    <row r="25" spans="1:3" x14ac:dyDescent="0.55000000000000004">
      <c r="A25">
        <v>2</v>
      </c>
      <c r="B25">
        <v>12</v>
      </c>
      <c r="C25">
        <v>365</v>
      </c>
    </row>
    <row r="26" spans="1:3" x14ac:dyDescent="0.55000000000000004">
      <c r="A26">
        <v>3</v>
      </c>
      <c r="B26">
        <v>1</v>
      </c>
      <c r="C26">
        <v>14</v>
      </c>
    </row>
    <row r="27" spans="1:3" x14ac:dyDescent="0.55000000000000004">
      <c r="A27">
        <v>3</v>
      </c>
      <c r="B27">
        <v>2</v>
      </c>
      <c r="C27">
        <v>76</v>
      </c>
    </row>
    <row r="28" spans="1:3" x14ac:dyDescent="0.55000000000000004">
      <c r="A28">
        <v>3</v>
      </c>
      <c r="B28">
        <v>3</v>
      </c>
      <c r="C28">
        <v>16</v>
      </c>
    </row>
    <row r="29" spans="1:3" x14ac:dyDescent="0.55000000000000004">
      <c r="A29">
        <v>3</v>
      </c>
      <c r="B29">
        <v>4</v>
      </c>
      <c r="C29">
        <v>27</v>
      </c>
    </row>
    <row r="30" spans="1:3" x14ac:dyDescent="0.55000000000000004">
      <c r="A30">
        <v>3</v>
      </c>
      <c r="B30">
        <v>5</v>
      </c>
      <c r="C30">
        <v>81</v>
      </c>
    </row>
    <row r="31" spans="1:3" x14ac:dyDescent="0.55000000000000004">
      <c r="A31">
        <v>3</v>
      </c>
      <c r="B31">
        <v>6</v>
      </c>
      <c r="C31">
        <v>22</v>
      </c>
    </row>
    <row r="32" spans="1:3" x14ac:dyDescent="0.55000000000000004">
      <c r="A32">
        <v>3</v>
      </c>
      <c r="B32">
        <v>7</v>
      </c>
      <c r="C32">
        <v>24</v>
      </c>
    </row>
    <row r="33" spans="1:3" x14ac:dyDescent="0.55000000000000004">
      <c r="A33">
        <v>3</v>
      </c>
      <c r="B33">
        <v>8</v>
      </c>
      <c r="C33">
        <v>29</v>
      </c>
    </row>
    <row r="34" spans="1:3" x14ac:dyDescent="0.55000000000000004">
      <c r="A34">
        <v>3</v>
      </c>
      <c r="B34">
        <v>9</v>
      </c>
      <c r="C34">
        <v>56</v>
      </c>
    </row>
    <row r="35" spans="1:3" x14ac:dyDescent="0.55000000000000004">
      <c r="A35">
        <v>3</v>
      </c>
      <c r="B35">
        <v>10</v>
      </c>
      <c r="C35">
        <v>158</v>
      </c>
    </row>
    <row r="36" spans="1:3" x14ac:dyDescent="0.55000000000000004">
      <c r="A36">
        <v>3</v>
      </c>
      <c r="B36">
        <v>11</v>
      </c>
      <c r="C36">
        <v>295</v>
      </c>
    </row>
    <row r="37" spans="1:3" x14ac:dyDescent="0.55000000000000004">
      <c r="A37">
        <v>3</v>
      </c>
      <c r="B37">
        <v>12</v>
      </c>
      <c r="C3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11"/>
  <sheetViews>
    <sheetView workbookViewId="0">
      <selection activeCell="H29" sqref="H29"/>
    </sheetView>
  </sheetViews>
  <sheetFormatPr defaultRowHeight="14.4" x14ac:dyDescent="0.55000000000000004"/>
  <sheetData>
    <row r="1" spans="1:2" x14ac:dyDescent="0.55000000000000004">
      <c r="A1" t="s">
        <v>28</v>
      </c>
    </row>
    <row r="2" spans="1:2" x14ac:dyDescent="0.55000000000000004">
      <c r="A2" t="s">
        <v>27</v>
      </c>
      <c r="B2" t="s">
        <v>8</v>
      </c>
    </row>
    <row r="3" spans="1:2" x14ac:dyDescent="0.55000000000000004">
      <c r="A3">
        <v>1</v>
      </c>
      <c r="B3">
        <v>60</v>
      </c>
    </row>
    <row r="4" spans="1:2" x14ac:dyDescent="0.55000000000000004">
      <c r="A4">
        <v>2</v>
      </c>
      <c r="B4">
        <v>180</v>
      </c>
    </row>
    <row r="5" spans="1:2" x14ac:dyDescent="0.55000000000000004">
      <c r="A5">
        <v>3</v>
      </c>
      <c r="B5">
        <v>60</v>
      </c>
    </row>
    <row r="6" spans="1:2" x14ac:dyDescent="0.55000000000000004">
      <c r="A6">
        <v>4</v>
      </c>
      <c r="B6">
        <v>70</v>
      </c>
    </row>
    <row r="7" spans="1:2" x14ac:dyDescent="0.55000000000000004">
      <c r="A7">
        <v>5</v>
      </c>
      <c r="B7">
        <v>70</v>
      </c>
    </row>
    <row r="8" spans="1:2" x14ac:dyDescent="0.55000000000000004">
      <c r="A8">
        <v>6</v>
      </c>
      <c r="B8">
        <v>100</v>
      </c>
    </row>
    <row r="9" spans="1:2" x14ac:dyDescent="0.55000000000000004">
      <c r="A9">
        <v>7</v>
      </c>
      <c r="B9">
        <v>90</v>
      </c>
    </row>
    <row r="10" spans="1:2" x14ac:dyDescent="0.55000000000000004">
      <c r="A10">
        <v>8</v>
      </c>
      <c r="B10">
        <v>50</v>
      </c>
    </row>
    <row r="11" spans="1:2" x14ac:dyDescent="0.55000000000000004">
      <c r="A11">
        <v>9</v>
      </c>
      <c r="B11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B10"/>
  <sheetViews>
    <sheetView workbookViewId="0">
      <selection activeCell="G22" sqref="G22"/>
    </sheetView>
  </sheetViews>
  <sheetFormatPr defaultRowHeight="14.4" x14ac:dyDescent="0.55000000000000004"/>
  <sheetData>
    <row r="1" spans="1:2" x14ac:dyDescent="0.55000000000000004">
      <c r="A1" t="s">
        <v>29</v>
      </c>
    </row>
    <row r="2" spans="1:2" x14ac:dyDescent="0.55000000000000004">
      <c r="A2">
        <v>2004</v>
      </c>
      <c r="B2">
        <v>4022</v>
      </c>
    </row>
    <row r="3" spans="1:2" x14ac:dyDescent="0.55000000000000004">
      <c r="A3">
        <v>2005</v>
      </c>
      <c r="B3">
        <v>4258</v>
      </c>
    </row>
    <row r="4" spans="1:2" x14ac:dyDescent="0.55000000000000004">
      <c r="A4">
        <v>2006</v>
      </c>
      <c r="B4">
        <v>4045</v>
      </c>
    </row>
    <row r="5" spans="1:2" x14ac:dyDescent="0.55000000000000004">
      <c r="A5">
        <v>2007</v>
      </c>
      <c r="B5">
        <v>4142</v>
      </c>
    </row>
    <row r="6" spans="1:2" x14ac:dyDescent="0.55000000000000004">
      <c r="A6">
        <v>2008</v>
      </c>
      <c r="B6">
        <v>4089</v>
      </c>
    </row>
    <row r="7" spans="1:2" x14ac:dyDescent="0.55000000000000004">
      <c r="A7">
        <v>2009</v>
      </c>
      <c r="B7">
        <v>3741</v>
      </c>
    </row>
    <row r="8" spans="1:2" x14ac:dyDescent="0.55000000000000004">
      <c r="A8">
        <v>2010</v>
      </c>
      <c r="B8">
        <v>3770</v>
      </c>
    </row>
    <row r="9" spans="1:2" x14ac:dyDescent="0.55000000000000004">
      <c r="A9">
        <v>2011</v>
      </c>
      <c r="B9">
        <v>3770</v>
      </c>
    </row>
    <row r="10" spans="1:2" x14ac:dyDescent="0.55000000000000004">
      <c r="A10">
        <v>2012</v>
      </c>
      <c r="B10">
        <v>3688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14"/>
  <sheetViews>
    <sheetView workbookViewId="0">
      <selection activeCell="C37" sqref="C37"/>
    </sheetView>
  </sheetViews>
  <sheetFormatPr defaultRowHeight="14.4" x14ac:dyDescent="0.55000000000000004"/>
  <sheetData>
    <row r="1" spans="1:3" x14ac:dyDescent="0.55000000000000004">
      <c r="A1" t="s">
        <v>30</v>
      </c>
    </row>
    <row r="2" spans="1:3" x14ac:dyDescent="0.55000000000000004">
      <c r="A2" t="s">
        <v>31</v>
      </c>
      <c r="B2" t="s">
        <v>1</v>
      </c>
      <c r="C2" t="s">
        <v>8</v>
      </c>
    </row>
    <row r="3" spans="1:3" x14ac:dyDescent="0.55000000000000004">
      <c r="A3" t="s">
        <v>32</v>
      </c>
      <c r="B3">
        <v>1</v>
      </c>
      <c r="C3">
        <v>8000</v>
      </c>
    </row>
    <row r="4" spans="1:3" x14ac:dyDescent="0.55000000000000004">
      <c r="A4" t="s">
        <v>33</v>
      </c>
      <c r="B4">
        <v>2</v>
      </c>
      <c r="C4">
        <v>13000</v>
      </c>
    </row>
    <row r="5" spans="1:3" x14ac:dyDescent="0.55000000000000004">
      <c r="A5" t="s">
        <v>34</v>
      </c>
      <c r="B5">
        <v>3</v>
      </c>
      <c r="C5">
        <v>23000</v>
      </c>
    </row>
    <row r="6" spans="1:3" x14ac:dyDescent="0.55000000000000004">
      <c r="A6" t="s">
        <v>35</v>
      </c>
      <c r="B6">
        <v>4</v>
      </c>
      <c r="C6">
        <v>34000</v>
      </c>
    </row>
    <row r="7" spans="1:3" x14ac:dyDescent="0.55000000000000004">
      <c r="A7" t="s">
        <v>36</v>
      </c>
      <c r="B7">
        <v>5</v>
      </c>
      <c r="C7">
        <v>10000</v>
      </c>
    </row>
    <row r="8" spans="1:3" x14ac:dyDescent="0.55000000000000004">
      <c r="A8" t="s">
        <v>37</v>
      </c>
      <c r="B8">
        <v>6</v>
      </c>
      <c r="C8">
        <v>18000</v>
      </c>
    </row>
    <row r="9" spans="1:3" x14ac:dyDescent="0.55000000000000004">
      <c r="A9" t="s">
        <v>38</v>
      </c>
      <c r="B9">
        <v>7</v>
      </c>
      <c r="C9">
        <v>23000</v>
      </c>
    </row>
    <row r="10" spans="1:3" x14ac:dyDescent="0.55000000000000004">
      <c r="A10" t="s">
        <v>39</v>
      </c>
      <c r="B10">
        <v>8</v>
      </c>
      <c r="C10">
        <v>38000</v>
      </c>
    </row>
    <row r="11" spans="1:3" x14ac:dyDescent="0.55000000000000004">
      <c r="A11" t="s">
        <v>40</v>
      </c>
      <c r="B11">
        <v>9</v>
      </c>
      <c r="C11">
        <v>12000</v>
      </c>
    </row>
    <row r="12" spans="1:3" x14ac:dyDescent="0.55000000000000004">
      <c r="A12" t="s">
        <v>41</v>
      </c>
      <c r="B12">
        <v>10</v>
      </c>
      <c r="C12">
        <v>13000</v>
      </c>
    </row>
    <row r="13" spans="1:3" x14ac:dyDescent="0.55000000000000004">
      <c r="A13" t="s">
        <v>42</v>
      </c>
      <c r="B13">
        <v>11</v>
      </c>
      <c r="C13">
        <v>32000</v>
      </c>
    </row>
    <row r="14" spans="1:3" x14ac:dyDescent="0.55000000000000004">
      <c r="A14" t="s">
        <v>43</v>
      </c>
      <c r="B14">
        <v>12</v>
      </c>
      <c r="C14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1_Static</vt:lpstr>
      <vt:lpstr>2_Static</vt:lpstr>
      <vt:lpstr>3_Diagnostic1</vt:lpstr>
      <vt:lpstr>3_Diagnostic2</vt:lpstr>
      <vt:lpstr>3_Diagnostic3</vt:lpstr>
      <vt:lpstr>4_Exponential</vt:lpstr>
      <vt:lpstr>5_PastaNoTrend</vt:lpstr>
      <vt:lpstr>5_PastaNoTrend (2)</vt:lpstr>
      <vt:lpstr>6_Holt's</vt:lpstr>
      <vt:lpstr>7_Winter's</vt:lpstr>
      <vt:lpstr>8_RedGirl</vt:lpstr>
      <vt:lpstr>9_FreshX</vt:lpstr>
      <vt:lpstr>9_Airport</vt:lpstr>
      <vt:lpstr>TahoeSalt</vt:lpstr>
      <vt:lpstr>alpha</vt:lpstr>
      <vt:lpstr>beta</vt:lpstr>
      <vt:lpstr>w_alpha</vt:lpstr>
      <vt:lpstr>w_beta</vt:lpstr>
      <vt:lpstr>w_gamma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Ching Diana</dc:creator>
  <cp:lastModifiedBy>Walker, Eric G</cp:lastModifiedBy>
  <dcterms:created xsi:type="dcterms:W3CDTF">2016-07-26T15:08:25Z</dcterms:created>
  <dcterms:modified xsi:type="dcterms:W3CDTF">2024-01-18T18:18:46Z</dcterms:modified>
</cp:coreProperties>
</file>