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helmj_iu_edu/Documents/FromGoogle/IU/Teaching/P481/Exams/Midterm/"/>
    </mc:Choice>
  </mc:AlternateContent>
  <xr:revisionPtr revIDLastSave="26" documentId="13_ncr:1_{23790A39-06C3-4C77-B29D-7E14F29AC8AF}" xr6:coauthVersionLast="47" xr6:coauthVersionMax="47" xr10:uidLastSave="{04C6568E-8B6B-4043-9251-E62F966C4269}"/>
  <workbookProtection workbookAlgorithmName="SHA-512" workbookHashValue="ManRJaJF/MwRMwyMclvm0BmwxltlYK8u7JYXdemySoEew7iLL6X3ye7ahtgBVfKbngbs1wM4I3Amprv4wbMtig==" workbookSaltValue="JMuoPvawwGtAhkFfk3GgJA==" workbookSpinCount="100000" lockStructure="1"/>
  <bookViews>
    <workbookView xWindow="-120" yWindow="-120" windowWidth="29040" windowHeight="15840" xr2:uid="{00000000-000D-0000-FFFF-FFFF00000000}"/>
  </bookViews>
  <sheets>
    <sheet name="Start Here" sheetId="19" r:id="rId1"/>
    <sheet name="P1" sheetId="7" r:id="rId2"/>
    <sheet name="P2" sheetId="13" r:id="rId3"/>
    <sheet name="P3. Info" sheetId="15" r:id="rId4"/>
    <sheet name="P3" sheetId="11" r:id="rId5"/>
    <sheet name="P4" sheetId="21" r:id="rId6"/>
    <sheet name="Hash2" sheetId="20" state="hidden" r:id="rId7"/>
    <sheet name="Hash" sheetId="12" state="hidden" r:id="rId8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4" hidden="1">'P3'!$B$4:$F$9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'P3'!$B$24:$B$29</definedName>
    <definedName name="solver_lhs2" localSheetId="4" hidden="1">'P3'!$D$24:$D$29</definedName>
    <definedName name="solver_lhs3" localSheetId="4" hidden="1">'P3'!$F$24:$F$29</definedName>
    <definedName name="solver_lhs4" localSheetId="4" hidden="1">'P3'!$D$24:$D$29</definedName>
    <definedName name="solver_lhs5" localSheetId="4" hidden="1">'P3'!$F$24:$F$29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'P3'!$G$18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el3" localSheetId="4" hidden="1">1</definedName>
    <definedName name="solver_rel4" localSheetId="4" hidden="1">2</definedName>
    <definedName name="solver_rel5" localSheetId="4" hidden="1">1</definedName>
    <definedName name="solver_rhs1" localSheetId="4" hidden="1">0</definedName>
    <definedName name="solver_rhs2" localSheetId="4" hidden="1">0</definedName>
    <definedName name="solver_rhs3" localSheetId="4" hidden="1">0</definedName>
    <definedName name="solver_rhs4" localSheetId="4" hidden="1">0</definedName>
    <definedName name="solver_rhs5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  <definedName name="STWBD_StatToolsForecast_Deseasonalize" hidden="1">"FALSE"</definedName>
    <definedName name="STWBD_StatToolsForecast_ForecastMethod" hidden="1">" 2"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.1"</definedName>
    <definedName name="STWBD_StatToolsForecast_NumberOfForecasts" hidden="1">" 2"</definedName>
    <definedName name="STWBD_StatToolsForecast_NumberOfHoldOuts" hidden="1">" 0"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0"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2002"</definedName>
    <definedName name="STWBD_StatToolsForecast_Trend" hidden="1">" .1"</definedName>
    <definedName name="STWBD_StatToolsForecast_UseSeasonLabels" hidden="1">"TRUE"</definedName>
    <definedName name="STWBD_StatToolsForecast_Variable" hidden="1">"U_x0001_VG3860CA9B1CE8ACFC_x0001_"</definedName>
    <definedName name="STWBD_StatToolsForecast_VarSelectorDefaultDataSet" hidden="1">"DG1831B48F"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0" l="1"/>
  <c r="F4" i="20"/>
  <c r="F5" i="20"/>
  <c r="F6" i="20"/>
  <c r="F7" i="20"/>
  <c r="F8" i="20"/>
  <c r="F9" i="20"/>
  <c r="F2" i="20"/>
  <c r="F11" i="20" s="1"/>
  <c r="H16" i="21" s="1"/>
  <c r="B2" i="12" l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1" i="12"/>
  <c r="K2" i="12"/>
  <c r="K3" i="12"/>
  <c r="M3" i="12" s="1"/>
  <c r="K4" i="12"/>
  <c r="M4" i="12" s="1"/>
  <c r="K5" i="12"/>
  <c r="M5" i="12" s="1"/>
  <c r="K6" i="12"/>
  <c r="M6" i="12" s="1"/>
  <c r="K1" i="12"/>
  <c r="M1" i="12" s="1"/>
  <c r="K7" i="12" l="1"/>
  <c r="N7" i="12" s="1"/>
  <c r="M2" i="12"/>
  <c r="K8" i="12" s="1"/>
  <c r="N8" i="12" s="1"/>
  <c r="N9" i="12" l="1"/>
  <c r="E90" i="13" l="1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89" i="13"/>
  <c r="A28" i="12" l="1"/>
  <c r="A27" i="12"/>
  <c r="A26" i="12"/>
  <c r="A25" i="12"/>
  <c r="A24" i="12"/>
  <c r="A23" i="12"/>
  <c r="A20" i="12"/>
  <c r="A12" i="12"/>
  <c r="A6" i="12"/>
  <c r="J5" i="12"/>
  <c r="L5" i="12" s="1"/>
  <c r="A5" i="12"/>
  <c r="A4" i="12"/>
  <c r="J3" i="12"/>
  <c r="L3" i="12" s="1"/>
  <c r="A3" i="12"/>
  <c r="A2" i="12"/>
  <c r="A1" i="12"/>
  <c r="J6" i="12"/>
  <c r="L6" i="12" s="1"/>
  <c r="J4" i="12"/>
  <c r="L4" i="12" s="1"/>
  <c r="J2" i="12"/>
  <c r="J1" i="12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17" i="11"/>
  <c r="E17" i="11"/>
  <c r="D17" i="11"/>
  <c r="C17" i="11"/>
  <c r="B17" i="11"/>
  <c r="F16" i="11"/>
  <c r="E16" i="11"/>
  <c r="D16" i="11"/>
  <c r="C16" i="11"/>
  <c r="B16" i="11"/>
  <c r="F15" i="11"/>
  <c r="E15" i="11"/>
  <c r="D15" i="11"/>
  <c r="C15" i="11"/>
  <c r="B15" i="11"/>
  <c r="F14" i="11"/>
  <c r="E14" i="11"/>
  <c r="D14" i="11"/>
  <c r="C14" i="11"/>
  <c r="C18" i="11" s="1"/>
  <c r="B14" i="11"/>
  <c r="F13" i="11"/>
  <c r="E13" i="11"/>
  <c r="D13" i="11"/>
  <c r="D18" i="11" s="1"/>
  <c r="C13" i="11"/>
  <c r="B13" i="11"/>
  <c r="F12" i="11"/>
  <c r="F18" i="11" s="1"/>
  <c r="E12" i="11"/>
  <c r="E18" i="11" s="1"/>
  <c r="D12" i="11"/>
  <c r="C12" i="11"/>
  <c r="B12" i="11"/>
  <c r="B18" i="11" s="1"/>
  <c r="G18" i="11" s="1"/>
  <c r="H1" i="12" s="1"/>
  <c r="G89" i="13"/>
  <c r="F89" i="13"/>
  <c r="A22" i="12"/>
  <c r="A21" i="12"/>
  <c r="A19" i="12"/>
  <c r="A18" i="12"/>
  <c r="A17" i="12"/>
  <c r="A16" i="12"/>
  <c r="A15" i="12"/>
  <c r="A14" i="12"/>
  <c r="A13" i="12"/>
  <c r="A11" i="12"/>
  <c r="A10" i="12"/>
  <c r="A9" i="12"/>
  <c r="A8" i="12"/>
  <c r="A7" i="12"/>
  <c r="F90" i="13" l="1"/>
  <c r="A29" i="12"/>
  <c r="A30" i="12" s="1"/>
  <c r="L2" i="12"/>
  <c r="P1" i="12"/>
  <c r="Q1" i="12" s="1"/>
  <c r="L1" i="12"/>
  <c r="J7" i="12"/>
  <c r="L7" i="12" s="1"/>
  <c r="H90" i="13"/>
  <c r="I90" i="13" s="1"/>
  <c r="G90" i="13"/>
  <c r="H91" i="13" s="1"/>
  <c r="I91" i="13" s="1"/>
  <c r="D39" i="7" l="1"/>
  <c r="B29" i="12"/>
  <c r="J8" i="12"/>
  <c r="F91" i="13"/>
  <c r="B30" i="12" l="1"/>
  <c r="L8" i="12"/>
  <c r="G91" i="13"/>
  <c r="F92" i="13" s="1"/>
  <c r="L9" i="12" l="1"/>
  <c r="G92" i="13"/>
  <c r="H93" i="13" s="1"/>
  <c r="I93" i="13" s="1"/>
  <c r="H92" i="13"/>
  <c r="I92" i="13" s="1"/>
  <c r="F93" i="13" l="1"/>
  <c r="G93" i="13" l="1"/>
  <c r="F94" i="13" s="1"/>
  <c r="H94" i="13" l="1"/>
  <c r="I94" i="13" s="1"/>
  <c r="G94" i="13"/>
  <c r="F95" i="13" s="1"/>
  <c r="G95" i="13" l="1"/>
  <c r="F96" i="13" s="1"/>
  <c r="H95" i="13"/>
  <c r="I95" i="13" s="1"/>
  <c r="G96" i="13" l="1"/>
  <c r="H97" i="13" s="1"/>
  <c r="I97" i="13" s="1"/>
  <c r="H96" i="13"/>
  <c r="I96" i="13" s="1"/>
  <c r="F97" i="13" l="1"/>
  <c r="G97" i="13" s="1"/>
  <c r="F98" i="13" s="1"/>
  <c r="H98" i="13" l="1"/>
  <c r="I98" i="13" s="1"/>
  <c r="G98" i="13"/>
  <c r="H99" i="13" s="1"/>
  <c r="I99" i="13" s="1"/>
  <c r="F99" i="13" l="1"/>
  <c r="G99" i="13" l="1"/>
  <c r="H100" i="13" s="1"/>
  <c r="I100" i="13" s="1"/>
  <c r="F100" i="13" l="1"/>
  <c r="G100" i="13" l="1"/>
  <c r="H101" i="13" s="1"/>
  <c r="I101" i="13" s="1"/>
  <c r="F101" i="13" l="1"/>
  <c r="G101" i="13" l="1"/>
  <c r="H102" i="13" s="1"/>
  <c r="I102" i="13" s="1"/>
  <c r="F102" i="13" l="1"/>
  <c r="G102" i="13" l="1"/>
  <c r="H103" i="13" s="1"/>
  <c r="I103" i="13" s="1"/>
  <c r="E21" i="13" l="1"/>
  <c r="E20" i="13"/>
  <c r="E19" i="13"/>
  <c r="F103" i="13"/>
  <c r="G103" i="13" l="1"/>
  <c r="H106" i="13" s="1"/>
  <c r="H104" i="13" l="1"/>
  <c r="H10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Mills, Alex F</author>
  </authors>
  <commentList>
    <comment ref="D13" authorId="0" shapeId="0" xr:uid="{00000000-0006-0000-0200-000001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constants are calculated to minimize Root Mean Sq Error if Optimize option is chosen.</t>
        </r>
      </text>
    </comment>
    <comment ref="D19" authorId="0" shapeId="0" xr:uid="{00000000-0006-0000-0200-000002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absolute forecast errors.</t>
        </r>
      </text>
    </comment>
    <comment ref="D20" authorId="0" shapeId="0" xr:uid="{00000000-0006-0000-0200-000003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square root of the sum of squared forecast errors.</t>
        </r>
      </text>
    </comment>
    <comment ref="D21" authorId="0" shapeId="0" xr:uid="{00000000-0006-0000-0200-000004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the absolute percentage forecast errors.</t>
        </r>
      </text>
    </comment>
    <comment ref="E103" authorId="0" shapeId="0" xr:uid="{00000000-0006-0000-0200-000005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 future forecasting period begins here (below the line)</t>
        </r>
      </text>
    </comment>
  </commentList>
</comments>
</file>

<file path=xl/sharedStrings.xml><?xml version="1.0" encoding="utf-8"?>
<sst xmlns="http://schemas.openxmlformats.org/spreadsheetml/2006/main" count="144" uniqueCount="94">
  <si>
    <t>Year</t>
  </si>
  <si>
    <t>Limit</t>
  </si>
  <si>
    <t>Apr</t>
  </si>
  <si>
    <t>May</t>
  </si>
  <si>
    <t>Jun</t>
  </si>
  <si>
    <t>Decision Variables</t>
  </si>
  <si>
    <t>Time</t>
  </si>
  <si>
    <t>Workforce</t>
  </si>
  <si>
    <t>Laid Off</t>
  </si>
  <si>
    <t>Overtime</t>
  </si>
  <si>
    <t>Inventory</t>
  </si>
  <si>
    <t>Production</t>
  </si>
  <si>
    <t>Demand</t>
  </si>
  <si>
    <t>Now</t>
  </si>
  <si>
    <t>Jul</t>
  </si>
  <si>
    <t>Aug</t>
  </si>
  <si>
    <t>Sep</t>
  </si>
  <si>
    <t>Unit Cost</t>
  </si>
  <si>
    <t>Period Cost</t>
  </si>
  <si>
    <t>Total Cost (MINIMIZE)</t>
  </si>
  <si>
    <t>Total Cost</t>
  </si>
  <si>
    <t>Hours per month</t>
  </si>
  <si>
    <t>Hours to produce</t>
  </si>
  <si>
    <t>Constraints</t>
  </si>
  <si>
    <t>Workforce Balance</t>
  </si>
  <si>
    <t>Inventory Balance</t>
  </si>
  <si>
    <t>Production Capacity</t>
  </si>
  <si>
    <t>Month</t>
  </si>
  <si>
    <t>Deseasonalized Demand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</si>
  <si>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</si>
  <si>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</si>
  <si>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</si>
  <si>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</si>
  <si>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</si>
  <si>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</si>
  <si>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</si>
  <si>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</si>
  <si>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</si>
  <si>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</si>
  <si>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</si>
  <si>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There are twelve (12) seasons (you don't need to check this).</t>
  </si>
  <si>
    <t>Recruiting Cost</t>
  </si>
  <si>
    <t>per worker</t>
  </si>
  <si>
    <t>workers recruited per month</t>
  </si>
  <si>
    <t>Enter this result in Canvas</t>
  </si>
  <si>
    <t>Correctly deseasonalize the demand (your answer should appear in column D).</t>
  </si>
  <si>
    <t>Below, you will find monthly demand for a seasonal product. You do not need to make a full forecast-- just answer the specific question(s) asked.</t>
  </si>
  <si>
    <t>Holt's Exponential Smoothing Forecasts for Demand</t>
  </si>
  <si>
    <t>Forecasting Constants</t>
  </si>
  <si>
    <t>Level (Alpha)</t>
  </si>
  <si>
    <t>Trend (Beta)</t>
  </si>
  <si>
    <t>Bias</t>
  </si>
  <si>
    <t>TS</t>
  </si>
  <si>
    <t>Holt's Exponential</t>
  </si>
  <si>
    <t>Mean Abs Err</t>
  </si>
  <si>
    <t>Root Mean Sq Err</t>
  </si>
  <si>
    <t>Mean Abs Per% Err</t>
  </si>
  <si>
    <t>Forecasting Data</t>
  </si>
  <si>
    <t>Level</t>
  </si>
  <si>
    <t>Trend</t>
  </si>
  <si>
    <t>Forecast</t>
  </si>
  <si>
    <t>Error</t>
  </si>
  <si>
    <t>Compute the Bias and TS for this forecast using smoothing constant(s) = 0.3</t>
  </si>
  <si>
    <t>Answer the additional question(s) about this problem on Canvas.</t>
  </si>
  <si>
    <t>Problem 1 (5 points)</t>
  </si>
  <si>
    <t>(5 points) Below is an adaptive forecast for the data given in columns A-B.</t>
  </si>
  <si>
    <t>Recruiter 1</t>
  </si>
  <si>
    <t>Recruiter 2</t>
  </si>
  <si>
    <t>Aladdin Co. can recruit new workers through two agencies. Recruiter 1 can provide only 20 workers per month at $1200 hiring cost per worker. Recruiter 2 can provide 40 workers per month at a cost of $2000 per worker. Aladdin can recruit through both agencies in any month if desired.</t>
  </si>
  <si>
    <r>
      <rPr>
        <b/>
        <sz val="11"/>
        <color theme="1"/>
        <rFont val="Calibri"/>
        <family val="2"/>
        <scheme val="minor"/>
      </rPr>
      <t>Problem 3 (6 points).</t>
    </r>
    <r>
      <rPr>
        <sz val="11"/>
        <color theme="1"/>
        <rFont val="Calibri"/>
        <family val="2"/>
        <scheme val="minor"/>
      </rPr>
      <t xml:space="preserve"> Aladdin Co. assembles expensive, high-tech solar powered products at a plant in Gary IN.  </t>
    </r>
    <r>
      <rPr>
        <b/>
        <sz val="11"/>
        <color theme="1"/>
        <rFont val="Calibri"/>
        <family val="2"/>
        <scheme val="minor"/>
      </rPr>
      <t>On the next sheet</t>
    </r>
    <r>
      <rPr>
        <sz val="11"/>
        <color theme="1"/>
        <rFont val="Calibri"/>
        <family val="2"/>
        <scheme val="minor"/>
      </rPr>
      <t xml:space="preserve"> you are given their current aggregate plan. Currently the company did not consider hiring workers. You are asked to </t>
    </r>
    <r>
      <rPr>
        <b/>
        <sz val="11"/>
        <color theme="1"/>
        <rFont val="Calibri"/>
        <family val="2"/>
        <scheme val="minor"/>
      </rPr>
      <t xml:space="preserve">modify the aggregate plan as explained below. </t>
    </r>
    <r>
      <rPr>
        <sz val="11"/>
        <color theme="1"/>
        <rFont val="Calibri"/>
        <family val="2"/>
        <scheme val="minor"/>
      </rPr>
      <t xml:space="preserve"> </t>
    </r>
  </si>
  <si>
    <t>Enter your name in the yellow cell indicating your agreement.</t>
  </si>
  <si>
    <t xml:space="preserve">I understand that I am allowed to use print and electronic resources while taking this portion of the exam. However, I am not permitted to share resources with another student, or communicate about the exam with anyone other than the instructor. </t>
  </si>
  <si>
    <t>SAVE YOUR WORK FREQUENTLY.</t>
  </si>
  <si>
    <t>There are four (4) problems on the following worksheets. You should start all of them even if you cannot finish in time.</t>
  </si>
  <si>
    <t>NOTE: Forecast errors from StatTools can be found by scrolling down.</t>
  </si>
  <si>
    <t>Xray</t>
  </si>
  <si>
    <t>MRI</t>
  </si>
  <si>
    <t>Ultrasound</t>
  </si>
  <si>
    <t>CT</t>
  </si>
  <si>
    <t>Aggregate Cost / Time</t>
  </si>
  <si>
    <t>Setup Cost</t>
  </si>
  <si>
    <t>Production Cost</t>
  </si>
  <si>
    <t>Holding Cost</t>
  </si>
  <si>
    <t>Trucking Time</t>
  </si>
  <si>
    <t>Mail Time</t>
  </si>
  <si>
    <t>Trucking Cost</t>
  </si>
  <si>
    <t>Mailing Cost</t>
  </si>
  <si>
    <t>Truck Capacity</t>
  </si>
  <si>
    <t>Answer</t>
  </si>
  <si>
    <t>P4. A diagnostic imaging company makes 4 products, Xray, MRI, Ultrasound, and CT</t>
  </si>
  <si>
    <t>Calculate the aggregate costs and times in the yellow cesll using the data below then</t>
  </si>
  <si>
    <r>
      <rPr>
        <b/>
        <sz val="11"/>
        <color theme="1"/>
        <rFont val="Calibri"/>
        <family val="2"/>
        <scheme val="minor"/>
      </rPr>
      <t xml:space="preserve">enter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number</t>
    </r>
    <r>
      <rPr>
        <sz val="11"/>
        <color theme="1"/>
        <rFont val="Calibri"/>
        <family val="2"/>
        <scheme val="minor"/>
      </rPr>
      <t xml:space="preserve"> into Canvas</t>
    </r>
  </si>
  <si>
    <t>Enter this answer into Canvas --&gt;</t>
  </si>
  <si>
    <t>Historical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</si>
</sst>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42729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right"/>
    </xf>
    <xf numFmtId="2" fontId="0" fillId="4" borderId="0" xfId="0" applyNumberFormat="1" applyFill="1"/>
    <xf numFmtId="2" fontId="2" fillId="0" borderId="0" xfId="0" applyNumberFormat="1" applyFont="1"/>
    <xf numFmtId="0" fontId="2" fillId="0" borderId="0" xfId="0" applyFont="1" applyAlignment="1">
      <alignment wrapText="1"/>
    </xf>
    <xf numFmtId="1" fontId="0" fillId="3" borderId="0" xfId="0" applyNumberFormat="1" applyFill="1"/>
    <xf numFmtId="1" fontId="0" fillId="0" borderId="0" xfId="0" applyNumberFormat="1"/>
    <xf numFmtId="164" fontId="0" fillId="0" borderId="0" xfId="1" applyNumberFormat="1" applyFont="1"/>
    <xf numFmtId="164" fontId="0" fillId="3" borderId="0" xfId="1" applyNumberFormat="1" applyFont="1" applyFill="1"/>
    <xf numFmtId="0" fontId="0" fillId="0" borderId="0" xfId="0" applyFont="1"/>
    <xf numFmtId="0" fontId="4" fillId="0" borderId="0" xfId="0" applyFont="1" applyAlignment="1">
      <alignment horizontal="left" vertical="center"/>
    </xf>
    <xf numFmtId="1" fontId="0" fillId="0" borderId="0" xfId="0" applyNumberFormat="1" applyFont="1"/>
    <xf numFmtId="1" fontId="0" fillId="6" borderId="0" xfId="0" applyNumberFormat="1" applyFill="1"/>
    <xf numFmtId="44" fontId="9" fillId="2" borderId="0" xfId="1" applyFont="1" applyFill="1"/>
    <xf numFmtId="1" fontId="0" fillId="2" borderId="0" xfId="0" applyNumberFormat="1" applyFill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Protection="1"/>
    <xf numFmtId="0" fontId="2" fillId="0" borderId="0" xfId="0" applyFont="1" applyProtection="1"/>
    <xf numFmtId="1" fontId="0" fillId="0" borderId="0" xfId="0" applyNumberFormat="1" applyProtection="1"/>
    <xf numFmtId="1" fontId="2" fillId="0" borderId="0" xfId="0" applyNumberFormat="1" applyFont="1" applyProtection="1"/>
    <xf numFmtId="0" fontId="2" fillId="0" borderId="0" xfId="0" applyFont="1" applyProtection="1">
      <protection locked="0"/>
    </xf>
    <xf numFmtId="166" fontId="0" fillId="2" borderId="0" xfId="0" applyNumberFormat="1" applyFill="1" applyProtection="1">
      <protection locked="0"/>
    </xf>
    <xf numFmtId="49" fontId="5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left"/>
      <protection locked="0"/>
    </xf>
    <xf numFmtId="2" fontId="0" fillId="0" borderId="2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</xf>
    <xf numFmtId="6" fontId="0" fillId="5" borderId="0" xfId="0" applyNumberFormat="1" applyFill="1" applyProtection="1"/>
    <xf numFmtId="0" fontId="0" fillId="5" borderId="0" xfId="0" applyFill="1" applyProtection="1"/>
    <xf numFmtId="0" fontId="0" fillId="2" borderId="0" xfId="0" applyFill="1" applyProtection="1">
      <protection locked="0"/>
    </xf>
    <xf numFmtId="0" fontId="0" fillId="7" borderId="0" xfId="0" applyFill="1"/>
    <xf numFmtId="0" fontId="3" fillId="7" borderId="0" xfId="0" applyFont="1" applyFill="1"/>
    <xf numFmtId="0" fontId="2" fillId="8" borderId="3" xfId="0" applyFont="1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2" fillId="9" borderId="0" xfId="0" applyFont="1" applyFill="1" applyProtection="1"/>
    <xf numFmtId="1" fontId="3" fillId="0" borderId="6" xfId="0" applyNumberFormat="1" applyFont="1" applyBorder="1" applyAlignment="1" applyProtection="1">
      <alignment horizontal="center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/>
    <xf numFmtId="1" fontId="0" fillId="7" borderId="7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6" xfId="0" applyFont="1" applyBorder="1" applyAlignment="1">
      <alignment horizontal="center"/>
    </xf>
    <xf numFmtId="0" fontId="0" fillId="7" borderId="0" xfId="0" applyFill="1" applyProtection="1">
      <protection locked="0"/>
    </xf>
    <xf numFmtId="0" fontId="0" fillId="7" borderId="8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7" borderId="11" xfId="0" applyFill="1" applyBorder="1" applyProtection="1">
      <protection locked="0"/>
    </xf>
    <xf numFmtId="0" fontId="0" fillId="7" borderId="12" xfId="0" applyFill="1" applyBorder="1" applyProtection="1">
      <protection locked="0"/>
    </xf>
    <xf numFmtId="0" fontId="0" fillId="7" borderId="13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7" borderId="15" xfId="0" applyFill="1" applyBorder="1" applyProtection="1">
      <protection locked="0"/>
    </xf>
    <xf numFmtId="0" fontId="2" fillId="7" borderId="0" xfId="0" applyFont="1" applyFill="1" applyAlignment="1" applyProtection="1">
      <alignment horizontal="center" wrapText="1"/>
      <protection locked="0"/>
    </xf>
    <xf numFmtId="0" fontId="0" fillId="7" borderId="0" xfId="0" applyFill="1" applyProtection="1"/>
    <xf numFmtId="0" fontId="2" fillId="7" borderId="0" xfId="0" applyFont="1" applyFill="1" applyAlignment="1" applyProtection="1">
      <alignment horizontal="center" wrapText="1"/>
    </xf>
    <xf numFmtId="0" fontId="2" fillId="7" borderId="0" xfId="0" applyFont="1" applyFill="1" applyProtection="1"/>
    <xf numFmtId="1" fontId="0" fillId="7" borderId="7" xfId="0" applyNumberFormat="1" applyFill="1" applyBorder="1" applyAlignment="1" applyProtection="1">
      <alignment horizontal="center"/>
    </xf>
    <xf numFmtId="0" fontId="10" fillId="7" borderId="6" xfId="0" applyFont="1" applyFill="1" applyBorder="1" applyAlignment="1" applyProtection="1">
      <alignment horizontal="center"/>
    </xf>
    <xf numFmtId="0" fontId="2" fillId="7" borderId="0" xfId="0" applyFont="1" applyFill="1" applyAlignment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0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2" fillId="7" borderId="0" xfId="0" applyFont="1" applyFill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and Original Observations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Ref>
              <c:f>'P2'!$E$89:$E$103</c:f>
              <c:numCache>
                <c:formatCode>0.00</c:formatCode>
                <c:ptCount val="15"/>
                <c:pt idx="0">
                  <c:v>11832</c:v>
                </c:pt>
                <c:pt idx="1">
                  <c:v>11481</c:v>
                </c:pt>
                <c:pt idx="2">
                  <c:v>10135</c:v>
                </c:pt>
                <c:pt idx="3">
                  <c:v>12115</c:v>
                </c:pt>
                <c:pt idx="4">
                  <c:v>11096</c:v>
                </c:pt>
                <c:pt idx="5">
                  <c:v>12254</c:v>
                </c:pt>
                <c:pt idx="6">
                  <c:v>12372</c:v>
                </c:pt>
                <c:pt idx="7">
                  <c:v>13397</c:v>
                </c:pt>
                <c:pt idx="8">
                  <c:v>14536</c:v>
                </c:pt>
                <c:pt idx="9">
                  <c:v>13130</c:v>
                </c:pt>
                <c:pt idx="10">
                  <c:v>14653</c:v>
                </c:pt>
                <c:pt idx="11">
                  <c:v>14445</c:v>
                </c:pt>
                <c:pt idx="12">
                  <c:v>17305</c:v>
                </c:pt>
                <c:pt idx="13">
                  <c:v>16025</c:v>
                </c:pt>
                <c:pt idx="14">
                  <c:v>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6-4488-A431-EF10177E82B3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Ref>
              <c:f>'P2'!$H$90:$H$106</c:f>
              <c:numCache>
                <c:formatCode>0.00</c:formatCode>
                <c:ptCount val="17"/>
                <c:pt idx="0">
                  <c:v>12178.533333333333</c:v>
                </c:pt>
                <c:pt idx="1">
                  <c:v>12253.028666666665</c:v>
                </c:pt>
                <c:pt idx="2">
                  <c:v>11710.752819999998</c:v>
                </c:pt>
                <c:pt idx="3">
                  <c:v>11961.541973533331</c:v>
                </c:pt>
                <c:pt idx="4">
                  <c:v>11753.495603388663</c:v>
                </c:pt>
                <c:pt idx="5">
                  <c:v>12000.308539982416</c:v>
                </c:pt>
                <c:pt idx="6">
                  <c:v>12241.929826999627</c:v>
                </c:pt>
                <c:pt idx="7">
                  <c:v>12822.521043481709</c:v>
                </c:pt>
                <c:pt idx="8">
                  <c:v>13724.848001105811</c:v>
                </c:pt>
                <c:pt idx="9">
                  <c:v>13881.140551343158</c:v>
                </c:pt>
                <c:pt idx="10">
                  <c:v>14516.912686888418</c:v>
                </c:pt>
                <c:pt idx="11">
                  <c:v>14893.081039950141</c:v>
                </c:pt>
                <c:pt idx="12">
                  <c:v>16231.471593497834</c:v>
                </c:pt>
                <c:pt idx="13">
                  <c:v>16765.762537566414</c:v>
                </c:pt>
                <c:pt idx="14">
                  <c:v>17465.047570033443</c:v>
                </c:pt>
                <c:pt idx="15">
                  <c:v>18085.061363770394</c:v>
                </c:pt>
                <c:pt idx="16">
                  <c:v>18705.075157507348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6-4488-A431-EF10177E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0520"/>
        <c:axId val="210380912"/>
      </c:lineChart>
      <c:catAx>
        <c:axId val="21038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210380912"/>
        <c:crosses val="autoZero"/>
        <c:auto val="1"/>
        <c:lblAlgn val="ctr"/>
        <c:lblOffset val="100"/>
        <c:noMultiLvlLbl val="0"/>
      </c:catAx>
      <c:valAx>
        <c:axId val="210380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10380520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Original Observations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cat>
          <c:val>
            <c:numRef>
              <c:f>'P2'!$E$89:$E$103</c:f>
              <c:numCache>
                <c:formatCode>0.00</c:formatCode>
                <c:ptCount val="15"/>
                <c:pt idx="0">
                  <c:v>11832</c:v>
                </c:pt>
                <c:pt idx="1">
                  <c:v>11481</c:v>
                </c:pt>
                <c:pt idx="2">
                  <c:v>10135</c:v>
                </c:pt>
                <c:pt idx="3">
                  <c:v>12115</c:v>
                </c:pt>
                <c:pt idx="4">
                  <c:v>11096</c:v>
                </c:pt>
                <c:pt idx="5">
                  <c:v>12254</c:v>
                </c:pt>
                <c:pt idx="6">
                  <c:v>12372</c:v>
                </c:pt>
                <c:pt idx="7">
                  <c:v>13397</c:v>
                </c:pt>
                <c:pt idx="8">
                  <c:v>14536</c:v>
                </c:pt>
                <c:pt idx="9">
                  <c:v>13130</c:v>
                </c:pt>
                <c:pt idx="10">
                  <c:v>14653</c:v>
                </c:pt>
                <c:pt idx="11">
                  <c:v>14445</c:v>
                </c:pt>
                <c:pt idx="12">
                  <c:v>17305</c:v>
                </c:pt>
                <c:pt idx="13">
                  <c:v>16025</c:v>
                </c:pt>
                <c:pt idx="14">
                  <c:v>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A-46D2-8AE4-1854E7A7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99680"/>
        <c:axId val="362500072"/>
      </c:lineChart>
      <c:catAx>
        <c:axId val="3624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62500072"/>
        <c:crosses val="autoZero"/>
        <c:auto val="1"/>
        <c:lblAlgn val="ctr"/>
        <c:lblOffset val="100"/>
        <c:noMultiLvlLbl val="0"/>
      </c:catAx>
      <c:valAx>
        <c:axId val="362500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62499680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Errors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Errors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cat>
          <c:val>
            <c:numRef>
              <c:f>'P2'!$I$90:$I$103</c:f>
              <c:numCache>
                <c:formatCode>0.00</c:formatCode>
                <c:ptCount val="14"/>
                <c:pt idx="0">
                  <c:v>-697.53333333333285</c:v>
                </c:pt>
                <c:pt idx="1">
                  <c:v>-2118.0286666666652</c:v>
                </c:pt>
                <c:pt idx="2">
                  <c:v>404.24718000000212</c:v>
                </c:pt>
                <c:pt idx="3">
                  <c:v>-865.54197353333075</c:v>
                </c:pt>
                <c:pt idx="4">
                  <c:v>500.50439661133714</c:v>
                </c:pt>
                <c:pt idx="5">
                  <c:v>371.69146001758418</c:v>
                </c:pt>
                <c:pt idx="6">
                  <c:v>1155.070173000373</c:v>
                </c:pt>
                <c:pt idx="7">
                  <c:v>1713.4789565182909</c:v>
                </c:pt>
                <c:pt idx="8">
                  <c:v>-594.84800110581091</c:v>
                </c:pt>
                <c:pt idx="9">
                  <c:v>771.85944865684178</c:v>
                </c:pt>
                <c:pt idx="10">
                  <c:v>-71.912686888417738</c:v>
                </c:pt>
                <c:pt idx="11">
                  <c:v>2411.9189600498594</c:v>
                </c:pt>
                <c:pt idx="12">
                  <c:v>-206.47159349783396</c:v>
                </c:pt>
                <c:pt idx="13">
                  <c:v>264.23746243358619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7-43E7-BACE-92D29F5D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02424"/>
        <c:axId val="362502816"/>
      </c:lineChart>
      <c:catAx>
        <c:axId val="36250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62502816"/>
        <c:crosses val="autoZero"/>
        <c:auto val="1"/>
        <c:lblAlgn val="ctr"/>
        <c:lblOffset val="100"/>
        <c:noMultiLvlLbl val="0"/>
      </c:catAx>
      <c:valAx>
        <c:axId val="3625028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62502424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22</xdr:row>
      <xdr:rowOff>0</xdr:rowOff>
    </xdr:from>
    <xdr:to>
      <xdr:col>6</xdr:col>
      <xdr:colOff>714375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12700</xdr:colOff>
      <xdr:row>43</xdr:row>
      <xdr:rowOff>0</xdr:rowOff>
    </xdr:from>
    <xdr:to>
      <xdr:col>6</xdr:col>
      <xdr:colOff>714375</xdr:colOff>
      <xdr:row>59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12700</xdr:colOff>
      <xdr:row>64</xdr:row>
      <xdr:rowOff>0</xdr:rowOff>
    </xdr:from>
    <xdr:to>
      <xdr:col>6</xdr:col>
      <xdr:colOff>714375</xdr:colOff>
      <xdr:row>80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22304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22304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22304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22304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22304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22304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22304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22304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22304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22304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9649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9649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9649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9649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9649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9649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9649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9649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9649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9649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2" name="gwm_381 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3" name="gwm_381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4" name="gwm_381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5" name="gwm_381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6" name="gwm_381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7" name="gwm_381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8" name="gwm_381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9" name="gwm_381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0" name="gwm_381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1" name="gwm_381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A3" sqref="A3"/>
    </sheetView>
  </sheetViews>
  <sheetFormatPr defaultRowHeight="15" x14ac:dyDescent="0.25"/>
  <cols>
    <col min="1" max="1" width="43.7109375" style="43" customWidth="1"/>
    <col min="2" max="16384" width="9.140625" style="43"/>
  </cols>
  <sheetData>
    <row r="1" spans="1:6" ht="56.25" customHeight="1" x14ac:dyDescent="0.25">
      <c r="A1" s="70" t="s">
        <v>71</v>
      </c>
      <c r="B1" s="70"/>
      <c r="C1" s="70"/>
      <c r="D1" s="70"/>
      <c r="E1" s="70"/>
      <c r="F1" s="70"/>
    </row>
    <row r="2" spans="1:6" x14ac:dyDescent="0.25">
      <c r="A2" s="43" t="s">
        <v>70</v>
      </c>
    </row>
    <row r="3" spans="1:6" x14ac:dyDescent="0.25">
      <c r="A3" s="42"/>
    </row>
    <row r="5" spans="1:6" x14ac:dyDescent="0.25">
      <c r="A5" s="43" t="s">
        <v>73</v>
      </c>
    </row>
    <row r="6" spans="1:6" x14ac:dyDescent="0.25">
      <c r="A6" s="44" t="s">
        <v>72</v>
      </c>
    </row>
  </sheetData>
  <sheetProtection algorithmName="SHA-512" hashValue="vnER5bma9YsCE3ATIOA7yfNE2boGwWKyPCjGBfP60dS+LYdALyNt9GHSrygpGSi+uQwaU97PMCTxu5Sm3H6iKA==" saltValue="7ixJXrvuV+1oiCGMenXR7g==" spinCount="100000" sheet="1" objects="1" scenarios="1" selectLockedCells="1"/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opLeftCell="A13" workbookViewId="0">
      <selection activeCell="G34" sqref="G34"/>
    </sheetView>
  </sheetViews>
  <sheetFormatPr defaultRowHeight="15" x14ac:dyDescent="0.25"/>
  <cols>
    <col min="1" max="1" width="9.140625" style="19"/>
    <col min="2" max="2" width="10.85546875" style="19" bestFit="1" customWidth="1"/>
    <col min="3" max="3" width="9.140625" style="19"/>
    <col min="4" max="4" width="23.140625" style="20" customWidth="1"/>
    <col min="5" max="16384" width="9.140625" style="19"/>
  </cols>
  <sheetData>
    <row r="1" spans="1:8" x14ac:dyDescent="0.25">
      <c r="A1" s="22" t="s">
        <v>64</v>
      </c>
      <c r="B1" s="21"/>
      <c r="C1" s="21"/>
      <c r="D1" s="23"/>
      <c r="E1" s="21"/>
      <c r="F1" s="21"/>
      <c r="G1" s="21"/>
      <c r="H1" s="21"/>
    </row>
    <row r="2" spans="1:8" x14ac:dyDescent="0.25">
      <c r="A2" s="21"/>
      <c r="B2" s="21"/>
      <c r="C2" s="21"/>
      <c r="D2" s="23"/>
      <c r="E2" s="21"/>
      <c r="F2" s="21"/>
      <c r="G2" s="21"/>
      <c r="H2" s="21"/>
    </row>
    <row r="3" spans="1:8" x14ac:dyDescent="0.25">
      <c r="A3" s="71" t="s">
        <v>46</v>
      </c>
      <c r="B3" s="71"/>
      <c r="C3" s="71"/>
      <c r="D3" s="71"/>
      <c r="E3" s="71"/>
      <c r="F3" s="71"/>
      <c r="G3" s="71"/>
      <c r="H3" s="71"/>
    </row>
    <row r="4" spans="1:8" x14ac:dyDescent="0.25">
      <c r="A4" s="71"/>
      <c r="B4" s="71"/>
      <c r="C4" s="71"/>
      <c r="D4" s="71"/>
      <c r="E4" s="71"/>
      <c r="F4" s="71"/>
      <c r="G4" s="71"/>
      <c r="H4" s="71"/>
    </row>
    <row r="5" spans="1:8" x14ac:dyDescent="0.25">
      <c r="A5" s="21"/>
      <c r="B5" s="21"/>
      <c r="C5" s="21"/>
      <c r="D5" s="23"/>
      <c r="E5" s="21"/>
      <c r="F5" s="21"/>
      <c r="G5" s="21"/>
      <c r="H5" s="21"/>
    </row>
    <row r="6" spans="1:8" x14ac:dyDescent="0.25">
      <c r="A6" s="22" t="s">
        <v>45</v>
      </c>
      <c r="B6" s="21"/>
      <c r="C6" s="21"/>
      <c r="D6" s="23"/>
      <c r="E6" s="21"/>
      <c r="F6" s="21"/>
      <c r="G6" s="21"/>
      <c r="H6" s="21"/>
    </row>
    <row r="7" spans="1:8" x14ac:dyDescent="0.25">
      <c r="A7" s="22" t="s">
        <v>40</v>
      </c>
      <c r="B7" s="21"/>
      <c r="C7" s="21"/>
      <c r="D7" s="23"/>
      <c r="E7" s="21"/>
      <c r="F7" s="21"/>
      <c r="G7" s="21"/>
      <c r="H7" s="21"/>
    </row>
    <row r="8" spans="1:8" x14ac:dyDescent="0.25">
      <c r="A8" s="21"/>
      <c r="B8" s="21"/>
      <c r="C8" s="21"/>
      <c r="D8" s="23"/>
      <c r="E8" s="21"/>
      <c r="F8" s="21"/>
      <c r="G8" s="21"/>
      <c r="H8" s="21"/>
    </row>
    <row r="9" spans="1:8" x14ac:dyDescent="0.25">
      <c r="A9" s="22" t="s">
        <v>0</v>
      </c>
      <c r="B9" s="22" t="s">
        <v>27</v>
      </c>
      <c r="C9" s="22" t="s">
        <v>12</v>
      </c>
      <c r="D9" s="24" t="s">
        <v>28</v>
      </c>
      <c r="E9" s="22"/>
      <c r="F9" s="21"/>
      <c r="G9" s="21"/>
      <c r="H9" s="21"/>
    </row>
    <row r="10" spans="1:8" x14ac:dyDescent="0.25">
      <c r="A10" s="21">
        <v>2013</v>
      </c>
      <c r="B10" s="21" t="s">
        <v>30</v>
      </c>
      <c r="C10" s="23">
        <v>3142.9570152873057</v>
      </c>
      <c r="D10" s="18"/>
    </row>
    <row r="11" spans="1:8" x14ac:dyDescent="0.25">
      <c r="A11" s="21">
        <v>2013</v>
      </c>
      <c r="B11" s="21" t="s">
        <v>31</v>
      </c>
      <c r="C11" s="23">
        <v>3600.0936166343745</v>
      </c>
      <c r="D11" s="18"/>
    </row>
    <row r="12" spans="1:8" x14ac:dyDescent="0.25">
      <c r="A12" s="21">
        <v>2013</v>
      </c>
      <c r="B12" s="21" t="s">
        <v>32</v>
      </c>
      <c r="C12" s="23">
        <v>3893.358042228967</v>
      </c>
      <c r="D12" s="18"/>
    </row>
    <row r="13" spans="1:8" x14ac:dyDescent="0.25">
      <c r="A13" s="21">
        <v>2013</v>
      </c>
      <c r="B13" s="21" t="s">
        <v>33</v>
      </c>
      <c r="C13" s="23">
        <v>4504.2634938023402</v>
      </c>
      <c r="D13" s="18"/>
    </row>
    <row r="14" spans="1:8" x14ac:dyDescent="0.25">
      <c r="A14" s="21">
        <v>2013</v>
      </c>
      <c r="B14" s="21" t="s">
        <v>34</v>
      </c>
      <c r="C14" s="23">
        <v>3959.4154373553756</v>
      </c>
      <c r="D14" s="18"/>
    </row>
    <row r="15" spans="1:8" x14ac:dyDescent="0.25">
      <c r="A15" s="21">
        <v>2013</v>
      </c>
      <c r="B15" s="21" t="s">
        <v>35</v>
      </c>
      <c r="C15" s="23">
        <v>4942.9587089046836</v>
      </c>
      <c r="D15" s="18"/>
    </row>
    <row r="16" spans="1:8" x14ac:dyDescent="0.25">
      <c r="A16" s="21">
        <v>2013</v>
      </c>
      <c r="B16" s="21" t="s">
        <v>36</v>
      </c>
      <c r="C16" s="23">
        <v>6049.0062734398525</v>
      </c>
      <c r="D16" s="18"/>
    </row>
    <row r="17" spans="1:4" x14ac:dyDescent="0.25">
      <c r="A17" s="21">
        <v>2014</v>
      </c>
      <c r="B17" s="21" t="s">
        <v>37</v>
      </c>
      <c r="C17" s="23">
        <v>5619.5476162165396</v>
      </c>
      <c r="D17" s="18"/>
    </row>
    <row r="18" spans="1:4" x14ac:dyDescent="0.25">
      <c r="A18" s="21">
        <v>2014</v>
      </c>
      <c r="B18" s="21" t="s">
        <v>38</v>
      </c>
      <c r="C18" s="23">
        <v>4319.2724994069431</v>
      </c>
      <c r="D18" s="18"/>
    </row>
    <row r="19" spans="1:4" x14ac:dyDescent="0.25">
      <c r="A19" s="21">
        <v>2014</v>
      </c>
      <c r="B19" s="21" t="s">
        <v>39</v>
      </c>
      <c r="C19" s="23">
        <v>4486.5</v>
      </c>
      <c r="D19" s="18"/>
    </row>
    <row r="20" spans="1:4" x14ac:dyDescent="0.25">
      <c r="A20" s="21">
        <v>2014</v>
      </c>
      <c r="B20" s="21" t="s">
        <v>29</v>
      </c>
      <c r="C20" s="23">
        <v>4179.8284270450231</v>
      </c>
      <c r="D20" s="18"/>
    </row>
    <row r="21" spans="1:4" x14ac:dyDescent="0.25">
      <c r="A21" s="21">
        <v>2014</v>
      </c>
      <c r="B21" s="21" t="s">
        <v>3</v>
      </c>
      <c r="C21" s="23">
        <v>4996.2295569598464</v>
      </c>
      <c r="D21" s="18"/>
    </row>
    <row r="22" spans="1:4" x14ac:dyDescent="0.25">
      <c r="A22" s="21">
        <v>2014</v>
      </c>
      <c r="B22" s="21" t="s">
        <v>30</v>
      </c>
      <c r="C22" s="23">
        <v>3107.4196376797045</v>
      </c>
      <c r="D22" s="18"/>
    </row>
    <row r="23" spans="1:4" x14ac:dyDescent="0.25">
      <c r="A23" s="21">
        <v>2014</v>
      </c>
      <c r="B23" s="21" t="s">
        <v>31</v>
      </c>
      <c r="C23" s="23">
        <v>3608</v>
      </c>
      <c r="D23" s="18"/>
    </row>
    <row r="24" spans="1:4" x14ac:dyDescent="0.25">
      <c r="A24" s="21">
        <v>2014</v>
      </c>
      <c r="B24" s="21" t="s">
        <v>32</v>
      </c>
      <c r="C24" s="23">
        <v>4540.3013498850169</v>
      </c>
      <c r="D24" s="18"/>
    </row>
    <row r="25" spans="1:4" x14ac:dyDescent="0.25">
      <c r="A25" s="21">
        <v>2014</v>
      </c>
      <c r="B25" s="21" t="s">
        <v>33</v>
      </c>
      <c r="C25" s="23">
        <v>5505.5</v>
      </c>
      <c r="D25" s="18"/>
    </row>
    <row r="26" spans="1:4" x14ac:dyDescent="0.25">
      <c r="A26" s="21">
        <v>2014</v>
      </c>
      <c r="B26" s="21" t="s">
        <v>34</v>
      </c>
      <c r="C26" s="23">
        <v>4000.09168630981</v>
      </c>
      <c r="D26" s="18"/>
    </row>
    <row r="27" spans="1:4" x14ac:dyDescent="0.25">
      <c r="A27" s="21">
        <v>2014</v>
      </c>
      <c r="B27" s="21" t="s">
        <v>35</v>
      </c>
      <c r="C27" s="23">
        <v>4929.8839145712554</v>
      </c>
      <c r="D27" s="18"/>
    </row>
    <row r="28" spans="1:4" x14ac:dyDescent="0.25">
      <c r="A28" s="21">
        <v>2014</v>
      </c>
      <c r="B28" s="21" t="s">
        <v>36</v>
      </c>
      <c r="C28" s="23">
        <v>6528.4819857303519</v>
      </c>
      <c r="D28" s="18"/>
    </row>
    <row r="29" spans="1:4" x14ac:dyDescent="0.25">
      <c r="A29" s="21">
        <v>2015</v>
      </c>
      <c r="B29" s="21" t="s">
        <v>37</v>
      </c>
      <c r="C29" s="23">
        <v>4949.0834699159859</v>
      </c>
      <c r="D29" s="18"/>
    </row>
    <row r="30" spans="1:4" x14ac:dyDescent="0.25">
      <c r="A30" s="21">
        <v>2015</v>
      </c>
      <c r="B30" s="21" t="s">
        <v>38</v>
      </c>
      <c r="C30" s="23">
        <v>4651.5478330827318</v>
      </c>
      <c r="D30" s="18"/>
    </row>
    <row r="31" spans="1:4" x14ac:dyDescent="0.25">
      <c r="A31" s="21">
        <v>2015</v>
      </c>
      <c r="B31" s="21" t="s">
        <v>39</v>
      </c>
      <c r="C31" s="23">
        <v>4297.4143240304547</v>
      </c>
      <c r="D31" s="18"/>
    </row>
    <row r="32" spans="1:4" x14ac:dyDescent="0.25">
      <c r="A32" s="21">
        <v>2015</v>
      </c>
      <c r="B32" s="21" t="s">
        <v>29</v>
      </c>
      <c r="C32" s="23">
        <v>4111.2590785764041</v>
      </c>
      <c r="D32" s="18"/>
    </row>
    <row r="33" spans="1:4" x14ac:dyDescent="0.25">
      <c r="A33" s="21">
        <v>2015</v>
      </c>
      <c r="B33" s="21" t="s">
        <v>3</v>
      </c>
      <c r="C33" s="23">
        <v>5072.57</v>
      </c>
      <c r="D33" s="18"/>
    </row>
    <row r="34" spans="1:4" x14ac:dyDescent="0.25">
      <c r="A34" s="21">
        <v>2015</v>
      </c>
      <c r="B34" s="21" t="s">
        <v>30</v>
      </c>
      <c r="C34" s="23">
        <v>3507.6352915967582</v>
      </c>
      <c r="D34" s="18"/>
    </row>
    <row r="35" spans="1:4" x14ac:dyDescent="0.25">
      <c r="A35" s="21">
        <v>2015</v>
      </c>
      <c r="B35" s="21" t="s">
        <v>31</v>
      </c>
      <c r="C35" s="23">
        <v>3331.9726220462471</v>
      </c>
      <c r="D35" s="18"/>
    </row>
    <row r="36" spans="1:4" x14ac:dyDescent="0.25">
      <c r="A36" s="21">
        <v>2015</v>
      </c>
      <c r="B36" s="21" t="s">
        <v>32</v>
      </c>
      <c r="C36" s="23">
        <v>4707.2857497235755</v>
      </c>
      <c r="D36" s="18"/>
    </row>
    <row r="37" spans="1:4" x14ac:dyDescent="0.25">
      <c r="A37" s="21">
        <v>2015</v>
      </c>
      <c r="B37" s="21" t="s">
        <v>33</v>
      </c>
      <c r="C37" s="23">
        <v>5488.8127948305919</v>
      </c>
      <c r="D37" s="18"/>
    </row>
    <row r="38" spans="1:4" ht="15.75" thickBot="1" x14ac:dyDescent="0.3"/>
    <row r="39" spans="1:4" ht="15.75" thickBot="1" x14ac:dyDescent="0.3">
      <c r="A39" s="48" t="s">
        <v>44</v>
      </c>
      <c r="B39" s="48"/>
      <c r="C39" s="48"/>
      <c r="D39" s="49">
        <f>Hash!A30</f>
        <v>427</v>
      </c>
    </row>
  </sheetData>
  <sheetProtection algorithmName="SHA-512" hashValue="oif7nfoC4sP00TfRBOiWUXEYyrbRo8qc0Az111T8kZL3H6FhaUDw1iIM7u6wydn55b4m7m9RtzowPxPjoJQzrw==" saltValue="+BzNhLUWqcbj0rnUHROt1Q==" spinCount="100000" sheet="1" formatCells="0" formatColumns="0" formatRows="0" sort="0" autoFilter="0" pivotTables="0"/>
  <mergeCells count="1">
    <mergeCell ref="A3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workbookViewId="0">
      <selection activeCell="A4" sqref="A4:XFD5"/>
    </sheetView>
  </sheetViews>
  <sheetFormatPr defaultRowHeight="15" x14ac:dyDescent="0.25"/>
  <cols>
    <col min="1" max="3" width="9.140625" style="19"/>
    <col min="4" max="4" width="36.42578125" style="19" bestFit="1" customWidth="1"/>
    <col min="5" max="11" width="12.7109375" style="19" customWidth="1"/>
    <col min="12" max="16384" width="9.140625" style="19"/>
  </cols>
  <sheetData>
    <row r="1" spans="1:5" x14ac:dyDescent="0.25">
      <c r="A1" s="25" t="s">
        <v>65</v>
      </c>
    </row>
    <row r="3" spans="1:5" x14ac:dyDescent="0.25">
      <c r="A3" s="25" t="s">
        <v>62</v>
      </c>
    </row>
    <row r="4" spans="1:5" ht="15.75" thickBot="1" x14ac:dyDescent="0.3">
      <c r="A4" s="25"/>
    </row>
    <row r="5" spans="1:5" ht="15.75" thickBot="1" x14ac:dyDescent="0.3">
      <c r="A5" s="45" t="s">
        <v>74</v>
      </c>
      <c r="B5" s="46"/>
      <c r="C5" s="46"/>
      <c r="D5" s="47"/>
    </row>
    <row r="7" spans="1:5" x14ac:dyDescent="0.25">
      <c r="A7" s="19" t="s">
        <v>51</v>
      </c>
      <c r="B7" s="26"/>
    </row>
    <row r="8" spans="1:5" x14ac:dyDescent="0.25">
      <c r="A8" s="19" t="s">
        <v>52</v>
      </c>
      <c r="B8" s="26"/>
    </row>
    <row r="10" spans="1:5" x14ac:dyDescent="0.25">
      <c r="A10" s="25" t="s">
        <v>63</v>
      </c>
    </row>
    <row r="12" spans="1:5" ht="15" customHeight="1" x14ac:dyDescent="0.25">
      <c r="A12" s="37" t="s">
        <v>27</v>
      </c>
      <c r="B12" s="37" t="s">
        <v>12</v>
      </c>
      <c r="D12" s="27" t="s">
        <v>47</v>
      </c>
      <c r="E12" s="28"/>
    </row>
    <row r="13" spans="1:5" ht="15" customHeight="1" thickBot="1" x14ac:dyDescent="0.3">
      <c r="A13" s="37">
        <v>1</v>
      </c>
      <c r="B13" s="37">
        <v>11832</v>
      </c>
      <c r="D13" s="29" t="s">
        <v>48</v>
      </c>
      <c r="E13" s="30"/>
    </row>
    <row r="14" spans="1:5" ht="15" customHeight="1" thickTop="1" x14ac:dyDescent="0.25">
      <c r="A14" s="37">
        <v>2</v>
      </c>
      <c r="B14" s="37">
        <v>11481</v>
      </c>
      <c r="D14" s="31" t="s">
        <v>49</v>
      </c>
      <c r="E14" s="32">
        <v>0.3</v>
      </c>
    </row>
    <row r="15" spans="1:5" ht="15" customHeight="1" x14ac:dyDescent="0.25">
      <c r="A15" s="37">
        <v>3</v>
      </c>
      <c r="B15" s="37">
        <v>10135</v>
      </c>
      <c r="D15" s="31" t="s">
        <v>50</v>
      </c>
      <c r="E15" s="32">
        <v>0.3</v>
      </c>
    </row>
    <row r="16" spans="1:5" ht="15" customHeight="1" x14ac:dyDescent="0.25">
      <c r="A16" s="37">
        <v>4</v>
      </c>
      <c r="B16" s="37">
        <v>12115</v>
      </c>
    </row>
    <row r="17" spans="1:5" ht="15" customHeight="1" x14ac:dyDescent="0.25">
      <c r="A17" s="37">
        <v>5</v>
      </c>
      <c r="B17" s="37">
        <v>11096</v>
      </c>
      <c r="D17" s="27"/>
      <c r="E17" s="28"/>
    </row>
    <row r="18" spans="1:5" ht="15" customHeight="1" thickBot="1" x14ac:dyDescent="0.3">
      <c r="A18" s="37">
        <v>6</v>
      </c>
      <c r="B18" s="37">
        <v>12254</v>
      </c>
      <c r="D18" s="29" t="s">
        <v>53</v>
      </c>
      <c r="E18" s="30"/>
    </row>
    <row r="19" spans="1:5" ht="15" customHeight="1" thickTop="1" x14ac:dyDescent="0.25">
      <c r="A19" s="37">
        <v>7</v>
      </c>
      <c r="B19" s="37">
        <v>12372</v>
      </c>
      <c r="D19" s="31" t="s">
        <v>54</v>
      </c>
      <c r="E19" s="33">
        <f>SUMPRODUCT(I90:I103,SIGN(I90:I103))/COUNT(I90:I103)</f>
        <v>867.66744945094763</v>
      </c>
    </row>
    <row r="20" spans="1:5" ht="15" customHeight="1" x14ac:dyDescent="0.25">
      <c r="A20" s="37">
        <v>8</v>
      </c>
      <c r="B20" s="37">
        <v>13397</v>
      </c>
      <c r="D20" s="31" t="s">
        <v>55</v>
      </c>
      <c r="E20" s="33">
        <f>SQRT(SUMSQ(I90:I103)/COUNT(I90:I103))</f>
        <v>1115.7515378383505</v>
      </c>
    </row>
    <row r="21" spans="1:5" ht="15" customHeight="1" x14ac:dyDescent="0.25">
      <c r="A21" s="37">
        <v>9</v>
      </c>
      <c r="B21" s="37">
        <v>14536</v>
      </c>
      <c r="D21" s="31" t="s">
        <v>56</v>
      </c>
      <c r="E21" s="34">
        <f>SUMPRODUCT(ABS(I90:I103),1/E90:E103)/COUNT(I90:I103)</f>
        <v>6.6202106526916674E-2</v>
      </c>
    </row>
    <row r="22" spans="1:5" ht="15" customHeight="1" x14ac:dyDescent="0.25">
      <c r="A22" s="37">
        <v>10</v>
      </c>
      <c r="B22" s="37">
        <v>13130</v>
      </c>
    </row>
    <row r="23" spans="1:5" ht="15" customHeight="1" x14ac:dyDescent="0.25">
      <c r="A23" s="37">
        <v>11</v>
      </c>
      <c r="B23" s="37">
        <v>14653</v>
      </c>
    </row>
    <row r="24" spans="1:5" ht="15" customHeight="1" x14ac:dyDescent="0.25">
      <c r="A24" s="37">
        <v>12</v>
      </c>
      <c r="B24" s="37">
        <v>14445</v>
      </c>
    </row>
    <row r="25" spans="1:5" ht="15" customHeight="1" x14ac:dyDescent="0.25">
      <c r="A25" s="37">
        <v>13</v>
      </c>
      <c r="B25" s="37">
        <v>17305</v>
      </c>
    </row>
    <row r="26" spans="1:5" ht="15" customHeight="1" x14ac:dyDescent="0.25">
      <c r="A26" s="37">
        <v>14</v>
      </c>
      <c r="B26" s="37">
        <v>16025</v>
      </c>
    </row>
    <row r="27" spans="1:5" ht="15" customHeight="1" x14ac:dyDescent="0.25">
      <c r="A27" s="37">
        <v>15</v>
      </c>
      <c r="B27" s="37">
        <v>17030</v>
      </c>
    </row>
    <row r="28" spans="1:5" ht="15" customHeight="1" x14ac:dyDescent="0.25"/>
    <row r="29" spans="1:5" ht="15" customHeight="1" x14ac:dyDescent="0.25"/>
    <row r="30" spans="1:5" ht="15" customHeight="1" x14ac:dyDescent="0.25"/>
    <row r="31" spans="1:5" ht="15" customHeight="1" x14ac:dyDescent="0.25"/>
    <row r="32" spans="1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spans="4:9" ht="15" customHeight="1" x14ac:dyDescent="0.25"/>
    <row r="82" spans="4:9" ht="15" customHeight="1" x14ac:dyDescent="0.25">
      <c r="G82" s="28"/>
      <c r="H82" s="28"/>
      <c r="I82" s="28"/>
    </row>
    <row r="83" spans="4:9" ht="15" customHeight="1" x14ac:dyDescent="0.25"/>
    <row r="84" spans="4:9" ht="15" customHeight="1" x14ac:dyDescent="0.25"/>
    <row r="85" spans="4:9" ht="15" customHeight="1" x14ac:dyDescent="0.25"/>
    <row r="86" spans="4:9" ht="15" customHeight="1" x14ac:dyDescent="0.25"/>
    <row r="87" spans="4:9" ht="15" customHeight="1" x14ac:dyDescent="0.25">
      <c r="D87" s="27"/>
      <c r="E87" s="28"/>
      <c r="F87" s="28"/>
    </row>
    <row r="88" spans="4:9" ht="15" customHeight="1" thickBot="1" x14ac:dyDescent="0.3">
      <c r="D88" s="29" t="s">
        <v>57</v>
      </c>
      <c r="E88" s="30" t="s">
        <v>12</v>
      </c>
      <c r="F88" s="30" t="s">
        <v>58</v>
      </c>
      <c r="G88" s="30" t="s">
        <v>59</v>
      </c>
      <c r="H88" s="30" t="s">
        <v>60</v>
      </c>
      <c r="I88" s="30" t="s">
        <v>61</v>
      </c>
    </row>
    <row r="89" spans="4:9" ht="15" customHeight="1" thickTop="1" x14ac:dyDescent="0.25">
      <c r="D89" s="31">
        <v>1</v>
      </c>
      <c r="E89" s="33">
        <f>B13</f>
        <v>11832</v>
      </c>
      <c r="F89" s="33">
        <f>E89</f>
        <v>11832</v>
      </c>
      <c r="G89" s="33">
        <f>(E103-E89)/15</f>
        <v>346.53333333333336</v>
      </c>
      <c r="H89" s="33"/>
      <c r="I89" s="33"/>
    </row>
    <row r="90" spans="4:9" ht="15" customHeight="1" x14ac:dyDescent="0.25">
      <c r="D90" s="31">
        <v>2</v>
      </c>
      <c r="E90" s="33">
        <f t="shared" ref="E90:E103" si="0">B14</f>
        <v>11481</v>
      </c>
      <c r="F90" s="33">
        <f t="shared" ref="F90:F103" si="1">$E$14*E90+(1-$E$14)*(F89+G89)</f>
        <v>11969.273333333333</v>
      </c>
      <c r="G90" s="33">
        <f t="shared" ref="G90:G103" si="2">$E$15*(F90-F89)+(1-$E$15)*G89</f>
        <v>283.75533333333311</v>
      </c>
      <c r="H90" s="33">
        <f t="shared" ref="H90:H103" si="3">F89+G89</f>
        <v>12178.533333333333</v>
      </c>
      <c r="I90" s="33">
        <f t="shared" ref="I90:I103" si="4">E90-H90</f>
        <v>-697.53333333333285</v>
      </c>
    </row>
    <row r="91" spans="4:9" ht="15" customHeight="1" x14ac:dyDescent="0.25">
      <c r="D91" s="31">
        <v>3</v>
      </c>
      <c r="E91" s="33">
        <f t="shared" si="0"/>
        <v>10135</v>
      </c>
      <c r="F91" s="33">
        <f t="shared" si="1"/>
        <v>11617.620066666665</v>
      </c>
      <c r="G91" s="33">
        <f t="shared" si="2"/>
        <v>93.132753333332758</v>
      </c>
      <c r="H91" s="33">
        <f t="shared" si="3"/>
        <v>12253.028666666665</v>
      </c>
      <c r="I91" s="33">
        <f t="shared" si="4"/>
        <v>-2118.0286666666652</v>
      </c>
    </row>
    <row r="92" spans="4:9" ht="15" customHeight="1" x14ac:dyDescent="0.25">
      <c r="D92" s="31">
        <v>4</v>
      </c>
      <c r="E92" s="33">
        <f t="shared" si="0"/>
        <v>12115</v>
      </c>
      <c r="F92" s="33">
        <f t="shared" si="1"/>
        <v>11832.026973999999</v>
      </c>
      <c r="G92" s="33">
        <f t="shared" si="2"/>
        <v>129.51499953333311</v>
      </c>
      <c r="H92" s="33">
        <f t="shared" si="3"/>
        <v>11710.752819999998</v>
      </c>
      <c r="I92" s="33">
        <f t="shared" si="4"/>
        <v>404.24718000000212</v>
      </c>
    </row>
    <row r="93" spans="4:9" ht="15" customHeight="1" x14ac:dyDescent="0.25">
      <c r="D93" s="31">
        <v>5</v>
      </c>
      <c r="E93" s="33">
        <f t="shared" si="0"/>
        <v>11096</v>
      </c>
      <c r="F93" s="33">
        <f t="shared" si="1"/>
        <v>11701.879381473331</v>
      </c>
      <c r="G93" s="33">
        <f t="shared" si="2"/>
        <v>51.616221915332865</v>
      </c>
      <c r="H93" s="33">
        <f t="shared" si="3"/>
        <v>11961.541973533331</v>
      </c>
      <c r="I93" s="33">
        <f t="shared" si="4"/>
        <v>-865.54197353333075</v>
      </c>
    </row>
    <row r="94" spans="4:9" ht="15" customHeight="1" x14ac:dyDescent="0.25">
      <c r="D94" s="31">
        <v>6</v>
      </c>
      <c r="E94" s="33">
        <f t="shared" si="0"/>
        <v>12254</v>
      </c>
      <c r="F94" s="33">
        <f t="shared" si="1"/>
        <v>11903.646922372063</v>
      </c>
      <c r="G94" s="33">
        <f t="shared" si="2"/>
        <v>96.661617610352749</v>
      </c>
      <c r="H94" s="33">
        <f t="shared" si="3"/>
        <v>11753.495603388663</v>
      </c>
      <c r="I94" s="33">
        <f t="shared" si="4"/>
        <v>500.50439661133714</v>
      </c>
    </row>
    <row r="95" spans="4:9" ht="15" customHeight="1" x14ac:dyDescent="0.25">
      <c r="D95" s="31">
        <v>7</v>
      </c>
      <c r="E95" s="33">
        <f t="shared" si="0"/>
        <v>12372</v>
      </c>
      <c r="F95" s="33">
        <f t="shared" si="1"/>
        <v>12111.815977987691</v>
      </c>
      <c r="G95" s="33">
        <f t="shared" si="2"/>
        <v>130.11384901193537</v>
      </c>
      <c r="H95" s="33">
        <f t="shared" si="3"/>
        <v>12000.308539982416</v>
      </c>
      <c r="I95" s="33">
        <f t="shared" si="4"/>
        <v>371.69146001758418</v>
      </c>
    </row>
    <row r="96" spans="4:9" ht="15" customHeight="1" x14ac:dyDescent="0.25">
      <c r="D96" s="31">
        <v>8</v>
      </c>
      <c r="E96" s="33">
        <f t="shared" si="0"/>
        <v>13397</v>
      </c>
      <c r="F96" s="33">
        <f t="shared" si="1"/>
        <v>12588.450878899739</v>
      </c>
      <c r="G96" s="33">
        <f t="shared" si="2"/>
        <v>234.07016458196907</v>
      </c>
      <c r="H96" s="33">
        <f t="shared" si="3"/>
        <v>12241.929826999627</v>
      </c>
      <c r="I96" s="33">
        <f t="shared" si="4"/>
        <v>1155.070173000373</v>
      </c>
    </row>
    <row r="97" spans="4:9" ht="15" customHeight="1" x14ac:dyDescent="0.25">
      <c r="D97" s="31">
        <v>9</v>
      </c>
      <c r="E97" s="33">
        <f t="shared" si="0"/>
        <v>14536</v>
      </c>
      <c r="F97" s="33">
        <f t="shared" si="1"/>
        <v>13336.564730437196</v>
      </c>
      <c r="G97" s="33">
        <f t="shared" si="2"/>
        <v>388.28327066861539</v>
      </c>
      <c r="H97" s="33">
        <f t="shared" si="3"/>
        <v>12822.521043481709</v>
      </c>
      <c r="I97" s="33">
        <f t="shared" si="4"/>
        <v>1713.4789565182909</v>
      </c>
    </row>
    <row r="98" spans="4:9" ht="15" customHeight="1" x14ac:dyDescent="0.25">
      <c r="D98" s="31">
        <v>10</v>
      </c>
      <c r="E98" s="33">
        <f t="shared" si="0"/>
        <v>13130</v>
      </c>
      <c r="F98" s="33">
        <f t="shared" si="1"/>
        <v>13546.393600774067</v>
      </c>
      <c r="G98" s="33">
        <f t="shared" si="2"/>
        <v>334.74695056909195</v>
      </c>
      <c r="H98" s="33">
        <f t="shared" si="3"/>
        <v>13724.848001105811</v>
      </c>
      <c r="I98" s="33">
        <f t="shared" si="4"/>
        <v>-594.84800110581091</v>
      </c>
    </row>
    <row r="99" spans="4:9" ht="15" customHeight="1" x14ac:dyDescent="0.25">
      <c r="D99" s="31">
        <v>11</v>
      </c>
      <c r="E99" s="33">
        <f t="shared" si="0"/>
        <v>14653</v>
      </c>
      <c r="F99" s="33">
        <f t="shared" si="1"/>
        <v>14112.69838594021</v>
      </c>
      <c r="G99" s="33">
        <f t="shared" si="2"/>
        <v>404.21430094820727</v>
      </c>
      <c r="H99" s="33">
        <f t="shared" si="3"/>
        <v>13881.140551343158</v>
      </c>
      <c r="I99" s="33">
        <f t="shared" si="4"/>
        <v>771.85944865684178</v>
      </c>
    </row>
    <row r="100" spans="4:9" ht="15" customHeight="1" x14ac:dyDescent="0.25">
      <c r="D100" s="31">
        <v>12</v>
      </c>
      <c r="E100" s="33">
        <f t="shared" si="0"/>
        <v>14445</v>
      </c>
      <c r="F100" s="33">
        <f t="shared" si="1"/>
        <v>14495.338880821892</v>
      </c>
      <c r="G100" s="33">
        <f t="shared" si="2"/>
        <v>397.74215912824957</v>
      </c>
      <c r="H100" s="33">
        <f t="shared" si="3"/>
        <v>14516.912686888418</v>
      </c>
      <c r="I100" s="33">
        <f t="shared" si="4"/>
        <v>-71.912686888417738</v>
      </c>
    </row>
    <row r="101" spans="4:9" ht="15" customHeight="1" x14ac:dyDescent="0.25">
      <c r="D101" s="31">
        <v>13</v>
      </c>
      <c r="E101" s="33">
        <f t="shared" si="0"/>
        <v>17305</v>
      </c>
      <c r="F101" s="33">
        <f t="shared" si="1"/>
        <v>15616.656727965097</v>
      </c>
      <c r="G101" s="33">
        <f t="shared" si="2"/>
        <v>614.81486553273635</v>
      </c>
      <c r="H101" s="33">
        <f t="shared" si="3"/>
        <v>14893.081039950141</v>
      </c>
      <c r="I101" s="33">
        <f t="shared" si="4"/>
        <v>2411.9189600498594</v>
      </c>
    </row>
    <row r="102" spans="4:9" ht="15" customHeight="1" x14ac:dyDescent="0.25">
      <c r="D102" s="31">
        <v>14</v>
      </c>
      <c r="E102" s="33">
        <f t="shared" si="0"/>
        <v>16025</v>
      </c>
      <c r="F102" s="33">
        <f t="shared" si="1"/>
        <v>16169.530115448482</v>
      </c>
      <c r="G102" s="33">
        <f t="shared" si="2"/>
        <v>596.23242211793092</v>
      </c>
      <c r="H102" s="33">
        <f t="shared" si="3"/>
        <v>16231.471593497834</v>
      </c>
      <c r="I102" s="33">
        <f t="shared" si="4"/>
        <v>-206.47159349783396</v>
      </c>
    </row>
    <row r="103" spans="4:9" ht="15" customHeight="1" x14ac:dyDescent="0.25">
      <c r="D103" s="35">
        <v>15</v>
      </c>
      <c r="E103" s="33">
        <f t="shared" si="0"/>
        <v>17030</v>
      </c>
      <c r="F103" s="36">
        <f t="shared" si="1"/>
        <v>16845.033776296488</v>
      </c>
      <c r="G103" s="36">
        <f t="shared" si="2"/>
        <v>620.0137937369534</v>
      </c>
      <c r="H103" s="36">
        <f t="shared" si="3"/>
        <v>16765.762537566414</v>
      </c>
      <c r="I103" s="36">
        <f t="shared" si="4"/>
        <v>264.23746243358619</v>
      </c>
    </row>
    <row r="104" spans="4:9" ht="15" customHeight="1" x14ac:dyDescent="0.25">
      <c r="D104" s="31">
        <v>16</v>
      </c>
      <c r="E104" s="33"/>
      <c r="F104" s="33"/>
      <c r="G104" s="33"/>
      <c r="H104" s="33">
        <f>F103+(1*G103)</f>
        <v>17465.047570033443</v>
      </c>
      <c r="I104" s="33"/>
    </row>
    <row r="105" spans="4:9" ht="15" customHeight="1" x14ac:dyDescent="0.25">
      <c r="D105" s="31">
        <v>17</v>
      </c>
      <c r="E105" s="33"/>
      <c r="F105" s="33"/>
      <c r="G105" s="33"/>
      <c r="H105" s="33">
        <f>F103+(2*G103)</f>
        <v>18085.061363770394</v>
      </c>
      <c r="I105" s="33"/>
    </row>
    <row r="106" spans="4:9" ht="15" customHeight="1" x14ac:dyDescent="0.25">
      <c r="D106" s="31">
        <v>18</v>
      </c>
      <c r="E106" s="33"/>
      <c r="F106" s="33"/>
      <c r="G106" s="33"/>
      <c r="H106" s="33">
        <f>F103+(3*G103)</f>
        <v>18705.075157507348</v>
      </c>
      <c r="I106" s="33"/>
    </row>
  </sheetData>
  <sheetProtection algorithmName="SHA-512" hashValue="YEC/j3s8U7sVqJvVpqUIHN/pi/EOLvh0+AwUWkCyqTszJdSNN6SRfoEuqQ/vmwVvTOxvgyclHN4AiYsZS/Izag==" saltValue="DEumvksLMf4veTLLVNPakw==" spinCount="100000" sheet="1" formatCells="0" formatColumns="0" formatRows="0" insertColumns="0" insertRows="0" deleteColumns="0" deleteRows="0" sort="0" autoFilter="0" pivotTables="0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sqref="A1:I5"/>
    </sheetView>
  </sheetViews>
  <sheetFormatPr defaultRowHeight="15" x14ac:dyDescent="0.25"/>
  <cols>
    <col min="1" max="1" width="14.42578125" style="19" bestFit="1" customWidth="1"/>
    <col min="2" max="3" width="11" style="19" customWidth="1"/>
    <col min="4" max="4" width="10.85546875" style="19" customWidth="1"/>
    <col min="5" max="16384" width="9.140625" style="19"/>
  </cols>
  <sheetData>
    <row r="1" spans="1:9" x14ac:dyDescent="0.25">
      <c r="A1" s="72" t="s">
        <v>69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9" x14ac:dyDescent="0.25">
      <c r="A3" s="73"/>
      <c r="B3" s="73"/>
      <c r="C3" s="73"/>
      <c r="D3" s="73"/>
      <c r="E3" s="73"/>
      <c r="F3" s="73"/>
      <c r="G3" s="73"/>
      <c r="H3" s="73"/>
      <c r="I3" s="73"/>
    </row>
    <row r="4" spans="1:9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x14ac:dyDescent="0.25">
      <c r="A5" s="73"/>
      <c r="B5" s="73"/>
      <c r="C5" s="73"/>
      <c r="D5" s="73"/>
      <c r="E5" s="73"/>
      <c r="F5" s="73"/>
      <c r="G5" s="73"/>
      <c r="H5" s="73"/>
      <c r="I5" s="73"/>
    </row>
    <row r="6" spans="1:9" x14ac:dyDescent="0.25">
      <c r="A6" s="21"/>
      <c r="B6" s="21"/>
      <c r="C6" s="21"/>
      <c r="D6" s="21"/>
      <c r="E6" s="21"/>
      <c r="F6" s="21"/>
      <c r="G6" s="21"/>
      <c r="H6" s="21"/>
      <c r="I6" s="21"/>
    </row>
    <row r="7" spans="1:9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ht="27.75" customHeight="1" x14ac:dyDescent="0.25">
      <c r="A8" s="73" t="s">
        <v>68</v>
      </c>
      <c r="B8" s="74"/>
      <c r="C8" s="74"/>
      <c r="D8" s="74"/>
      <c r="E8" s="74"/>
      <c r="F8" s="74"/>
      <c r="G8" s="74"/>
      <c r="H8" s="74"/>
      <c r="I8" s="74"/>
    </row>
    <row r="9" spans="1:9" x14ac:dyDescent="0.25">
      <c r="A9" s="74"/>
      <c r="B9" s="74"/>
      <c r="C9" s="74"/>
      <c r="D9" s="74"/>
      <c r="E9" s="74"/>
      <c r="F9" s="74"/>
      <c r="G9" s="74"/>
      <c r="H9" s="74"/>
      <c r="I9" s="74"/>
    </row>
    <row r="10" spans="1:9" x14ac:dyDescent="0.25">
      <c r="A10" s="74"/>
      <c r="B10" s="74"/>
      <c r="C10" s="74"/>
      <c r="D10" s="74"/>
      <c r="E10" s="74"/>
      <c r="F10" s="74"/>
      <c r="G10" s="74"/>
      <c r="H10" s="74"/>
      <c r="I10" s="74"/>
    </row>
    <row r="11" spans="1:9" x14ac:dyDescent="0.25">
      <c r="A11" s="74"/>
      <c r="B11" s="74"/>
      <c r="C11" s="74"/>
      <c r="D11" s="74"/>
      <c r="E11" s="74"/>
      <c r="F11" s="74"/>
      <c r="G11" s="74"/>
      <c r="H11" s="74"/>
      <c r="I11" s="74"/>
    </row>
    <row r="12" spans="1:9" x14ac:dyDescent="0.25">
      <c r="A12" s="39"/>
      <c r="B12" s="39"/>
      <c r="C12" s="39"/>
      <c r="D12" s="39"/>
      <c r="E12" s="39"/>
      <c r="F12" s="39"/>
      <c r="G12" s="39"/>
      <c r="H12" s="39"/>
      <c r="I12" s="39"/>
    </row>
    <row r="13" spans="1:9" x14ac:dyDescent="0.25">
      <c r="A13" s="21"/>
      <c r="B13" s="22" t="s">
        <v>66</v>
      </c>
      <c r="C13" s="22" t="s">
        <v>67</v>
      </c>
      <c r="D13" s="21"/>
      <c r="E13" s="21"/>
      <c r="F13" s="21"/>
      <c r="G13" s="21"/>
      <c r="H13" s="21"/>
      <c r="I13" s="21"/>
    </row>
    <row r="14" spans="1:9" x14ac:dyDescent="0.25">
      <c r="A14" s="22" t="s">
        <v>41</v>
      </c>
      <c r="B14" s="40">
        <v>1200</v>
      </c>
      <c r="C14" s="40">
        <v>2000</v>
      </c>
      <c r="D14" s="22" t="s">
        <v>42</v>
      </c>
      <c r="E14" s="21"/>
      <c r="F14" s="21"/>
      <c r="G14" s="21"/>
      <c r="H14" s="21"/>
      <c r="I14" s="21"/>
    </row>
    <row r="15" spans="1:9" x14ac:dyDescent="0.25">
      <c r="A15" s="22" t="s">
        <v>1</v>
      </c>
      <c r="B15" s="41">
        <v>20</v>
      </c>
      <c r="C15" s="41">
        <v>40</v>
      </c>
      <c r="D15" s="22" t="s">
        <v>43</v>
      </c>
      <c r="E15" s="21"/>
      <c r="F15" s="21"/>
      <c r="G15" s="21"/>
      <c r="H15" s="21"/>
      <c r="I15" s="21"/>
    </row>
    <row r="16" spans="1:9" x14ac:dyDescent="0.25">
      <c r="A16" s="38"/>
      <c r="B16" s="38"/>
      <c r="C16" s="38"/>
      <c r="D16" s="38"/>
      <c r="E16" s="38"/>
      <c r="F16" s="38"/>
      <c r="G16" s="38"/>
      <c r="H16" s="38"/>
      <c r="I16" s="38"/>
    </row>
    <row r="17" spans="1:9" x14ac:dyDescent="0.25">
      <c r="A17" s="38"/>
      <c r="B17" s="38"/>
      <c r="C17" s="38"/>
      <c r="D17" s="38"/>
      <c r="E17" s="38"/>
      <c r="F17" s="38"/>
      <c r="G17" s="38"/>
      <c r="H17" s="38"/>
      <c r="I17" s="38"/>
    </row>
    <row r="18" spans="1:9" x14ac:dyDescent="0.25">
      <c r="A18" s="38"/>
      <c r="B18" s="38"/>
      <c r="C18" s="38"/>
      <c r="D18" s="38"/>
      <c r="E18" s="38"/>
      <c r="F18" s="38"/>
      <c r="G18" s="38"/>
      <c r="H18" s="38"/>
      <c r="I18" s="38"/>
    </row>
  </sheetData>
  <sheetProtection algorithmName="SHA-512" hashValue="vw40+Yn/mc2Q4tFFvB7JV09XRtgFrnfeyiuflPum69Gw/3dYQGAbY1z+rlpOo2OK51F1xf20G5t69XyNPMQEog==" saltValue="nDcHTAltyxX+rfHWBnSE5w==" spinCount="100000" sheet="1" formatCells="0" formatColumns="0" formatRows="0" insertColumns="0" insertRows="0" deleteColumns="0" deleteRows="0" sort="0" autoFilter="0" pivotTables="0"/>
  <mergeCells count="2">
    <mergeCell ref="A1:I5"/>
    <mergeCell ref="A8:I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sqref="A1:H5"/>
    </sheetView>
  </sheetViews>
  <sheetFormatPr defaultRowHeight="15" x14ac:dyDescent="0.25"/>
  <cols>
    <col min="2" max="2" width="18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2.85546875" customWidth="1"/>
    <col min="7" max="7" width="20.85546875" customWidth="1"/>
  </cols>
  <sheetData>
    <row r="1" spans="1:7" x14ac:dyDescent="0.25">
      <c r="A1" s="1" t="s">
        <v>5</v>
      </c>
    </row>
    <row r="2" spans="1:7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 t="s">
        <v>12</v>
      </c>
    </row>
    <row r="3" spans="1:7" x14ac:dyDescent="0.25">
      <c r="A3" s="1" t="s">
        <v>13</v>
      </c>
      <c r="B3">
        <v>900</v>
      </c>
      <c r="C3" s="4"/>
      <c r="D3" s="4"/>
      <c r="E3">
        <v>0</v>
      </c>
      <c r="F3" s="4"/>
      <c r="G3" s="4"/>
    </row>
    <row r="4" spans="1:7" x14ac:dyDescent="0.25">
      <c r="A4" s="1" t="s">
        <v>2</v>
      </c>
      <c r="B4" s="16">
        <v>900</v>
      </c>
      <c r="C4" s="16">
        <v>0</v>
      </c>
      <c r="D4" s="16">
        <v>0</v>
      </c>
      <c r="E4" s="16">
        <v>1199.9999999999923</v>
      </c>
      <c r="F4" s="16">
        <v>7199.9999999999909</v>
      </c>
      <c r="G4" s="3">
        <v>6000</v>
      </c>
    </row>
    <row r="5" spans="1:7" x14ac:dyDescent="0.25">
      <c r="A5" s="1" t="s">
        <v>3</v>
      </c>
      <c r="B5" s="16">
        <v>900</v>
      </c>
      <c r="C5" s="16">
        <v>0</v>
      </c>
      <c r="D5" s="16">
        <v>0</v>
      </c>
      <c r="E5" s="16">
        <v>399.99999999998681</v>
      </c>
      <c r="F5" s="16">
        <v>7199.9999999999936</v>
      </c>
      <c r="G5" s="3">
        <v>8000</v>
      </c>
    </row>
    <row r="6" spans="1:7" x14ac:dyDescent="0.25">
      <c r="A6" s="1" t="s">
        <v>4</v>
      </c>
      <c r="B6" s="16">
        <v>900</v>
      </c>
      <c r="C6" s="16">
        <v>0</v>
      </c>
      <c r="D6" s="16">
        <v>47999.999999999753</v>
      </c>
      <c r="E6" s="16">
        <v>0</v>
      </c>
      <c r="F6" s="16">
        <v>9600.0000000000127</v>
      </c>
      <c r="G6" s="3">
        <v>10000</v>
      </c>
    </row>
    <row r="7" spans="1:7" x14ac:dyDescent="0.25">
      <c r="A7" s="1" t="s">
        <v>14</v>
      </c>
      <c r="B7" s="16">
        <v>900</v>
      </c>
      <c r="C7" s="16">
        <v>0</v>
      </c>
      <c r="D7" s="16">
        <v>95999.99999999885</v>
      </c>
      <c r="E7" s="16">
        <v>0</v>
      </c>
      <c r="F7" s="16">
        <v>12000</v>
      </c>
      <c r="G7" s="3">
        <v>12000</v>
      </c>
    </row>
    <row r="8" spans="1:7" x14ac:dyDescent="0.25">
      <c r="A8" s="1" t="s">
        <v>15</v>
      </c>
      <c r="B8" s="16">
        <v>900</v>
      </c>
      <c r="C8" s="16">
        <v>0</v>
      </c>
      <c r="D8" s="16">
        <v>75999.999999999112</v>
      </c>
      <c r="E8" s="16">
        <v>0</v>
      </c>
      <c r="F8" s="16">
        <v>11000</v>
      </c>
      <c r="G8" s="3">
        <v>11000</v>
      </c>
    </row>
    <row r="9" spans="1:7" x14ac:dyDescent="0.25">
      <c r="A9" s="1" t="s">
        <v>16</v>
      </c>
      <c r="B9" s="16">
        <v>900</v>
      </c>
      <c r="C9" s="16">
        <v>0</v>
      </c>
      <c r="D9" s="16">
        <v>35999.999999999636</v>
      </c>
      <c r="E9" s="16">
        <v>0</v>
      </c>
      <c r="F9" s="16">
        <v>9000</v>
      </c>
      <c r="G9" s="3">
        <v>9000</v>
      </c>
    </row>
    <row r="10" spans="1:7" x14ac:dyDescent="0.25">
      <c r="A10" s="1" t="s">
        <v>17</v>
      </c>
      <c r="B10" s="12">
        <v>6400</v>
      </c>
      <c r="C10" s="12">
        <v>3000</v>
      </c>
      <c r="D10" s="12">
        <v>55</v>
      </c>
      <c r="E10" s="12">
        <v>100</v>
      </c>
      <c r="F10" s="12">
        <v>250</v>
      </c>
      <c r="G10" s="6"/>
    </row>
    <row r="11" spans="1:7" x14ac:dyDescent="0.25">
      <c r="A11" s="1" t="s">
        <v>18</v>
      </c>
      <c r="B11" s="10"/>
      <c r="C11" s="10"/>
      <c r="D11" s="10"/>
      <c r="E11" s="10"/>
      <c r="F11" s="10"/>
    </row>
    <row r="12" spans="1:7" x14ac:dyDescent="0.25">
      <c r="A12" s="1" t="s">
        <v>2</v>
      </c>
      <c r="B12" s="11">
        <f t="shared" ref="B12:F17" si="0">B$10*B4</f>
        <v>5760000</v>
      </c>
      <c r="C12" s="11">
        <f t="shared" si="0"/>
        <v>0</v>
      </c>
      <c r="D12" s="11">
        <f t="shared" si="0"/>
        <v>0</v>
      </c>
      <c r="E12" s="11">
        <f t="shared" si="0"/>
        <v>119999.99999999923</v>
      </c>
      <c r="F12" s="11">
        <f t="shared" si="0"/>
        <v>1799999.9999999977</v>
      </c>
      <c r="G12" s="2"/>
    </row>
    <row r="13" spans="1:7" x14ac:dyDescent="0.25">
      <c r="A13" s="1" t="s">
        <v>3</v>
      </c>
      <c r="B13" s="11">
        <f t="shared" si="0"/>
        <v>5760000</v>
      </c>
      <c r="C13" s="11">
        <f t="shared" si="0"/>
        <v>0</v>
      </c>
      <c r="D13" s="11">
        <f t="shared" si="0"/>
        <v>0</v>
      </c>
      <c r="E13" s="11">
        <f t="shared" si="0"/>
        <v>39999.999999998683</v>
      </c>
      <c r="F13" s="11">
        <f t="shared" si="0"/>
        <v>1799999.9999999984</v>
      </c>
      <c r="G13" s="2"/>
    </row>
    <row r="14" spans="1:7" x14ac:dyDescent="0.25">
      <c r="A14" s="1" t="s">
        <v>4</v>
      </c>
      <c r="B14" s="11">
        <f t="shared" si="0"/>
        <v>5760000</v>
      </c>
      <c r="C14" s="11">
        <f t="shared" si="0"/>
        <v>0</v>
      </c>
      <c r="D14" s="11">
        <f t="shared" si="0"/>
        <v>2639999.9999999865</v>
      </c>
      <c r="E14" s="11">
        <f t="shared" si="0"/>
        <v>0</v>
      </c>
      <c r="F14" s="11">
        <f t="shared" si="0"/>
        <v>2400000.0000000033</v>
      </c>
      <c r="G14" s="2"/>
    </row>
    <row r="15" spans="1:7" x14ac:dyDescent="0.25">
      <c r="A15" s="1" t="s">
        <v>14</v>
      </c>
      <c r="B15" s="11">
        <f t="shared" si="0"/>
        <v>5760000</v>
      </c>
      <c r="C15" s="11">
        <f t="shared" si="0"/>
        <v>0</v>
      </c>
      <c r="D15" s="11">
        <f t="shared" si="0"/>
        <v>5279999.9999999367</v>
      </c>
      <c r="E15" s="11">
        <f t="shared" si="0"/>
        <v>0</v>
      </c>
      <c r="F15" s="11">
        <f t="shared" si="0"/>
        <v>3000000</v>
      </c>
      <c r="G15" s="2"/>
    </row>
    <row r="16" spans="1:7" x14ac:dyDescent="0.25">
      <c r="A16" s="1" t="s">
        <v>15</v>
      </c>
      <c r="B16" s="11">
        <f t="shared" si="0"/>
        <v>5760000</v>
      </c>
      <c r="C16" s="11">
        <f t="shared" si="0"/>
        <v>0</v>
      </c>
      <c r="D16" s="11">
        <f t="shared" si="0"/>
        <v>4179999.9999999511</v>
      </c>
      <c r="E16" s="11">
        <f t="shared" si="0"/>
        <v>0</v>
      </c>
      <c r="F16" s="11">
        <f t="shared" si="0"/>
        <v>2750000</v>
      </c>
      <c r="G16" s="7"/>
    </row>
    <row r="17" spans="1:8" x14ac:dyDescent="0.25">
      <c r="A17" s="1" t="s">
        <v>16</v>
      </c>
      <c r="B17" s="11">
        <f t="shared" si="0"/>
        <v>5760000</v>
      </c>
      <c r="C17" s="11">
        <f t="shared" si="0"/>
        <v>0</v>
      </c>
      <c r="D17" s="11">
        <f t="shared" si="0"/>
        <v>1979999.99999998</v>
      </c>
      <c r="E17" s="11">
        <f t="shared" si="0"/>
        <v>0</v>
      </c>
      <c r="F17" s="11">
        <f t="shared" si="0"/>
        <v>2250000</v>
      </c>
      <c r="G17" s="7" t="s">
        <v>19</v>
      </c>
    </row>
    <row r="18" spans="1:8" x14ac:dyDescent="0.25">
      <c r="A18" s="1" t="s">
        <v>20</v>
      </c>
      <c r="B18" s="11">
        <f>SUM(B12:B17)</f>
        <v>34560000</v>
      </c>
      <c r="C18" s="11">
        <f>SUM(C12:C17)</f>
        <v>0</v>
      </c>
      <c r="D18" s="11">
        <f>SUM(D12:D17)</f>
        <v>14079999.999999855</v>
      </c>
      <c r="E18" s="11">
        <f>SUM(E12:E17)</f>
        <v>159999.9999999979</v>
      </c>
      <c r="F18" s="11">
        <f>SUM(F12:F17)</f>
        <v>14000000</v>
      </c>
      <c r="G18" s="17">
        <f>SUM(B18:F18)</f>
        <v>62799999.999999851</v>
      </c>
    </row>
    <row r="20" spans="1:8" ht="45" x14ac:dyDescent="0.25">
      <c r="A20" s="8" t="s">
        <v>21</v>
      </c>
      <c r="B20" s="9">
        <v>160</v>
      </c>
    </row>
    <row r="21" spans="1:8" ht="30" x14ac:dyDescent="0.25">
      <c r="A21" s="8" t="s">
        <v>22</v>
      </c>
      <c r="B21" s="9">
        <v>20</v>
      </c>
    </row>
    <row r="23" spans="1:8" x14ac:dyDescent="0.25">
      <c r="A23" s="1" t="s">
        <v>23</v>
      </c>
      <c r="B23" s="1" t="s">
        <v>24</v>
      </c>
      <c r="C23" s="1"/>
      <c r="D23" s="1" t="s">
        <v>25</v>
      </c>
      <c r="E23" s="1"/>
      <c r="F23" s="1" t="s">
        <v>26</v>
      </c>
      <c r="G23" s="1"/>
      <c r="H23" s="1"/>
    </row>
    <row r="24" spans="1:8" x14ac:dyDescent="0.25">
      <c r="A24" s="1" t="s">
        <v>2</v>
      </c>
      <c r="B24" s="2">
        <f t="shared" ref="B24:B29" si="1">B3-B4-C4</f>
        <v>0</v>
      </c>
      <c r="C24" s="2"/>
      <c r="D24" s="2">
        <f t="shared" ref="D24:D29" si="2">E3+F4-G4-E4</f>
        <v>0</v>
      </c>
      <c r="E24" s="2"/>
      <c r="F24" s="2">
        <f t="shared" ref="F24:F29" si="3">F4-($B$20/$B$21)*B4-(1/$B$21)*D4</f>
        <v>-9.0949470177292824E-12</v>
      </c>
      <c r="G24" s="2"/>
    </row>
    <row r="25" spans="1:8" x14ac:dyDescent="0.25">
      <c r="A25" s="1" t="s">
        <v>3</v>
      </c>
      <c r="B25" s="2">
        <f t="shared" si="1"/>
        <v>0</v>
      </c>
      <c r="C25" s="2"/>
      <c r="D25" s="2">
        <f t="shared" si="2"/>
        <v>-1.3642420526593924E-12</v>
      </c>
      <c r="E25" s="2"/>
      <c r="F25" s="2">
        <f t="shared" si="3"/>
        <v>-6.3664629124104977E-12</v>
      </c>
      <c r="G25" s="2"/>
    </row>
    <row r="26" spans="1:8" x14ac:dyDescent="0.25">
      <c r="A26" s="1" t="s">
        <v>4</v>
      </c>
      <c r="B26" s="2">
        <f t="shared" si="1"/>
        <v>0</v>
      </c>
      <c r="C26" s="2"/>
      <c r="D26" s="2">
        <f t="shared" si="2"/>
        <v>0</v>
      </c>
      <c r="E26" s="2"/>
      <c r="F26" s="2">
        <f t="shared" si="3"/>
        <v>2.5011104298755527E-11</v>
      </c>
      <c r="G26" s="2"/>
    </row>
    <row r="27" spans="1:8" x14ac:dyDescent="0.25">
      <c r="A27" s="1" t="s">
        <v>14</v>
      </c>
      <c r="B27" s="2">
        <f t="shared" si="1"/>
        <v>0</v>
      </c>
      <c r="C27" s="2"/>
      <c r="D27" s="2">
        <f t="shared" si="2"/>
        <v>0</v>
      </c>
      <c r="E27" s="2"/>
      <c r="F27" s="2">
        <f t="shared" si="3"/>
        <v>5.7298166211694479E-11</v>
      </c>
      <c r="G27" s="2"/>
    </row>
    <row r="28" spans="1:8" x14ac:dyDescent="0.25">
      <c r="A28" s="1" t="s">
        <v>15</v>
      </c>
      <c r="B28" s="2">
        <f t="shared" si="1"/>
        <v>0</v>
      </c>
      <c r="C28" s="2"/>
      <c r="D28" s="2">
        <f t="shared" si="2"/>
        <v>0</v>
      </c>
      <c r="E28" s="2"/>
      <c r="F28" s="2">
        <f t="shared" si="3"/>
        <v>4.411049303598702E-11</v>
      </c>
      <c r="G28" s="2"/>
    </row>
    <row r="29" spans="1:8" x14ac:dyDescent="0.25">
      <c r="A29" s="1" t="s">
        <v>16</v>
      </c>
      <c r="B29" s="2">
        <f t="shared" si="1"/>
        <v>0</v>
      </c>
      <c r="C29" s="2"/>
      <c r="D29" s="2">
        <f t="shared" si="2"/>
        <v>0</v>
      </c>
      <c r="E29" s="2"/>
      <c r="F29" s="2">
        <f t="shared" si="3"/>
        <v>1.8189894035458565E-11</v>
      </c>
      <c r="G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EE6F-ED40-4798-B6CA-D51ED69C990E}">
  <dimension ref="A1:I53"/>
  <sheetViews>
    <sheetView workbookViewId="0">
      <selection activeCell="H12" sqref="H12"/>
    </sheetView>
  </sheetViews>
  <sheetFormatPr defaultRowHeight="15" x14ac:dyDescent="0.25"/>
  <cols>
    <col min="1" max="1" width="2.28515625" style="55" customWidth="1"/>
    <col min="2" max="2" width="4.28515625" style="55" customWidth="1"/>
    <col min="3" max="3" width="15.140625" style="19" bestFit="1" customWidth="1"/>
    <col min="4" max="7" width="11.140625" style="19" customWidth="1"/>
    <col min="8" max="8" width="20.7109375" style="19" bestFit="1" customWidth="1"/>
    <col min="9" max="16384" width="9.140625" style="19"/>
  </cols>
  <sheetData>
    <row r="1" spans="2:9" ht="15.75" thickBot="1" x14ac:dyDescent="0.3">
      <c r="C1" s="55"/>
      <c r="D1" s="55"/>
      <c r="E1" s="55"/>
      <c r="F1" s="55"/>
      <c r="G1" s="55"/>
      <c r="H1" s="55"/>
      <c r="I1" s="55"/>
    </row>
    <row r="2" spans="2:9" x14ac:dyDescent="0.25">
      <c r="B2" s="56"/>
      <c r="C2" s="57"/>
      <c r="D2" s="57"/>
      <c r="E2" s="57"/>
      <c r="F2" s="57"/>
      <c r="G2" s="57"/>
      <c r="H2" s="58"/>
    </row>
    <row r="3" spans="2:9" x14ac:dyDescent="0.25">
      <c r="B3" s="59"/>
      <c r="C3" s="55" t="s">
        <v>89</v>
      </c>
      <c r="E3" s="55"/>
      <c r="F3" s="55"/>
      <c r="G3" s="55"/>
      <c r="H3" s="60"/>
    </row>
    <row r="4" spans="2:9" x14ac:dyDescent="0.25">
      <c r="B4" s="59"/>
      <c r="C4" s="55" t="s">
        <v>90</v>
      </c>
      <c r="D4" s="55"/>
      <c r="E4" s="55"/>
      <c r="F4" s="55"/>
      <c r="G4" s="55"/>
      <c r="H4" s="60"/>
    </row>
    <row r="5" spans="2:9" ht="15.75" thickBot="1" x14ac:dyDescent="0.3">
      <c r="B5" s="61"/>
      <c r="C5" s="62" t="s">
        <v>91</v>
      </c>
      <c r="D5" s="62"/>
      <c r="E5" s="62"/>
      <c r="F5" s="62"/>
      <c r="G5" s="62"/>
      <c r="H5" s="63"/>
    </row>
    <row r="6" spans="2:9" x14ac:dyDescent="0.25">
      <c r="C6" s="65"/>
      <c r="D6" s="66" t="s">
        <v>75</v>
      </c>
      <c r="E6" s="66" t="s">
        <v>76</v>
      </c>
      <c r="F6" s="66" t="s">
        <v>77</v>
      </c>
      <c r="G6" s="66" t="s">
        <v>78</v>
      </c>
      <c r="H6" s="64" t="s">
        <v>79</v>
      </c>
    </row>
    <row r="7" spans="2:9" x14ac:dyDescent="0.25">
      <c r="C7" s="67" t="s">
        <v>80</v>
      </c>
      <c r="D7" s="68">
        <v>235.1723499230412</v>
      </c>
      <c r="E7" s="68">
        <v>2371.7441576458341</v>
      </c>
      <c r="F7" s="68">
        <v>964.48287832953713</v>
      </c>
      <c r="G7" s="68">
        <v>1875.7915531829649</v>
      </c>
      <c r="H7" s="42"/>
    </row>
    <row r="8" spans="2:9" x14ac:dyDescent="0.25">
      <c r="C8" s="67" t="s">
        <v>81</v>
      </c>
      <c r="D8" s="68">
        <v>2.557460252638966</v>
      </c>
      <c r="E8" s="68">
        <v>105.33725209005453</v>
      </c>
      <c r="F8" s="68">
        <v>120.8166782105844</v>
      </c>
      <c r="G8" s="68">
        <v>138.2448850418368</v>
      </c>
      <c r="H8" s="42"/>
    </row>
    <row r="9" spans="2:9" x14ac:dyDescent="0.25">
      <c r="C9" s="67" t="s">
        <v>82</v>
      </c>
      <c r="D9" s="68">
        <v>40.515861143465195</v>
      </c>
      <c r="E9" s="68">
        <v>116.26889977079264</v>
      </c>
      <c r="F9" s="68">
        <v>273.96263799847327</v>
      </c>
      <c r="G9" s="68">
        <v>275.4890873827319</v>
      </c>
      <c r="H9" s="42"/>
    </row>
    <row r="10" spans="2:9" x14ac:dyDescent="0.25">
      <c r="C10" s="67" t="s">
        <v>83</v>
      </c>
      <c r="D10" s="68">
        <v>0.17186295047857336</v>
      </c>
      <c r="E10" s="68">
        <v>10.321605493889034</v>
      </c>
      <c r="F10" s="68">
        <v>10.004264771778654</v>
      </c>
      <c r="G10" s="68">
        <v>9.4870083064236486</v>
      </c>
      <c r="H10" s="42"/>
    </row>
    <row r="11" spans="2:9" x14ac:dyDescent="0.25">
      <c r="C11" s="67" t="s">
        <v>84</v>
      </c>
      <c r="D11" s="68">
        <v>1.6573251439317063</v>
      </c>
      <c r="E11" s="68">
        <v>0.41056691502716969</v>
      </c>
      <c r="F11" s="68">
        <v>1.9596689115334183</v>
      </c>
      <c r="G11" s="68">
        <v>1.0271098294895946</v>
      </c>
      <c r="H11" s="42"/>
    </row>
    <row r="12" spans="2:9" x14ac:dyDescent="0.25">
      <c r="C12" s="67" t="s">
        <v>85</v>
      </c>
      <c r="D12" s="68">
        <v>7317.0219282347698</v>
      </c>
      <c r="E12" s="68">
        <v>20716.437843430613</v>
      </c>
      <c r="F12" s="68">
        <v>14545.160899733539</v>
      </c>
      <c r="G12" s="68">
        <v>10524.068121016624</v>
      </c>
      <c r="H12" s="42"/>
    </row>
    <row r="13" spans="2:9" x14ac:dyDescent="0.25">
      <c r="C13" s="67" t="s">
        <v>86</v>
      </c>
      <c r="D13" s="68">
        <v>310.22275855780714</v>
      </c>
      <c r="E13" s="68">
        <v>114.99439033649928</v>
      </c>
      <c r="F13" s="68">
        <v>84.807546566912791</v>
      </c>
      <c r="G13" s="68">
        <v>67.901181311208276</v>
      </c>
      <c r="H13" s="42"/>
    </row>
    <row r="14" spans="2:9" x14ac:dyDescent="0.25">
      <c r="C14" s="67" t="s">
        <v>87</v>
      </c>
      <c r="D14" s="68">
        <v>143.39947467703576</v>
      </c>
      <c r="E14" s="68">
        <v>189.94926282203156</v>
      </c>
      <c r="F14" s="68">
        <v>393.30709110628129</v>
      </c>
      <c r="G14" s="68">
        <v>147.59537934732995</v>
      </c>
      <c r="H14" s="42"/>
    </row>
    <row r="15" spans="2:9" ht="15.75" thickBot="1" x14ac:dyDescent="0.3">
      <c r="C15" s="55"/>
      <c r="D15" s="55"/>
      <c r="E15" s="55"/>
      <c r="F15" s="55"/>
      <c r="G15" s="55"/>
    </row>
    <row r="16" spans="2:9" ht="16.5" thickBot="1" x14ac:dyDescent="0.3">
      <c r="C16" s="55"/>
      <c r="D16" s="55"/>
      <c r="E16" s="48" t="s">
        <v>92</v>
      </c>
      <c r="F16" s="48"/>
      <c r="G16" s="48"/>
      <c r="H16" s="69">
        <f>Hash2!F11</f>
        <v>0</v>
      </c>
    </row>
    <row r="17" spans="3:8" x14ac:dyDescent="0.25">
      <c r="C17" s="55"/>
      <c r="D17" s="55"/>
      <c r="E17" s="55"/>
      <c r="F17" s="55"/>
      <c r="G17" s="55"/>
      <c r="H17" s="55"/>
    </row>
    <row r="18" spans="3:8" x14ac:dyDescent="0.25">
      <c r="C18" s="55"/>
      <c r="D18" s="75" t="s">
        <v>93</v>
      </c>
      <c r="E18" s="75"/>
      <c r="F18" s="75"/>
      <c r="G18" s="75"/>
      <c r="H18" s="55"/>
    </row>
    <row r="19" spans="3:8" x14ac:dyDescent="0.25">
      <c r="C19" s="55"/>
      <c r="D19" s="66" t="s">
        <v>75</v>
      </c>
      <c r="E19" s="66" t="s">
        <v>76</v>
      </c>
      <c r="F19" s="66" t="s">
        <v>77</v>
      </c>
      <c r="G19" s="66" t="s">
        <v>78</v>
      </c>
      <c r="H19" s="55"/>
    </row>
    <row r="20" spans="3:8" x14ac:dyDescent="0.25">
      <c r="C20" s="55"/>
      <c r="D20" s="65">
        <v>11</v>
      </c>
      <c r="E20" s="65">
        <v>3</v>
      </c>
      <c r="F20" s="65">
        <v>1</v>
      </c>
      <c r="G20" s="65">
        <v>13</v>
      </c>
      <c r="H20" s="55"/>
    </row>
    <row r="21" spans="3:8" x14ac:dyDescent="0.25">
      <c r="C21" s="55"/>
      <c r="D21" s="65">
        <v>6</v>
      </c>
      <c r="E21" s="65">
        <v>16</v>
      </c>
      <c r="F21" s="65">
        <v>7</v>
      </c>
      <c r="G21" s="65">
        <v>17</v>
      </c>
      <c r="H21" s="55"/>
    </row>
    <row r="22" spans="3:8" x14ac:dyDescent="0.25">
      <c r="C22" s="55"/>
      <c r="D22" s="65">
        <v>8</v>
      </c>
      <c r="E22" s="65">
        <v>4</v>
      </c>
      <c r="F22" s="65">
        <v>9</v>
      </c>
      <c r="G22" s="65">
        <v>8</v>
      </c>
      <c r="H22" s="55"/>
    </row>
    <row r="23" spans="3:8" x14ac:dyDescent="0.25">
      <c r="C23" s="55"/>
      <c r="D23" s="65">
        <v>10</v>
      </c>
      <c r="E23" s="65">
        <v>8</v>
      </c>
      <c r="F23" s="65">
        <v>9</v>
      </c>
      <c r="G23" s="65">
        <v>16</v>
      </c>
      <c r="H23" s="55"/>
    </row>
    <row r="24" spans="3:8" x14ac:dyDescent="0.25">
      <c r="C24" s="55"/>
      <c r="D24" s="65">
        <v>12</v>
      </c>
      <c r="E24" s="65">
        <v>18</v>
      </c>
      <c r="F24" s="65">
        <v>47</v>
      </c>
      <c r="G24" s="65">
        <v>0</v>
      </c>
      <c r="H24" s="55"/>
    </row>
    <row r="25" spans="3:8" x14ac:dyDescent="0.25">
      <c r="C25" s="55"/>
      <c r="D25" s="65">
        <v>3</v>
      </c>
      <c r="E25" s="65">
        <v>2</v>
      </c>
      <c r="F25" s="65">
        <v>0</v>
      </c>
      <c r="G25" s="65">
        <v>24</v>
      </c>
      <c r="H25" s="55"/>
    </row>
    <row r="26" spans="3:8" x14ac:dyDescent="0.25">
      <c r="C26" s="55"/>
      <c r="D26" s="65">
        <v>38</v>
      </c>
      <c r="E26" s="65">
        <v>11</v>
      </c>
      <c r="F26" s="65">
        <v>0</v>
      </c>
      <c r="G26" s="65">
        <v>10</v>
      </c>
      <c r="H26" s="55"/>
    </row>
    <row r="27" spans="3:8" x14ac:dyDescent="0.25">
      <c r="C27" s="55"/>
      <c r="D27" s="65">
        <v>11</v>
      </c>
      <c r="E27" s="65">
        <v>3</v>
      </c>
      <c r="F27" s="65">
        <v>10</v>
      </c>
      <c r="G27" s="65">
        <v>8</v>
      </c>
      <c r="H27" s="55"/>
    </row>
    <row r="28" spans="3:8" x14ac:dyDescent="0.25">
      <c r="C28" s="55"/>
      <c r="D28" s="65">
        <v>13</v>
      </c>
      <c r="E28" s="65">
        <v>4</v>
      </c>
      <c r="F28" s="65">
        <v>24</v>
      </c>
      <c r="G28" s="65">
        <v>0</v>
      </c>
      <c r="H28" s="55"/>
    </row>
    <row r="29" spans="3:8" x14ac:dyDescent="0.25">
      <c r="C29" s="55"/>
      <c r="D29" s="65">
        <v>2</v>
      </c>
      <c r="E29" s="65">
        <v>10</v>
      </c>
      <c r="F29" s="65">
        <v>22</v>
      </c>
      <c r="G29" s="65">
        <v>18</v>
      </c>
      <c r="H29" s="55"/>
    </row>
    <row r="30" spans="3:8" x14ac:dyDescent="0.25">
      <c r="C30" s="55"/>
      <c r="D30" s="65">
        <v>23</v>
      </c>
      <c r="E30" s="65">
        <v>20</v>
      </c>
      <c r="F30" s="65">
        <v>9</v>
      </c>
      <c r="G30" s="65">
        <v>36</v>
      </c>
      <c r="H30" s="55"/>
    </row>
    <row r="31" spans="3:8" x14ac:dyDescent="0.25">
      <c r="C31" s="55"/>
      <c r="D31" s="65">
        <v>9</v>
      </c>
      <c r="E31" s="65">
        <v>2</v>
      </c>
      <c r="F31" s="65">
        <v>28</v>
      </c>
      <c r="G31" s="65">
        <v>0</v>
      </c>
      <c r="H31" s="55"/>
    </row>
    <row r="32" spans="3:8" x14ac:dyDescent="0.25">
      <c r="C32" s="55"/>
      <c r="D32" s="65">
        <v>5</v>
      </c>
      <c r="E32" s="65">
        <v>5</v>
      </c>
      <c r="F32" s="65">
        <v>3</v>
      </c>
      <c r="G32" s="65">
        <v>28</v>
      </c>
      <c r="H32" s="55"/>
    </row>
    <row r="33" spans="3:8" x14ac:dyDescent="0.25">
      <c r="C33" s="55"/>
      <c r="D33" s="65">
        <v>10</v>
      </c>
      <c r="E33" s="65">
        <v>4</v>
      </c>
      <c r="F33" s="65">
        <v>0</v>
      </c>
      <c r="G33" s="65">
        <v>10</v>
      </c>
      <c r="H33" s="55"/>
    </row>
    <row r="34" spans="3:8" x14ac:dyDescent="0.25">
      <c r="C34" s="55"/>
      <c r="D34" s="65">
        <v>9</v>
      </c>
      <c r="E34" s="65">
        <v>29</v>
      </c>
      <c r="F34" s="65">
        <v>21</v>
      </c>
      <c r="G34" s="65">
        <v>11</v>
      </c>
      <c r="H34" s="55"/>
    </row>
    <row r="35" spans="3:8" x14ac:dyDescent="0.25">
      <c r="C35" s="55"/>
      <c r="D35" s="65">
        <v>10</v>
      </c>
      <c r="E35" s="65">
        <v>2</v>
      </c>
      <c r="F35" s="65">
        <v>21</v>
      </c>
      <c r="G35" s="65">
        <v>0</v>
      </c>
      <c r="H35" s="55"/>
    </row>
    <row r="36" spans="3:8" x14ac:dyDescent="0.25">
      <c r="C36" s="55"/>
      <c r="D36" s="65">
        <v>11</v>
      </c>
      <c r="E36" s="65">
        <v>10</v>
      </c>
      <c r="F36" s="65">
        <v>10</v>
      </c>
      <c r="G36" s="65">
        <v>9</v>
      </c>
      <c r="H36" s="55"/>
    </row>
    <row r="37" spans="3:8" x14ac:dyDescent="0.25">
      <c r="C37" s="55"/>
      <c r="D37" s="65">
        <v>9</v>
      </c>
      <c r="E37" s="65">
        <v>4</v>
      </c>
      <c r="F37" s="65">
        <v>42</v>
      </c>
      <c r="G37" s="65">
        <v>13</v>
      </c>
      <c r="H37" s="55"/>
    </row>
    <row r="38" spans="3:8" x14ac:dyDescent="0.25">
      <c r="C38" s="55"/>
      <c r="D38" s="65">
        <v>5</v>
      </c>
      <c r="E38" s="65">
        <v>1</v>
      </c>
      <c r="F38" s="65">
        <v>9</v>
      </c>
      <c r="G38" s="65">
        <v>12</v>
      </c>
      <c r="H38" s="55"/>
    </row>
    <row r="39" spans="3:8" x14ac:dyDescent="0.25">
      <c r="C39" s="55"/>
      <c r="D39" s="65">
        <v>6</v>
      </c>
      <c r="E39" s="65">
        <v>13</v>
      </c>
      <c r="F39" s="65">
        <v>37</v>
      </c>
      <c r="G39" s="65">
        <v>37</v>
      </c>
      <c r="H39" s="55"/>
    </row>
    <row r="40" spans="3:8" x14ac:dyDescent="0.25">
      <c r="C40" s="55"/>
      <c r="D40" s="65">
        <v>27</v>
      </c>
      <c r="E40" s="65">
        <v>4</v>
      </c>
      <c r="F40" s="65">
        <v>4</v>
      </c>
      <c r="G40" s="65">
        <v>15</v>
      </c>
      <c r="H40" s="55"/>
    </row>
    <row r="41" spans="3:8" x14ac:dyDescent="0.25">
      <c r="C41" s="55"/>
      <c r="D41" s="65">
        <v>3</v>
      </c>
      <c r="E41" s="65">
        <v>26</v>
      </c>
      <c r="F41" s="65">
        <v>38</v>
      </c>
      <c r="G41" s="65">
        <v>18</v>
      </c>
      <c r="H41" s="55"/>
    </row>
    <row r="42" spans="3:8" x14ac:dyDescent="0.25">
      <c r="C42" s="55"/>
      <c r="D42" s="65">
        <v>1</v>
      </c>
      <c r="E42" s="65">
        <v>7</v>
      </c>
      <c r="F42" s="65">
        <v>9</v>
      </c>
      <c r="G42" s="65">
        <v>14</v>
      </c>
      <c r="H42" s="55"/>
    </row>
    <row r="43" spans="3:8" x14ac:dyDescent="0.25">
      <c r="C43" s="55"/>
      <c r="D43" s="65">
        <v>4</v>
      </c>
      <c r="E43" s="65">
        <v>12</v>
      </c>
      <c r="F43" s="65">
        <v>13</v>
      </c>
      <c r="G43" s="65">
        <v>13</v>
      </c>
      <c r="H43" s="55"/>
    </row>
    <row r="44" spans="3:8" x14ac:dyDescent="0.25">
      <c r="C44" s="55"/>
      <c r="D44" s="65">
        <v>27</v>
      </c>
      <c r="E44" s="65">
        <v>2</v>
      </c>
      <c r="F44" s="65">
        <v>2</v>
      </c>
      <c r="G44" s="65">
        <v>0</v>
      </c>
      <c r="H44" s="55"/>
    </row>
    <row r="45" spans="3:8" x14ac:dyDescent="0.25">
      <c r="C45" s="55"/>
      <c r="D45" s="65">
        <v>2</v>
      </c>
      <c r="E45" s="65">
        <v>17</v>
      </c>
      <c r="F45" s="65">
        <v>36</v>
      </c>
      <c r="G45" s="65">
        <v>24</v>
      </c>
      <c r="H45" s="55"/>
    </row>
    <row r="46" spans="3:8" x14ac:dyDescent="0.25">
      <c r="C46" s="55"/>
      <c r="D46" s="65">
        <v>13</v>
      </c>
      <c r="E46" s="65">
        <v>3</v>
      </c>
      <c r="F46" s="65">
        <v>19</v>
      </c>
      <c r="G46" s="65">
        <v>8</v>
      </c>
      <c r="H46" s="55"/>
    </row>
    <row r="47" spans="3:8" x14ac:dyDescent="0.25">
      <c r="C47" s="55"/>
      <c r="D47" s="65">
        <v>1</v>
      </c>
      <c r="E47" s="65">
        <v>26</v>
      </c>
      <c r="F47" s="65">
        <v>8</v>
      </c>
      <c r="G47" s="65">
        <v>18</v>
      </c>
      <c r="H47" s="55"/>
    </row>
    <row r="48" spans="3:8" x14ac:dyDescent="0.25">
      <c r="C48" s="55"/>
      <c r="D48" s="65">
        <v>27</v>
      </c>
      <c r="E48" s="65">
        <v>17</v>
      </c>
      <c r="F48" s="65">
        <v>2</v>
      </c>
      <c r="G48" s="65">
        <v>0</v>
      </c>
      <c r="H48" s="55"/>
    </row>
    <row r="49" spans="3:8" x14ac:dyDescent="0.25">
      <c r="C49" s="55"/>
      <c r="D49" s="65">
        <v>3</v>
      </c>
      <c r="E49" s="65">
        <v>2</v>
      </c>
      <c r="F49" s="65">
        <v>36</v>
      </c>
      <c r="G49" s="65">
        <v>40</v>
      </c>
      <c r="H49" s="55"/>
    </row>
    <row r="50" spans="3:8" x14ac:dyDescent="0.25">
      <c r="C50" s="55"/>
      <c r="D50" s="65">
        <v>17</v>
      </c>
      <c r="E50" s="65">
        <v>9</v>
      </c>
      <c r="F50" s="65">
        <v>25</v>
      </c>
      <c r="G50" s="65">
        <v>0</v>
      </c>
      <c r="H50" s="55"/>
    </row>
    <row r="51" spans="3:8" x14ac:dyDescent="0.25">
      <c r="C51" s="55"/>
      <c r="D51" s="65">
        <v>2</v>
      </c>
      <c r="E51" s="65">
        <v>20</v>
      </c>
      <c r="F51" s="65">
        <v>43</v>
      </c>
      <c r="G51" s="65">
        <v>31</v>
      </c>
      <c r="H51" s="55"/>
    </row>
    <row r="52" spans="3:8" x14ac:dyDescent="0.25">
      <c r="C52" s="55"/>
      <c r="D52" s="65">
        <v>8</v>
      </c>
      <c r="E52" s="65">
        <v>45</v>
      </c>
      <c r="F52" s="65">
        <v>4</v>
      </c>
      <c r="G52" s="65">
        <v>0</v>
      </c>
      <c r="H52" s="55"/>
    </row>
    <row r="53" spans="3:8" x14ac:dyDescent="0.25">
      <c r="C53" s="55"/>
      <c r="D53" s="65">
        <v>4</v>
      </c>
      <c r="E53" s="65">
        <v>11</v>
      </c>
      <c r="F53" s="65">
        <v>13</v>
      </c>
      <c r="G53" s="65">
        <v>22</v>
      </c>
      <c r="H53" s="55"/>
    </row>
  </sheetData>
  <sheetProtection algorithmName="SHA-512" hashValue="SZ1++jso6Xr3B9xQY/dSD5sQhVr83H+T6bXZ/qTdw2XMC9nc5OsHmdMbJtNyIQg2ZGYBO1nZIOyaD2cvaVpVgQ==" saltValue="VwB2+fu/1b34GmfBOPvV8g==" spinCount="100000" sheet="1" objects="1" scenarios="1"/>
  <mergeCells count="1">
    <mergeCell ref="D18:G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A735-0933-4148-85B1-F3E93580612D}">
  <dimension ref="A1:F11"/>
  <sheetViews>
    <sheetView workbookViewId="0">
      <selection activeCell="F2" sqref="F2"/>
    </sheetView>
  </sheetViews>
  <sheetFormatPr defaultRowHeight="15" x14ac:dyDescent="0.25"/>
  <cols>
    <col min="6" max="6" width="14.42578125" customWidth="1"/>
  </cols>
  <sheetData>
    <row r="1" spans="1:6" ht="30" x14ac:dyDescent="0.25">
      <c r="A1" s="43"/>
      <c r="B1" s="50" t="s">
        <v>75</v>
      </c>
      <c r="C1" s="50" t="s">
        <v>76</v>
      </c>
      <c r="D1" s="50" t="s">
        <v>77</v>
      </c>
      <c r="E1" s="50" t="s">
        <v>78</v>
      </c>
      <c r="F1" s="50" t="s">
        <v>79</v>
      </c>
    </row>
    <row r="2" spans="1:6" x14ac:dyDescent="0.25">
      <c r="A2" s="51" t="s">
        <v>80</v>
      </c>
      <c r="B2" s="52">
        <v>235.1723499230412</v>
      </c>
      <c r="C2" s="52">
        <v>2371.7441576458341</v>
      </c>
      <c r="D2" s="52">
        <v>964.48287832953713</v>
      </c>
      <c r="E2" s="52">
        <v>1875.7915531829649</v>
      </c>
      <c r="F2" s="53">
        <f>ROUND('P4'!H7,0)</f>
        <v>0</v>
      </c>
    </row>
    <row r="3" spans="1:6" x14ac:dyDescent="0.25">
      <c r="A3" s="51" t="s">
        <v>81</v>
      </c>
      <c r="B3" s="52">
        <v>2.557460252638966</v>
      </c>
      <c r="C3" s="52">
        <v>105.33725209005453</v>
      </c>
      <c r="D3" s="52">
        <v>120.8166782105844</v>
      </c>
      <c r="E3" s="52">
        <v>138.2448850418368</v>
      </c>
      <c r="F3" s="53">
        <f>ROUND('P4'!H8,0)</f>
        <v>0</v>
      </c>
    </row>
    <row r="4" spans="1:6" x14ac:dyDescent="0.25">
      <c r="A4" s="51" t="s">
        <v>82</v>
      </c>
      <c r="B4" s="52">
        <v>40.515861143465195</v>
      </c>
      <c r="C4" s="52">
        <v>116.26889977079264</v>
      </c>
      <c r="D4" s="52">
        <v>273.96263799847327</v>
      </c>
      <c r="E4" s="52">
        <v>275.4890873827319</v>
      </c>
      <c r="F4" s="53">
        <f>ROUND('P4'!H9,0)</f>
        <v>0</v>
      </c>
    </row>
    <row r="5" spans="1:6" x14ac:dyDescent="0.25">
      <c r="A5" s="51" t="s">
        <v>83</v>
      </c>
      <c r="B5" s="52">
        <v>0.17186295047857336</v>
      </c>
      <c r="C5" s="52">
        <v>10.321605493889034</v>
      </c>
      <c r="D5" s="52">
        <v>10.004264771778654</v>
      </c>
      <c r="E5" s="52">
        <v>9.4870083064236486</v>
      </c>
      <c r="F5" s="53">
        <f>ROUND('P4'!H10,0)</f>
        <v>0</v>
      </c>
    </row>
    <row r="6" spans="1:6" x14ac:dyDescent="0.25">
      <c r="A6" s="51" t="s">
        <v>84</v>
      </c>
      <c r="B6" s="52">
        <v>1.6573251439317063</v>
      </c>
      <c r="C6" s="52">
        <v>0.41056691502716969</v>
      </c>
      <c r="D6" s="52">
        <v>1.9596689115334183</v>
      </c>
      <c r="E6" s="52">
        <v>1.0271098294895946</v>
      </c>
      <c r="F6" s="53">
        <f>ROUND('P4'!H11,0)</f>
        <v>0</v>
      </c>
    </row>
    <row r="7" spans="1:6" x14ac:dyDescent="0.25">
      <c r="A7" s="51" t="s">
        <v>85</v>
      </c>
      <c r="B7" s="52">
        <v>7317.0219282347698</v>
      </c>
      <c r="C7" s="52">
        <v>20716.437843430613</v>
      </c>
      <c r="D7" s="52">
        <v>14545.160899733539</v>
      </c>
      <c r="E7" s="52">
        <v>10524.068121016624</v>
      </c>
      <c r="F7" s="53">
        <f>ROUND('P4'!H12,0)</f>
        <v>0</v>
      </c>
    </row>
    <row r="8" spans="1:6" x14ac:dyDescent="0.25">
      <c r="A8" s="51" t="s">
        <v>86</v>
      </c>
      <c r="B8" s="52">
        <v>310.22275855780714</v>
      </c>
      <c r="C8" s="52">
        <v>114.99439033649928</v>
      </c>
      <c r="D8" s="52">
        <v>84.807546566912791</v>
      </c>
      <c r="E8" s="52">
        <v>67.901181311208276</v>
      </c>
      <c r="F8" s="53">
        <f>ROUND('P4'!H13,0)</f>
        <v>0</v>
      </c>
    </row>
    <row r="9" spans="1:6" x14ac:dyDescent="0.25">
      <c r="A9" s="51" t="s">
        <v>87</v>
      </c>
      <c r="B9" s="52">
        <v>143.39947467703576</v>
      </c>
      <c r="C9" s="52">
        <v>189.94926282203156</v>
      </c>
      <c r="D9" s="52">
        <v>393.30709110628129</v>
      </c>
      <c r="E9" s="52">
        <v>147.59537934732995</v>
      </c>
      <c r="F9" s="53">
        <f>ROUND('P4'!H14,0)</f>
        <v>0</v>
      </c>
    </row>
    <row r="10" spans="1:6" ht="15.75" thickBot="1" x14ac:dyDescent="0.3"/>
    <row r="11" spans="1:6" ht="15.75" thickBot="1" x14ac:dyDescent="0.3">
      <c r="E11" t="s">
        <v>88</v>
      </c>
      <c r="F11" s="54">
        <f>ROUND(SQRT(SUMSQ(F2:F9)),0)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0"/>
  <sheetViews>
    <sheetView workbookViewId="0"/>
  </sheetViews>
  <sheetFormatPr defaultRowHeight="15" x14ac:dyDescent="0.25"/>
  <cols>
    <col min="1" max="15" width="9.140625" style="13"/>
    <col min="16" max="16" width="14.28515625" style="13" bestFit="1" customWidth="1"/>
    <col min="17" max="16384" width="9.140625" style="13"/>
  </cols>
  <sheetData>
    <row r="1" spans="1:17" x14ac:dyDescent="0.25">
      <c r="A1" s="14">
        <f>MOD(MOD(MOD(MOD(MOD(IF(LEN('P1'!D10)&gt;=1,CODE(MID('P1'!D10,1,1))+10,31),1009)*IF(LEN('P1'!D10)&gt;=3,CODE(MID('P1'!D10,3,1))+10,41),1009)*IF(LEN('P1'!D10)&gt;=5,CODE(MID('P1'!D10,5,1))+10,59),1009)*IF(LEN('P1'!D10)&gt;=7,CODE(MID('P1'!D10,7,1))+10,26),1009)*IF(LEN('P1'!D10)&gt;=9,CODE(MID('P1'!D10,9,1))+10,53),1009)</f>
        <v>125</v>
      </c>
      <c r="B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" s="13">
        <v>1</v>
      </c>
      <c r="E1" s="13">
        <v>1</v>
      </c>
      <c r="H1" s="14">
        <f>MOD(MOD(MOD(MOD(MOD(IF(LEN('P3'!G18)&gt;=1,CODE(MID('P3'!G18,1,1))+10,31),1009)*IF(LEN('P3'!G18)&gt;=3,CODE(MID('P3'!G18,3,1))+10,41),1009)*IF(LEN('P3'!G18)&gt;=5,CODE(MID('P3'!G18,5,1))+10,59),1009)*IF(LEN('P3'!G18)&gt;=7,CODE(MID('P3'!G18,7,1))+10,26),1009)*IF(LEN('P3'!G18)&gt;=9,CODE(MID('P3'!G18,9,1))+10,53),1009)</f>
        <v>579</v>
      </c>
      <c r="J1" s="15" t="e">
        <f>#REF!</f>
        <v>#REF!</v>
      </c>
      <c r="K1" s="15" t="e">
        <f>#REF!</f>
        <v>#REF!</v>
      </c>
      <c r="L1" s="14" t="e">
        <f>MOD(MOD(MOD(MOD(MOD(IF(LEN(J1)&gt;=1,CODE(MID(J1,1,1))+10,31),1009)*IF(LEN(J1)&gt;=3,CODE(MID(J1,3,1))+10,41),1009)*IF(LEN(J1)&gt;=5,CODE(MID(J1,5,1))+10,59),1009)*IF(LEN(J1)&gt;=7,CODE(MID(J1,7,1))+10,26),1009)*IF(LEN(J1)&gt;=9,CODE(MID(J1,9,1))+10,53),1009)</f>
        <v>#REF!</v>
      </c>
      <c r="M1" s="14" t="e">
        <f>MOD(MOD(MOD(MOD(MOD(IF(LEN(K1)&gt;=1,CODE(MID(K1,1,1))+10,31),1009)*IF(LEN(K1)&gt;=3,CODE(MID(K1,3,1))+10,41),1009)*IF(LEN(K1)&gt;=5,CODE(MID(K1,5,1))+10,59),1009)*IF(LEN(K1)&gt;=7,CODE(MID(K1,7,1))+10,26),1009)*IF(LEN(K1)&gt;=9,CODE(MID(K1,9,1))+10,53),1009)</f>
        <v>#REF!</v>
      </c>
      <c r="N1" s="13">
        <v>1</v>
      </c>
      <c r="P1" s="15" t="e">
        <f>500*(155*SUM(J1:J6)-5*J2-#REF!+4)</f>
        <v>#REF!</v>
      </c>
      <c r="Q1" s="14" t="e">
        <f>MOD(MOD(MOD(MOD(MOD(IF(LEN(P1)&gt;=1,CODE(MID(P1,1,1))+10,31),1009)*IF(LEN(P1)&gt;=3,CODE(MID(P1,3,1))+10,41),1009)*IF(LEN(P1)&gt;=5,CODE(MID(P1,5,1))+10,59),1009)*IF(LEN(P1)&gt;=7,CODE(MID(P1,7,1))+10,26),1009)*IF(LEN(P1)&gt;=9,CODE(MID(P1,9,1))+10,53),1009)</f>
        <v>#REF!</v>
      </c>
    </row>
    <row r="2" spans="1:17" x14ac:dyDescent="0.25">
      <c r="A2" s="14">
        <f>MOD(MOD(MOD(MOD(MOD(IF(LEN('P1'!D11)&gt;=1,CODE(MID('P1'!D11,1,1))+10,31),1009)*IF(LEN('P1'!D11)&gt;=3,CODE(MID('P1'!D11,3,1))+10,41),1009)*IF(LEN('P1'!D11)&gt;=5,CODE(MID('P1'!D11,5,1))+10,59),1009)*IF(LEN('P1'!D11)&gt;=7,CODE(MID('P1'!D11,7,1))+10,26),1009)*IF(LEN('P1'!D11)&gt;=9,CODE(MID('P1'!D11,9,1))+10,53),1009)</f>
        <v>125</v>
      </c>
      <c r="B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" s="13">
        <v>2</v>
      </c>
      <c r="E2" s="13">
        <v>2</v>
      </c>
      <c r="J2" s="15" t="e">
        <f>#REF!</f>
        <v>#REF!</v>
      </c>
      <c r="K2" s="15" t="e">
        <f>#REF!</f>
        <v>#REF!</v>
      </c>
      <c r="L2" s="14" t="e">
        <f t="shared" ref="L2:M7" si="0">MOD(MOD(MOD(MOD(MOD(IF(LEN(J2)&gt;=1,CODE(MID(J2,1,1))+10,31),1009)*IF(LEN(J2)&gt;=3,CODE(MID(J2,3,1))+10,41),1009)*IF(LEN(J2)&gt;=5,CODE(MID(J2,5,1))+10,59),1009)*IF(LEN(J2)&gt;=7,CODE(MID(J2,7,1))+10,26),1009)*IF(LEN(J2)&gt;=9,CODE(MID(J2,9,1))+10,53),1009)</f>
        <v>#REF!</v>
      </c>
      <c r="M2" s="14" t="e">
        <f t="shared" si="0"/>
        <v>#REF!</v>
      </c>
      <c r="N2" s="13">
        <v>2</v>
      </c>
    </row>
    <row r="3" spans="1:17" x14ac:dyDescent="0.25">
      <c r="A3" s="14">
        <f>MOD(MOD(MOD(MOD(MOD(IF(LEN('P1'!D12)&gt;=1,CODE(MID('P1'!D12,1,1))+10,31),1009)*IF(LEN('P1'!D12)&gt;=3,CODE(MID('P1'!D12,3,1))+10,41),1009)*IF(LEN('P1'!D12)&gt;=5,CODE(MID('P1'!D12,5,1))+10,59),1009)*IF(LEN('P1'!D12)&gt;=7,CODE(MID('P1'!D12,7,1))+10,26),1009)*IF(LEN('P1'!D12)&gt;=9,CODE(MID('P1'!D12,9,1))+10,53),1009)</f>
        <v>125</v>
      </c>
      <c r="B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3" s="13">
        <v>3</v>
      </c>
      <c r="J3" s="15" t="e">
        <f>#REF!</f>
        <v>#REF!</v>
      </c>
      <c r="K3" s="15" t="e">
        <f>#REF!</f>
        <v>#REF!</v>
      </c>
      <c r="L3" s="14" t="e">
        <f t="shared" si="0"/>
        <v>#REF!</v>
      </c>
      <c r="M3" s="14" t="e">
        <f t="shared" si="0"/>
        <v>#REF!</v>
      </c>
      <c r="N3" s="13">
        <v>3</v>
      </c>
    </row>
    <row r="4" spans="1:17" x14ac:dyDescent="0.25">
      <c r="A4" s="14">
        <f>MOD(MOD(MOD(MOD(MOD(IF(LEN('P1'!D13)&gt;=1,CODE(MID('P1'!D13,1,1))+10,31),1009)*IF(LEN('P1'!D13)&gt;=3,CODE(MID('P1'!D13,3,1))+10,41),1009)*IF(LEN('P1'!D13)&gt;=5,CODE(MID('P1'!D13,5,1))+10,59),1009)*IF(LEN('P1'!D13)&gt;=7,CODE(MID('P1'!D13,7,1))+10,26),1009)*IF(LEN('P1'!D13)&gt;=9,CODE(MID('P1'!D13,9,1))+10,53),1009)</f>
        <v>125</v>
      </c>
      <c r="B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4" s="13">
        <v>4</v>
      </c>
      <c r="J4" s="15" t="e">
        <f>#REF!</f>
        <v>#REF!</v>
      </c>
      <c r="K4" s="15" t="e">
        <f>#REF!</f>
        <v>#REF!</v>
      </c>
      <c r="L4" s="14" t="e">
        <f t="shared" si="0"/>
        <v>#REF!</v>
      </c>
      <c r="M4" s="14" t="e">
        <f t="shared" si="0"/>
        <v>#REF!</v>
      </c>
      <c r="N4" s="13">
        <v>4</v>
      </c>
    </row>
    <row r="5" spans="1:17" x14ac:dyDescent="0.25">
      <c r="A5" s="14">
        <f>MOD(MOD(MOD(MOD(MOD(IF(LEN('P1'!D14)&gt;=1,CODE(MID('P1'!D14,1,1))+10,31),1009)*IF(LEN('P1'!D14)&gt;=3,CODE(MID('P1'!D14,3,1))+10,41),1009)*IF(LEN('P1'!D14)&gt;=5,CODE(MID('P1'!D14,5,1))+10,59),1009)*IF(LEN('P1'!D14)&gt;=7,CODE(MID('P1'!D14,7,1))+10,26),1009)*IF(LEN('P1'!D14)&gt;=9,CODE(MID('P1'!D14,9,1))+10,53),1009)</f>
        <v>125</v>
      </c>
      <c r="B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5" s="13">
        <v>5</v>
      </c>
      <c r="J5" s="15" t="e">
        <f>#REF!</f>
        <v>#REF!</v>
      </c>
      <c r="K5" s="15" t="e">
        <f>#REF!</f>
        <v>#REF!</v>
      </c>
      <c r="L5" s="14" t="e">
        <f t="shared" si="0"/>
        <v>#REF!</v>
      </c>
      <c r="M5" s="14" t="e">
        <f t="shared" si="0"/>
        <v>#REF!</v>
      </c>
      <c r="N5" s="13">
        <v>5</v>
      </c>
    </row>
    <row r="6" spans="1:17" x14ac:dyDescent="0.25">
      <c r="A6" s="14">
        <f>MOD(MOD(MOD(MOD(MOD(IF(LEN('P1'!D15)&gt;=1,CODE(MID('P1'!D15,1,1))+10,31),1009)*IF(LEN('P1'!D15)&gt;=3,CODE(MID('P1'!D15,3,1))+10,41),1009)*IF(LEN('P1'!D15)&gt;=5,CODE(MID('P1'!D15,5,1))+10,59),1009)*IF(LEN('P1'!D15)&gt;=7,CODE(MID('P1'!D15,7,1))+10,26),1009)*IF(LEN('P1'!D15)&gt;=9,CODE(MID('P1'!D15,9,1))+10,53),1009)</f>
        <v>125</v>
      </c>
      <c r="B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6" s="13">
        <v>6</v>
      </c>
      <c r="J6" s="15" t="e">
        <f>#REF!</f>
        <v>#REF!</v>
      </c>
      <c r="K6" s="15" t="e">
        <f>#REF!</f>
        <v>#REF!</v>
      </c>
      <c r="L6" s="14" t="e">
        <f t="shared" si="0"/>
        <v>#REF!</v>
      </c>
      <c r="M6" s="14" t="e">
        <f t="shared" si="0"/>
        <v>#REF!</v>
      </c>
      <c r="N6" s="13">
        <v>6</v>
      </c>
    </row>
    <row r="7" spans="1:17" x14ac:dyDescent="0.25">
      <c r="A7" s="14">
        <f>MOD(MOD(MOD(MOD(MOD(IF(LEN('P1'!D16)&gt;=1,CODE(MID('P1'!D16,1,1))+10,31),1009)*IF(LEN('P1'!D16)&gt;=3,CODE(MID('P1'!D16,3,1))+10,41),1009)*IF(LEN('P1'!D16)&gt;=5,CODE(MID('P1'!D16,5,1))+10,59),1009)*IF(LEN('P1'!D16)&gt;=7,CODE(MID('P1'!D16,7,1))+10,26),1009)*IF(LEN('P1'!D16)&gt;=9,CODE(MID('P1'!D16,9,1))+10,53),1009)</f>
        <v>125</v>
      </c>
      <c r="B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7" s="13">
        <v>7</v>
      </c>
      <c r="J7" s="14" t="e">
        <f>SUMPRODUCT(J1:J6,N1:N6)</f>
        <v>#REF!</v>
      </c>
      <c r="K7" s="14" t="e">
        <f>SUMPRODUCT(K1:K6,N1:N6)</f>
        <v>#REF!</v>
      </c>
      <c r="L7" s="14" t="e">
        <f t="shared" si="0"/>
        <v>#REF!</v>
      </c>
      <c r="M7" s="14"/>
      <c r="N7" s="14" t="e">
        <f>MOD(MOD(MOD(MOD(MOD(IF(LEN(K7)&gt;=1,CODE(MID(K7,1,1))+10,31),1009)*IF(LEN(K7)&gt;=3,CODE(MID(K7,3,1))+10,41),1009)*IF(LEN(K7)&gt;=5,CODE(MID(K7,5,1))+10,59),1009)*IF(LEN(K7)&gt;=7,CODE(MID(K7,7,1))+10,26),1009)*IF(LEN(K7)&gt;=9,CODE(MID(K7,9,1))+10,53),1009)</f>
        <v>#REF!</v>
      </c>
    </row>
    <row r="8" spans="1:17" x14ac:dyDescent="0.25">
      <c r="A8" s="14">
        <f>MOD(MOD(MOD(MOD(MOD(IF(LEN('P1'!D17)&gt;=1,CODE(MID('P1'!D17,1,1))+10,31),1009)*IF(LEN('P1'!D17)&gt;=3,CODE(MID('P1'!D17,3,1))+10,41),1009)*IF(LEN('P1'!D17)&gt;=5,CODE(MID('P1'!D17,5,1))+10,59),1009)*IF(LEN('P1'!D17)&gt;=7,CODE(MID('P1'!D17,7,1))+10,26),1009)*IF(LEN('P1'!D17)&gt;=9,CODE(MID('P1'!D17,9,1))+10,53),1009)</f>
        <v>125</v>
      </c>
      <c r="B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8" s="13">
        <v>8</v>
      </c>
      <c r="J8" s="15" t="e">
        <f>SUMPRODUCT(L1:L6,N1:N6)</f>
        <v>#REF!</v>
      </c>
      <c r="K8" s="15" t="e">
        <f>SUMPRODUCT(M1:M6,N1:N6)</f>
        <v>#REF!</v>
      </c>
      <c r="L8" s="14" t="e">
        <f>MOD(MOD(MOD(MOD(MOD(IF(LEN(J8)&gt;=1,CODE(MID(J8,1,1))+10,31),1009)*IF(LEN(J8)&gt;=3,CODE(MID(J8,3,1))+10,41),1009)*IF(LEN(J8)&gt;=5,CODE(MID(J8,5,1))+10,59),1009)*IF(LEN(J8)&gt;=7,CODE(MID(J8,7,1))+10,26),1009)*IF(LEN(J8)&gt;=9,CODE(MID(J8,9,1))+10,53),1009)</f>
        <v>#REF!</v>
      </c>
      <c r="M8" s="14"/>
      <c r="N8" s="14" t="e">
        <f>MOD(MOD(MOD(MOD(MOD(IF(LEN(K8)&gt;=1,CODE(MID(K8,1,1))+10,31),1009)*IF(LEN(K8)&gt;=3,CODE(MID(K8,3,1))+10,41),1009)*IF(LEN(K8)&gt;=5,CODE(MID(K8,5,1))+10,59),1009)*IF(LEN(K8)&gt;=7,CODE(MID(K8,7,1))+10,26),1009)*IF(LEN(K8)&gt;=9,CODE(MID(K8,9,1))+10,53),1009)</f>
        <v>#REF!</v>
      </c>
    </row>
    <row r="9" spans="1:17" x14ac:dyDescent="0.25">
      <c r="A9" s="14">
        <f>MOD(MOD(MOD(MOD(MOD(IF(LEN('P1'!D18)&gt;=1,CODE(MID('P1'!D18,1,1))+10,31),1009)*IF(LEN('P1'!D18)&gt;=3,CODE(MID('P1'!D18,3,1))+10,41),1009)*IF(LEN('P1'!D18)&gt;=5,CODE(MID('P1'!D18,5,1))+10,59),1009)*IF(LEN('P1'!D18)&gt;=7,CODE(MID('P1'!D18,7,1))+10,26),1009)*IF(LEN('P1'!D18)&gt;=9,CODE(MID('P1'!D18,9,1))+10,53),1009)</f>
        <v>125</v>
      </c>
      <c r="B9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9" s="13">
        <v>9</v>
      </c>
      <c r="J9" s="15"/>
      <c r="K9" s="15"/>
      <c r="L9" s="14" t="e">
        <f>L8+L7</f>
        <v>#REF!</v>
      </c>
      <c r="M9" s="14"/>
      <c r="N9" s="14" t="e">
        <f>N8+N7+1227</f>
        <v>#REF!</v>
      </c>
    </row>
    <row r="10" spans="1:17" x14ac:dyDescent="0.25">
      <c r="A10" s="14">
        <f>MOD(MOD(MOD(MOD(MOD(IF(LEN('P1'!D19)&gt;=1,CODE(MID('P1'!D19,1,1))+10,31),1009)*IF(LEN('P1'!D19)&gt;=3,CODE(MID('P1'!D19,3,1))+10,41),1009)*IF(LEN('P1'!D19)&gt;=5,CODE(MID('P1'!D19,5,1))+10,59),1009)*IF(LEN('P1'!D19)&gt;=7,CODE(MID('P1'!D19,7,1))+10,26),1009)*IF(LEN('P1'!D19)&gt;=9,CODE(MID('P1'!D19,9,1))+10,53),1009)</f>
        <v>125</v>
      </c>
      <c r="B10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0" s="13">
        <v>10</v>
      </c>
      <c r="J10" s="15"/>
      <c r="K10" s="15"/>
    </row>
    <row r="11" spans="1:17" x14ac:dyDescent="0.25">
      <c r="A11" s="14">
        <f>MOD(MOD(MOD(MOD(MOD(IF(LEN('P1'!D20)&gt;=1,CODE(MID('P1'!D20,1,1))+10,31),1009)*IF(LEN('P1'!D20)&gt;=3,CODE(MID('P1'!D20,3,1))+10,41),1009)*IF(LEN('P1'!D20)&gt;=5,CODE(MID('P1'!D20,5,1))+10,59),1009)*IF(LEN('P1'!D20)&gt;=7,CODE(MID('P1'!D20,7,1))+10,26),1009)*IF(LEN('P1'!D20)&gt;=9,CODE(MID('P1'!D20,9,1))+10,53),1009)</f>
        <v>125</v>
      </c>
      <c r="B1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1" s="13">
        <v>11</v>
      </c>
    </row>
    <row r="12" spans="1:17" x14ac:dyDescent="0.25">
      <c r="A12" s="14">
        <f>MOD(MOD(MOD(MOD(MOD(IF(LEN('P1'!D21)&gt;=1,CODE(MID('P1'!D21,1,1))+10,31),1009)*IF(LEN('P1'!D21)&gt;=3,CODE(MID('P1'!D21,3,1))+10,41),1009)*IF(LEN('P1'!D21)&gt;=5,CODE(MID('P1'!D21,5,1))+10,59),1009)*IF(LEN('P1'!D21)&gt;=7,CODE(MID('P1'!D21,7,1))+10,26),1009)*IF(LEN('P1'!D21)&gt;=9,CODE(MID('P1'!D21,9,1))+10,53),1009)</f>
        <v>125</v>
      </c>
      <c r="B1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2" s="13">
        <v>12</v>
      </c>
    </row>
    <row r="13" spans="1:17" x14ac:dyDescent="0.25">
      <c r="A13" s="14">
        <f>MOD(MOD(MOD(MOD(MOD(IF(LEN('P1'!D22)&gt;=1,CODE(MID('P1'!D22,1,1))+10,31),1009)*IF(LEN('P1'!D22)&gt;=3,CODE(MID('P1'!D22,3,1))+10,41),1009)*IF(LEN('P1'!D22)&gt;=5,CODE(MID('P1'!D22,5,1))+10,59),1009)*IF(LEN('P1'!D22)&gt;=7,CODE(MID('P1'!D22,7,1))+10,26),1009)*IF(LEN('P1'!D22)&gt;=9,CODE(MID('P1'!D22,9,1))+10,53),1009)</f>
        <v>125</v>
      </c>
      <c r="B1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3" s="13">
        <v>13</v>
      </c>
    </row>
    <row r="14" spans="1:17" x14ac:dyDescent="0.25">
      <c r="A14" s="14">
        <f>MOD(MOD(MOD(MOD(MOD(IF(LEN('P1'!D23)&gt;=1,CODE(MID('P1'!D23,1,1))+10,31),1009)*IF(LEN('P1'!D23)&gt;=3,CODE(MID('P1'!D23,3,1))+10,41),1009)*IF(LEN('P1'!D23)&gt;=5,CODE(MID('P1'!D23,5,1))+10,59),1009)*IF(LEN('P1'!D23)&gt;=7,CODE(MID('P1'!D23,7,1))+10,26),1009)*IF(LEN('P1'!D23)&gt;=9,CODE(MID('P1'!D23,9,1))+10,53),1009)</f>
        <v>125</v>
      </c>
      <c r="B1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4" s="13">
        <v>14</v>
      </c>
    </row>
    <row r="15" spans="1:17" x14ac:dyDescent="0.25">
      <c r="A15" s="14">
        <f>MOD(MOD(MOD(MOD(MOD(IF(LEN('P1'!D24)&gt;=1,CODE(MID('P1'!D24,1,1))+10,31),1009)*IF(LEN('P1'!D24)&gt;=3,CODE(MID('P1'!D24,3,1))+10,41),1009)*IF(LEN('P1'!D24)&gt;=5,CODE(MID('P1'!D24,5,1))+10,59),1009)*IF(LEN('P1'!D24)&gt;=7,CODE(MID('P1'!D24,7,1))+10,26),1009)*IF(LEN('P1'!D24)&gt;=9,CODE(MID('P1'!D24,9,1))+10,53),1009)</f>
        <v>125</v>
      </c>
      <c r="B1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5" s="13">
        <v>15</v>
      </c>
    </row>
    <row r="16" spans="1:17" x14ac:dyDescent="0.25">
      <c r="A16" s="14">
        <f>MOD(MOD(MOD(MOD(MOD(IF(LEN('P1'!D25)&gt;=1,CODE(MID('P1'!D25,1,1))+10,31),1009)*IF(LEN('P1'!D25)&gt;=3,CODE(MID('P1'!D25,3,1))+10,41),1009)*IF(LEN('P1'!D25)&gt;=5,CODE(MID('P1'!D25,5,1))+10,59),1009)*IF(LEN('P1'!D25)&gt;=7,CODE(MID('P1'!D25,7,1))+10,26),1009)*IF(LEN('P1'!D25)&gt;=9,CODE(MID('P1'!D25,9,1))+10,53),1009)</f>
        <v>125</v>
      </c>
      <c r="B1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6" s="13">
        <v>16</v>
      </c>
    </row>
    <row r="17" spans="1:3" x14ac:dyDescent="0.25">
      <c r="A17" s="14">
        <f>MOD(MOD(MOD(MOD(MOD(IF(LEN('P1'!D26)&gt;=1,CODE(MID('P1'!D26,1,1))+10,31),1009)*IF(LEN('P1'!D26)&gt;=3,CODE(MID('P1'!D26,3,1))+10,41),1009)*IF(LEN('P1'!D26)&gt;=5,CODE(MID('P1'!D26,5,1))+10,59),1009)*IF(LEN('P1'!D26)&gt;=7,CODE(MID('P1'!D26,7,1))+10,26),1009)*IF(LEN('P1'!D26)&gt;=9,CODE(MID('P1'!D26,9,1))+10,53),1009)</f>
        <v>125</v>
      </c>
      <c r="B1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7" s="13">
        <v>17</v>
      </c>
    </row>
    <row r="18" spans="1:3" x14ac:dyDescent="0.25">
      <c r="A18" s="14">
        <f>MOD(MOD(MOD(MOD(MOD(IF(LEN('P1'!D27)&gt;=1,CODE(MID('P1'!D27,1,1))+10,31),1009)*IF(LEN('P1'!D27)&gt;=3,CODE(MID('P1'!D27,3,1))+10,41),1009)*IF(LEN('P1'!D27)&gt;=5,CODE(MID('P1'!D27,5,1))+10,59),1009)*IF(LEN('P1'!D27)&gt;=7,CODE(MID('P1'!D27,7,1))+10,26),1009)*IF(LEN('P1'!D27)&gt;=9,CODE(MID('P1'!D27,9,1))+10,53),1009)</f>
        <v>125</v>
      </c>
      <c r="B1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8" s="13">
        <v>18</v>
      </c>
    </row>
    <row r="19" spans="1:3" x14ac:dyDescent="0.25">
      <c r="A19" s="14">
        <f>MOD(MOD(MOD(MOD(MOD(IF(LEN('P1'!D28)&gt;=1,CODE(MID('P1'!D28,1,1))+10,31),1009)*IF(LEN('P1'!D28)&gt;=3,CODE(MID('P1'!D28,3,1))+10,41),1009)*IF(LEN('P1'!D28)&gt;=5,CODE(MID('P1'!D28,5,1))+10,59),1009)*IF(LEN('P1'!D28)&gt;=7,CODE(MID('P1'!D28,7,1))+10,26),1009)*IF(LEN('P1'!D28)&gt;=9,CODE(MID('P1'!D28,9,1))+10,53),1009)</f>
        <v>125</v>
      </c>
      <c r="B19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9" s="13">
        <v>19</v>
      </c>
    </row>
    <row r="20" spans="1:3" x14ac:dyDescent="0.25">
      <c r="A20" s="14">
        <f>MOD(MOD(MOD(MOD(MOD(IF(LEN('P1'!D29)&gt;=1,CODE(MID('P1'!D29,1,1))+10,31),1009)*IF(LEN('P1'!D29)&gt;=3,CODE(MID('P1'!D29,3,1))+10,41),1009)*IF(LEN('P1'!D29)&gt;=5,CODE(MID('P1'!D29,5,1))+10,59),1009)*IF(LEN('P1'!D29)&gt;=7,CODE(MID('P1'!D29,7,1))+10,26),1009)*IF(LEN('P1'!D29)&gt;=9,CODE(MID('P1'!D29,9,1))+10,53),1009)</f>
        <v>125</v>
      </c>
      <c r="B20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0" s="13">
        <v>20</v>
      </c>
    </row>
    <row r="21" spans="1:3" x14ac:dyDescent="0.25">
      <c r="A21" s="14">
        <f>MOD(MOD(MOD(MOD(MOD(IF(LEN('P1'!D30)&gt;=1,CODE(MID('P1'!D30,1,1))+10,31),1009)*IF(LEN('P1'!D30)&gt;=3,CODE(MID('P1'!D30,3,1))+10,41),1009)*IF(LEN('P1'!D30)&gt;=5,CODE(MID('P1'!D30,5,1))+10,59),1009)*IF(LEN('P1'!D30)&gt;=7,CODE(MID('P1'!D30,7,1))+10,26),1009)*IF(LEN('P1'!D30)&gt;=9,CODE(MID('P1'!D30,9,1))+10,53),1009)</f>
        <v>125</v>
      </c>
      <c r="B2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1" s="13">
        <v>21</v>
      </c>
    </row>
    <row r="22" spans="1:3" x14ac:dyDescent="0.25">
      <c r="A22" s="14">
        <f>MOD(MOD(MOD(MOD(MOD(IF(LEN('P1'!D31)&gt;=1,CODE(MID('P1'!D31,1,1))+10,31),1009)*IF(LEN('P1'!D31)&gt;=3,CODE(MID('P1'!D31,3,1))+10,41),1009)*IF(LEN('P1'!D31)&gt;=5,CODE(MID('P1'!D31,5,1))+10,59),1009)*IF(LEN('P1'!D31)&gt;=7,CODE(MID('P1'!D31,7,1))+10,26),1009)*IF(LEN('P1'!D31)&gt;=9,CODE(MID('P1'!D31,9,1))+10,53),1009)</f>
        <v>125</v>
      </c>
      <c r="B2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2" s="13">
        <v>22</v>
      </c>
    </row>
    <row r="23" spans="1:3" x14ac:dyDescent="0.25">
      <c r="A23" s="14">
        <f>MOD(MOD(MOD(MOD(MOD(IF(LEN('P1'!D32)&gt;=1,CODE(MID('P1'!D32,1,1))+10,31),1009)*IF(LEN('P1'!D32)&gt;=3,CODE(MID('P1'!D32,3,1))+10,41),1009)*IF(LEN('P1'!D32)&gt;=5,CODE(MID('P1'!D32,5,1))+10,59),1009)*IF(LEN('P1'!D32)&gt;=7,CODE(MID('P1'!D32,7,1))+10,26),1009)*IF(LEN('P1'!D32)&gt;=9,CODE(MID('P1'!D32,9,1))+10,53),1009)</f>
        <v>125</v>
      </c>
      <c r="B2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3" s="13">
        <v>23</v>
      </c>
    </row>
    <row r="24" spans="1:3" x14ac:dyDescent="0.25">
      <c r="A24" s="14">
        <f>MOD(MOD(MOD(MOD(MOD(IF(LEN('P1'!D33)&gt;=1,CODE(MID('P1'!D33,1,1))+10,31),1009)*IF(LEN('P1'!D33)&gt;=3,CODE(MID('P1'!D33,3,1))+10,41),1009)*IF(LEN('P1'!D33)&gt;=5,CODE(MID('P1'!D33,5,1))+10,59),1009)*IF(LEN('P1'!D33)&gt;=7,CODE(MID('P1'!D33,7,1))+10,26),1009)*IF(LEN('P1'!D33)&gt;=9,CODE(MID('P1'!D33,9,1))+10,53),1009)</f>
        <v>125</v>
      </c>
      <c r="B2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4" s="13">
        <v>24</v>
      </c>
    </row>
    <row r="25" spans="1:3" x14ac:dyDescent="0.25">
      <c r="A25" s="14">
        <f>MOD(MOD(MOD(MOD(MOD(IF(LEN('P1'!D34)&gt;=1,CODE(MID('P1'!D34,1,1))+10,31),1009)*IF(LEN('P1'!D34)&gt;=3,CODE(MID('P1'!D34,3,1))+10,41),1009)*IF(LEN('P1'!D34)&gt;=5,CODE(MID('P1'!D34,5,1))+10,59),1009)*IF(LEN('P1'!D34)&gt;=7,CODE(MID('P1'!D34,7,1))+10,26),1009)*IF(LEN('P1'!D34)&gt;=9,CODE(MID('P1'!D34,9,1))+10,53),1009)</f>
        <v>125</v>
      </c>
      <c r="B2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5" s="13">
        <v>25</v>
      </c>
    </row>
    <row r="26" spans="1:3" x14ac:dyDescent="0.25">
      <c r="A26" s="14">
        <f>MOD(MOD(MOD(MOD(MOD(IF(LEN('P1'!D35)&gt;=1,CODE(MID('P1'!D35,1,1))+10,31),1009)*IF(LEN('P1'!D35)&gt;=3,CODE(MID('P1'!D35,3,1))+10,41),1009)*IF(LEN('P1'!D35)&gt;=5,CODE(MID('P1'!D35,5,1))+10,59),1009)*IF(LEN('P1'!D35)&gt;=7,CODE(MID('P1'!D35,7,1))+10,26),1009)*IF(LEN('P1'!D35)&gt;=9,CODE(MID('P1'!D35,9,1))+10,53),1009)</f>
        <v>125</v>
      </c>
      <c r="B2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6" s="13">
        <v>26</v>
      </c>
    </row>
    <row r="27" spans="1:3" x14ac:dyDescent="0.25">
      <c r="A27" s="14">
        <f>MOD(MOD(MOD(MOD(MOD(IF(LEN('P1'!D36)&gt;=1,CODE(MID('P1'!D36,1,1))+10,31),1009)*IF(LEN('P1'!D36)&gt;=3,CODE(MID('P1'!D36,3,1))+10,41),1009)*IF(LEN('P1'!D36)&gt;=5,CODE(MID('P1'!D36,5,1))+10,59),1009)*IF(LEN('P1'!D36)&gt;=7,CODE(MID('P1'!D36,7,1))+10,26),1009)*IF(LEN('P1'!D36)&gt;=9,CODE(MID('P1'!D36,9,1))+10,53),1009)</f>
        <v>125</v>
      </c>
      <c r="B27" s="14"/>
      <c r="C27" s="13">
        <v>27</v>
      </c>
    </row>
    <row r="28" spans="1:3" x14ac:dyDescent="0.25">
      <c r="A28" s="14">
        <f>MOD(MOD(MOD(MOD(MOD(IF(LEN('P1'!D37)&gt;=1,CODE(MID('P1'!D37,1,1))+10,31),1009)*IF(LEN('P1'!D37)&gt;=3,CODE(MID('P1'!D37,3,1))+10,41),1009)*IF(LEN('P1'!D37)&gt;=5,CODE(MID('P1'!D37,5,1))+10,59),1009)*IF(LEN('P1'!D37)&gt;=7,CODE(MID('P1'!D37,7,1))+10,26),1009)*IF(LEN('P1'!D37)&gt;=9,CODE(MID('P1'!D37,9,1))+10,53),1009)</f>
        <v>125</v>
      </c>
      <c r="B28" s="14"/>
      <c r="C28" s="13">
        <v>28</v>
      </c>
    </row>
    <row r="29" spans="1:3" x14ac:dyDescent="0.25">
      <c r="A29" s="14">
        <f>SUMPRODUCT(A1:A28,C1:C28)</f>
        <v>50750</v>
      </c>
      <c r="B29" s="14" t="e">
        <f>SUMPRODUCT(B1:B28,C1:C28)</f>
        <v>#REF!</v>
      </c>
    </row>
    <row r="30" spans="1:3" x14ac:dyDescent="0.25">
      <c r="A30" s="14">
        <f>MOD(MOD(MOD(MOD(MOD(IF(LEN(A29)&gt;=1,CODE(MID(A29,1,1))+10,31),1009)*IF(LEN(A29)&gt;=3,CODE(MID(A29,3,1))+10,41),1009)*IF(LEN(A29)&gt;=5,CODE(MID(A29,5,1))+10,59),1009)*IF(LEN(A29)&gt;=7,CODE(MID(A29,7,1))+10,26),1009)*IF(LEN(A29)&gt;=9,CODE(MID(A29,9,1))+10,53),1009)-32</f>
        <v>427</v>
      </c>
      <c r="B30" s="14" t="e">
        <f>MOD(MOD(MOD(MOD(MOD(IF(LEN(B29)&gt;=1,CODE(MID(B29,1,1))+10,31),1009)*IF(LEN(B29)&gt;=3,CODE(MID(B29,3,1))+10,41),1009)*IF(LEN(B29)&gt;=5,CODE(MID(B29,5,1))+10,59),1009)*IF(LEN(B29)&gt;=7,CODE(MID(B29,7,1))+10,26),1009)*IF(LEN(B29)&gt;=9,CODE(MID(B29,9,1))+10,53),1009)</f>
        <v>#REF!</v>
      </c>
    </row>
  </sheetData>
  <sheetProtection algorithmName="SHA-512" hashValue="dLynKyDsyeOswQiIMqfz3weHBL6Zv08So2oYzK9o0RxRzEHBaUApwLXia/FOkpwHnSso+QjjW+knh4aai0VsNg==" saltValue="73tXu2q85iwpRYU2uWjcD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Here</vt:lpstr>
      <vt:lpstr>P1</vt:lpstr>
      <vt:lpstr>P2</vt:lpstr>
      <vt:lpstr>P3. Info</vt:lpstr>
      <vt:lpstr>P3</vt:lpstr>
      <vt:lpstr>P4</vt:lpstr>
      <vt:lpstr>Hash2</vt:lpstr>
      <vt:lpstr>Hash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Helm, Jonathan Eugene</cp:lastModifiedBy>
  <dcterms:created xsi:type="dcterms:W3CDTF">2014-09-23T21:40:49Z</dcterms:created>
  <dcterms:modified xsi:type="dcterms:W3CDTF">2022-10-12T22:39:20Z</dcterms:modified>
</cp:coreProperties>
</file>