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rich\Data\GitRepos\MetaClockClock\Hardware\K02_128_Clock2\"/>
    </mc:Choice>
  </mc:AlternateContent>
  <xr:revisionPtr revIDLastSave="0" documentId="13_ncr:1_{AA8CBC31-B22B-44D6-A908-6DEF7956008A}" xr6:coauthVersionLast="46" xr6:coauthVersionMax="46" xr10:uidLastSave="{00000000-0000-0000-0000-000000000000}"/>
  <bookViews>
    <workbookView xWindow="3240" yWindow="0" windowWidth="25455" windowHeight="15600" xr2:uid="{00000000-000D-0000-FFFF-FFFF00000000}"/>
  </bookViews>
  <sheets>
    <sheet name="Tabelle1" sheetId="1" r:id="rId1"/>
  </sheets>
  <definedNames>
    <definedName name="_xlnm._FilterDatabase" localSheetId="0" hidden="1">Tabelle1!$A$2:$L$55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F6" i="1"/>
  <c r="C24" i="1" l="1"/>
  <c r="D6" i="1"/>
  <c r="F12" i="1" l="1"/>
  <c r="D12" i="1" l="1"/>
  <c r="B35" i="1" l="1"/>
  <c r="B36" i="1"/>
  <c r="D35" i="1" l="1"/>
  <c r="F36" i="1"/>
  <c r="F35" i="1"/>
  <c r="D24" i="1" l="1"/>
  <c r="B32" i="1"/>
  <c r="B31" i="1"/>
  <c r="D7" i="1"/>
  <c r="D8" i="1"/>
  <c r="D10" i="1"/>
  <c r="D11" i="1"/>
  <c r="D13" i="1"/>
  <c r="D14" i="1"/>
  <c r="D15" i="1"/>
  <c r="D16" i="1"/>
  <c r="D17" i="1"/>
  <c r="D18" i="1"/>
  <c r="D19" i="1"/>
  <c r="D25" i="1"/>
  <c r="D26" i="1"/>
  <c r="D36" i="1"/>
  <c r="B3" i="1"/>
  <c r="F3" i="1" s="1"/>
  <c r="D3" i="1" l="1"/>
  <c r="D31" i="1"/>
  <c r="D32" i="1"/>
  <c r="A31" i="1"/>
  <c r="A32" i="1"/>
  <c r="F15" i="1" l="1"/>
  <c r="F25" i="1" l="1"/>
  <c r="B22" i="1"/>
  <c r="B23" i="1"/>
  <c r="B21" i="1"/>
  <c r="B20" i="1"/>
  <c r="B5" i="1"/>
  <c r="F7" i="1"/>
  <c r="F8" i="1"/>
  <c r="F10" i="1"/>
  <c r="F11" i="1"/>
  <c r="F13" i="1"/>
  <c r="F14" i="1"/>
  <c r="F16" i="1"/>
  <c r="F17" i="1"/>
  <c r="F18" i="1"/>
  <c r="F19" i="1"/>
  <c r="F24" i="1"/>
  <c r="F26" i="1"/>
  <c r="F21" i="1" l="1"/>
  <c r="F5" i="1"/>
  <c r="D5" i="1"/>
  <c r="F20" i="1"/>
  <c r="D20" i="1"/>
  <c r="D21" i="1"/>
  <c r="F23" i="1"/>
  <c r="D23" i="1"/>
  <c r="F22" i="1"/>
  <c r="D22" i="1"/>
  <c r="B34" i="1"/>
  <c r="B33" i="1"/>
  <c r="B30" i="1"/>
  <c r="B29" i="1"/>
  <c r="B27" i="1"/>
  <c r="A5" i="1"/>
  <c r="B4" i="1"/>
  <c r="F4" i="1" l="1"/>
  <c r="D4" i="1"/>
  <c r="F27" i="1"/>
  <c r="D27" i="1"/>
  <c r="F29" i="1"/>
  <c r="D29" i="1"/>
  <c r="F30" i="1"/>
  <c r="D30" i="1"/>
  <c r="F33" i="1"/>
  <c r="D33" i="1"/>
  <c r="F34" i="1"/>
  <c r="D34" i="1"/>
  <c r="A29" i="1"/>
  <c r="A30" i="1"/>
  <c r="A33" i="1"/>
  <c r="A34" i="1"/>
  <c r="A27" i="1"/>
  <c r="A10" i="1"/>
  <c r="A8" i="1"/>
  <c r="F38" i="1" l="1"/>
  <c r="D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tc={4555CF86-A4F8-4EFB-91BB-C79F5AEBF47F}</author>
    <author>tc={83D8F348-15F6-4CEA-B88A-2096D3D11104}</author>
  </authors>
  <commentList>
    <comment ref="B4" authorId="0" shapeId="0" xr:uid="{4555CF86-A4F8-4EFB-91BB-C79F5AEBF47F}">
      <text>
        <t>[Threaded comment]
Your version of Excel allows you to read this threaded comment; however, any edits to it will get removed if the file is opened in a newer version of Excel. Learn more: https://go.microsoft.com/fwlink/?linkid=870924
Comment:
    60 motors</t>
      </text>
    </comment>
    <comment ref="A5" authorId="1" shapeId="0" xr:uid="{83D8F348-15F6-4CEA-B88A-2096D3D11104}">
      <text>
        <t>[Threaded comment]
Your version of Excel allows you to read this threaded comment; however, any edits to it will get removed if the file is opened in a newer version of Excel. Learn more: https://go.microsoft.com/fwlink/?linkid=870924
Comment:
    50 pices</t>
      </text>
    </comment>
  </commentList>
</comments>
</file>

<file path=xl/sharedStrings.xml><?xml version="1.0" encoding="utf-8"?>
<sst xmlns="http://schemas.openxmlformats.org/spreadsheetml/2006/main" count="158" uniqueCount="118">
  <si>
    <t>Part Number</t>
  </si>
  <si>
    <t>Vendor</t>
  </si>
  <si>
    <t>Item</t>
  </si>
  <si>
    <t>Description</t>
  </si>
  <si>
    <t>Comment</t>
  </si>
  <si>
    <t>Mouser</t>
  </si>
  <si>
    <t>BKA30D-R5 360 degrees of rotation Stepper Motor,Auto instrument step motor.Special manufacturing</t>
  </si>
  <si>
    <t>BKA30D-R5 360 Degrees</t>
  </si>
  <si>
    <t>WS2812B-SIDE-A</t>
  </si>
  <si>
    <t>LED</t>
  </si>
  <si>
    <t>SWD Connector</t>
  </si>
  <si>
    <t xml:space="preserve">649-202112100010C4LF </t>
  </si>
  <si>
    <t>Sockel &amp; Kabelgehäuse 1.27x1.27mm BTB, Hdr Unshrd, SMT, 10 Pos</t>
  </si>
  <si>
    <t xml:space="preserve">581-F9H1C106KAA </t>
  </si>
  <si>
    <t xml:space="preserve">Tantalkondensatoren - fest für SMD 10uF 16V 10% 1206 ESR=3.5 Ohm AEC-Q200 </t>
  </si>
  <si>
    <t>3.3V Speisung</t>
  </si>
  <si>
    <t xml:space="preserve">865-XC6206P332MR-G </t>
  </si>
  <si>
    <t xml:space="preserve">LDO Spannungs-Regulator 1uA Low Quiescent 3 Terminal, Low ESR Cap. Compatible, Voltage Regulator </t>
  </si>
  <si>
    <t>3.3V Speisung 200mA</t>
  </si>
  <si>
    <t>78-VLMB1300-GS08</t>
  </si>
  <si>
    <t xml:space="preserve">Standard-LEDs - SMD Blue Clear Non-Diff </t>
  </si>
  <si>
    <t>611-KMR221G-LFS</t>
  </si>
  <si>
    <t xml:space="preserve">Sensorschalter SPST Rnd Bttn Gull .05A 32VDC 1W SMD </t>
  </si>
  <si>
    <t>Reset Taster</t>
  </si>
  <si>
    <t xml:space="preserve">621-AH3572-SA-7 </t>
  </si>
  <si>
    <t>Halleffekt-/Magnetsensoren für Plattenmontage Hall Omnipolar Switch</t>
  </si>
  <si>
    <t>RS-485-IC-Schnittstelle 3.3V-Supply RS-485</t>
  </si>
  <si>
    <t>RS-485</t>
  </si>
  <si>
    <t>128KB, 16KB RAM, 32QFN</t>
  </si>
  <si>
    <t xml:space="preserve">841-MK02FN128VFM10 </t>
  </si>
  <si>
    <t>Price 1</t>
  </si>
  <si>
    <t>Price 100</t>
  </si>
  <si>
    <t>PCBWay</t>
  </si>
  <si>
    <t>Aliexpress</t>
  </si>
  <si>
    <t>https://www.aliexpress.com/item/32832881189.html?spm=a2g0s.9042311.0.0.bd9e4c4ddxfI7W</t>
  </si>
  <si>
    <t>https://www.aliexpress.com/item/32965664236.html?spm=a2g0s.9042311.0.0.bd9e4c4ddxfI7W</t>
  </si>
  <si>
    <t>XH2.54 2p JST Connector PCB male</t>
  </si>
  <si>
    <t>XH2.54 2p JST Housing Female</t>
  </si>
  <si>
    <t>https://www.aliexpress.com/item/4000120583047.html?spm=a2g0s.9042311.0.0.bd9e4c4ddxfI7W</t>
  </si>
  <si>
    <t>XH2.54 4p JST Housing Female</t>
  </si>
  <si>
    <t>https://www.aliexpress.com/item/884535668.html?spm=a2g0s.9042311.0.0.bd9e4c4ddxfI7W</t>
  </si>
  <si>
    <t>1x3 Header Male 2.54 mm</t>
  </si>
  <si>
    <t>1x3 Header Female 2.54 mm</t>
  </si>
  <si>
    <t>AHA3572</t>
  </si>
  <si>
    <t>C's LED Board</t>
  </si>
  <si>
    <t>XH2.54 Crimping Terminal (AWG 22-30)</t>
  </si>
  <si>
    <t>Distrelec</t>
  </si>
  <si>
    <t>LIFY 0,25 MM² BLACK - Stranded Wire, PVC, 0.25mm², Bare Copper, Black, LiFY, 100m, Kabeltronik</t>
  </si>
  <si>
    <t>155-50-218</t>
  </si>
  <si>
    <t>155-50-221</t>
  </si>
  <si>
    <t>155-50-222</t>
  </si>
  <si>
    <t>155-50-219</t>
  </si>
  <si>
    <t>100 m 0.25mm2 grün</t>
  </si>
  <si>
    <t>100 m 0.25mm2 blau</t>
  </si>
  <si>
    <t>20 cm 0.25mm2 (AWG 23)</t>
  </si>
  <si>
    <t>R's Controller Board</t>
  </si>
  <si>
    <t>C's Controller board</t>
  </si>
  <si>
    <t>25V/220 uF EEE1EA221P</t>
  </si>
  <si>
    <t xml:space="preserve">Alu-Elektrolytkondensatoren - SMD 220uF 25V </t>
  </si>
  <si>
    <t>667-EEE-1EA221P</t>
  </si>
  <si>
    <t>#PartsSingle</t>
  </si>
  <si>
    <t>$Single</t>
  </si>
  <si>
    <t>#PartsDual</t>
  </si>
  <si>
    <t>$Dual</t>
  </si>
  <si>
    <t>Quad Stepper Motor Driver</t>
  </si>
  <si>
    <t>AX1201728SG SOP-28</t>
  </si>
  <si>
    <t>https://www.aliexpress.com/item/32596665175.html?spm=a2g0s.9042311.0.0.27424c4dwnZRij</t>
  </si>
  <si>
    <t>Verbinder Base/LED Board</t>
  </si>
  <si>
    <t>Kabel externe Hall sensoren</t>
  </si>
  <si>
    <t>PCB Anschluss RS-485</t>
  </si>
  <si>
    <t>PCB Anschluss Speisung</t>
  </si>
  <si>
    <t>Housing RS-485 Anschluss</t>
  </si>
  <si>
    <t>Housing Speisung Anschluss</t>
  </si>
  <si>
    <t>https://www.aliexpress.com/item/32986555795.html?spm=a2g0o.productlist.0.0.387f6e744se2oO&amp;algo_pvid=58543939-c413-4024-9a16-e53525d9ffa4&amp;algo_expid=58543939-c413-4024-9a16-e53525d9ffa4-5&amp;btsid=0ab6f81615914514443176434e05bb&amp;ws_ab_test=searchweb0_0,searchweb201602_,searchweb201603_</t>
  </si>
  <si>
    <t>https://www.aliexpress.com/item/32724467358.html?spm=a2g0o.productlist.0.0.387f6e744se2oO&amp;algo_pvid=58543939-c413-4024-9a16-e53525d9ffa4&amp;algo_expid=58543939-c413-4024-9a16-e53525d9ffa4-36&amp;btsid=0ab6f81615914514443176434e05bb&amp;ws_ab_test=searchweb0_0,searchweb201602_,searchweb201603_</t>
  </si>
  <si>
    <t>High Side Power Switch</t>
  </si>
  <si>
    <t>DIOO Microcircuits DIO7003HAST5</t>
  </si>
  <si>
    <t>XH2.54 3p JST Housing Female</t>
  </si>
  <si>
    <t>PCB Anschluss Hall Sensor</t>
  </si>
  <si>
    <t>XH2.54 3p JST Connector PCB male</t>
  </si>
  <si>
    <t>XH2.54 4p JST Connector PCB male</t>
  </si>
  <si>
    <t xml:space="preserve">595-SN65HVD72DR </t>
  </si>
  <si>
    <t>SN74HCT245 TSSOP-20</t>
  </si>
  <si>
    <t>Dual with LEDS, no sensors</t>
  </si>
  <si>
    <t>Level Shifter</t>
  </si>
  <si>
    <t>595-SN74HCT245PW</t>
  </si>
  <si>
    <t>XHP-2 - Buchsengehäuse, Crimpanschluss 2P Pole 2, JST</t>
  </si>
  <si>
    <t>XHP2.5 Buchse 2pin</t>
  </si>
  <si>
    <t>143-02-032</t>
  </si>
  <si>
    <t xml:space="preserve">
XHP-4 - Buchsengehäuse, Crimpanschluss 4P Pole 4, JST</t>
  </si>
  <si>
    <t>XHP2.5 Buchse 4pin</t>
  </si>
  <si>
    <t>143-02-034</t>
  </si>
  <si>
    <t>XHP-3 - Buchsengehäuse, Crimpanschluss 3P Pole 3, JST</t>
  </si>
  <si>
    <t>143-02-033</t>
  </si>
  <si>
    <t>B2B-XH-A(LF)(SN) - Stiftleiste einreihig gerade 2P Pole 2, JST</t>
  </si>
  <si>
    <t>B3B-XH-A (LF)(SN) - Stiftleiste einreihig gerade 3P Pole 3, JST</t>
  </si>
  <si>
    <t>143-01-995</t>
  </si>
  <si>
    <t>143-01-994</t>
  </si>
  <si>
    <t>143-01-996</t>
  </si>
  <si>
    <t>B4B-XH-A (LF)(SN) - Stiftleiste einreihig gerade 4P Pole 4, JST</t>
  </si>
  <si>
    <t>XH2.5 Buchse 3pin</t>
  </si>
  <si>
    <t>XH2.5 Stiftreihe 3pin</t>
  </si>
  <si>
    <t>XH2.5 Stiftreihe 4pin</t>
  </si>
  <si>
    <t>XH2.5 Stiftreihe 2pin</t>
  </si>
  <si>
    <t>Crimp Contact XH Series</t>
  </si>
  <si>
    <t>143-02-041</t>
  </si>
  <si>
    <t>BXH-001T-P0.6 - Crimpkontakt für AWG 28...22 Female 28...22 AWG, JST</t>
  </si>
  <si>
    <t>PCB Stepper Board 80x80mm</t>
  </si>
  <si>
    <t>PCB WS2812B Ring 80x80mm</t>
  </si>
  <si>
    <t>PCB Microcontroller 80x80mm</t>
  </si>
  <si>
    <t>453-DIO7003LAST5</t>
  </si>
  <si>
    <t>Single PCB Version</t>
  </si>
  <si>
    <t>WS2812B Side emitting LED</t>
  </si>
  <si>
    <t>PCB round with stepper motor and hall sensors</t>
  </si>
  <si>
    <t>PCB round with microcontroller</t>
  </si>
  <si>
    <t>PCB for side looking LEDs</t>
  </si>
  <si>
    <t>100 m 0.25mm2 red cables for connectors</t>
  </si>
  <si>
    <t>MK02FN128VFM10, or MK02FN64VFM10 (pin compatible)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</si>
</sst>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0" xfId="0" applyFill="1" applyAlignment="1">
      <alignment horizontal="left" vertical="top"/>
    </xf>
    <xf numFmtId="0" fontId="0" fillId="0" borderId="1" xfId="0" applyFill="1" applyBorder="1"/>
    <xf numFmtId="0" fontId="1" fillId="0" borderId="0" xfId="1" applyFill="1"/>
    <xf numFmtId="0" fontId="0" fillId="0" borderId="2" xfId="0" applyFill="1" applyBorder="1"/>
    <xf numFmtId="2" fontId="0" fillId="0" borderId="0" xfId="0" applyNumberFormat="1" applyFill="1"/>
    <xf numFmtId="2" fontId="0" fillId="0" borderId="0" xfId="0" applyNumberFormat="1"/>
    <xf numFmtId="0" fontId="0" fillId="0" borderId="3" xfId="0" applyBorder="1"/>
    <xf numFmtId="2" fontId="0" fillId="0" borderId="4" xfId="0" applyNumberFormat="1" applyFill="1" applyBorder="1"/>
    <xf numFmtId="2" fontId="0" fillId="0" borderId="5" xfId="0" applyNumberFormat="1" applyFill="1" applyBorder="1"/>
    <xf numFmtId="2" fontId="0" fillId="0" borderId="5" xfId="0" applyNumberFormat="1" applyBorder="1"/>
    <xf numFmtId="0" fontId="0" fillId="0" borderId="6" xfId="0" applyBorder="1"/>
    <xf numFmtId="0" fontId="0" fillId="0" borderId="0" xfId="0" applyNumberFormat="1" applyFill="1" applyBorder="1"/>
    <xf numFmtId="0" fontId="0" fillId="0" borderId="0" xfId="0" applyNumberFormat="1" applyBorder="1"/>
    <xf numFmtId="2" fontId="0" fillId="0" borderId="2" xfId="0" applyNumberFormat="1" applyBorder="1"/>
    <xf numFmtId="0" fontId="0" fillId="0" borderId="0" xfId="0" applyFill="1" applyBorder="1"/>
    <xf numFmtId="0" fontId="1" fillId="0" borderId="0" xfId="1" applyFill="1" applyBorder="1"/>
    <xf numFmtId="0" fontId="0" fillId="2" borderId="0" xfId="0" applyFill="1"/>
    <xf numFmtId="0" fontId="0" fillId="2" borderId="11" xfId="0" applyFill="1" applyBorder="1"/>
    <xf numFmtId="0" fontId="0" fillId="2" borderId="7" xfId="0" applyFill="1" applyBorder="1"/>
    <xf numFmtId="0" fontId="0" fillId="2" borderId="0" xfId="0" applyNumberFormat="1" applyFill="1" applyBorder="1"/>
    <xf numFmtId="2" fontId="0" fillId="2" borderId="8" xfId="0" applyNumberFormat="1" applyFill="1" applyBorder="1"/>
    <xf numFmtId="0" fontId="0" fillId="2" borderId="2" xfId="0" applyFill="1" applyBorder="1"/>
    <xf numFmtId="2" fontId="0" fillId="2" borderId="9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h Styger" id="{13C1D683-F99A-413B-8A2E-3236DEEABCA7}" userId="06dbd1cbbab3e6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6-04T18:21:54.32" personId="{13C1D683-F99A-413B-8A2E-3236DEEABCA7}" id="{4555CF86-A4F8-4EFB-91BB-C79F5AEBF47F}">
    <text>60 motors</text>
  </threadedComment>
  <threadedComment ref="A5" dT="2020-06-04T18:21:32.22" personId="{13C1D683-F99A-413B-8A2E-3236DEEABCA7}" id="{83D8F348-15F6-4CEA-B88A-2096D3D11104}">
    <text>50 pices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aliexpress.com/item/884535668.html?spm=a2g0s.9042311.0.0.bd9e4c4ddxfI7W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aliexpress.com/item/32596665175.html?spm=a2g0s.9042311.0.0.27424c4dwnZRij" TargetMode="External"/><Relationship Id="rId1" Type="http://schemas.openxmlformats.org/officeDocument/2006/relationships/hyperlink" Target="https://www.aliexpress.com/item/32965664236.html?spm=a2g0s.9042311.0.0.bd9e4c4ddxfI7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884535668.html?spm=a2g0s.9042311.0.0.bd9e4c4ddxfI7W" TargetMode="External"/><Relationship Id="rId4" Type="http://schemas.openxmlformats.org/officeDocument/2006/relationships/hyperlink" Target="https://www.aliexpress.com/item/884535668.html?spm=a2g0s.9042311.0.0.bd9e4c4ddxfI7W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G8" sqref="G8"/>
    </sheetView>
  </sheetViews>
  <sheetFormatPr defaultRowHeight="15" x14ac:dyDescent="0.25"/>
  <cols>
    <col min="1" max="6" width="11.85546875" customWidth="1"/>
    <col min="7" max="7" width="30" customWidth="1"/>
    <col min="8" max="8" width="54" customWidth="1"/>
    <col min="9" max="9" width="25" customWidth="1"/>
    <col min="10" max="10" width="23.140625" customWidth="1"/>
  </cols>
  <sheetData>
    <row r="1" spans="1:12" ht="15.75" thickBot="1" x14ac:dyDescent="0.3">
      <c r="C1" s="19" t="s">
        <v>83</v>
      </c>
      <c r="D1" s="19"/>
      <c r="E1" t="s">
        <v>111</v>
      </c>
    </row>
    <row r="2" spans="1:12" x14ac:dyDescent="0.25">
      <c r="A2" t="s">
        <v>30</v>
      </c>
      <c r="B2" t="s">
        <v>31</v>
      </c>
      <c r="C2" s="20" t="s">
        <v>62</v>
      </c>
      <c r="D2" s="21" t="s">
        <v>63</v>
      </c>
      <c r="E2" s="13" t="s">
        <v>60</v>
      </c>
      <c r="F2" s="9" t="s">
        <v>61</v>
      </c>
      <c r="G2" t="s">
        <v>2</v>
      </c>
      <c r="H2" t="s">
        <v>3</v>
      </c>
      <c r="I2" t="s">
        <v>1</v>
      </c>
      <c r="J2" t="s">
        <v>0</v>
      </c>
      <c r="K2" t="s">
        <v>4</v>
      </c>
    </row>
    <row r="3" spans="1:12" x14ac:dyDescent="0.25">
      <c r="A3" s="7">
        <v>1.08</v>
      </c>
      <c r="B3" s="7">
        <f>32.53/50</f>
        <v>0.65060000000000007</v>
      </c>
      <c r="C3" s="22">
        <v>1</v>
      </c>
      <c r="D3" s="23">
        <f t="shared" ref="D3:D27" si="0">C3*B3</f>
        <v>0.65060000000000007</v>
      </c>
      <c r="E3" s="15">
        <v>1</v>
      </c>
      <c r="F3" s="10">
        <f t="shared" ref="F3:F8" si="1">E3*B3</f>
        <v>0.65060000000000007</v>
      </c>
      <c r="G3" s="1" t="s">
        <v>65</v>
      </c>
      <c r="H3" s="1" t="s">
        <v>64</v>
      </c>
      <c r="I3" s="1" t="s">
        <v>33</v>
      </c>
      <c r="J3" s="5" t="s">
        <v>66</v>
      </c>
      <c r="K3" s="1"/>
      <c r="L3" s="1"/>
    </row>
    <row r="4" spans="1:12" x14ac:dyDescent="0.25">
      <c r="A4" s="8">
        <v>9.18</v>
      </c>
      <c r="B4" s="8">
        <f>241/60</f>
        <v>4.0166666666666666</v>
      </c>
      <c r="C4" s="22">
        <v>2</v>
      </c>
      <c r="D4" s="23">
        <f t="shared" si="0"/>
        <v>8.0333333333333332</v>
      </c>
      <c r="E4" s="15">
        <v>1</v>
      </c>
      <c r="F4" s="10">
        <f t="shared" si="1"/>
        <v>4.0166666666666666</v>
      </c>
      <c r="G4" t="s">
        <v>7</v>
      </c>
      <c r="H4" s="1" t="s">
        <v>6</v>
      </c>
      <c r="J4" t="s">
        <v>34</v>
      </c>
    </row>
    <row r="5" spans="1:12" x14ac:dyDescent="0.25">
      <c r="A5">
        <f>6.68</f>
        <v>6.68</v>
      </c>
      <c r="B5" s="7">
        <f>255.42/3000</f>
        <v>8.5139999999999993E-2</v>
      </c>
      <c r="C5" s="22">
        <v>80</v>
      </c>
      <c r="D5" s="23">
        <f t="shared" si="0"/>
        <v>6.8111999999999995</v>
      </c>
      <c r="E5" s="14">
        <v>40</v>
      </c>
      <c r="F5" s="10">
        <f t="shared" si="1"/>
        <v>3.4055999999999997</v>
      </c>
      <c r="G5" s="1" t="s">
        <v>8</v>
      </c>
      <c r="H5" s="1" t="s">
        <v>112</v>
      </c>
      <c r="I5" s="1" t="s">
        <v>33</v>
      </c>
      <c r="J5" s="5" t="s">
        <v>35</v>
      </c>
      <c r="K5" s="1"/>
      <c r="L5" s="1"/>
    </row>
    <row r="6" spans="1:12" x14ac:dyDescent="0.25">
      <c r="A6">
        <v>0.47699999999999998</v>
      </c>
      <c r="B6" s="7">
        <v>0.19500000000000001</v>
      </c>
      <c r="C6" s="22">
        <v>1</v>
      </c>
      <c r="D6" s="23">
        <f t="shared" si="0"/>
        <v>0.19500000000000001</v>
      </c>
      <c r="E6" s="14">
        <v>1</v>
      </c>
      <c r="F6" s="10">
        <f t="shared" si="1"/>
        <v>0.19500000000000001</v>
      </c>
      <c r="G6" t="s">
        <v>82</v>
      </c>
      <c r="H6" s="1" t="s">
        <v>84</v>
      </c>
      <c r="I6" s="1" t="s">
        <v>5</v>
      </c>
      <c r="J6" s="5" t="s">
        <v>85</v>
      </c>
      <c r="K6" s="1"/>
      <c r="L6" s="1"/>
    </row>
    <row r="7" spans="1:12" x14ac:dyDescent="0.25">
      <c r="A7" s="7">
        <v>4.0599999999999996</v>
      </c>
      <c r="B7" s="7">
        <v>2.83</v>
      </c>
      <c r="C7" s="22">
        <v>0</v>
      </c>
      <c r="D7" s="23">
        <f t="shared" si="0"/>
        <v>0</v>
      </c>
      <c r="E7" s="14">
        <v>1</v>
      </c>
      <c r="F7" s="10">
        <f t="shared" si="1"/>
        <v>2.83</v>
      </c>
      <c r="G7" s="1" t="s">
        <v>117</v>
      </c>
      <c r="H7" s="1" t="s">
        <v>28</v>
      </c>
      <c r="I7" s="1" t="s">
        <v>5</v>
      </c>
      <c r="J7" t="s">
        <v>29</v>
      </c>
      <c r="K7" s="1"/>
      <c r="L7" s="1"/>
    </row>
    <row r="8" spans="1:12" x14ac:dyDescent="0.25">
      <c r="A8" s="7">
        <f>147/100</f>
        <v>1.47</v>
      </c>
      <c r="B8" s="7">
        <v>1</v>
      </c>
      <c r="C8" s="22">
        <v>1</v>
      </c>
      <c r="D8" s="23">
        <f t="shared" si="0"/>
        <v>1</v>
      </c>
      <c r="E8" s="14">
        <v>1</v>
      </c>
      <c r="F8" s="10">
        <f t="shared" si="1"/>
        <v>1</v>
      </c>
      <c r="G8" s="1" t="s">
        <v>107</v>
      </c>
      <c r="H8" s="1" t="s">
        <v>113</v>
      </c>
      <c r="I8" s="1" t="s">
        <v>32</v>
      </c>
      <c r="K8" s="1"/>
      <c r="L8" s="1"/>
    </row>
    <row r="9" spans="1:12" x14ac:dyDescent="0.25">
      <c r="A9" s="7">
        <v>1.47</v>
      </c>
      <c r="B9" s="7">
        <v>1</v>
      </c>
      <c r="C9" s="22">
        <v>1</v>
      </c>
      <c r="D9" s="23">
        <f t="shared" si="0"/>
        <v>1</v>
      </c>
      <c r="E9" s="14">
        <v>1</v>
      </c>
      <c r="F9" s="10">
        <v>1</v>
      </c>
      <c r="G9" s="1" t="s">
        <v>109</v>
      </c>
      <c r="H9" s="1" t="s">
        <v>114</v>
      </c>
      <c r="I9" s="1" t="s">
        <v>32</v>
      </c>
      <c r="K9" s="1"/>
      <c r="L9" s="1"/>
    </row>
    <row r="10" spans="1:12" x14ac:dyDescent="0.25">
      <c r="A10" s="7">
        <f>147/100</f>
        <v>1.47</v>
      </c>
      <c r="B10" s="7">
        <v>1</v>
      </c>
      <c r="C10" s="22">
        <v>2</v>
      </c>
      <c r="D10" s="23">
        <f t="shared" si="0"/>
        <v>2</v>
      </c>
      <c r="E10" s="14">
        <v>1</v>
      </c>
      <c r="F10" s="10">
        <f t="shared" ref="F10:F27" si="2">E10*B10</f>
        <v>1</v>
      </c>
      <c r="G10" s="1" t="s">
        <v>108</v>
      </c>
      <c r="H10" s="1" t="s">
        <v>115</v>
      </c>
      <c r="I10" s="1" t="s">
        <v>32</v>
      </c>
      <c r="J10" s="1"/>
      <c r="K10" s="1"/>
      <c r="L10" s="1"/>
    </row>
    <row r="11" spans="1:12" x14ac:dyDescent="0.25">
      <c r="A11" s="7">
        <v>0.51500000000000001</v>
      </c>
      <c r="B11" s="7">
        <v>0.40300000000000002</v>
      </c>
      <c r="C11" s="22">
        <v>1</v>
      </c>
      <c r="D11" s="23">
        <f t="shared" si="0"/>
        <v>0.40300000000000002</v>
      </c>
      <c r="E11" s="14">
        <v>1</v>
      </c>
      <c r="F11" s="10">
        <f t="shared" si="2"/>
        <v>0.40300000000000002</v>
      </c>
      <c r="G11" s="1" t="s">
        <v>23</v>
      </c>
      <c r="H11" s="1" t="s">
        <v>22</v>
      </c>
      <c r="I11" s="1" t="s">
        <v>5</v>
      </c>
      <c r="J11" t="s">
        <v>21</v>
      </c>
      <c r="K11" s="1"/>
      <c r="L11" s="1"/>
    </row>
    <row r="12" spans="1:12" x14ac:dyDescent="0.25">
      <c r="A12" s="7">
        <v>0.43</v>
      </c>
      <c r="B12" s="7">
        <v>0.19400000000000001</v>
      </c>
      <c r="C12" s="22">
        <v>1</v>
      </c>
      <c r="D12" s="23">
        <f t="shared" si="0"/>
        <v>0.19400000000000001</v>
      </c>
      <c r="E12" s="14">
        <v>1</v>
      </c>
      <c r="F12" s="10">
        <f t="shared" si="2"/>
        <v>0.19400000000000001</v>
      </c>
      <c r="G12" s="1" t="s">
        <v>75</v>
      </c>
      <c r="H12" s="1" t="s">
        <v>76</v>
      </c>
      <c r="I12" s="1" t="s">
        <v>5</v>
      </c>
      <c r="J12" s="17" t="s">
        <v>110</v>
      </c>
      <c r="K12" s="1"/>
      <c r="L12" s="1"/>
    </row>
    <row r="13" spans="1:12" x14ac:dyDescent="0.25">
      <c r="A13" s="7">
        <v>0.32</v>
      </c>
      <c r="B13" s="7">
        <v>0.14799999999999999</v>
      </c>
      <c r="C13" s="22">
        <v>1</v>
      </c>
      <c r="D13" s="23">
        <f t="shared" si="0"/>
        <v>0.14799999999999999</v>
      </c>
      <c r="E13" s="14">
        <v>1</v>
      </c>
      <c r="F13" s="10">
        <f t="shared" si="2"/>
        <v>0.14799999999999999</v>
      </c>
      <c r="G13" s="1" t="s">
        <v>9</v>
      </c>
      <c r="H13" s="1" t="s">
        <v>20</v>
      </c>
      <c r="I13" s="1" t="s">
        <v>5</v>
      </c>
      <c r="J13" s="1" t="s">
        <v>19</v>
      </c>
      <c r="K13" s="1"/>
      <c r="L13" s="1"/>
    </row>
    <row r="14" spans="1:12" x14ac:dyDescent="0.25">
      <c r="A14" s="7">
        <v>0.80100000000000005</v>
      </c>
      <c r="B14" s="7">
        <v>0.58899999999999997</v>
      </c>
      <c r="C14" s="22">
        <v>0</v>
      </c>
      <c r="D14" s="23">
        <f t="shared" si="0"/>
        <v>0</v>
      </c>
      <c r="E14" s="14">
        <v>0</v>
      </c>
      <c r="F14" s="10">
        <f t="shared" si="2"/>
        <v>0</v>
      </c>
      <c r="G14" s="1" t="s">
        <v>10</v>
      </c>
      <c r="H14" s="1" t="s">
        <v>12</v>
      </c>
      <c r="I14" s="1" t="s">
        <v>5</v>
      </c>
      <c r="J14" t="s">
        <v>11</v>
      </c>
      <c r="K14" s="1"/>
      <c r="L14" s="1"/>
    </row>
    <row r="15" spans="1:12" x14ac:dyDescent="0.25">
      <c r="A15" s="7">
        <v>0.65800000000000003</v>
      </c>
      <c r="B15" s="7">
        <v>0.22600000000000001</v>
      </c>
      <c r="C15" s="22">
        <v>1</v>
      </c>
      <c r="D15" s="23">
        <f t="shared" si="0"/>
        <v>0.22600000000000001</v>
      </c>
      <c r="E15" s="14">
        <v>1</v>
      </c>
      <c r="F15" s="10">
        <f t="shared" si="2"/>
        <v>0.22600000000000001</v>
      </c>
      <c r="G15" s="1" t="s">
        <v>57</v>
      </c>
      <c r="H15" s="1" t="s">
        <v>58</v>
      </c>
      <c r="I15" s="1"/>
      <c r="J15" t="s">
        <v>59</v>
      </c>
      <c r="K15" s="1"/>
      <c r="L15" s="1"/>
    </row>
    <row r="16" spans="1:12" x14ac:dyDescent="0.25">
      <c r="A16" s="7">
        <v>0.59099999999999997</v>
      </c>
      <c r="B16" s="7">
        <v>0.3</v>
      </c>
      <c r="C16" s="22">
        <v>1</v>
      </c>
      <c r="D16" s="23">
        <f t="shared" si="0"/>
        <v>0.3</v>
      </c>
      <c r="E16" s="14">
        <v>1</v>
      </c>
      <c r="F16" s="10">
        <f t="shared" si="2"/>
        <v>0.3</v>
      </c>
      <c r="G16" s="1" t="s">
        <v>15</v>
      </c>
      <c r="H16" s="1" t="s">
        <v>14</v>
      </c>
      <c r="I16" s="1" t="s">
        <v>5</v>
      </c>
      <c r="J16" t="s">
        <v>13</v>
      </c>
      <c r="K16" s="1"/>
      <c r="L16" s="1"/>
    </row>
    <row r="17" spans="1:12" x14ac:dyDescent="0.25">
      <c r="A17" s="7">
        <v>0.63900000000000001</v>
      </c>
      <c r="B17" s="7">
        <v>0.376</v>
      </c>
      <c r="C17" s="22">
        <v>1</v>
      </c>
      <c r="D17" s="23">
        <f t="shared" si="0"/>
        <v>0.376</v>
      </c>
      <c r="E17" s="14">
        <v>1</v>
      </c>
      <c r="F17" s="10">
        <f t="shared" si="2"/>
        <v>0.376</v>
      </c>
      <c r="G17" s="1" t="s">
        <v>18</v>
      </c>
      <c r="H17" s="1" t="s">
        <v>17</v>
      </c>
      <c r="I17" s="1" t="s">
        <v>5</v>
      </c>
      <c r="J17" t="s">
        <v>16</v>
      </c>
      <c r="K17" s="1"/>
      <c r="L17" s="1"/>
    </row>
    <row r="18" spans="1:12" x14ac:dyDescent="0.25">
      <c r="A18" s="7">
        <v>0.4</v>
      </c>
      <c r="B18" s="7">
        <v>0.21</v>
      </c>
      <c r="C18" s="22">
        <v>0</v>
      </c>
      <c r="D18" s="23">
        <f t="shared" si="0"/>
        <v>0</v>
      </c>
      <c r="E18" s="14">
        <v>0</v>
      </c>
      <c r="F18" s="10">
        <f t="shared" si="2"/>
        <v>0</v>
      </c>
      <c r="G18" s="1" t="s">
        <v>43</v>
      </c>
      <c r="H18" s="1" t="s">
        <v>25</v>
      </c>
      <c r="I18" s="1" t="s">
        <v>5</v>
      </c>
      <c r="J18" t="s">
        <v>24</v>
      </c>
      <c r="K18" s="1"/>
      <c r="L18" s="1"/>
    </row>
    <row r="19" spans="1:12" x14ac:dyDescent="0.25">
      <c r="A19" s="7">
        <v>2.4500000000000002</v>
      </c>
      <c r="B19" s="7">
        <v>1.67</v>
      </c>
      <c r="C19" s="22">
        <v>1</v>
      </c>
      <c r="D19" s="23">
        <f t="shared" si="0"/>
        <v>1.67</v>
      </c>
      <c r="E19" s="14">
        <v>1</v>
      </c>
      <c r="F19" s="10">
        <f t="shared" si="2"/>
        <v>1.67</v>
      </c>
      <c r="G19" s="1" t="s">
        <v>27</v>
      </c>
      <c r="H19" s="1" t="s">
        <v>26</v>
      </c>
      <c r="I19" s="1" t="s">
        <v>5</v>
      </c>
      <c r="J19" s="17" t="s">
        <v>81</v>
      </c>
      <c r="K19" s="1"/>
      <c r="L19" s="1"/>
    </row>
    <row r="20" spans="1:12" x14ac:dyDescent="0.25">
      <c r="A20" s="7"/>
      <c r="B20" s="7">
        <f>27.75/100/5</f>
        <v>5.5500000000000008E-2</v>
      </c>
      <c r="C20" s="22">
        <v>4</v>
      </c>
      <c r="D20" s="23">
        <f t="shared" si="0"/>
        <v>0.22200000000000003</v>
      </c>
      <c r="E20" s="14">
        <v>2</v>
      </c>
      <c r="F20" s="10">
        <f t="shared" si="2"/>
        <v>0.11100000000000002</v>
      </c>
      <c r="G20" s="1" t="s">
        <v>54</v>
      </c>
      <c r="H20" t="s">
        <v>47</v>
      </c>
      <c r="I20" s="1" t="s">
        <v>46</v>
      </c>
      <c r="J20" t="s">
        <v>48</v>
      </c>
      <c r="K20" s="1"/>
      <c r="L20" s="1"/>
    </row>
    <row r="21" spans="1:12" x14ac:dyDescent="0.25">
      <c r="A21" s="7"/>
      <c r="B21" s="7">
        <f t="shared" ref="B21:B23" si="3">27.75/100/5</f>
        <v>5.5500000000000008E-2</v>
      </c>
      <c r="C21" s="22">
        <v>4</v>
      </c>
      <c r="D21" s="23">
        <f t="shared" si="0"/>
        <v>0.22200000000000003</v>
      </c>
      <c r="E21" s="14">
        <v>2</v>
      </c>
      <c r="F21" s="10">
        <f t="shared" si="2"/>
        <v>0.11100000000000002</v>
      </c>
      <c r="G21" s="1" t="s">
        <v>54</v>
      </c>
      <c r="H21" s="1" t="s">
        <v>116</v>
      </c>
      <c r="I21" s="1" t="s">
        <v>46</v>
      </c>
      <c r="J21" t="s">
        <v>51</v>
      </c>
      <c r="K21" s="1"/>
      <c r="L21" s="1"/>
    </row>
    <row r="22" spans="1:12" x14ac:dyDescent="0.25">
      <c r="A22" s="7"/>
      <c r="B22" s="7">
        <f t="shared" si="3"/>
        <v>5.5500000000000008E-2</v>
      </c>
      <c r="C22" s="22">
        <v>1</v>
      </c>
      <c r="D22" s="23">
        <f t="shared" si="0"/>
        <v>5.5500000000000008E-2</v>
      </c>
      <c r="E22" s="14">
        <v>1</v>
      </c>
      <c r="F22" s="10">
        <f t="shared" si="2"/>
        <v>5.5500000000000008E-2</v>
      </c>
      <c r="G22" s="1" t="s">
        <v>54</v>
      </c>
      <c r="H22" t="s">
        <v>52</v>
      </c>
      <c r="I22" s="1" t="s">
        <v>46</v>
      </c>
      <c r="J22" t="s">
        <v>49</v>
      </c>
      <c r="K22" s="1"/>
      <c r="L22" s="1"/>
    </row>
    <row r="23" spans="1:12" x14ac:dyDescent="0.25">
      <c r="A23" s="7"/>
      <c r="B23" s="7">
        <f t="shared" si="3"/>
        <v>5.5500000000000008E-2</v>
      </c>
      <c r="C23" s="22">
        <v>1</v>
      </c>
      <c r="D23" s="23">
        <f t="shared" si="0"/>
        <v>5.5500000000000008E-2</v>
      </c>
      <c r="E23" s="14">
        <v>1</v>
      </c>
      <c r="F23" s="10">
        <f t="shared" si="2"/>
        <v>5.5500000000000008E-2</v>
      </c>
      <c r="G23" s="1" t="s">
        <v>54</v>
      </c>
      <c r="H23" t="s">
        <v>53</v>
      </c>
      <c r="I23" s="1" t="s">
        <v>46</v>
      </c>
      <c r="J23" t="s">
        <v>50</v>
      </c>
      <c r="K23" s="1"/>
      <c r="L23" s="1"/>
    </row>
    <row r="24" spans="1:12" x14ac:dyDescent="0.25">
      <c r="A24" s="7"/>
      <c r="B24" s="7">
        <v>0.02</v>
      </c>
      <c r="C24" s="22">
        <f>2*40</f>
        <v>80</v>
      </c>
      <c r="D24" s="23">
        <f t="shared" si="0"/>
        <v>1.6</v>
      </c>
      <c r="E24" s="14">
        <v>48</v>
      </c>
      <c r="F24" s="10">
        <f t="shared" si="2"/>
        <v>0.96</v>
      </c>
      <c r="G24" s="1"/>
      <c r="H24" s="1" t="s">
        <v>44</v>
      </c>
      <c r="I24" s="1"/>
      <c r="J24" s="1"/>
      <c r="K24" s="1"/>
      <c r="L24" s="1"/>
    </row>
    <row r="25" spans="1:12" x14ac:dyDescent="0.25">
      <c r="A25" s="7"/>
      <c r="B25" s="7">
        <v>0.02</v>
      </c>
      <c r="C25" s="22">
        <v>11</v>
      </c>
      <c r="D25" s="23">
        <f t="shared" si="0"/>
        <v>0.22</v>
      </c>
      <c r="E25" s="14">
        <v>11</v>
      </c>
      <c r="F25" s="10">
        <f t="shared" si="2"/>
        <v>0.22</v>
      </c>
      <c r="G25" s="1"/>
      <c r="H25" s="1" t="s">
        <v>56</v>
      </c>
      <c r="I25" s="1"/>
      <c r="J25" s="1"/>
      <c r="K25" s="1"/>
      <c r="L25" s="1"/>
    </row>
    <row r="26" spans="1:12" x14ac:dyDescent="0.25">
      <c r="A26" s="7"/>
      <c r="B26" s="7">
        <v>0.02</v>
      </c>
      <c r="C26" s="22">
        <v>6</v>
      </c>
      <c r="D26" s="23">
        <f t="shared" si="0"/>
        <v>0.12</v>
      </c>
      <c r="E26" s="14">
        <v>6</v>
      </c>
      <c r="F26" s="10">
        <f t="shared" si="2"/>
        <v>0.12</v>
      </c>
      <c r="G26" s="1"/>
      <c r="H26" s="1" t="s">
        <v>55</v>
      </c>
      <c r="I26" s="1"/>
      <c r="J26" s="1"/>
      <c r="K26" s="1"/>
      <c r="L26" s="1"/>
    </row>
    <row r="27" spans="1:12" x14ac:dyDescent="0.25">
      <c r="A27" s="7">
        <f t="shared" ref="A27:A34" si="4">B27</f>
        <v>1.2545000000000001E-2</v>
      </c>
      <c r="B27" s="7">
        <f>25.09/2/1000</f>
        <v>1.2545000000000001E-2</v>
      </c>
      <c r="C27" s="22">
        <v>2</v>
      </c>
      <c r="D27" s="23">
        <f t="shared" si="0"/>
        <v>2.5090000000000001E-2</v>
      </c>
      <c r="E27" s="14">
        <v>2</v>
      </c>
      <c r="F27" s="10">
        <f t="shared" si="2"/>
        <v>2.5090000000000001E-2</v>
      </c>
      <c r="G27" s="1" t="s">
        <v>69</v>
      </c>
      <c r="H27" s="1" t="s">
        <v>36</v>
      </c>
      <c r="I27" s="1" t="s">
        <v>33</v>
      </c>
      <c r="J27" s="1" t="s">
        <v>38</v>
      </c>
      <c r="L27" s="1"/>
    </row>
    <row r="28" spans="1:12" x14ac:dyDescent="0.25">
      <c r="A28" s="7"/>
      <c r="B28" s="7">
        <v>0.01</v>
      </c>
      <c r="C28" s="22"/>
      <c r="D28" s="23"/>
      <c r="E28" s="14"/>
      <c r="F28" s="10"/>
      <c r="G28" s="1" t="s">
        <v>78</v>
      </c>
      <c r="H28" s="1" t="s">
        <v>79</v>
      </c>
      <c r="I28" s="1" t="s">
        <v>33</v>
      </c>
      <c r="J28" s="1" t="s">
        <v>38</v>
      </c>
      <c r="L28" s="1"/>
    </row>
    <row r="29" spans="1:12" x14ac:dyDescent="0.25">
      <c r="A29" s="7">
        <f t="shared" si="4"/>
        <v>1.2545000000000001E-2</v>
      </c>
      <c r="B29" s="7">
        <f>25.09/2/1000</f>
        <v>1.2545000000000001E-2</v>
      </c>
      <c r="C29" s="22">
        <v>2</v>
      </c>
      <c r="D29" s="23">
        <f t="shared" ref="D29:D36" si="5">C29*B29</f>
        <v>2.5090000000000001E-2</v>
      </c>
      <c r="E29" s="14">
        <v>2</v>
      </c>
      <c r="F29" s="10">
        <f>E29*B29</f>
        <v>2.5090000000000001E-2</v>
      </c>
      <c r="G29" s="1" t="s">
        <v>70</v>
      </c>
      <c r="H29" s="1" t="s">
        <v>80</v>
      </c>
      <c r="I29" s="1" t="s">
        <v>33</v>
      </c>
      <c r="J29" s="1" t="s">
        <v>38</v>
      </c>
      <c r="L29" s="1"/>
    </row>
    <row r="30" spans="1:12" x14ac:dyDescent="0.25">
      <c r="A30" s="7">
        <f t="shared" si="4"/>
        <v>8.005E-3</v>
      </c>
      <c r="B30" s="7">
        <f>16.01/2/1000</f>
        <v>8.005E-3</v>
      </c>
      <c r="C30" s="22">
        <v>2</v>
      </c>
      <c r="D30" s="23">
        <f t="shared" si="5"/>
        <v>1.601E-2</v>
      </c>
      <c r="E30" s="14">
        <v>2</v>
      </c>
      <c r="F30" s="10">
        <f>E30*B30</f>
        <v>1.601E-2</v>
      </c>
      <c r="G30" s="1" t="s">
        <v>71</v>
      </c>
      <c r="H30" s="1" t="s">
        <v>37</v>
      </c>
      <c r="I30" s="1" t="s">
        <v>33</v>
      </c>
      <c r="J30" s="5" t="s">
        <v>40</v>
      </c>
      <c r="L30" s="1"/>
    </row>
    <row r="31" spans="1:12" x14ac:dyDescent="0.25">
      <c r="A31" s="7">
        <f t="shared" si="4"/>
        <v>8.005E-3</v>
      </c>
      <c r="B31" s="7">
        <f>16.01/2/1000</f>
        <v>8.005E-3</v>
      </c>
      <c r="C31" s="22">
        <v>2</v>
      </c>
      <c r="D31" s="23">
        <f t="shared" si="5"/>
        <v>1.601E-2</v>
      </c>
      <c r="E31" s="14"/>
      <c r="F31" s="10"/>
      <c r="G31" s="1" t="s">
        <v>72</v>
      </c>
      <c r="H31" s="1" t="s">
        <v>39</v>
      </c>
      <c r="I31" s="1" t="s">
        <v>33</v>
      </c>
      <c r="J31" s="18" t="s">
        <v>40</v>
      </c>
      <c r="K31" s="1"/>
      <c r="L31" s="1"/>
    </row>
    <row r="32" spans="1:12" x14ac:dyDescent="0.25">
      <c r="A32" s="7">
        <f t="shared" si="4"/>
        <v>8.005E-3</v>
      </c>
      <c r="B32" s="7">
        <f>16.01/2/1000</f>
        <v>8.005E-3</v>
      </c>
      <c r="C32" s="22">
        <v>0</v>
      </c>
      <c r="D32" s="23">
        <f t="shared" si="5"/>
        <v>0</v>
      </c>
      <c r="E32" s="14"/>
      <c r="F32" s="10"/>
      <c r="G32" s="1" t="s">
        <v>68</v>
      </c>
      <c r="H32" s="1" t="s">
        <v>77</v>
      </c>
      <c r="I32" s="1" t="s">
        <v>33</v>
      </c>
      <c r="J32" s="18" t="s">
        <v>40</v>
      </c>
      <c r="K32" s="1"/>
      <c r="L32" s="1"/>
    </row>
    <row r="33" spans="1:12" x14ac:dyDescent="0.25">
      <c r="A33" s="7">
        <f t="shared" si="4"/>
        <v>8.005E-3</v>
      </c>
      <c r="B33" s="7">
        <f>16.01/2/1000</f>
        <v>8.005E-3</v>
      </c>
      <c r="C33" s="22">
        <v>2</v>
      </c>
      <c r="D33" s="23">
        <f t="shared" si="5"/>
        <v>1.601E-2</v>
      </c>
      <c r="E33" s="14">
        <v>2</v>
      </c>
      <c r="F33" s="10">
        <f>E33*B33</f>
        <v>1.601E-2</v>
      </c>
      <c r="G33" s="1"/>
      <c r="H33" s="1" t="s">
        <v>39</v>
      </c>
      <c r="I33" s="1" t="s">
        <v>33</v>
      </c>
      <c r="J33" s="1" t="s">
        <v>40</v>
      </c>
      <c r="L33" s="1"/>
    </row>
    <row r="34" spans="1:12" x14ac:dyDescent="0.25">
      <c r="A34" s="7">
        <f t="shared" si="4"/>
        <v>1.4070000000000001E-2</v>
      </c>
      <c r="B34" s="7">
        <f>14.07/1000</f>
        <v>1.4070000000000001E-2</v>
      </c>
      <c r="C34" s="22">
        <v>12</v>
      </c>
      <c r="D34" s="23">
        <f t="shared" si="5"/>
        <v>0.16884000000000002</v>
      </c>
      <c r="E34" s="14">
        <v>2</v>
      </c>
      <c r="F34" s="10">
        <f>E34*B34</f>
        <v>2.8140000000000002E-2</v>
      </c>
      <c r="G34" s="1"/>
      <c r="H34" s="1" t="s">
        <v>45</v>
      </c>
      <c r="I34" s="1" t="s">
        <v>33</v>
      </c>
      <c r="J34" s="1"/>
      <c r="K34" s="1"/>
      <c r="L34" s="1"/>
    </row>
    <row r="35" spans="1:12" x14ac:dyDescent="0.25">
      <c r="A35" s="7"/>
      <c r="B35" s="6">
        <f>2/100</f>
        <v>0.02</v>
      </c>
      <c r="C35" s="22">
        <v>5</v>
      </c>
      <c r="D35" s="23">
        <f t="shared" si="5"/>
        <v>0.1</v>
      </c>
      <c r="E35" s="14">
        <v>3</v>
      </c>
      <c r="F35" s="10">
        <f>E35*B35</f>
        <v>0.06</v>
      </c>
      <c r="G35" s="1" t="s">
        <v>67</v>
      </c>
      <c r="H35" s="1" t="s">
        <v>41</v>
      </c>
      <c r="I35" s="1"/>
      <c r="J35" s="1"/>
      <c r="K35" s="1"/>
      <c r="L35" s="1"/>
    </row>
    <row r="36" spans="1:12" x14ac:dyDescent="0.25">
      <c r="A36" s="7"/>
      <c r="B36" s="7">
        <f>1.3/100</f>
        <v>1.3000000000000001E-2</v>
      </c>
      <c r="C36" s="22">
        <v>6</v>
      </c>
      <c r="D36" s="23">
        <f t="shared" si="5"/>
        <v>7.8000000000000014E-2</v>
      </c>
      <c r="E36" s="14">
        <v>4</v>
      </c>
      <c r="F36" s="10">
        <f>E36*B36</f>
        <v>5.2000000000000005E-2</v>
      </c>
      <c r="G36" s="1" t="s">
        <v>67</v>
      </c>
      <c r="H36" s="1" t="s">
        <v>42</v>
      </c>
      <c r="I36" s="1"/>
      <c r="J36" s="1" t="s">
        <v>73</v>
      </c>
      <c r="K36" s="1"/>
      <c r="L36" s="1"/>
    </row>
    <row r="37" spans="1:12" s="2" customFormat="1" x14ac:dyDescent="0.25">
      <c r="A37" s="6"/>
      <c r="C37" s="24"/>
      <c r="D37" s="25"/>
      <c r="E37" s="6"/>
      <c r="F37" s="11"/>
      <c r="G37" s="6"/>
      <c r="H37" s="6"/>
      <c r="I37" s="6"/>
      <c r="J37" s="6" t="s">
        <v>74</v>
      </c>
      <c r="K37" s="6"/>
      <c r="L37" s="6"/>
    </row>
    <row r="38" spans="1:12" ht="15.75" thickBot="1" x14ac:dyDescent="0.3">
      <c r="A38" s="8"/>
      <c r="B38" s="8"/>
      <c r="C38" s="26"/>
      <c r="D38" s="27">
        <f>SUM(D3:D37)/2</f>
        <v>12.973591666666669</v>
      </c>
      <c r="E38" s="16"/>
      <c r="F38" s="12">
        <f>SUM(F3:F37)</f>
        <v>19.270206666666667</v>
      </c>
    </row>
    <row r="40" spans="1:12" s="1" customFormat="1" x14ac:dyDescent="0.25"/>
    <row r="41" spans="1:12" s="1" customFormat="1" x14ac:dyDescent="0.25">
      <c r="G41" s="1" t="s">
        <v>87</v>
      </c>
      <c r="H41" s="1" t="s">
        <v>86</v>
      </c>
      <c r="I41" s="1" t="s">
        <v>46</v>
      </c>
      <c r="J41" s="1" t="s">
        <v>88</v>
      </c>
    </row>
    <row r="42" spans="1:12" s="1" customFormat="1" ht="16.5" customHeight="1" x14ac:dyDescent="0.25">
      <c r="G42" s="1" t="s">
        <v>90</v>
      </c>
      <c r="H42" s="28" t="s">
        <v>89</v>
      </c>
      <c r="I42" s="1" t="s">
        <v>46</v>
      </c>
      <c r="J42" s="1" t="s">
        <v>91</v>
      </c>
    </row>
    <row r="43" spans="1:12" s="1" customFormat="1" x14ac:dyDescent="0.25">
      <c r="G43" s="3" t="s">
        <v>100</v>
      </c>
      <c r="H43" s="1" t="s">
        <v>92</v>
      </c>
      <c r="I43" s="1" t="s">
        <v>46</v>
      </c>
      <c r="J43" t="s">
        <v>93</v>
      </c>
    </row>
    <row r="44" spans="1:12" s="1" customFormat="1" x14ac:dyDescent="0.25">
      <c r="G44" s="1" t="s">
        <v>103</v>
      </c>
      <c r="H44" s="1" t="s">
        <v>94</v>
      </c>
      <c r="I44" s="1" t="s">
        <v>46</v>
      </c>
      <c r="J44" s="4" t="s">
        <v>97</v>
      </c>
    </row>
    <row r="45" spans="1:12" s="1" customFormat="1" x14ac:dyDescent="0.25">
      <c r="G45" s="1" t="s">
        <v>101</v>
      </c>
      <c r="H45" s="5" t="s">
        <v>95</v>
      </c>
      <c r="I45" s="1" t="s">
        <v>46</v>
      </c>
      <c r="J45" t="s">
        <v>96</v>
      </c>
    </row>
    <row r="46" spans="1:12" s="1" customFormat="1" x14ac:dyDescent="0.25">
      <c r="G46" s="1" t="s">
        <v>102</v>
      </c>
      <c r="H46" s="5" t="s">
        <v>99</v>
      </c>
      <c r="I46" s="1" t="s">
        <v>46</v>
      </c>
      <c r="J46" t="s">
        <v>98</v>
      </c>
    </row>
    <row r="47" spans="1:12" s="1" customFormat="1" x14ac:dyDescent="0.25">
      <c r="G47" s="1" t="s">
        <v>104</v>
      </c>
      <c r="H47" s="1" t="s">
        <v>106</v>
      </c>
      <c r="I47" s="1" t="s">
        <v>46</v>
      </c>
      <c r="J47" s="1" t="s">
        <v>105</v>
      </c>
    </row>
    <row r="48" spans="1:1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autoFilter ref="A2:L55" xr:uid="{84897B4F-B3F4-4A97-B74B-22DB509C2601}"/>
  <hyperlinks>
    <hyperlink ref="J5" r:id="rId1" xr:uid="{11243C65-1608-4539-A792-79484F6A419D}"/>
    <hyperlink ref="J3" r:id="rId2" xr:uid="{A8D7AD0C-44A2-4718-855C-900780926C5F}"/>
    <hyperlink ref="J30" r:id="rId3" xr:uid="{34B46475-70F0-4220-8E3A-5E0AEBE4E3F9}"/>
    <hyperlink ref="J32" r:id="rId4" xr:uid="{836D8774-EED5-4050-B95E-03FF17D9CB34}"/>
    <hyperlink ref="J31" r:id="rId5" xr:uid="{EFBA77A3-6A1F-48F5-A79A-54B2F98D993A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Styger</dc:creator>
  <cp:lastModifiedBy>Erich Styger</cp:lastModifiedBy>
  <dcterms:created xsi:type="dcterms:W3CDTF">2015-06-05T18:19:34Z</dcterms:created>
  <dcterms:modified xsi:type="dcterms:W3CDTF">2021-03-03T04:50:51Z</dcterms:modified>
</cp:coreProperties>
</file>