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ick\Documents\8vo\estadistica\Portafolio\4-3_PRUEBADEUNACOLAMEDIANORMAL\"/>
    </mc:Choice>
  </mc:AlternateContent>
  <xr:revisionPtr revIDLastSave="0" documentId="13_ncr:1_{2EAFA54F-128B-48EB-B77B-7C45AA8270D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D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0" i="2" l="1"/>
  <c r="U102" i="2"/>
  <c r="U101" i="2"/>
  <c r="V82" i="2" s="1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82" i="2"/>
  <c r="U81" i="2"/>
  <c r="E72" i="2"/>
  <c r="E71" i="2"/>
  <c r="T38" i="2"/>
  <c r="T39" i="2"/>
  <c r="T40" i="2"/>
  <c r="T41" i="2"/>
  <c r="T53" i="2" s="1"/>
  <c r="T42" i="2"/>
  <c r="T43" i="2"/>
  <c r="T44" i="2"/>
  <c r="T45" i="2"/>
  <c r="T46" i="2"/>
  <c r="T47" i="2"/>
  <c r="T48" i="2"/>
  <c r="T49" i="2"/>
  <c r="T50" i="2"/>
  <c r="T51" i="2"/>
  <c r="T52" i="2"/>
  <c r="T37" i="2"/>
  <c r="G47" i="2"/>
  <c r="G66" i="2" s="1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T28" i="2"/>
  <c r="T29" i="2"/>
  <c r="T30" i="2"/>
  <c r="T31" i="2"/>
  <c r="T32" i="2"/>
  <c r="T33" i="2"/>
  <c r="T34" i="2"/>
  <c r="T35" i="2"/>
  <c r="T36" i="2"/>
  <c r="O9" i="2"/>
  <c r="O4" i="2"/>
  <c r="O5" i="2"/>
  <c r="O6" i="2"/>
  <c r="O7" i="2"/>
  <c r="O8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3" i="2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V91" i="2" l="1"/>
  <c r="V90" i="2"/>
  <c r="V88" i="2"/>
  <c r="V81" i="2"/>
  <c r="V98" i="2"/>
  <c r="V85" i="2"/>
  <c r="V96" i="2"/>
  <c r="V84" i="2"/>
  <c r="V93" i="2"/>
  <c r="V86" i="2"/>
  <c r="V95" i="2"/>
  <c r="V83" i="2"/>
  <c r="V92" i="2"/>
  <c r="V89" i="2"/>
  <c r="V87" i="2"/>
  <c r="V97" i="2"/>
  <c r="V94" i="2"/>
  <c r="S1" i="2" a="1"/>
  <c r="S1" i="2" l="1"/>
  <c r="T16" i="2"/>
  <c r="T7" i="2"/>
  <c r="T17" i="2"/>
  <c r="T8" i="2"/>
  <c r="T18" i="2"/>
  <c r="T9" i="2"/>
  <c r="T10" i="2"/>
  <c r="T19" i="2"/>
  <c r="T20" i="2"/>
  <c r="T11" i="2"/>
  <c r="T21" i="2"/>
  <c r="T12" i="2"/>
  <c r="T3" i="2"/>
  <c r="T13" i="2"/>
  <c r="T4" i="2"/>
  <c r="T14" i="2"/>
  <c r="T5" i="2"/>
  <c r="T6" i="2"/>
  <c r="T15" i="2"/>
  <c r="H47" i="2"/>
  <c r="H60" i="2"/>
  <c r="H49" i="2"/>
  <c r="H61" i="2"/>
  <c r="H50" i="2"/>
  <c r="H62" i="2"/>
  <c r="H51" i="2"/>
  <c r="H63" i="2"/>
  <c r="H52" i="2"/>
  <c r="H64" i="2"/>
  <c r="H53" i="2"/>
  <c r="H65" i="2"/>
  <c r="H54" i="2"/>
  <c r="H55" i="2"/>
  <c r="H56" i="2"/>
  <c r="H57" i="2"/>
  <c r="H58" i="2"/>
  <c r="H48" i="2"/>
  <c r="H59" i="2"/>
  <c r="G67" i="2" l="1"/>
  <c r="T22" i="2"/>
  <c r="U11" i="2" l="1"/>
  <c r="U14" i="2"/>
  <c r="U15" i="2"/>
  <c r="U4" i="2"/>
  <c r="U5" i="2"/>
  <c r="U18" i="2"/>
  <c r="U20" i="2"/>
  <c r="U21" i="2"/>
  <c r="U10" i="2"/>
  <c r="U12" i="2"/>
  <c r="U13" i="2"/>
  <c r="U16" i="2"/>
  <c r="U17" i="2"/>
  <c r="U6" i="2"/>
  <c r="U7" i="2"/>
  <c r="U19" i="2"/>
  <c r="U8" i="2"/>
  <c r="U9" i="2"/>
  <c r="U3" i="2"/>
  <c r="T23" i="2" l="1"/>
  <c r="D37" i="2" s="1"/>
  <c r="G3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<sst xmlns="http://schemas.openxmlformats.org/spreadsheetml/2006/main" count="207" uniqueCount="92">
  <si>
    <t>EDAD</t>
  </si>
  <si>
    <t>Menor a 1 año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</si>
  <si>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</si>
  <si>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</si>
  <si>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</si>
  <si>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</si>
  <si>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</si>
  <si>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</si>
  <si>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</si>
  <si>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</si>
  <si>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</si>
  <si>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</si>
  <si>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</si>
  <si>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</si>
  <si>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</si>
  <si>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</si>
  <si>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</si>
  <si>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</si>
  <si>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 o más</t>
  </si>
  <si>
    <t xml:space="preserve"># de defunciones de mujeres por homicidio </t>
  </si>
  <si>
    <t>2021</t>
  </si>
  <si>
    <t>2020</t>
  </si>
  <si>
    <t>2019</t>
  </si>
  <si>
    <t>fuente: https://www.inegi.org.mx/sistemas/olap/consulta/general_ver4/MDXQueryDatos.asp?c=</t>
  </si>
  <si>
    <t>Promedio de defunciones de mujeres por homicidio</t>
  </si>
  <si>
    <t xml:space="preserve"> Menores de 1 año</t>
  </si>
  <si>
    <t xml:space="preserve"> 1-4 años</t>
  </si>
  <si>
    <t xml:space="preserve"> 5-9 años</t>
  </si>
  <si>
    <t xml:space="preserve"> 10-14 años</t>
  </si>
  <si>
    <t xml:space="preserve"> 15-19 años</t>
  </si>
  <si>
    <t xml:space="preserve"> 20-24 años</t>
  </si>
  <si>
    <t xml:space="preserve"> 25-29 años</t>
  </si>
  <si>
    <t xml:space="preserve"> 30-34 años</t>
  </si>
  <si>
    <t xml:space="preserve"> 35-39 años</t>
  </si>
  <si>
    <t xml:space="preserve"> 40-44 años</t>
  </si>
  <si>
    <t xml:space="preserve"> 45-49 años</t>
  </si>
  <si>
    <t xml:space="preserve"> 50-54 años</t>
  </si>
  <si>
    <t xml:space="preserve"> 55-59 años</t>
  </si>
  <si>
    <t xml:space="preserve"> 60-64 años</t>
  </si>
  <si>
    <t xml:space="preserve"> 65-69 años</t>
  </si>
  <si>
    <t xml:space="preserve"> 70-74 años</t>
  </si>
  <si>
    <t xml:space="preserve"> 75-79 años</t>
  </si>
  <si>
    <t xml:space="preserve"> 80-84 años</t>
  </si>
  <si>
    <t xml:space="preserve"> 85 años y más</t>
  </si>
  <si>
    <t xml:space="preserve"> Total</t>
  </si>
  <si>
    <t>AÑO</t>
  </si>
  <si>
    <t>PROM</t>
  </si>
  <si>
    <t xml:space="preserve">Se estimará la edad promedio en homicidios en mujeres en México. </t>
  </si>
  <si>
    <t>desviación estándar:</t>
  </si>
  <si>
    <t>xi - xprom</t>
  </si>
  <si>
    <t>Dado que no sabemos mucho acerca de estos homicidios, se decide usar una PRIORI constante plana, así</t>
  </si>
  <si>
    <t>edad</t>
  </si>
  <si>
    <t># muertes</t>
  </si>
  <si>
    <t>total</t>
  </si>
  <si>
    <t>edad prom:</t>
  </si>
  <si>
    <t>Para el año 2022 se tomó una muestra aleatoria y se tuvo que la edad promedio fue de 33</t>
  </si>
  <si>
    <t>Solución:</t>
  </si>
  <si>
    <t>m = Y̅ = 33</t>
  </si>
  <si>
    <t>Entonces:</t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</si>
  <si>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</si>
  <si>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.-&gt;</t>
  </si>
  <si>
    <t>s =</t>
  </si>
  <si>
    <t xml:space="preserve">Por lo tanto, la posterior queda como: </t>
  </si>
  <si>
    <t>Edad prom</t>
  </si>
  <si>
    <t xml:space="preserve">edad prom: </t>
  </si>
  <si>
    <t>PRIOR</t>
  </si>
  <si>
    <t>(34.12, 28.01)</t>
  </si>
  <si>
    <t>Datos reales del año 2022</t>
  </si>
  <si>
    <t>Un analisis previo señala que la edad se distribuye normalmente, con una desviación estándar de 28.01</t>
  </si>
  <si>
    <t xml:space="preserve">Podemos notar que </t>
  </si>
  <si>
    <t>Las distribución son parecidas:</t>
  </si>
  <si>
    <t>(33.95, 31.38)</t>
  </si>
  <si>
    <t>Por lo tanto, la estimación del promedio de edad de homicidios en mujeres fue correcta.</t>
  </si>
  <si>
    <t xml:space="preserve"> </t>
  </si>
  <si>
    <t>muertes</t>
  </si>
  <si>
    <t>Revisando los datos del INEGI, se observa que la edad promedio por muerte por homicidio en mujeres en la Ciudad de México es de : 38</t>
  </si>
  <si>
    <t>de una prueba de hipótesis con un nivel de significancia del 5%</t>
  </si>
  <si>
    <t>Solución;</t>
  </si>
  <si>
    <t>Aplicando el enfoque frecuentista obtenemos lo siguiente:</t>
  </si>
  <si>
    <t xml:space="preserve">H0: </t>
  </si>
  <si>
    <t>μ &lt;= 38</t>
  </si>
  <si>
    <t>Ha:</t>
  </si>
  <si>
    <t>μ &gt; 38</t>
  </si>
  <si>
    <t>Así:</t>
  </si>
  <si>
    <t>Z =</t>
  </si>
  <si>
    <t>Además:</t>
  </si>
  <si>
    <t>Ztablas =</t>
  </si>
  <si>
    <t>Notemos que</t>
  </si>
  <si>
    <t>Z &lt; Ztablas</t>
  </si>
  <si>
    <t>Por lo tanto se acepta H0</t>
  </si>
  <si>
    <t>Es decir, la edad promedio por muerte por homicidio en mujeres en la Ciudad de México es mayor al promedio en el país.</t>
  </si>
  <si>
    <t xml:space="preserve">Se quiere saber si la edad de las muertes por homicidio en mujeres en la Ciudad de México es mayor que al promedio del país a través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</si>
</sst>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BD!$E$3:$E$20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BD!$F$3:$F$20</c:f>
              <c:numCache>
                <c:formatCode>General</c:formatCode>
                <c:ptCount val="18"/>
                <c:pt idx="0">
                  <c:v>26</c:v>
                </c:pt>
                <c:pt idx="1">
                  <c:v>37</c:v>
                </c:pt>
                <c:pt idx="2">
                  <c:v>82</c:v>
                </c:pt>
                <c:pt idx="3">
                  <c:v>342</c:v>
                </c:pt>
                <c:pt idx="4">
                  <c:v>547</c:v>
                </c:pt>
                <c:pt idx="5">
                  <c:v>575</c:v>
                </c:pt>
                <c:pt idx="6">
                  <c:v>543</c:v>
                </c:pt>
                <c:pt idx="7">
                  <c:v>450</c:v>
                </c:pt>
                <c:pt idx="8">
                  <c:v>336</c:v>
                </c:pt>
                <c:pt idx="9">
                  <c:v>260</c:v>
                </c:pt>
                <c:pt idx="10">
                  <c:v>159</c:v>
                </c:pt>
                <c:pt idx="11">
                  <c:v>109</c:v>
                </c:pt>
                <c:pt idx="12">
                  <c:v>70</c:v>
                </c:pt>
                <c:pt idx="13">
                  <c:v>66</c:v>
                </c:pt>
                <c:pt idx="14">
                  <c:v>42</c:v>
                </c:pt>
                <c:pt idx="15">
                  <c:v>28</c:v>
                </c:pt>
                <c:pt idx="16">
                  <c:v>17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D-4D86-AD30-64E860B0F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869951"/>
        <c:axId val="1126164896"/>
      </c:barChart>
      <c:catAx>
        <c:axId val="118886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26164896"/>
        <c:crosses val="autoZero"/>
        <c:auto val="1"/>
        <c:lblAlgn val="ctr"/>
        <c:lblOffset val="100"/>
        <c:noMultiLvlLbl val="0"/>
      </c:catAx>
      <c:valAx>
        <c:axId val="11261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88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BD!$C$3:$C$20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BD!$D$3:$D$20</c:f>
              <c:numCache>
                <c:formatCode>General</c:formatCode>
                <c:ptCount val="18"/>
                <c:pt idx="0">
                  <c:v>22</c:v>
                </c:pt>
                <c:pt idx="1">
                  <c:v>41</c:v>
                </c:pt>
                <c:pt idx="2">
                  <c:v>46</c:v>
                </c:pt>
                <c:pt idx="3">
                  <c:v>64</c:v>
                </c:pt>
                <c:pt idx="4">
                  <c:v>321</c:v>
                </c:pt>
                <c:pt idx="5">
                  <c:v>573</c:v>
                </c:pt>
                <c:pt idx="6">
                  <c:v>605</c:v>
                </c:pt>
                <c:pt idx="7">
                  <c:v>493</c:v>
                </c:pt>
                <c:pt idx="8">
                  <c:v>390</c:v>
                </c:pt>
                <c:pt idx="9">
                  <c:v>344</c:v>
                </c:pt>
                <c:pt idx="10">
                  <c:v>242</c:v>
                </c:pt>
                <c:pt idx="11">
                  <c:v>164</c:v>
                </c:pt>
                <c:pt idx="12">
                  <c:v>107</c:v>
                </c:pt>
                <c:pt idx="13">
                  <c:v>93</c:v>
                </c:pt>
                <c:pt idx="14">
                  <c:v>53</c:v>
                </c:pt>
                <c:pt idx="15">
                  <c:v>50</c:v>
                </c:pt>
                <c:pt idx="16">
                  <c:v>33</c:v>
                </c:pt>
                <c:pt idx="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7-4EC6-A8CB-C639A410A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22639"/>
        <c:axId val="972523119"/>
      </c:barChart>
      <c:catAx>
        <c:axId val="97252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523119"/>
        <c:crosses val="autoZero"/>
        <c:auto val="1"/>
        <c:lblAlgn val="ctr"/>
        <c:lblOffset val="100"/>
        <c:noMultiLvlLbl val="0"/>
      </c:catAx>
      <c:valAx>
        <c:axId val="9725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52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7940507436570429E-2"/>
          <c:y val="0.19486111111111112"/>
          <c:w val="0.86071259842519687"/>
          <c:h val="0.5604790026246718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BD!$A$3:$A$20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BD!$B$3:$B$20</c:f>
              <c:numCache>
                <c:formatCode>General</c:formatCode>
                <c:ptCount val="18"/>
                <c:pt idx="0">
                  <c:v>33</c:v>
                </c:pt>
                <c:pt idx="1">
                  <c:v>48</c:v>
                </c:pt>
                <c:pt idx="2">
                  <c:v>36</c:v>
                </c:pt>
                <c:pt idx="3">
                  <c:v>56</c:v>
                </c:pt>
                <c:pt idx="4">
                  <c:v>375</c:v>
                </c:pt>
                <c:pt idx="5">
                  <c:v>596</c:v>
                </c:pt>
                <c:pt idx="6">
                  <c:v>577</c:v>
                </c:pt>
                <c:pt idx="7">
                  <c:v>509</c:v>
                </c:pt>
                <c:pt idx="8">
                  <c:v>385</c:v>
                </c:pt>
                <c:pt idx="9">
                  <c:v>339</c:v>
                </c:pt>
                <c:pt idx="10">
                  <c:v>230</c:v>
                </c:pt>
                <c:pt idx="11">
                  <c:v>164</c:v>
                </c:pt>
                <c:pt idx="12">
                  <c:v>128</c:v>
                </c:pt>
                <c:pt idx="13">
                  <c:v>79</c:v>
                </c:pt>
                <c:pt idx="14">
                  <c:v>62</c:v>
                </c:pt>
                <c:pt idx="15">
                  <c:v>40</c:v>
                </c:pt>
                <c:pt idx="16">
                  <c:v>34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7-470E-8B1B-D8F41B130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224367"/>
        <c:axId val="1192223407"/>
      </c:barChart>
      <c:catAx>
        <c:axId val="119222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2223407"/>
        <c:crosses val="autoZero"/>
        <c:auto val="1"/>
        <c:lblAlgn val="ctr"/>
        <c:lblOffset val="100"/>
        <c:noMultiLvlLbl val="0"/>
      </c:catAx>
      <c:valAx>
        <c:axId val="119222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222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Datos!$B$3:$B$21</c:f>
              <c:strCache>
                <c:ptCount val="19"/>
                <c:pt idx="0">
                  <c:v> Menores de 1 año</c:v>
                </c:pt>
                <c:pt idx="1">
                  <c:v> 1-4 años</c:v>
                </c:pt>
                <c:pt idx="2">
                  <c:v> 5-9 años</c:v>
                </c:pt>
                <c:pt idx="3">
                  <c:v> 10-14 años</c:v>
                </c:pt>
                <c:pt idx="4">
                  <c:v> 15-19 años</c:v>
                </c:pt>
                <c:pt idx="5">
                  <c:v> 20-24 años</c:v>
                </c:pt>
                <c:pt idx="6">
                  <c:v> 25-29 años</c:v>
                </c:pt>
                <c:pt idx="7">
                  <c:v> 30-34 años</c:v>
                </c:pt>
                <c:pt idx="8">
                  <c:v> 35-39 años</c:v>
                </c:pt>
                <c:pt idx="9">
                  <c:v> 40-44 años</c:v>
                </c:pt>
                <c:pt idx="10">
                  <c:v> 45-49 años</c:v>
                </c:pt>
                <c:pt idx="11">
                  <c:v> 50-54 años</c:v>
                </c:pt>
                <c:pt idx="12">
                  <c:v> 55-59 años</c:v>
                </c:pt>
                <c:pt idx="13">
                  <c:v> 60-64 años</c:v>
                </c:pt>
                <c:pt idx="14">
                  <c:v> 65-69 años</c:v>
                </c:pt>
                <c:pt idx="15">
                  <c:v> 70-74 años</c:v>
                </c:pt>
                <c:pt idx="16">
                  <c:v> 75-79 años</c:v>
                </c:pt>
                <c:pt idx="17">
                  <c:v> 80-84 años</c:v>
                </c:pt>
                <c:pt idx="18">
                  <c:v> 85 años y más</c:v>
                </c:pt>
              </c:strCache>
            </c:strRef>
          </c:cat>
          <c:val>
            <c:numRef>
              <c:f>Datos!$O$3:$O$21</c:f>
              <c:numCache>
                <c:formatCode>General</c:formatCode>
                <c:ptCount val="19"/>
                <c:pt idx="0">
                  <c:v>30.25</c:v>
                </c:pt>
                <c:pt idx="1">
                  <c:v>43.75</c:v>
                </c:pt>
                <c:pt idx="2">
                  <c:v>34.833333333333336</c:v>
                </c:pt>
                <c:pt idx="3">
                  <c:v>63.5</c:v>
                </c:pt>
                <c:pt idx="4">
                  <c:v>310.58333333333331</c:v>
                </c:pt>
                <c:pt idx="5">
                  <c:v>431</c:v>
                </c:pt>
                <c:pt idx="6">
                  <c:v>422.83333333333331</c:v>
                </c:pt>
                <c:pt idx="7">
                  <c:v>369.5</c:v>
                </c:pt>
                <c:pt idx="8">
                  <c:v>320.33333333333331</c:v>
                </c:pt>
                <c:pt idx="9">
                  <c:v>252.5</c:v>
                </c:pt>
                <c:pt idx="10">
                  <c:v>189.75</c:v>
                </c:pt>
                <c:pt idx="11">
                  <c:v>136.16666666666666</c:v>
                </c:pt>
                <c:pt idx="12">
                  <c:v>97.083333333333329</c:v>
                </c:pt>
                <c:pt idx="13">
                  <c:v>67.75</c:v>
                </c:pt>
                <c:pt idx="14">
                  <c:v>55.75</c:v>
                </c:pt>
                <c:pt idx="15">
                  <c:v>44.583333333333336</c:v>
                </c:pt>
                <c:pt idx="16">
                  <c:v>33.916666666666664</c:v>
                </c:pt>
                <c:pt idx="17">
                  <c:v>23.083333333333332</c:v>
                </c:pt>
                <c:pt idx="18">
                  <c:v>21.583333333333332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D-4F8D-91EF-436F707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1847183"/>
        <c:axId val="1251847663"/>
      </c:barChart>
      <c:catAx>
        <c:axId val="125184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1847663"/>
        <c:crosses val="autoZero"/>
        <c:auto val="1"/>
        <c:lblAlgn val="ctr"/>
        <c:lblOffset val="100"/>
        <c:noMultiLvlLbl val="0"/>
      </c:catAx>
      <c:valAx>
        <c:axId val="125184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18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20</xdr:row>
      <xdr:rowOff>52387</xdr:rowOff>
    </xdr:from>
    <xdr:to>
      <xdr:col>6</xdr:col>
      <xdr:colOff>9525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90293-C77B-E7A9-2B22-529A7F44A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28576</xdr:colOff>
      <xdr:row>20</xdr:row>
      <xdr:rowOff>95250</xdr:rowOff>
    </xdr:from>
    <xdr:to>
      <xdr:col>3</xdr:col>
      <xdr:colOff>2676525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53BF81-ED22-B6C7-1C0E-7131A2687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20</xdr:row>
      <xdr:rowOff>66675</xdr:rowOff>
    </xdr:from>
    <xdr:to>
      <xdr:col>1</xdr:col>
      <xdr:colOff>2514600</xdr:colOff>
      <xdr:row>34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6E3944-6436-C0AF-2BF6-0B4BD1416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421822</xdr:colOff>
      <xdr:row>5</xdr:row>
      <xdr:rowOff>53748</xdr:rowOff>
    </xdr:from>
    <xdr:to>
      <xdr:col>31</xdr:col>
      <xdr:colOff>517072</xdr:colOff>
      <xdr:row>18</xdr:row>
      <xdr:rowOff>129948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4A85D-EA69-2F38-B901-EA81894B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E1" zoomScaleNormal="100" workbookViewId="0">
      <selection activeCell="I3" sqref="I3:I20"/>
    </sheetView>
  </sheetViews>
  <sheetFormatPr defaultRowHeight="15" x14ac:dyDescent="0.25"/>
  <cols>
    <col min="1" max="1" width="13.5703125" style="1" bestFit="1" customWidth="1"/>
    <col min="2" max="2" width="40.7109375" style="1" bestFit="1" customWidth="1"/>
    <col min="3" max="3" width="13.5703125" style="1" bestFit="1" customWidth="1"/>
    <col min="4" max="4" width="40.7109375" style="1" bestFit="1" customWidth="1"/>
    <col min="5" max="5" width="13.5703125" style="2" bestFit="1" customWidth="1"/>
    <col min="6" max="6" width="40.28515625" style="1" bestFit="1" customWidth="1"/>
    <col min="7" max="7" width="13.5703125" style="1" bestFit="1" customWidth="1"/>
    <col min="8" max="8" width="13.5703125" style="1" customWidth="1"/>
    <col min="9" max="9" width="48.28515625" style="1" bestFit="1" customWidth="1"/>
    <col min="10" max="10" width="13.5703125" style="1" customWidth="1"/>
    <col min="11" max="11" width="40.7109375" style="1" bestFit="1" customWidth="1"/>
    <col min="12" max="16384" width="9.140625" style="1"/>
  </cols>
  <sheetData>
    <row r="1" spans="1:17" x14ac:dyDescent="0.25">
      <c r="A1" s="26" t="s">
        <v>22</v>
      </c>
      <c r="B1" s="26"/>
      <c r="C1" s="27" t="s">
        <v>21</v>
      </c>
      <c r="D1" s="27"/>
      <c r="E1" s="26" t="s">
        <v>20</v>
      </c>
      <c r="F1" s="26"/>
      <c r="K1" s="28" t="s">
        <v>23</v>
      </c>
      <c r="L1" s="28"/>
      <c r="M1" s="28"/>
      <c r="N1" s="28"/>
      <c r="O1" s="28"/>
      <c r="P1" s="28"/>
      <c r="Q1" s="28"/>
    </row>
    <row r="2" spans="1:17" x14ac:dyDescent="0.25">
      <c r="A2" s="4" t="s">
        <v>0</v>
      </c>
      <c r="B2" s="5" t="s">
        <v>19</v>
      </c>
      <c r="C2" s="8" t="s">
        <v>0</v>
      </c>
      <c r="D2" s="9" t="s">
        <v>19</v>
      </c>
      <c r="E2" s="4" t="s">
        <v>0</v>
      </c>
      <c r="F2" s="5" t="s">
        <v>19</v>
      </c>
      <c r="H2" s="4" t="s">
        <v>0</v>
      </c>
      <c r="I2" s="3" t="s">
        <v>24</v>
      </c>
      <c r="K2" s="28"/>
      <c r="L2" s="28"/>
      <c r="M2" s="28"/>
      <c r="N2" s="28"/>
      <c r="O2" s="28"/>
      <c r="P2" s="28"/>
      <c r="Q2" s="28"/>
    </row>
    <row r="3" spans="1:17" x14ac:dyDescent="0.25">
      <c r="A3" s="6" t="s">
        <v>1</v>
      </c>
      <c r="B3" s="7">
        <v>33</v>
      </c>
      <c r="C3" s="6" t="s">
        <v>1</v>
      </c>
      <c r="D3" s="7">
        <v>22</v>
      </c>
      <c r="E3" s="6" t="s">
        <v>1</v>
      </c>
      <c r="F3" s="7">
        <v>26</v>
      </c>
      <c r="H3" s="6" t="s">
        <v>1</v>
      </c>
      <c r="I3" s="7">
        <f>(B3+D3+F3)/3</f>
        <v>27</v>
      </c>
    </row>
    <row r="4" spans="1:17" x14ac:dyDescent="0.25">
      <c r="A4" s="6" t="s">
        <v>2</v>
      </c>
      <c r="B4" s="7">
        <v>48</v>
      </c>
      <c r="C4" s="6" t="s">
        <v>2</v>
      </c>
      <c r="D4" s="7">
        <v>41</v>
      </c>
      <c r="E4" s="6" t="s">
        <v>2</v>
      </c>
      <c r="F4" s="7">
        <v>37</v>
      </c>
      <c r="H4" s="6" t="s">
        <v>2</v>
      </c>
      <c r="I4" s="7">
        <f t="shared" ref="I4:I20" si="0">(B4+D4+F4)/3</f>
        <v>42</v>
      </c>
    </row>
    <row r="5" spans="1:17" x14ac:dyDescent="0.25">
      <c r="A5" s="6" t="s">
        <v>3</v>
      </c>
      <c r="B5" s="7">
        <v>36</v>
      </c>
      <c r="C5" s="6" t="s">
        <v>3</v>
      </c>
      <c r="D5" s="7">
        <v>46</v>
      </c>
      <c r="E5" s="6" t="s">
        <v>3</v>
      </c>
      <c r="F5" s="7">
        <v>82</v>
      </c>
      <c r="H5" s="6" t="s">
        <v>3</v>
      </c>
      <c r="I5" s="7">
        <f t="shared" si="0"/>
        <v>54.666666666666664</v>
      </c>
    </row>
    <row r="6" spans="1:17" x14ac:dyDescent="0.25">
      <c r="A6" s="6" t="s">
        <v>4</v>
      </c>
      <c r="B6" s="7">
        <v>56</v>
      </c>
      <c r="C6" s="6" t="s">
        <v>4</v>
      </c>
      <c r="D6" s="7">
        <v>64</v>
      </c>
      <c r="E6" s="6" t="s">
        <v>4</v>
      </c>
      <c r="F6" s="7">
        <v>342</v>
      </c>
      <c r="H6" s="6" t="s">
        <v>4</v>
      </c>
      <c r="I6" s="7">
        <f t="shared" si="0"/>
        <v>154</v>
      </c>
    </row>
    <row r="7" spans="1:17" x14ac:dyDescent="0.25">
      <c r="A7" s="6" t="s">
        <v>5</v>
      </c>
      <c r="B7" s="7">
        <v>375</v>
      </c>
      <c r="C7" s="6" t="s">
        <v>5</v>
      </c>
      <c r="D7" s="7">
        <v>321</v>
      </c>
      <c r="E7" s="6" t="s">
        <v>5</v>
      </c>
      <c r="F7" s="7">
        <v>547</v>
      </c>
      <c r="H7" s="6" t="s">
        <v>5</v>
      </c>
      <c r="I7" s="7">
        <f t="shared" si="0"/>
        <v>414.33333333333331</v>
      </c>
    </row>
    <row r="8" spans="1:17" x14ac:dyDescent="0.25">
      <c r="A8" s="6" t="s">
        <v>6</v>
      </c>
      <c r="B8" s="7">
        <v>596</v>
      </c>
      <c r="C8" s="6" t="s">
        <v>6</v>
      </c>
      <c r="D8" s="7">
        <v>573</v>
      </c>
      <c r="E8" s="6" t="s">
        <v>6</v>
      </c>
      <c r="F8" s="7">
        <v>575</v>
      </c>
      <c r="H8" s="6" t="s">
        <v>6</v>
      </c>
      <c r="I8" s="7">
        <f t="shared" si="0"/>
        <v>581.33333333333337</v>
      </c>
    </row>
    <row r="9" spans="1:17" x14ac:dyDescent="0.25">
      <c r="A9" s="6" t="s">
        <v>7</v>
      </c>
      <c r="B9" s="7">
        <v>577</v>
      </c>
      <c r="C9" s="6" t="s">
        <v>7</v>
      </c>
      <c r="D9" s="7">
        <v>605</v>
      </c>
      <c r="E9" s="6" t="s">
        <v>7</v>
      </c>
      <c r="F9" s="7">
        <v>543</v>
      </c>
      <c r="H9" s="6" t="s">
        <v>7</v>
      </c>
      <c r="I9" s="7">
        <f t="shared" si="0"/>
        <v>575</v>
      </c>
    </row>
    <row r="10" spans="1:17" x14ac:dyDescent="0.25">
      <c r="A10" s="6" t="s">
        <v>8</v>
      </c>
      <c r="B10" s="7">
        <v>509</v>
      </c>
      <c r="C10" s="6" t="s">
        <v>8</v>
      </c>
      <c r="D10" s="7">
        <v>493</v>
      </c>
      <c r="E10" s="6" t="s">
        <v>8</v>
      </c>
      <c r="F10" s="7">
        <v>450</v>
      </c>
      <c r="H10" s="6" t="s">
        <v>8</v>
      </c>
      <c r="I10" s="7">
        <f t="shared" si="0"/>
        <v>484</v>
      </c>
    </row>
    <row r="11" spans="1:17" x14ac:dyDescent="0.25">
      <c r="A11" s="6" t="s">
        <v>9</v>
      </c>
      <c r="B11" s="7">
        <v>385</v>
      </c>
      <c r="C11" s="6" t="s">
        <v>9</v>
      </c>
      <c r="D11" s="7">
        <v>390</v>
      </c>
      <c r="E11" s="6" t="s">
        <v>9</v>
      </c>
      <c r="F11" s="7">
        <v>336</v>
      </c>
      <c r="H11" s="6" t="s">
        <v>9</v>
      </c>
      <c r="I11" s="7">
        <f t="shared" si="0"/>
        <v>370.33333333333331</v>
      </c>
    </row>
    <row r="12" spans="1:17" x14ac:dyDescent="0.25">
      <c r="A12" s="6" t="s">
        <v>10</v>
      </c>
      <c r="B12" s="7">
        <v>339</v>
      </c>
      <c r="C12" s="6" t="s">
        <v>10</v>
      </c>
      <c r="D12" s="7">
        <v>344</v>
      </c>
      <c r="E12" s="6" t="s">
        <v>10</v>
      </c>
      <c r="F12" s="7">
        <v>260</v>
      </c>
      <c r="H12" s="6" t="s">
        <v>10</v>
      </c>
      <c r="I12" s="7">
        <f t="shared" si="0"/>
        <v>314.33333333333331</v>
      </c>
    </row>
    <row r="13" spans="1:17" x14ac:dyDescent="0.25">
      <c r="A13" s="6" t="s">
        <v>11</v>
      </c>
      <c r="B13" s="7">
        <v>230</v>
      </c>
      <c r="C13" s="6" t="s">
        <v>11</v>
      </c>
      <c r="D13" s="7">
        <v>242</v>
      </c>
      <c r="E13" s="6" t="s">
        <v>11</v>
      </c>
      <c r="F13" s="7">
        <v>159</v>
      </c>
      <c r="H13" s="6" t="s">
        <v>11</v>
      </c>
      <c r="I13" s="7">
        <f t="shared" si="0"/>
        <v>210.33333333333334</v>
      </c>
    </row>
    <row r="14" spans="1:17" x14ac:dyDescent="0.25">
      <c r="A14" s="6" t="s">
        <v>12</v>
      </c>
      <c r="B14" s="7">
        <v>164</v>
      </c>
      <c r="C14" s="6" t="s">
        <v>12</v>
      </c>
      <c r="D14" s="7">
        <v>164</v>
      </c>
      <c r="E14" s="6" t="s">
        <v>12</v>
      </c>
      <c r="F14" s="7">
        <v>109</v>
      </c>
      <c r="H14" s="6" t="s">
        <v>12</v>
      </c>
      <c r="I14" s="7">
        <f t="shared" si="0"/>
        <v>145.66666666666666</v>
      </c>
    </row>
    <row r="15" spans="1:17" x14ac:dyDescent="0.25">
      <c r="A15" s="6" t="s">
        <v>13</v>
      </c>
      <c r="B15" s="7">
        <v>128</v>
      </c>
      <c r="C15" s="6" t="s">
        <v>13</v>
      </c>
      <c r="D15" s="7">
        <v>107</v>
      </c>
      <c r="E15" s="6" t="s">
        <v>13</v>
      </c>
      <c r="F15" s="7">
        <v>70</v>
      </c>
      <c r="H15" s="6" t="s">
        <v>13</v>
      </c>
      <c r="I15" s="7">
        <f t="shared" si="0"/>
        <v>101.66666666666667</v>
      </c>
    </row>
    <row r="16" spans="1:17" x14ac:dyDescent="0.25">
      <c r="A16" s="6" t="s">
        <v>14</v>
      </c>
      <c r="B16" s="7">
        <v>79</v>
      </c>
      <c r="C16" s="6" t="s">
        <v>14</v>
      </c>
      <c r="D16" s="7">
        <v>93</v>
      </c>
      <c r="E16" s="6" t="s">
        <v>14</v>
      </c>
      <c r="F16" s="7">
        <v>66</v>
      </c>
      <c r="H16" s="6" t="s">
        <v>14</v>
      </c>
      <c r="I16" s="7">
        <f t="shared" si="0"/>
        <v>79.333333333333329</v>
      </c>
    </row>
    <row r="17" spans="1:9" x14ac:dyDescent="0.25">
      <c r="A17" s="6" t="s">
        <v>15</v>
      </c>
      <c r="B17" s="7">
        <v>62</v>
      </c>
      <c r="C17" s="6" t="s">
        <v>15</v>
      </c>
      <c r="D17" s="7">
        <v>53</v>
      </c>
      <c r="E17" s="6" t="s">
        <v>15</v>
      </c>
      <c r="F17" s="7">
        <v>42</v>
      </c>
      <c r="H17" s="6" t="s">
        <v>15</v>
      </c>
      <c r="I17" s="7">
        <f t="shared" si="0"/>
        <v>52.333333333333336</v>
      </c>
    </row>
    <row r="18" spans="1:9" x14ac:dyDescent="0.25">
      <c r="A18" s="6" t="s">
        <v>16</v>
      </c>
      <c r="B18" s="7">
        <v>40</v>
      </c>
      <c r="C18" s="6" t="s">
        <v>16</v>
      </c>
      <c r="D18" s="7">
        <v>50</v>
      </c>
      <c r="E18" s="6" t="s">
        <v>16</v>
      </c>
      <c r="F18" s="7">
        <v>28</v>
      </c>
      <c r="H18" s="6" t="s">
        <v>16</v>
      </c>
      <c r="I18" s="7">
        <f t="shared" si="0"/>
        <v>39.333333333333336</v>
      </c>
    </row>
    <row r="19" spans="1:9" x14ac:dyDescent="0.25">
      <c r="A19" s="6" t="s">
        <v>17</v>
      </c>
      <c r="B19" s="7">
        <v>34</v>
      </c>
      <c r="C19" s="6" t="s">
        <v>17</v>
      </c>
      <c r="D19" s="7">
        <v>33</v>
      </c>
      <c r="E19" s="6" t="s">
        <v>17</v>
      </c>
      <c r="F19" s="7">
        <v>17</v>
      </c>
      <c r="H19" s="6" t="s">
        <v>17</v>
      </c>
      <c r="I19" s="7">
        <f t="shared" si="0"/>
        <v>28</v>
      </c>
    </row>
    <row r="20" spans="1:9" x14ac:dyDescent="0.25">
      <c r="A20" s="6" t="s">
        <v>18</v>
      </c>
      <c r="B20" s="7">
        <v>23</v>
      </c>
      <c r="C20" s="6" t="s">
        <v>18</v>
      </c>
      <c r="D20" s="7">
        <v>25</v>
      </c>
      <c r="E20" s="6" t="s">
        <v>18</v>
      </c>
      <c r="F20" s="7">
        <v>23</v>
      </c>
      <c r="H20" s="6" t="s">
        <v>18</v>
      </c>
      <c r="I20" s="7">
        <f t="shared" si="0"/>
        <v>23.666666666666668</v>
      </c>
    </row>
  </sheetData>
  <mergeCells count="4">
    <mergeCell ref="E1:F1"/>
    <mergeCell ref="C1:D1"/>
    <mergeCell ref="A1:B1"/>
    <mergeCell ref="K1:Q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104F-DC9C-434C-8C5B-EC92A2FA202C}">
  <dimension ref="A1:V103"/>
  <sheetViews>
    <sheetView tabSelected="1" topLeftCell="A76" zoomScale="115" zoomScaleNormal="115" workbookViewId="0">
      <selection activeCell="C92" sqref="C92"/>
    </sheetView>
  </sheetViews>
  <sheetFormatPr defaultRowHeight="15" x14ac:dyDescent="0.25"/>
  <cols>
    <col min="1" max="1" width="9.140625" style="1"/>
    <col min="2" max="2" width="19.140625" style="1" customWidth="1"/>
    <col min="3" max="4" width="9.140625" style="1"/>
    <col min="5" max="5" width="13.42578125" style="1" customWidth="1"/>
    <col min="6" max="14" width="9.140625" style="1"/>
    <col min="15" max="15" width="10.7109375" style="1" customWidth="1"/>
    <col min="16" max="16" width="9.140625" style="1"/>
    <col min="17" max="17" width="11.140625" style="1" bestFit="1" customWidth="1"/>
    <col min="18" max="18" width="12.140625" style="1" bestFit="1" customWidth="1"/>
    <col min="19" max="19" width="11.140625" style="1" customWidth="1"/>
    <col min="20" max="20" width="9.140625" style="1"/>
    <col min="21" max="21" width="14.85546875" style="1" bestFit="1" customWidth="1"/>
    <col min="22" max="16384" width="9.140625" style="1"/>
  </cols>
  <sheetData>
    <row r="1" spans="2:21" x14ac:dyDescent="0.25">
      <c r="B1" s="39" t="s">
        <v>0</v>
      </c>
      <c r="C1" s="37" t="s">
        <v>45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40" t="s">
        <v>46</v>
      </c>
      <c r="R1" s="34" t="s">
        <v>63</v>
      </c>
      <c r="S1" s="18" t="str" cm="1">
        <f t="array" ref="S1:S21">O1:O21</f>
        <v>PROM</v>
      </c>
      <c r="T1" s="35" t="s">
        <v>53</v>
      </c>
      <c r="U1" s="41" t="s">
        <v>49</v>
      </c>
    </row>
    <row r="2" spans="2:21" x14ac:dyDescent="0.25">
      <c r="B2" s="39"/>
      <c r="C2" s="11">
        <v>2010</v>
      </c>
      <c r="D2" s="11">
        <v>2011</v>
      </c>
      <c r="E2" s="11">
        <v>2012</v>
      </c>
      <c r="F2" s="11">
        <v>2013</v>
      </c>
      <c r="G2" s="11">
        <v>2014</v>
      </c>
      <c r="H2" s="11">
        <v>2015</v>
      </c>
      <c r="I2" s="11">
        <v>2016</v>
      </c>
      <c r="J2" s="11">
        <v>2017</v>
      </c>
      <c r="K2" s="11">
        <v>2018</v>
      </c>
      <c r="L2" s="11">
        <v>2019</v>
      </c>
      <c r="M2" s="11">
        <v>2020</v>
      </c>
      <c r="N2" s="11">
        <v>2021</v>
      </c>
      <c r="O2" s="40"/>
      <c r="R2" s="34"/>
      <c r="S2" s="17">
        <v>0</v>
      </c>
      <c r="T2" s="36"/>
      <c r="U2" s="42"/>
    </row>
    <row r="3" spans="2:21" x14ac:dyDescent="0.25">
      <c r="B3" s="14" t="s">
        <v>25</v>
      </c>
      <c r="C3" s="7">
        <v>29</v>
      </c>
      <c r="D3" s="7">
        <v>32</v>
      </c>
      <c r="E3" s="7">
        <v>31</v>
      </c>
      <c r="F3" s="7">
        <v>45</v>
      </c>
      <c r="G3" s="7">
        <v>33</v>
      </c>
      <c r="H3" s="7">
        <v>30</v>
      </c>
      <c r="I3" s="7">
        <v>23</v>
      </c>
      <c r="J3" s="7">
        <v>21</v>
      </c>
      <c r="K3" s="7">
        <v>38</v>
      </c>
      <c r="L3" s="7">
        <v>33</v>
      </c>
      <c r="M3" s="7">
        <v>22</v>
      </c>
      <c r="N3" s="7">
        <v>26</v>
      </c>
      <c r="O3" s="15">
        <f>SUM(C3:N3)/COUNT(C3:N3)</f>
        <v>30.25</v>
      </c>
      <c r="R3" s="7">
        <v>1</v>
      </c>
      <c r="S3" s="10">
        <v>30.25</v>
      </c>
      <c r="T3" s="7">
        <f>R3*S3</f>
        <v>30.25</v>
      </c>
      <c r="U3" s="7">
        <f>POWER(R3-$T$22,2)</f>
        <v>1097.1876934672996</v>
      </c>
    </row>
    <row r="4" spans="2:21" x14ac:dyDescent="0.25">
      <c r="B4" s="14" t="s">
        <v>26</v>
      </c>
      <c r="C4" s="7">
        <v>55</v>
      </c>
      <c r="D4" s="7">
        <v>36</v>
      </c>
      <c r="E4" s="7">
        <v>51</v>
      </c>
      <c r="F4" s="7">
        <v>50</v>
      </c>
      <c r="G4" s="7">
        <v>43</v>
      </c>
      <c r="H4" s="7">
        <v>45</v>
      </c>
      <c r="I4" s="7">
        <v>38</v>
      </c>
      <c r="J4" s="7">
        <v>44</v>
      </c>
      <c r="K4" s="7">
        <v>48</v>
      </c>
      <c r="L4" s="7">
        <v>48</v>
      </c>
      <c r="M4" s="7">
        <v>41</v>
      </c>
      <c r="N4" s="7">
        <v>26</v>
      </c>
      <c r="O4" s="15">
        <f t="shared" ref="O4:O22" si="0">SUM(C4:N4)/COUNT(C4:N4)</f>
        <v>43.75</v>
      </c>
      <c r="R4" s="7">
        <v>2.5</v>
      </c>
      <c r="S4" s="7">
        <v>43.75</v>
      </c>
      <c r="T4" s="7">
        <f t="shared" ref="T4:T21" si="1">R4*S4</f>
        <v>109.375</v>
      </c>
      <c r="U4" s="7">
        <f t="shared" ref="U4:U21" si="2">POWER(R4-$T$22,2)</f>
        <v>1000.0662225050273</v>
      </c>
    </row>
    <row r="5" spans="2:21" x14ac:dyDescent="0.25">
      <c r="B5" s="14" t="s">
        <v>27</v>
      </c>
      <c r="C5" s="7">
        <v>32</v>
      </c>
      <c r="D5" s="7">
        <v>39</v>
      </c>
      <c r="E5" s="7">
        <v>25</v>
      </c>
      <c r="F5" s="7">
        <v>30</v>
      </c>
      <c r="G5" s="7">
        <v>34</v>
      </c>
      <c r="H5" s="7">
        <v>35</v>
      </c>
      <c r="I5" s="7">
        <v>30</v>
      </c>
      <c r="J5" s="7">
        <v>29</v>
      </c>
      <c r="K5" s="7">
        <v>45</v>
      </c>
      <c r="L5" s="7">
        <v>36</v>
      </c>
      <c r="M5" s="7">
        <v>46</v>
      </c>
      <c r="N5" s="7">
        <v>37</v>
      </c>
      <c r="O5" s="15">
        <f t="shared" si="0"/>
        <v>34.833333333333336</v>
      </c>
      <c r="R5" s="7">
        <v>7</v>
      </c>
      <c r="S5" s="7">
        <v>34.833333333333336</v>
      </c>
      <c r="T5" s="7">
        <f t="shared" si="1"/>
        <v>243.83333333333334</v>
      </c>
      <c r="U5" s="7">
        <f t="shared" si="2"/>
        <v>735.70180961821097</v>
      </c>
    </row>
    <row r="6" spans="2:21" x14ac:dyDescent="0.25">
      <c r="B6" s="14" t="s">
        <v>28</v>
      </c>
      <c r="C6" s="7">
        <v>62</v>
      </c>
      <c r="D6" s="7">
        <v>64</v>
      </c>
      <c r="E6" s="7">
        <v>70</v>
      </c>
      <c r="F6" s="7">
        <v>54</v>
      </c>
      <c r="G6" s="7">
        <v>55</v>
      </c>
      <c r="H6" s="7">
        <v>39</v>
      </c>
      <c r="I6" s="7">
        <v>73</v>
      </c>
      <c r="J6" s="7">
        <v>87</v>
      </c>
      <c r="K6" s="7">
        <v>56</v>
      </c>
      <c r="L6" s="7">
        <v>56</v>
      </c>
      <c r="M6" s="7">
        <v>64</v>
      </c>
      <c r="N6" s="7">
        <v>82</v>
      </c>
      <c r="O6" s="15">
        <f t="shared" si="0"/>
        <v>63.5</v>
      </c>
      <c r="R6" s="7">
        <v>12</v>
      </c>
      <c r="S6" s="7">
        <v>63.5</v>
      </c>
      <c r="T6" s="7">
        <f t="shared" si="1"/>
        <v>762</v>
      </c>
      <c r="U6" s="7">
        <f t="shared" si="2"/>
        <v>489.46357307730381</v>
      </c>
    </row>
    <row r="7" spans="2:21" x14ac:dyDescent="0.25">
      <c r="B7" s="14" t="s">
        <v>29</v>
      </c>
      <c r="C7" s="7">
        <v>292</v>
      </c>
      <c r="D7" s="7">
        <v>296</v>
      </c>
      <c r="E7" s="7">
        <v>369</v>
      </c>
      <c r="F7" s="7">
        <v>271</v>
      </c>
      <c r="G7" s="7">
        <v>263</v>
      </c>
      <c r="H7" s="7">
        <v>248</v>
      </c>
      <c r="I7" s="7">
        <v>256</v>
      </c>
      <c r="J7" s="7">
        <v>320</v>
      </c>
      <c r="K7" s="7">
        <v>374</v>
      </c>
      <c r="L7" s="7">
        <v>375</v>
      </c>
      <c r="M7" s="7">
        <v>321</v>
      </c>
      <c r="N7" s="7">
        <v>342</v>
      </c>
      <c r="O7" s="15">
        <f t="shared" si="0"/>
        <v>310.58333333333331</v>
      </c>
      <c r="R7" s="7">
        <v>17</v>
      </c>
      <c r="S7" s="7">
        <v>310.58333333333331</v>
      </c>
      <c r="T7" s="7">
        <f t="shared" si="1"/>
        <v>5279.9166666666661</v>
      </c>
      <c r="U7" s="7">
        <f t="shared" si="2"/>
        <v>293.22533653639664</v>
      </c>
    </row>
    <row r="8" spans="2:21" x14ac:dyDescent="0.25">
      <c r="B8" s="14" t="s">
        <v>30</v>
      </c>
      <c r="C8" s="7">
        <v>354</v>
      </c>
      <c r="D8" s="7">
        <v>354</v>
      </c>
      <c r="E8" s="7">
        <v>358</v>
      </c>
      <c r="F8" s="7">
        <v>358</v>
      </c>
      <c r="G8" s="7">
        <v>309</v>
      </c>
      <c r="H8" s="7">
        <v>301</v>
      </c>
      <c r="I8" s="7">
        <v>403</v>
      </c>
      <c r="J8" s="7">
        <v>496</v>
      </c>
      <c r="K8" s="7">
        <v>523</v>
      </c>
      <c r="L8" s="7">
        <v>596</v>
      </c>
      <c r="M8" s="7">
        <v>573</v>
      </c>
      <c r="N8" s="7">
        <v>547</v>
      </c>
      <c r="O8" s="15">
        <f t="shared" si="0"/>
        <v>431</v>
      </c>
      <c r="R8" s="7">
        <v>22</v>
      </c>
      <c r="S8" s="7">
        <v>431</v>
      </c>
      <c r="T8" s="7">
        <f t="shared" si="1"/>
        <v>9482</v>
      </c>
      <c r="U8" s="7">
        <f t="shared" si="2"/>
        <v>146.9870999954895</v>
      </c>
    </row>
    <row r="9" spans="2:21" x14ac:dyDescent="0.25">
      <c r="B9" s="14" t="s">
        <v>31</v>
      </c>
      <c r="C9" s="7">
        <v>310</v>
      </c>
      <c r="D9" s="7">
        <v>370</v>
      </c>
      <c r="E9" s="7">
        <v>335</v>
      </c>
      <c r="F9" s="7">
        <v>319</v>
      </c>
      <c r="G9" s="7">
        <v>290</v>
      </c>
      <c r="H9" s="7">
        <v>348</v>
      </c>
      <c r="I9" s="7">
        <v>369</v>
      </c>
      <c r="J9" s="7">
        <v>450</v>
      </c>
      <c r="K9" s="7">
        <v>526</v>
      </c>
      <c r="L9" s="7">
        <v>577</v>
      </c>
      <c r="M9" s="7">
        <v>605</v>
      </c>
      <c r="N9" s="7">
        <v>575</v>
      </c>
      <c r="O9" s="15">
        <f>SUM(C9:N9)/COUNT(C9:N9)</f>
        <v>422.83333333333331</v>
      </c>
      <c r="R9" s="7">
        <v>27</v>
      </c>
      <c r="S9" s="7">
        <v>422.83333333333331</v>
      </c>
      <c r="T9" s="7">
        <f t="shared" si="1"/>
        <v>11416.5</v>
      </c>
      <c r="U9" s="7">
        <f t="shared" si="2"/>
        <v>50.74886345458237</v>
      </c>
    </row>
    <row r="10" spans="2:21" x14ac:dyDescent="0.25">
      <c r="B10" s="14" t="s">
        <v>32</v>
      </c>
      <c r="C10" s="7">
        <v>302</v>
      </c>
      <c r="D10" s="7">
        <v>287</v>
      </c>
      <c r="E10" s="7">
        <v>294</v>
      </c>
      <c r="F10" s="7">
        <v>317</v>
      </c>
      <c r="G10" s="7">
        <v>280</v>
      </c>
      <c r="H10" s="7">
        <v>256</v>
      </c>
      <c r="I10" s="7">
        <v>322</v>
      </c>
      <c r="J10" s="7">
        <v>397</v>
      </c>
      <c r="K10" s="7">
        <v>434</v>
      </c>
      <c r="L10" s="7">
        <v>509</v>
      </c>
      <c r="M10" s="7">
        <v>493</v>
      </c>
      <c r="N10" s="7">
        <v>543</v>
      </c>
      <c r="O10" s="15">
        <f t="shared" si="0"/>
        <v>369.5</v>
      </c>
      <c r="R10" s="7">
        <v>32</v>
      </c>
      <c r="S10" s="7">
        <v>369.5</v>
      </c>
      <c r="T10" s="7">
        <f t="shared" si="1"/>
        <v>11824</v>
      </c>
      <c r="U10" s="7">
        <f t="shared" si="2"/>
        <v>4.5106269136752317</v>
      </c>
    </row>
    <row r="11" spans="2:21" x14ac:dyDescent="0.25">
      <c r="B11" s="14" t="s">
        <v>33</v>
      </c>
      <c r="C11" s="7">
        <v>223</v>
      </c>
      <c r="D11" s="7">
        <v>283</v>
      </c>
      <c r="E11" s="7">
        <v>268</v>
      </c>
      <c r="F11" s="7">
        <v>275</v>
      </c>
      <c r="G11" s="7">
        <v>219</v>
      </c>
      <c r="H11" s="7">
        <v>264</v>
      </c>
      <c r="I11" s="7">
        <v>278</v>
      </c>
      <c r="J11" s="7">
        <v>386</v>
      </c>
      <c r="K11" s="7">
        <v>423</v>
      </c>
      <c r="L11" s="7">
        <v>385</v>
      </c>
      <c r="M11" s="7">
        <v>390</v>
      </c>
      <c r="N11" s="7">
        <v>450</v>
      </c>
      <c r="O11" s="15">
        <f t="shared" si="0"/>
        <v>320.33333333333331</v>
      </c>
      <c r="R11" s="7">
        <v>37</v>
      </c>
      <c r="S11" s="7">
        <v>320.33333333333331</v>
      </c>
      <c r="T11" s="7">
        <f t="shared" si="1"/>
        <v>11852.333333333332</v>
      </c>
      <c r="U11" s="7">
        <f t="shared" si="2"/>
        <v>8.2723903727680934</v>
      </c>
    </row>
    <row r="12" spans="2:21" x14ac:dyDescent="0.25">
      <c r="B12" s="14" t="s">
        <v>34</v>
      </c>
      <c r="C12" s="7">
        <v>194</v>
      </c>
      <c r="D12" s="7">
        <v>214</v>
      </c>
      <c r="E12" s="7">
        <v>225</v>
      </c>
      <c r="F12" s="7">
        <v>210</v>
      </c>
      <c r="G12" s="7">
        <v>167</v>
      </c>
      <c r="H12" s="7">
        <v>183</v>
      </c>
      <c r="I12" s="7">
        <v>232</v>
      </c>
      <c r="J12" s="7">
        <v>282</v>
      </c>
      <c r="K12" s="7">
        <v>304</v>
      </c>
      <c r="L12" s="7">
        <v>339</v>
      </c>
      <c r="M12" s="7">
        <v>344</v>
      </c>
      <c r="N12" s="7">
        <v>336</v>
      </c>
      <c r="O12" s="15">
        <f t="shared" si="0"/>
        <v>252.5</v>
      </c>
      <c r="R12" s="7">
        <v>42</v>
      </c>
      <c r="S12" s="7">
        <v>252.5</v>
      </c>
      <c r="T12" s="7">
        <f t="shared" si="1"/>
        <v>10605</v>
      </c>
      <c r="U12" s="7">
        <f t="shared" si="2"/>
        <v>62.034153831860955</v>
      </c>
    </row>
    <row r="13" spans="2:21" x14ac:dyDescent="0.25">
      <c r="B13" s="14" t="s">
        <v>35</v>
      </c>
      <c r="C13" s="7">
        <v>157</v>
      </c>
      <c r="D13" s="7">
        <v>167</v>
      </c>
      <c r="E13" s="7">
        <v>161</v>
      </c>
      <c r="F13" s="7">
        <v>148</v>
      </c>
      <c r="G13" s="7">
        <v>147</v>
      </c>
      <c r="H13" s="7">
        <v>138</v>
      </c>
      <c r="I13" s="7">
        <v>176</v>
      </c>
      <c r="J13" s="7">
        <v>235</v>
      </c>
      <c r="K13" s="7">
        <v>216</v>
      </c>
      <c r="L13" s="7">
        <v>230</v>
      </c>
      <c r="M13" s="7">
        <v>242</v>
      </c>
      <c r="N13" s="7">
        <v>260</v>
      </c>
      <c r="O13" s="15">
        <f t="shared" si="0"/>
        <v>189.75</v>
      </c>
      <c r="R13" s="7">
        <v>47</v>
      </c>
      <c r="S13" s="7">
        <v>189.75</v>
      </c>
      <c r="T13" s="7">
        <f t="shared" si="1"/>
        <v>8918.25</v>
      </c>
      <c r="U13" s="7">
        <f t="shared" si="2"/>
        <v>165.79591729095381</v>
      </c>
    </row>
    <row r="14" spans="2:21" x14ac:dyDescent="0.25">
      <c r="B14" s="14" t="s">
        <v>36</v>
      </c>
      <c r="C14" s="7">
        <v>101</v>
      </c>
      <c r="D14" s="7">
        <v>122</v>
      </c>
      <c r="E14" s="7">
        <v>126</v>
      </c>
      <c r="F14" s="7">
        <v>115</v>
      </c>
      <c r="G14" s="7">
        <v>102</v>
      </c>
      <c r="H14" s="7">
        <v>103</v>
      </c>
      <c r="I14" s="7">
        <v>144</v>
      </c>
      <c r="J14" s="7">
        <v>161</v>
      </c>
      <c r="K14" s="7">
        <v>173</v>
      </c>
      <c r="L14" s="7">
        <v>164</v>
      </c>
      <c r="M14" s="7">
        <v>164</v>
      </c>
      <c r="N14" s="7">
        <v>159</v>
      </c>
      <c r="O14" s="15">
        <f t="shared" si="0"/>
        <v>136.16666666666666</v>
      </c>
      <c r="R14" s="7">
        <v>52</v>
      </c>
      <c r="S14" s="7">
        <v>136.16666666666666</v>
      </c>
      <c r="T14" s="7">
        <f t="shared" si="1"/>
        <v>7080.6666666666661</v>
      </c>
      <c r="U14" s="7">
        <f t="shared" si="2"/>
        <v>319.5576807500467</v>
      </c>
    </row>
    <row r="15" spans="2:21" x14ac:dyDescent="0.25">
      <c r="B15" s="14" t="s">
        <v>37</v>
      </c>
      <c r="C15" s="7">
        <v>67</v>
      </c>
      <c r="D15" s="7">
        <v>87</v>
      </c>
      <c r="E15" s="7">
        <v>76</v>
      </c>
      <c r="F15" s="7">
        <v>76</v>
      </c>
      <c r="G15" s="7">
        <v>79</v>
      </c>
      <c r="H15" s="7">
        <v>76</v>
      </c>
      <c r="I15" s="7">
        <v>104</v>
      </c>
      <c r="J15" s="7">
        <v>111</v>
      </c>
      <c r="K15" s="7">
        <v>145</v>
      </c>
      <c r="L15" s="7">
        <v>128</v>
      </c>
      <c r="M15" s="7">
        <v>107</v>
      </c>
      <c r="N15" s="7">
        <v>109</v>
      </c>
      <c r="O15" s="15">
        <f t="shared" si="0"/>
        <v>97.083333333333329</v>
      </c>
      <c r="R15" s="7">
        <v>57</v>
      </c>
      <c r="S15" s="7">
        <v>97.083333333333329</v>
      </c>
      <c r="T15" s="7">
        <f t="shared" si="1"/>
        <v>5533.75</v>
      </c>
      <c r="U15" s="7">
        <f t="shared" si="2"/>
        <v>523.31944420913953</v>
      </c>
    </row>
    <row r="16" spans="2:21" x14ac:dyDescent="0.25">
      <c r="B16" s="14" t="s">
        <v>38</v>
      </c>
      <c r="C16" s="7">
        <v>55</v>
      </c>
      <c r="D16" s="7">
        <v>59</v>
      </c>
      <c r="E16" s="7">
        <v>63</v>
      </c>
      <c r="F16" s="7">
        <v>70</v>
      </c>
      <c r="G16" s="7">
        <v>55</v>
      </c>
      <c r="H16" s="7">
        <v>62</v>
      </c>
      <c r="I16" s="7">
        <v>58</v>
      </c>
      <c r="J16" s="7">
        <v>87</v>
      </c>
      <c r="K16" s="7">
        <v>62</v>
      </c>
      <c r="L16" s="7">
        <v>79</v>
      </c>
      <c r="M16" s="7">
        <v>93</v>
      </c>
      <c r="N16" s="7">
        <v>70</v>
      </c>
      <c r="O16" s="15">
        <f t="shared" si="0"/>
        <v>67.75</v>
      </c>
      <c r="R16" s="7">
        <v>62</v>
      </c>
      <c r="S16" s="7">
        <v>67.75</v>
      </c>
      <c r="T16" s="7">
        <f t="shared" si="1"/>
        <v>4200.5</v>
      </c>
      <c r="U16" s="7">
        <f t="shared" si="2"/>
        <v>777.08120766823242</v>
      </c>
    </row>
    <row r="17" spans="2:21" x14ac:dyDescent="0.25">
      <c r="B17" s="14" t="s">
        <v>39</v>
      </c>
      <c r="C17" s="7">
        <v>45</v>
      </c>
      <c r="D17" s="7">
        <v>55</v>
      </c>
      <c r="E17" s="7">
        <v>48</v>
      </c>
      <c r="F17" s="7">
        <v>64</v>
      </c>
      <c r="G17" s="7">
        <v>58</v>
      </c>
      <c r="H17" s="7">
        <v>45</v>
      </c>
      <c r="I17" s="7">
        <v>43</v>
      </c>
      <c r="J17" s="7">
        <v>59</v>
      </c>
      <c r="K17" s="7">
        <v>71</v>
      </c>
      <c r="L17" s="7">
        <v>62</v>
      </c>
      <c r="M17" s="7">
        <v>53</v>
      </c>
      <c r="N17" s="7">
        <v>66</v>
      </c>
      <c r="O17" s="15">
        <f t="shared" si="0"/>
        <v>55.75</v>
      </c>
      <c r="R17" s="7">
        <v>67</v>
      </c>
      <c r="S17" s="7">
        <v>55.75</v>
      </c>
      <c r="T17" s="7">
        <f t="shared" si="1"/>
        <v>3735.25</v>
      </c>
      <c r="U17" s="7">
        <f t="shared" si="2"/>
        <v>1080.8429711273252</v>
      </c>
    </row>
    <row r="18" spans="2:21" x14ac:dyDescent="0.25">
      <c r="B18" s="14" t="s">
        <v>40</v>
      </c>
      <c r="C18" s="7">
        <v>44</v>
      </c>
      <c r="D18" s="7">
        <v>36</v>
      </c>
      <c r="E18" s="7">
        <v>43</v>
      </c>
      <c r="F18" s="7">
        <v>54</v>
      </c>
      <c r="G18" s="7">
        <v>40</v>
      </c>
      <c r="H18" s="7">
        <v>42</v>
      </c>
      <c r="I18" s="7">
        <v>55</v>
      </c>
      <c r="J18" s="7">
        <v>51</v>
      </c>
      <c r="K18" s="7">
        <v>38</v>
      </c>
      <c r="L18" s="7">
        <v>40</v>
      </c>
      <c r="M18" s="7">
        <v>50</v>
      </c>
      <c r="N18" s="7">
        <v>42</v>
      </c>
      <c r="O18" s="15">
        <f t="shared" si="0"/>
        <v>44.583333333333336</v>
      </c>
      <c r="R18" s="7">
        <v>72</v>
      </c>
      <c r="S18" s="7">
        <v>44.583333333333336</v>
      </c>
      <c r="T18" s="7">
        <f t="shared" si="1"/>
        <v>3210</v>
      </c>
      <c r="U18" s="7">
        <f t="shared" si="2"/>
        <v>1434.6047345864181</v>
      </c>
    </row>
    <row r="19" spans="2:21" x14ac:dyDescent="0.25">
      <c r="B19" s="14" t="s">
        <v>41</v>
      </c>
      <c r="C19" s="7">
        <v>23</v>
      </c>
      <c r="D19" s="7">
        <v>34</v>
      </c>
      <c r="E19" s="7">
        <v>31</v>
      </c>
      <c r="F19" s="7">
        <v>36</v>
      </c>
      <c r="G19" s="7">
        <v>49</v>
      </c>
      <c r="H19" s="7">
        <v>31</v>
      </c>
      <c r="I19" s="7">
        <v>38</v>
      </c>
      <c r="J19" s="7">
        <v>39</v>
      </c>
      <c r="K19" s="7">
        <v>31</v>
      </c>
      <c r="L19" s="7">
        <v>34</v>
      </c>
      <c r="M19" s="7">
        <v>33</v>
      </c>
      <c r="N19" s="7">
        <v>28</v>
      </c>
      <c r="O19" s="15">
        <f t="shared" si="0"/>
        <v>33.916666666666664</v>
      </c>
      <c r="R19" s="7">
        <v>77</v>
      </c>
      <c r="S19" s="7">
        <v>33.916666666666664</v>
      </c>
      <c r="T19" s="7">
        <f t="shared" si="1"/>
        <v>2611.583333333333</v>
      </c>
      <c r="U19" s="7">
        <f t="shared" si="2"/>
        <v>1838.366498045511</v>
      </c>
    </row>
    <row r="20" spans="2:21" x14ac:dyDescent="0.25">
      <c r="B20" s="14" t="s">
        <v>42</v>
      </c>
      <c r="C20" s="7">
        <v>13</v>
      </c>
      <c r="D20" s="7">
        <v>27</v>
      </c>
      <c r="E20" s="7">
        <v>14</v>
      </c>
      <c r="F20" s="7">
        <v>26</v>
      </c>
      <c r="G20" s="7">
        <v>25</v>
      </c>
      <c r="H20" s="7">
        <v>28</v>
      </c>
      <c r="I20" s="7">
        <v>32</v>
      </c>
      <c r="J20" s="7">
        <v>33</v>
      </c>
      <c r="K20" s="7">
        <v>14</v>
      </c>
      <c r="L20" s="7">
        <v>23</v>
      </c>
      <c r="M20" s="7">
        <v>25</v>
      </c>
      <c r="N20" s="7">
        <v>17</v>
      </c>
      <c r="O20" s="15">
        <f t="shared" si="0"/>
        <v>23.083333333333332</v>
      </c>
      <c r="R20" s="7">
        <v>82</v>
      </c>
      <c r="S20" s="7">
        <v>23.083333333333332</v>
      </c>
      <c r="T20" s="7">
        <f t="shared" si="1"/>
        <v>1892.8333333333333</v>
      </c>
      <c r="U20" s="7">
        <f t="shared" si="2"/>
        <v>2292.1282615046039</v>
      </c>
    </row>
    <row r="21" spans="2:21" x14ac:dyDescent="0.25">
      <c r="B21" s="14" t="s">
        <v>43</v>
      </c>
      <c r="C21" s="7">
        <v>19</v>
      </c>
      <c r="D21" s="7">
        <v>26</v>
      </c>
      <c r="E21" s="7">
        <v>14</v>
      </c>
      <c r="F21" s="7">
        <v>17</v>
      </c>
      <c r="G21" s="7">
        <v>30</v>
      </c>
      <c r="H21" s="7">
        <v>24</v>
      </c>
      <c r="I21" s="7">
        <v>26</v>
      </c>
      <c r="J21" s="7">
        <v>20</v>
      </c>
      <c r="K21" s="7">
        <v>23</v>
      </c>
      <c r="L21" s="7">
        <v>20</v>
      </c>
      <c r="M21" s="7">
        <v>17</v>
      </c>
      <c r="N21" s="7">
        <v>23</v>
      </c>
      <c r="O21" s="15">
        <f t="shared" si="0"/>
        <v>21.583333333333332</v>
      </c>
      <c r="R21" s="7">
        <v>85</v>
      </c>
      <c r="S21" s="7">
        <v>21.583333333333332</v>
      </c>
      <c r="T21" s="7">
        <f t="shared" si="1"/>
        <v>1834.5833333333333</v>
      </c>
      <c r="U21" s="7">
        <f t="shared" si="2"/>
        <v>2588.3853195800598</v>
      </c>
    </row>
    <row r="22" spans="2:21" x14ac:dyDescent="0.25">
      <c r="B22" s="12" t="s">
        <v>44</v>
      </c>
      <c r="C22" s="13">
        <v>2418</v>
      </c>
      <c r="D22" s="13">
        <v>2693</v>
      </c>
      <c r="E22" s="13">
        <v>2764</v>
      </c>
      <c r="F22" s="13">
        <v>2648</v>
      </c>
      <c r="G22" s="13">
        <v>2408</v>
      </c>
      <c r="H22" s="13">
        <v>2383</v>
      </c>
      <c r="I22" s="13">
        <v>2813</v>
      </c>
      <c r="J22" s="13">
        <v>3430</v>
      </c>
      <c r="K22" s="13">
        <v>3752</v>
      </c>
      <c r="L22" s="13">
        <v>3893</v>
      </c>
      <c r="M22" s="13">
        <v>3957</v>
      </c>
      <c r="N22" s="13">
        <v>4002</v>
      </c>
      <c r="O22" s="15">
        <f t="shared" si="0"/>
        <v>3096.75</v>
      </c>
      <c r="S22" s="1" t="s">
        <v>64</v>
      </c>
      <c r="T22" s="1">
        <f>SUM(T3:T21)/SUM(S3:S21)</f>
        <v>34.123823654090714</v>
      </c>
    </row>
    <row r="23" spans="2:21" x14ac:dyDescent="0.25">
      <c r="R23" s="28" t="s">
        <v>48</v>
      </c>
      <c r="S23" s="28"/>
      <c r="T23" s="1">
        <f>SQRT((1/COUNT(U3:U21))*SUM(U3:U21))</f>
        <v>28.011538792109175</v>
      </c>
    </row>
    <row r="24" spans="2:21" x14ac:dyDescent="0.25">
      <c r="R24" s="1" t="s">
        <v>65</v>
      </c>
      <c r="S24" s="28" t="s">
        <v>66</v>
      </c>
      <c r="T24" s="28"/>
    </row>
    <row r="26" spans="2:21" x14ac:dyDescent="0.25">
      <c r="B26" s="38" t="s">
        <v>47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</row>
    <row r="27" spans="2:21" x14ac:dyDescent="0.25">
      <c r="B27" s="38" t="s">
        <v>68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R27" s="9" t="s">
        <v>51</v>
      </c>
      <c r="S27" s="9" t="s">
        <v>52</v>
      </c>
      <c r="T27" s="9" t="s">
        <v>53</v>
      </c>
    </row>
    <row r="28" spans="2:21" x14ac:dyDescent="0.25">
      <c r="B28" s="38" t="s">
        <v>50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R28" s="7">
        <v>3</v>
      </c>
      <c r="S28" s="7">
        <v>8</v>
      </c>
      <c r="T28" s="16">
        <f t="shared" ref="T28:T36" si="3">R28*S28</f>
        <v>24</v>
      </c>
    </row>
    <row r="29" spans="2:21" x14ac:dyDescent="0.25">
      <c r="B29" s="38" t="s">
        <v>55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R29" s="7">
        <v>5</v>
      </c>
      <c r="S29" s="7">
        <v>7</v>
      </c>
      <c r="T29" s="16">
        <f t="shared" si="3"/>
        <v>35</v>
      </c>
    </row>
    <row r="30" spans="2:21" x14ac:dyDescent="0.25"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R30" s="7">
        <v>7</v>
      </c>
      <c r="S30" s="7">
        <v>7</v>
      </c>
      <c r="T30" s="16">
        <f t="shared" si="3"/>
        <v>49</v>
      </c>
    </row>
    <row r="31" spans="2:21" x14ac:dyDescent="0.25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R31" s="7">
        <v>9</v>
      </c>
      <c r="S31" s="7">
        <v>6</v>
      </c>
      <c r="T31" s="16">
        <f t="shared" si="3"/>
        <v>54</v>
      </c>
    </row>
    <row r="32" spans="2:21" x14ac:dyDescent="0.25"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R32" s="7">
        <v>12</v>
      </c>
      <c r="S32" s="7">
        <v>14</v>
      </c>
      <c r="T32" s="16">
        <f t="shared" si="3"/>
        <v>168</v>
      </c>
    </row>
    <row r="33" spans="2:20" x14ac:dyDescent="0.25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R33" s="7">
        <v>16</v>
      </c>
      <c r="S33" s="7">
        <v>56</v>
      </c>
      <c r="T33" s="16">
        <f t="shared" si="3"/>
        <v>896</v>
      </c>
    </row>
    <row r="34" spans="2:20" x14ac:dyDescent="0.25">
      <c r="B34" s="1" t="s">
        <v>56</v>
      </c>
      <c r="R34" s="7">
        <v>21</v>
      </c>
      <c r="S34" s="7">
        <v>86</v>
      </c>
      <c r="T34" s="16">
        <f t="shared" si="3"/>
        <v>1806</v>
      </c>
    </row>
    <row r="35" spans="2:20" x14ac:dyDescent="0.25">
      <c r="B35" s="1" t="s">
        <v>57</v>
      </c>
      <c r="R35" s="7">
        <v>25</v>
      </c>
      <c r="S35" s="7">
        <v>131</v>
      </c>
      <c r="T35" s="16">
        <f t="shared" si="3"/>
        <v>3275</v>
      </c>
    </row>
    <row r="36" spans="2:20" x14ac:dyDescent="0.25">
      <c r="R36" s="7">
        <v>27</v>
      </c>
      <c r="S36" s="7">
        <v>130</v>
      </c>
      <c r="T36" s="16">
        <f t="shared" si="3"/>
        <v>3510</v>
      </c>
    </row>
    <row r="37" spans="2:20" ht="17.25" x14ac:dyDescent="0.25">
      <c r="B37" s="1" t="s">
        <v>58</v>
      </c>
      <c r="C37" s="1" t="s">
        <v>59</v>
      </c>
      <c r="D37" s="1">
        <f>POWER(T23,2)/COUNT(T28:T52)</f>
        <v>31.385852220073485</v>
      </c>
      <c r="E37" s="1" t="s">
        <v>60</v>
      </c>
      <c r="F37" s="1" t="s">
        <v>61</v>
      </c>
      <c r="G37" s="1">
        <f>SQRT(D37)</f>
        <v>5.6023077584218353</v>
      </c>
      <c r="R37" s="7">
        <v>31</v>
      </c>
      <c r="S37" s="7">
        <v>102</v>
      </c>
      <c r="T37" s="16">
        <f>R37*S37</f>
        <v>3162</v>
      </c>
    </row>
    <row r="38" spans="2:20" x14ac:dyDescent="0.25">
      <c r="R38" s="7">
        <v>34</v>
      </c>
      <c r="S38" s="7">
        <v>80</v>
      </c>
      <c r="T38" s="16">
        <f t="shared" ref="T38:T52" si="4">R38*S38</f>
        <v>2720</v>
      </c>
    </row>
    <row r="39" spans="2:20" x14ac:dyDescent="0.25">
      <c r="B39" s="28" t="s">
        <v>62</v>
      </c>
      <c r="C39" s="28"/>
      <c r="D39" s="28"/>
      <c r="E39" s="43" t="s">
        <v>71</v>
      </c>
      <c r="F39" s="43"/>
      <c r="R39" s="7">
        <v>38</v>
      </c>
      <c r="S39" s="7">
        <v>74</v>
      </c>
      <c r="T39" s="16">
        <f t="shared" si="4"/>
        <v>2812</v>
      </c>
    </row>
    <row r="40" spans="2:20" x14ac:dyDescent="0.25">
      <c r="R40" s="7">
        <v>44</v>
      </c>
      <c r="S40" s="7">
        <v>59</v>
      </c>
      <c r="T40" s="16">
        <f t="shared" si="4"/>
        <v>2596</v>
      </c>
    </row>
    <row r="41" spans="2:20" x14ac:dyDescent="0.25">
      <c r="R41" s="7">
        <v>45</v>
      </c>
      <c r="S41" s="7">
        <v>59</v>
      </c>
      <c r="T41" s="16">
        <f t="shared" si="4"/>
        <v>2655</v>
      </c>
    </row>
    <row r="42" spans="2:20" x14ac:dyDescent="0.25">
      <c r="R42" s="7">
        <v>50</v>
      </c>
      <c r="S42" s="7">
        <v>35</v>
      </c>
      <c r="T42" s="16">
        <f t="shared" si="4"/>
        <v>1750</v>
      </c>
    </row>
    <row r="43" spans="2:20" x14ac:dyDescent="0.25">
      <c r="R43" s="7">
        <v>53</v>
      </c>
      <c r="S43" s="7">
        <v>29</v>
      </c>
      <c r="T43" s="16">
        <f t="shared" si="4"/>
        <v>1537</v>
      </c>
    </row>
    <row r="44" spans="2:20" x14ac:dyDescent="0.25">
      <c r="R44" s="7">
        <v>59</v>
      </c>
      <c r="S44" s="7">
        <v>26</v>
      </c>
      <c r="T44" s="16">
        <f t="shared" si="4"/>
        <v>1534</v>
      </c>
    </row>
    <row r="45" spans="2:20" x14ac:dyDescent="0.25">
      <c r="B45" s="33" t="s">
        <v>67</v>
      </c>
      <c r="C45" s="33"/>
      <c r="D45"/>
      <c r="E45" s="34" t="s">
        <v>63</v>
      </c>
      <c r="F45" s="37">
        <v>2022</v>
      </c>
      <c r="G45" s="35" t="s">
        <v>53</v>
      </c>
      <c r="H45" s="31" t="s">
        <v>49</v>
      </c>
      <c r="R45" s="7">
        <v>62</v>
      </c>
      <c r="S45" s="7">
        <v>12</v>
      </c>
      <c r="T45" s="16">
        <f t="shared" si="4"/>
        <v>744</v>
      </c>
    </row>
    <row r="46" spans="2:20" x14ac:dyDescent="0.25">
      <c r="B46" s="19" t="s">
        <v>0</v>
      </c>
      <c r="C46" s="11">
        <v>2022</v>
      </c>
      <c r="D46"/>
      <c r="E46" s="34"/>
      <c r="F46" s="37"/>
      <c r="G46" s="36"/>
      <c r="H46" s="32"/>
      <c r="R46" s="7">
        <v>66</v>
      </c>
      <c r="S46" s="7">
        <v>4</v>
      </c>
      <c r="T46" s="16">
        <f t="shared" si="4"/>
        <v>264</v>
      </c>
    </row>
    <row r="47" spans="2:20" x14ac:dyDescent="0.25">
      <c r="B47" s="14" t="s">
        <v>25</v>
      </c>
      <c r="C47" s="7">
        <v>33</v>
      </c>
      <c r="D47"/>
      <c r="E47" s="7">
        <v>1</v>
      </c>
      <c r="F47" s="7">
        <v>33</v>
      </c>
      <c r="G47" s="7">
        <f t="shared" ref="G47:G53" si="5">E47*F47</f>
        <v>33</v>
      </c>
      <c r="H47" s="7">
        <f>POWER(E47-$G$66,2)</f>
        <v>1091.7135249942153</v>
      </c>
      <c r="R47" s="7">
        <v>68</v>
      </c>
      <c r="S47" s="7">
        <v>20</v>
      </c>
      <c r="T47" s="16">
        <f t="shared" si="4"/>
        <v>1360</v>
      </c>
    </row>
    <row r="48" spans="2:20" x14ac:dyDescent="0.25">
      <c r="B48" s="14" t="s">
        <v>26</v>
      </c>
      <c r="C48" s="7">
        <v>30</v>
      </c>
      <c r="D48"/>
      <c r="E48" s="7">
        <v>2.5</v>
      </c>
      <c r="F48" s="7">
        <v>30</v>
      </c>
      <c r="G48" s="7">
        <f t="shared" si="5"/>
        <v>75</v>
      </c>
      <c r="H48" s="7">
        <f>POWER(E48-$G$66,2)</f>
        <v>994.84025968809294</v>
      </c>
      <c r="R48" s="7">
        <v>70</v>
      </c>
      <c r="S48" s="7">
        <v>5</v>
      </c>
      <c r="T48" s="16">
        <f t="shared" si="4"/>
        <v>350</v>
      </c>
    </row>
    <row r="49" spans="2:20" x14ac:dyDescent="0.25">
      <c r="B49" s="14" t="s">
        <v>27</v>
      </c>
      <c r="C49" s="7">
        <v>32</v>
      </c>
      <c r="D49"/>
      <c r="E49" s="7">
        <v>7</v>
      </c>
      <c r="F49" s="7">
        <v>32</v>
      </c>
      <c r="G49" s="7">
        <f t="shared" si="5"/>
        <v>224</v>
      </c>
      <c r="H49" s="7">
        <f t="shared" ref="H49:H65" si="6">POWER(E49-$G$66,2)</f>
        <v>731.2204637697256</v>
      </c>
      <c r="R49" s="7">
        <v>73</v>
      </c>
      <c r="S49" s="7">
        <v>7</v>
      </c>
      <c r="T49" s="16">
        <f t="shared" si="4"/>
        <v>511</v>
      </c>
    </row>
    <row r="50" spans="2:20" x14ac:dyDescent="0.25">
      <c r="B50" s="14" t="s">
        <v>28</v>
      </c>
      <c r="C50" s="7">
        <v>58</v>
      </c>
      <c r="D50"/>
      <c r="E50" s="7">
        <v>12</v>
      </c>
      <c r="F50" s="7">
        <v>58</v>
      </c>
      <c r="G50" s="7">
        <f t="shared" si="5"/>
        <v>696</v>
      </c>
      <c r="H50" s="7">
        <f t="shared" si="6"/>
        <v>485.80957941598405</v>
      </c>
      <c r="R50" s="7">
        <v>76</v>
      </c>
      <c r="S50" s="7">
        <v>6</v>
      </c>
      <c r="T50" s="16">
        <f t="shared" si="4"/>
        <v>456</v>
      </c>
    </row>
    <row r="51" spans="2:20" x14ac:dyDescent="0.25">
      <c r="B51" s="14" t="s">
        <v>29</v>
      </c>
      <c r="C51" s="7">
        <v>349</v>
      </c>
      <c r="D51"/>
      <c r="E51" s="7">
        <v>17</v>
      </c>
      <c r="F51" s="7">
        <v>349</v>
      </c>
      <c r="G51" s="7">
        <f t="shared" si="5"/>
        <v>5933</v>
      </c>
      <c r="H51" s="7">
        <f t="shared" si="6"/>
        <v>290.39869506224255</v>
      </c>
      <c r="R51" s="7">
        <v>80</v>
      </c>
      <c r="S51" s="7">
        <v>2</v>
      </c>
      <c r="T51" s="16">
        <f t="shared" si="4"/>
        <v>160</v>
      </c>
    </row>
    <row r="52" spans="2:20" x14ac:dyDescent="0.25">
      <c r="B52" s="14" t="s">
        <v>30</v>
      </c>
      <c r="C52" s="7">
        <v>515</v>
      </c>
      <c r="D52"/>
      <c r="E52" s="7">
        <v>22</v>
      </c>
      <c r="F52" s="7">
        <v>515</v>
      </c>
      <c r="G52" s="7">
        <f t="shared" si="5"/>
        <v>11330</v>
      </c>
      <c r="H52" s="7">
        <f t="shared" si="6"/>
        <v>144.98781070850109</v>
      </c>
      <c r="R52" s="7">
        <v>83</v>
      </c>
      <c r="S52" s="7">
        <v>7</v>
      </c>
      <c r="T52" s="16">
        <f t="shared" si="4"/>
        <v>581</v>
      </c>
    </row>
    <row r="53" spans="2:20" x14ac:dyDescent="0.25">
      <c r="B53" s="14" t="s">
        <v>31</v>
      </c>
      <c r="C53" s="7">
        <v>588</v>
      </c>
      <c r="D53"/>
      <c r="E53" s="7">
        <v>27</v>
      </c>
      <c r="F53" s="7">
        <v>588</v>
      </c>
      <c r="G53" s="7">
        <f t="shared" si="5"/>
        <v>15876</v>
      </c>
      <c r="H53" s="7">
        <f t="shared" si="6"/>
        <v>49.576926354759586</v>
      </c>
      <c r="R53" s="44" t="s">
        <v>54</v>
      </c>
      <c r="S53" s="45"/>
      <c r="T53" s="20">
        <f>SUM(T28:T52)/SUM(S28:S52)</f>
        <v>33.959876543209873</v>
      </c>
    </row>
    <row r="54" spans="2:20" x14ac:dyDescent="0.25">
      <c r="B54" s="14" t="s">
        <v>32</v>
      </c>
      <c r="C54" s="7">
        <v>512</v>
      </c>
      <c r="D54"/>
      <c r="E54" s="7">
        <v>32</v>
      </c>
      <c r="F54" s="7">
        <v>512</v>
      </c>
      <c r="G54" s="7">
        <f t="shared" ref="G54:G65" si="7">E54*F54</f>
        <v>16384</v>
      </c>
      <c r="H54" s="7">
        <f t="shared" si="6"/>
        <v>4.1660420010180932</v>
      </c>
    </row>
    <row r="55" spans="2:20" x14ac:dyDescent="0.25">
      <c r="B55" s="14" t="s">
        <v>33</v>
      </c>
      <c r="C55" s="7">
        <v>452</v>
      </c>
      <c r="D55"/>
      <c r="E55" s="7">
        <v>37</v>
      </c>
      <c r="F55" s="7">
        <v>452</v>
      </c>
      <c r="G55" s="7">
        <f>E55*F55</f>
        <v>16724</v>
      </c>
      <c r="H55" s="7">
        <f t="shared" si="6"/>
        <v>8.7551576472765991</v>
      </c>
    </row>
    <row r="56" spans="2:20" x14ac:dyDescent="0.25">
      <c r="B56" s="14" t="s">
        <v>34</v>
      </c>
      <c r="C56" s="7">
        <v>355</v>
      </c>
      <c r="D56"/>
      <c r="E56" s="7">
        <v>42</v>
      </c>
      <c r="F56" s="7">
        <v>355</v>
      </c>
      <c r="G56" s="7">
        <f>E56*F56</f>
        <v>14910</v>
      </c>
      <c r="H56" s="7">
        <f t="shared" si="6"/>
        <v>63.344273293535103</v>
      </c>
    </row>
    <row r="57" spans="2:20" x14ac:dyDescent="0.25">
      <c r="B57" s="14" t="s">
        <v>35</v>
      </c>
      <c r="C57" s="7">
        <v>229</v>
      </c>
      <c r="D57"/>
      <c r="E57" s="7">
        <v>47</v>
      </c>
      <c r="F57" s="7">
        <v>229</v>
      </c>
      <c r="G57" s="7">
        <f>E57*F57</f>
        <v>10763</v>
      </c>
      <c r="H57" s="7">
        <f t="shared" si="6"/>
        <v>167.93338893979362</v>
      </c>
    </row>
    <row r="58" spans="2:20" x14ac:dyDescent="0.25">
      <c r="B58" s="14" t="s">
        <v>36</v>
      </c>
      <c r="C58" s="7">
        <v>163</v>
      </c>
      <c r="D58"/>
      <c r="E58" s="7">
        <v>52</v>
      </c>
      <c r="F58" s="7">
        <v>163</v>
      </c>
      <c r="G58" s="7">
        <f t="shared" si="7"/>
        <v>8476</v>
      </c>
      <c r="H58" s="7">
        <f t="shared" si="6"/>
        <v>322.52250458605209</v>
      </c>
    </row>
    <row r="59" spans="2:20" x14ac:dyDescent="0.25">
      <c r="B59" s="14" t="s">
        <v>37</v>
      </c>
      <c r="C59" s="7">
        <v>122</v>
      </c>
      <c r="D59"/>
      <c r="E59" s="7">
        <v>57</v>
      </c>
      <c r="F59" s="7">
        <v>122</v>
      </c>
      <c r="G59" s="7">
        <f t="shared" si="7"/>
        <v>6954</v>
      </c>
      <c r="H59" s="7">
        <f t="shared" si="6"/>
        <v>527.11162023231066</v>
      </c>
    </row>
    <row r="60" spans="2:20" x14ac:dyDescent="0.25">
      <c r="B60" s="14" t="s">
        <v>38</v>
      </c>
      <c r="C60" s="7">
        <v>65</v>
      </c>
      <c r="D60"/>
      <c r="E60" s="7">
        <v>62</v>
      </c>
      <c r="F60" s="7">
        <v>65</v>
      </c>
      <c r="G60" s="7">
        <f t="shared" si="7"/>
        <v>4030</v>
      </c>
      <c r="H60" s="7">
        <f t="shared" si="6"/>
        <v>781.70073587856916</v>
      </c>
    </row>
    <row r="61" spans="2:20" x14ac:dyDescent="0.25">
      <c r="B61" s="14" t="s">
        <v>39</v>
      </c>
      <c r="C61" s="7">
        <v>62</v>
      </c>
      <c r="D61"/>
      <c r="E61" s="7">
        <v>67</v>
      </c>
      <c r="F61" s="7">
        <v>62</v>
      </c>
      <c r="G61" s="7">
        <f t="shared" si="7"/>
        <v>4154</v>
      </c>
      <c r="H61" s="7">
        <f t="shared" si="6"/>
        <v>1086.2898515248276</v>
      </c>
    </row>
    <row r="62" spans="2:20" x14ac:dyDescent="0.25">
      <c r="B62" s="14" t="s">
        <v>40</v>
      </c>
      <c r="C62" s="7">
        <v>34</v>
      </c>
      <c r="D62"/>
      <c r="E62" s="7">
        <v>72</v>
      </c>
      <c r="F62" s="7">
        <v>34</v>
      </c>
      <c r="G62" s="7">
        <f t="shared" si="7"/>
        <v>2448</v>
      </c>
      <c r="H62" s="7">
        <f t="shared" si="6"/>
        <v>1440.8789671710861</v>
      </c>
    </row>
    <row r="63" spans="2:20" x14ac:dyDescent="0.25">
      <c r="B63" s="14" t="s">
        <v>41</v>
      </c>
      <c r="C63" s="7">
        <v>36</v>
      </c>
      <c r="D63"/>
      <c r="E63" s="7">
        <v>77</v>
      </c>
      <c r="F63" s="7">
        <v>36</v>
      </c>
      <c r="G63" s="7">
        <f t="shared" si="7"/>
        <v>2772</v>
      </c>
      <c r="H63" s="7">
        <f t="shared" si="6"/>
        <v>1845.4680828173446</v>
      </c>
    </row>
    <row r="64" spans="2:20" x14ac:dyDescent="0.25">
      <c r="B64" s="14" t="s">
        <v>42</v>
      </c>
      <c r="C64" s="7">
        <v>27</v>
      </c>
      <c r="D64"/>
      <c r="E64" s="7">
        <v>82</v>
      </c>
      <c r="F64" s="7">
        <v>27</v>
      </c>
      <c r="G64" s="7">
        <f t="shared" si="7"/>
        <v>2214</v>
      </c>
      <c r="H64" s="7">
        <f t="shared" si="6"/>
        <v>2300.0571984636031</v>
      </c>
    </row>
    <row r="65" spans="1:22" x14ac:dyDescent="0.25">
      <c r="B65" s="14" t="s">
        <v>43</v>
      </c>
      <c r="C65" s="7">
        <v>13</v>
      </c>
      <c r="D65"/>
      <c r="E65" s="7">
        <v>85</v>
      </c>
      <c r="F65" s="7">
        <v>13</v>
      </c>
      <c r="G65" s="7">
        <f t="shared" si="7"/>
        <v>1105</v>
      </c>
      <c r="H65" s="7">
        <f t="shared" si="6"/>
        <v>2596.8106678513582</v>
      </c>
      <c r="L65" s="25"/>
    </row>
    <row r="66" spans="1:22" x14ac:dyDescent="0.25">
      <c r="B66" s="12" t="s">
        <v>44</v>
      </c>
      <c r="C66" s="13">
        <v>3928</v>
      </c>
      <c r="D66"/>
      <c r="F66" s="1" t="s">
        <v>64</v>
      </c>
      <c r="G66" s="1">
        <f>SUM(G47:G65)/SUM(F47:F65)</f>
        <v>34.041088435374149</v>
      </c>
    </row>
    <row r="67" spans="1:22" x14ac:dyDescent="0.25">
      <c r="E67" s="28" t="s">
        <v>48</v>
      </c>
      <c r="F67" s="28"/>
      <c r="G67" s="1">
        <f>SQRT((1/COUNT(H47:H65))*SUM(H47:H65))</f>
        <v>28.035302698374583</v>
      </c>
    </row>
    <row r="68" spans="1:22" x14ac:dyDescent="0.25">
      <c r="E68" s="1" t="s">
        <v>65</v>
      </c>
      <c r="F68" s="30" t="s">
        <v>66</v>
      </c>
      <c r="G68" s="30"/>
    </row>
    <row r="70" spans="1:22" x14ac:dyDescent="0.25">
      <c r="B70" s="1" t="s">
        <v>69</v>
      </c>
    </row>
    <row r="71" spans="1:22" x14ac:dyDescent="0.25">
      <c r="B71" s="28" t="s">
        <v>70</v>
      </c>
      <c r="C71" s="28"/>
      <c r="D71" s="28"/>
      <c r="E71" s="21" t="str">
        <f>E39</f>
        <v>(33.95, 31.38)</v>
      </c>
    </row>
    <row r="72" spans="1:22" x14ac:dyDescent="0.25">
      <c r="E72" s="22" t="str">
        <f>F68</f>
        <v>(34.12, 28.01)</v>
      </c>
    </row>
    <row r="74" spans="1:22" x14ac:dyDescent="0.25">
      <c r="B74" s="29" t="s">
        <v>72</v>
      </c>
      <c r="C74" s="29"/>
      <c r="D74" s="29"/>
      <c r="E74" s="29"/>
      <c r="F74" s="29"/>
      <c r="G74" s="29"/>
      <c r="H74" s="29"/>
      <c r="I74" s="29"/>
      <c r="J74" s="29"/>
      <c r="K74" s="29"/>
    </row>
    <row r="75" spans="1:22" x14ac:dyDescent="0.25">
      <c r="C75" s="25"/>
    </row>
    <row r="76" spans="1:22" s="46" customFormat="1" x14ac:dyDescent="0.25"/>
    <row r="77" spans="1:22" x14ac:dyDescent="0.25">
      <c r="A77" s="1">
        <v>4</v>
      </c>
    </row>
    <row r="79" spans="1:22" x14ac:dyDescent="0.25">
      <c r="B79" s="29" t="s">
        <v>75</v>
      </c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t="s">
        <v>73</v>
      </c>
      <c r="P79"/>
      <c r="Q79"/>
      <c r="S79" s="23" t="s">
        <v>63</v>
      </c>
      <c r="T79" s="52" t="s">
        <v>74</v>
      </c>
      <c r="U79" s="18" t="s">
        <v>53</v>
      </c>
      <c r="V79" s="24" t="s">
        <v>49</v>
      </c>
    </row>
    <row r="80" spans="1:22" x14ac:dyDescent="0.25">
      <c r="B80" s="47" t="s">
        <v>91</v>
      </c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55" t="s">
        <v>51</v>
      </c>
      <c r="P80" s="55"/>
      <c r="Q80" s="7" t="s">
        <v>74</v>
      </c>
      <c r="S80" s="53"/>
      <c r="T80" s="52"/>
      <c r="U80" s="54"/>
      <c r="V80" s="24"/>
    </row>
    <row r="81" spans="2:22" x14ac:dyDescent="0.25">
      <c r="B81" s="29" t="s">
        <v>76</v>
      </c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56" t="s">
        <v>25</v>
      </c>
      <c r="P81" s="56"/>
      <c r="Q81" s="51">
        <v>1</v>
      </c>
      <c r="S81" s="7">
        <v>1</v>
      </c>
      <c r="T81" s="51">
        <v>1</v>
      </c>
      <c r="U81" s="7">
        <f>S81*T81</f>
        <v>1</v>
      </c>
      <c r="V81" s="7">
        <f>POWER(S81-$U$101,2)</f>
        <v>1371.0951406194376</v>
      </c>
    </row>
    <row r="82" spans="2:22" x14ac:dyDescent="0.25">
      <c r="O82" s="56" t="s">
        <v>26</v>
      </c>
      <c r="P82" s="56"/>
      <c r="Q82" s="51">
        <v>0</v>
      </c>
      <c r="S82" s="7">
        <v>2.5</v>
      </c>
      <c r="T82" s="51">
        <v>0</v>
      </c>
      <c r="U82" s="7">
        <f>S82*T82</f>
        <v>0</v>
      </c>
      <c r="V82" s="7">
        <f t="shared" ref="V82:V98" si="8">POWER(S82-$U$101,2)</f>
        <v>1262.2602349590604</v>
      </c>
    </row>
    <row r="83" spans="2:22" x14ac:dyDescent="0.25">
      <c r="B83" s="1" t="s">
        <v>77</v>
      </c>
      <c r="O83" s="56" t="s">
        <v>28</v>
      </c>
      <c r="P83" s="56"/>
      <c r="Q83" s="51">
        <v>1</v>
      </c>
      <c r="S83" s="7">
        <v>12</v>
      </c>
      <c r="T83" s="51">
        <v>1</v>
      </c>
      <c r="U83" s="7">
        <f t="shared" ref="U83:U98" si="9">S83*T83</f>
        <v>12</v>
      </c>
      <c r="V83" s="7">
        <f t="shared" si="8"/>
        <v>677.4724991100037</v>
      </c>
    </row>
    <row r="84" spans="2:22" x14ac:dyDescent="0.25">
      <c r="B84" s="28" t="s">
        <v>78</v>
      </c>
      <c r="C84" s="28"/>
      <c r="D84" s="28"/>
      <c r="E84" s="28"/>
      <c r="F84" s="28"/>
      <c r="G84" s="28"/>
      <c r="O84" s="56" t="s">
        <v>29</v>
      </c>
      <c r="P84" s="56"/>
      <c r="Q84" s="51">
        <v>8</v>
      </c>
      <c r="S84" s="7">
        <v>17</v>
      </c>
      <c r="T84" s="51">
        <v>8</v>
      </c>
      <c r="U84" s="7">
        <f t="shared" si="9"/>
        <v>136</v>
      </c>
      <c r="V84" s="7">
        <f t="shared" si="8"/>
        <v>442.18948024207913</v>
      </c>
    </row>
    <row r="85" spans="2:22" x14ac:dyDescent="0.25">
      <c r="O85" s="56" t="s">
        <v>30</v>
      </c>
      <c r="P85" s="56"/>
      <c r="Q85" s="51">
        <v>10</v>
      </c>
      <c r="S85" s="7">
        <v>22</v>
      </c>
      <c r="T85" s="51">
        <v>10</v>
      </c>
      <c r="U85" s="7">
        <f t="shared" si="9"/>
        <v>220</v>
      </c>
      <c r="V85" s="7">
        <f t="shared" si="8"/>
        <v>256.90646137415456</v>
      </c>
    </row>
    <row r="86" spans="2:22" x14ac:dyDescent="0.25">
      <c r="B86" s="1" t="s">
        <v>79</v>
      </c>
      <c r="C86" s="1" t="s">
        <v>80</v>
      </c>
      <c r="O86" s="56" t="s">
        <v>31</v>
      </c>
      <c r="P86" s="56"/>
      <c r="Q86" s="51">
        <v>14</v>
      </c>
      <c r="S86" s="7">
        <v>27</v>
      </c>
      <c r="T86" s="51">
        <v>14</v>
      </c>
      <c r="U86" s="7">
        <f t="shared" si="9"/>
        <v>378</v>
      </c>
      <c r="V86" s="7">
        <f t="shared" si="8"/>
        <v>121.62344250623003</v>
      </c>
    </row>
    <row r="87" spans="2:22" x14ac:dyDescent="0.25">
      <c r="B87" s="1" t="s">
        <v>81</v>
      </c>
      <c r="C87" s="1" t="s">
        <v>82</v>
      </c>
      <c r="O87" s="56" t="s">
        <v>32</v>
      </c>
      <c r="P87" s="56"/>
      <c r="Q87" s="51">
        <v>17</v>
      </c>
      <c r="S87" s="7">
        <v>32</v>
      </c>
      <c r="T87" s="51">
        <v>17</v>
      </c>
      <c r="U87" s="7">
        <f t="shared" si="9"/>
        <v>544</v>
      </c>
      <c r="V87" s="7">
        <f t="shared" si="8"/>
        <v>36.340423638305481</v>
      </c>
    </row>
    <row r="88" spans="2:22" x14ac:dyDescent="0.25">
      <c r="O88" s="56" t="s">
        <v>33</v>
      </c>
      <c r="P88" s="56"/>
      <c r="Q88" s="51">
        <v>14</v>
      </c>
      <c r="S88" s="7">
        <v>37</v>
      </c>
      <c r="T88" s="51">
        <v>14</v>
      </c>
      <c r="U88" s="7">
        <f t="shared" si="9"/>
        <v>518</v>
      </c>
      <c r="V88" s="7">
        <f t="shared" si="8"/>
        <v>1.0574047703809237</v>
      </c>
    </row>
    <row r="89" spans="2:22" x14ac:dyDescent="0.25">
      <c r="B89" s="1" t="s">
        <v>83</v>
      </c>
      <c r="O89" s="56" t="s">
        <v>34</v>
      </c>
      <c r="P89" s="56"/>
      <c r="Q89" s="51">
        <v>9</v>
      </c>
      <c r="S89" s="7">
        <v>42</v>
      </c>
      <c r="T89" s="51">
        <v>9</v>
      </c>
      <c r="U89" s="7">
        <f t="shared" si="9"/>
        <v>378</v>
      </c>
      <c r="V89" s="7">
        <f t="shared" si="8"/>
        <v>15.77438590245637</v>
      </c>
    </row>
    <row r="90" spans="2:22" x14ac:dyDescent="0.25">
      <c r="B90" s="1" t="s">
        <v>84</v>
      </c>
      <c r="C90" s="1">
        <f>(T22-U101)/((T23)/(SQRT(COUNT(R28:R52))))</f>
        <v>-0.69694104663068868</v>
      </c>
      <c r="O90" s="56" t="s">
        <v>35</v>
      </c>
      <c r="P90" s="56"/>
      <c r="Q90" s="51">
        <v>10</v>
      </c>
      <c r="S90" s="7">
        <v>47</v>
      </c>
      <c r="T90" s="51">
        <v>10</v>
      </c>
      <c r="U90" s="7">
        <f t="shared" si="9"/>
        <v>470</v>
      </c>
      <c r="V90" s="7">
        <f t="shared" si="8"/>
        <v>80.49136703453182</v>
      </c>
    </row>
    <row r="91" spans="2:22" x14ac:dyDescent="0.25">
      <c r="O91" s="56" t="s">
        <v>36</v>
      </c>
      <c r="P91" s="56"/>
      <c r="Q91" s="51">
        <v>6</v>
      </c>
      <c r="S91" s="7">
        <v>52</v>
      </c>
      <c r="T91" s="51">
        <v>6</v>
      </c>
      <c r="U91" s="7">
        <f t="shared" si="9"/>
        <v>312</v>
      </c>
      <c r="V91" s="7">
        <f t="shared" si="8"/>
        <v>195.20834816660727</v>
      </c>
    </row>
    <row r="92" spans="2:22" x14ac:dyDescent="0.25">
      <c r="B92" s="1" t="s">
        <v>85</v>
      </c>
      <c r="O92" s="56" t="s">
        <v>37</v>
      </c>
      <c r="P92" s="56"/>
      <c r="Q92" s="51">
        <v>5</v>
      </c>
      <c r="S92" s="7">
        <v>57</v>
      </c>
      <c r="T92" s="51">
        <v>5</v>
      </c>
      <c r="U92" s="7">
        <f t="shared" si="9"/>
        <v>285</v>
      </c>
      <c r="V92" s="7">
        <f t="shared" si="8"/>
        <v>359.9253292986827</v>
      </c>
    </row>
    <row r="93" spans="2:22" x14ac:dyDescent="0.25">
      <c r="B93" s="1" t="s">
        <v>86</v>
      </c>
      <c r="C93" s="1">
        <v>1.645</v>
      </c>
      <c r="O93" s="56" t="s">
        <v>38</v>
      </c>
      <c r="P93" s="56"/>
      <c r="Q93" s="51">
        <v>2</v>
      </c>
      <c r="S93" s="7">
        <v>62</v>
      </c>
      <c r="T93" s="51">
        <v>2</v>
      </c>
      <c r="U93" s="7">
        <f t="shared" si="9"/>
        <v>124</v>
      </c>
      <c r="V93" s="7">
        <f t="shared" si="8"/>
        <v>574.64231043075813</v>
      </c>
    </row>
    <row r="94" spans="2:22" x14ac:dyDescent="0.25">
      <c r="O94" s="56" t="s">
        <v>39</v>
      </c>
      <c r="P94" s="56"/>
      <c r="Q94" s="51">
        <v>3</v>
      </c>
      <c r="S94" s="7">
        <v>67</v>
      </c>
      <c r="T94" s="51">
        <v>3</v>
      </c>
      <c r="U94" s="7">
        <f t="shared" si="9"/>
        <v>201</v>
      </c>
      <c r="V94" s="7">
        <f t="shared" si="8"/>
        <v>839.35929156283362</v>
      </c>
    </row>
    <row r="95" spans="2:22" x14ac:dyDescent="0.25">
      <c r="B95" s="1" t="s">
        <v>87</v>
      </c>
      <c r="O95" s="56" t="s">
        <v>40</v>
      </c>
      <c r="P95" s="56"/>
      <c r="Q95" s="51">
        <v>3</v>
      </c>
      <c r="S95" s="7">
        <v>72</v>
      </c>
      <c r="T95" s="51">
        <v>3</v>
      </c>
      <c r="U95" s="7">
        <f t="shared" si="9"/>
        <v>216</v>
      </c>
      <c r="V95" s="7">
        <f t="shared" si="8"/>
        <v>1154.076272694909</v>
      </c>
    </row>
    <row r="96" spans="2:22" x14ac:dyDescent="0.25">
      <c r="C96" s="28" t="s">
        <v>88</v>
      </c>
      <c r="D96" s="28"/>
      <c r="O96" s="56" t="s">
        <v>41</v>
      </c>
      <c r="P96" s="56"/>
      <c r="Q96" s="51">
        <v>2</v>
      </c>
      <c r="S96" s="7">
        <v>77</v>
      </c>
      <c r="T96" s="51">
        <v>2</v>
      </c>
      <c r="U96" s="7">
        <f t="shared" si="9"/>
        <v>154</v>
      </c>
      <c r="V96" s="7">
        <f t="shared" si="8"/>
        <v>1518.7932538269845</v>
      </c>
    </row>
    <row r="97" spans="2:22" x14ac:dyDescent="0.25">
      <c r="O97" s="56" t="s">
        <v>42</v>
      </c>
      <c r="P97" s="56"/>
      <c r="Q97" s="51">
        <v>1</v>
      </c>
      <c r="S97" s="7">
        <v>82</v>
      </c>
      <c r="T97" s="51">
        <v>1</v>
      </c>
      <c r="U97" s="7">
        <f t="shared" si="9"/>
        <v>82</v>
      </c>
      <c r="V97" s="7">
        <f t="shared" si="8"/>
        <v>1933.51023495906</v>
      </c>
    </row>
    <row r="98" spans="2:22" x14ac:dyDescent="0.25">
      <c r="B98" s="28" t="s">
        <v>89</v>
      </c>
      <c r="C98" s="28"/>
      <c r="D98" s="28"/>
      <c r="O98" s="56" t="s">
        <v>43</v>
      </c>
      <c r="P98" s="56"/>
      <c r="Q98" s="51">
        <v>0</v>
      </c>
      <c r="S98" s="7">
        <v>85</v>
      </c>
      <c r="T98" s="51">
        <v>0</v>
      </c>
      <c r="U98" s="7">
        <f t="shared" si="9"/>
        <v>0</v>
      </c>
      <c r="V98" s="7">
        <f t="shared" si="8"/>
        <v>2206.3404236383053</v>
      </c>
    </row>
    <row r="99" spans="2:22" x14ac:dyDescent="0.25">
      <c r="O99" s="48" t="s">
        <v>44</v>
      </c>
      <c r="P99" s="48"/>
      <c r="Q99">
        <v>107</v>
      </c>
      <c r="T99" s="50"/>
      <c r="U99" s="49"/>
      <c r="V99" s="49"/>
    </row>
    <row r="100" spans="2:22" x14ac:dyDescent="0.25">
      <c r="B100" s="28" t="s">
        <v>90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</row>
    <row r="101" spans="2:22" x14ac:dyDescent="0.25">
      <c r="T101" s="1" t="s">
        <v>64</v>
      </c>
      <c r="U101" s="1">
        <f>SUM(U81:U98)/SUM(T81:T98)</f>
        <v>38.028301886792455</v>
      </c>
    </row>
    <row r="102" spans="2:22" x14ac:dyDescent="0.25">
      <c r="S102" s="28" t="s">
        <v>48</v>
      </c>
      <c r="T102" s="28"/>
      <c r="U102" s="1">
        <f>SQRT((1/COUNT(V81:V98))*SUM(V81:V98))</f>
        <v>26.922797345924327</v>
      </c>
    </row>
    <row r="103" spans="2:22" x14ac:dyDescent="0.25">
      <c r="T103"/>
      <c r="U103"/>
    </row>
  </sheetData>
  <sortState xmlns:xlrd2="http://schemas.microsoft.com/office/spreadsheetml/2017/richdata2" ref="R28:R52">
    <sortCondition ref="R28:R52"/>
  </sortState>
  <mergeCells count="55">
    <mergeCell ref="B100:M100"/>
    <mergeCell ref="S102:T102"/>
    <mergeCell ref="O97:P97"/>
    <mergeCell ref="O98:P98"/>
    <mergeCell ref="O80:P80"/>
    <mergeCell ref="O92:P92"/>
    <mergeCell ref="O93:P93"/>
    <mergeCell ref="O94:P94"/>
    <mergeCell ref="O95:P95"/>
    <mergeCell ref="O96:P96"/>
    <mergeCell ref="O87:P87"/>
    <mergeCell ref="O88:P88"/>
    <mergeCell ref="O89:P89"/>
    <mergeCell ref="O90:P90"/>
    <mergeCell ref="O91:P91"/>
    <mergeCell ref="O82:P82"/>
    <mergeCell ref="O83:P83"/>
    <mergeCell ref="O84:P84"/>
    <mergeCell ref="O85:P85"/>
    <mergeCell ref="O86:P86"/>
    <mergeCell ref="B79:N79"/>
    <mergeCell ref="O99:P99"/>
    <mergeCell ref="O81:P81"/>
    <mergeCell ref="B81:N81"/>
    <mergeCell ref="B84:G84"/>
    <mergeCell ref="C96:D96"/>
    <mergeCell ref="B98:D98"/>
    <mergeCell ref="O1:O2"/>
    <mergeCell ref="B26:N26"/>
    <mergeCell ref="U1:U2"/>
    <mergeCell ref="B71:D71"/>
    <mergeCell ref="B33:N33"/>
    <mergeCell ref="B39:D39"/>
    <mergeCell ref="R1:R2"/>
    <mergeCell ref="T1:T2"/>
    <mergeCell ref="R23:S23"/>
    <mergeCell ref="S24:T24"/>
    <mergeCell ref="E39:F39"/>
    <mergeCell ref="R53:S53"/>
    <mergeCell ref="B27:N27"/>
    <mergeCell ref="B28:N28"/>
    <mergeCell ref="B29:N29"/>
    <mergeCell ref="B30:N30"/>
    <mergeCell ref="B31:N31"/>
    <mergeCell ref="B32:N32"/>
    <mergeCell ref="B1:B2"/>
    <mergeCell ref="C1:N1"/>
    <mergeCell ref="E67:F67"/>
    <mergeCell ref="B74:K74"/>
    <mergeCell ref="F68:G68"/>
    <mergeCell ref="H45:H46"/>
    <mergeCell ref="B45:C45"/>
    <mergeCell ref="E45:E46"/>
    <mergeCell ref="G45:G46"/>
    <mergeCell ref="F45:F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Pérez Mendoza</dc:creator>
  <cp:lastModifiedBy>Erick Pérez Mendoza</cp:lastModifiedBy>
  <dcterms:created xsi:type="dcterms:W3CDTF">2015-06-05T18:17:20Z</dcterms:created>
  <dcterms:modified xsi:type="dcterms:W3CDTF">2024-05-18T06:39:29Z</dcterms:modified>
</cp:coreProperties>
</file>