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alculate T, P and H BME280" sheetId="1" state="visible" r:id="rId2"/>
  </sheets>
  <externalReferences>
    <externalReference r:id="rId3"/>
  </externalReferences>
  <definedNames>
    <definedName function="false" hidden="false" name="AC1_EEPROM" vbProcedure="false">#REF!</definedName>
    <definedName function="false" hidden="false" name="AC2_EEPROM" vbProcedure="false">#REF!</definedName>
    <definedName function="false" hidden="false" name="AC3_EEPROM" vbProcedure="false">#REF!</definedName>
    <definedName function="false" hidden="false" name="AC4_EEPROM" vbProcedure="false">#REF!</definedName>
    <definedName function="false" hidden="false" name="AC5_EEPROM" vbProcedure="false">#REF!</definedName>
    <definedName function="false" hidden="false" name="AC6_EEPROM" vbProcedure="false">#REF!</definedName>
    <definedName function="false" hidden="false" name="ADC_H" vbProcedure="false">#REF!</definedName>
    <definedName function="false" hidden="false" name="B1_EEPROM" vbProcedure="false">#REF!</definedName>
    <definedName function="false" hidden="false" name="B2_EEPROM" vbProcedure="false">#REF!</definedName>
    <definedName function="false" hidden="false" name="B6_var" vbProcedure="false">#REF!</definedName>
    <definedName function="false" hidden="false" name="Ch" vbProcedure="false">#REF!</definedName>
    <definedName function="false" hidden="false" name="Cint_exact" vbProcedure="false">#REF!</definedName>
    <definedName function="false" hidden="false" name="cword00" vbProcedure="false">#REF!</definedName>
    <definedName function="false" hidden="false" name="DIG_H1" vbProcedure="false">'calculate T, P and H BME280'!$D$20</definedName>
    <definedName function="false" hidden="false" name="DIG_H2" vbProcedure="false">'calculate T, P and H BME280'!$D$21</definedName>
    <definedName function="false" hidden="false" name="DIG_H3" vbProcedure="false">'calculate T, P and H BME280'!$D$22</definedName>
    <definedName function="false" hidden="false" name="DIG_H4" vbProcedure="false">'calculate T, P and H BME280'!$D$23</definedName>
    <definedName function="false" hidden="false" name="DIG_H5" vbProcedure="false">'calculate T, P and H BME280'!$D$24</definedName>
    <definedName function="false" hidden="false" name="DIG_H6" vbProcedure="false">'calculate T, P and H BME280'!$D$25</definedName>
    <definedName function="false" hidden="false" name="dig_P1" vbProcedure="false">'calculate T, P and H BME280'!$D$10</definedName>
    <definedName function="false" hidden="false" name="dig_P2" vbProcedure="false">'calculate T, P and H BME280'!$D$11</definedName>
    <definedName function="false" hidden="false" name="dig_P3" vbProcedure="false">'calculate T, P and H BME280'!$D$12</definedName>
    <definedName function="false" hidden="false" name="dig_P4" vbProcedure="false">'calculate T, P and H BME280'!$D$13</definedName>
    <definedName function="false" hidden="false" name="dig_P5" vbProcedure="false">'calculate T, P and H BME280'!$D$14</definedName>
    <definedName function="false" hidden="false" name="dig_P6" vbProcedure="false">'calculate T, P and H BME280'!$D$15</definedName>
    <definedName function="false" hidden="false" name="dig_P7" vbProcedure="false">'calculate T, P and H BME280'!$D$16</definedName>
    <definedName function="false" hidden="false" name="dig_P8" vbProcedure="false">'calculate T, P and H BME280'!$D$17</definedName>
    <definedName function="false" hidden="false" name="dig_P9" vbProcedure="false">'calculate T, P and H BME280'!$D$18</definedName>
    <definedName function="false" hidden="false" name="dig_T1" vbProcedure="false">'calculate T, P and H BME280'!$D$6</definedName>
    <definedName function="false" hidden="false" name="dig_T2" vbProcedure="false">'calculate T, P and H BME280'!$D$7</definedName>
    <definedName function="false" hidden="false" name="dig_T3" vbProcedure="false">'calculate T, P and H BME280'!$D$8</definedName>
    <definedName function="false" hidden="false" name="edde" vbProcedure="false">#REF!</definedName>
    <definedName function="false" hidden="false" name="hLin" vbProcedure="false">#REF!</definedName>
    <definedName function="false" hidden="false" name="hLin2_h" vbProcedure="false">#REF!</definedName>
    <definedName function="false" hidden="false" name="Hoff" vbProcedure="false">#REF!</definedName>
    <definedName function="false" hidden="false" name="Hsens" vbProcedure="false">#REF!</definedName>
    <definedName function="false" hidden="false" name="MB_EEPROM" vbProcedure="false">#REF!</definedName>
    <definedName function="false" hidden="false" name="MC_EEPROM" vbProcedure="false">#REF!</definedName>
    <definedName function="false" hidden="false" name="MD_EEPROM" vbProcedure="false">#REF!</definedName>
    <definedName function="false" hidden="false" name="n_samples" vbProcedure="false">#REF!</definedName>
    <definedName function="false" hidden="false" name="O" vbProcedure="false">#REF!</definedName>
    <definedName function="false" hidden="false" name="osrs" vbProcedure="false">#REF!</definedName>
    <definedName function="false" hidden="false" name="oss" vbProcedure="false">#REF!</definedName>
    <definedName function="false" hidden="false" name="O_h" vbProcedure="false">#REF!</definedName>
    <definedName function="false" hidden="false" name="par_b" vbProcedure="false">#REF!</definedName>
    <definedName function="false" hidden="false" name="par_c" vbProcedure="false">#REF!</definedName>
    <definedName function="false" hidden="false" name="par_d" vbProcedure="false">#REF!</definedName>
    <definedName function="false" hidden="false" name="Rnull" vbProcedure="false">'[1]R 276,6mV ISRLIN'!$M$5</definedName>
    <definedName function="false" hidden="false" name="sdsd" vbProcedure="false">#REF!</definedName>
    <definedName function="false" hidden="false" name="Sens" vbProcedure="false">#REF!</definedName>
    <definedName function="false" hidden="false" name="S_h" vbProcedure="false">#REF!</definedName>
    <definedName function="false" hidden="false" name="TC1O" vbProcedure="false">#REF!</definedName>
    <definedName function="false" hidden="false" name="TC1O_h" vbProcedure="false">#REF!</definedName>
    <definedName function="false" hidden="false" name="TC1S" vbProcedure="false">#REF!</definedName>
    <definedName function="false" hidden="false" name="TC1S_h" vbProcedure="false">#REF!</definedName>
    <definedName function="false" hidden="false" name="TC2S" vbProcedure="false">#REF!</definedName>
    <definedName function="false" hidden="false" name="TC2S_h" vbProcedure="false">#REF!</definedName>
    <definedName function="false" hidden="false" name="TK1R" vbProcedure="false">#REF!</definedName>
    <definedName function="false" hidden="false" name="t_asic" vbProcedure="false">#REF!</definedName>
    <definedName function="false" hidden="false" name="t_fine" vbProcedure="false">'calculate T, P and H BME280'!$D$37</definedName>
    <definedName function="false" hidden="false" name="t_sens" vbProcedure="false">#REF!</definedName>
    <definedName function="false" hidden="false" name="UH_16" vbProcedure="false">'calculate T, P and H BME280'!$D$31</definedName>
    <definedName function="false" hidden="false" name="UPtot" vbProcedure="false">#REF!</definedName>
    <definedName function="false" hidden="false" name="UP_20" vbProcedure="false">'calculate T, P and H BME280'!$D$30</definedName>
    <definedName function="false" hidden="false" name="UT" vbProcedure="false">#REF!</definedName>
    <definedName function="false" hidden="false" name="UT_20" vbProcedure="false">'calculate T, P and H BME280'!$D$29</definedName>
    <definedName function="false" hidden="false" name="UT_new" vbProcedure="false">'calculate t, p and h bme280'!#ref!</definedName>
    <definedName function="false" hidden="false" name="var_a" vbProcedure="false">#REF!</definedName>
    <definedName function="false" hidden="false" name="var_b" vbProcedure="false">#REF!</definedName>
    <definedName function="false" hidden="false" name="var_c" vbProcedure="false">#REF!</definedName>
    <definedName function="false" hidden="false" name="_B5" vbProcedure="false">#REF!</definedName>
    <definedName function="false" hidden="false" name="_bbb5" vbProcedure="false">#REF!</definedName>
    <definedName function="false" hidden="false" name="_X1" vbProcedure="false">#REF!</definedName>
    <definedName function="false" hidden="false" name="_X2" vbProcedure="false">#REF!</definedName>
    <definedName function="false" hidden="false" name="_xx1" vbProcedure="false">#REF!</definedName>
    <definedName function="false" hidden="false" name="_xx2" vbProcedure="false">#REF!</definedName>
    <definedName function="false" hidden="false" name="__B3" vbProcedure="false">#REF!</definedName>
    <definedName function="false" hidden="false" name="__X1" vbProcedure="false">#REF!</definedName>
    <definedName function="false" hidden="false" name="__X2" vbProcedure="false">#REF!</definedName>
    <definedName function="false" hidden="false" name="__X3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<sst xmlns="http://schemas.openxmlformats.org/spreadsheetml/2006/main" count="126" uniqueCount="93">
  <si>
    <t xml:space="preserve">Calculation of pressure, temperature and humidity
for BME280</t>
  </si>
  <si>
    <t xml:space="preserve">Sample trimming values</t>
  </si>
  <si>
    <t xml:space="preserve">Register Address (LSB / MSB)</t>
  </si>
  <si>
    <t xml:space="preserve">Name</t>
  </si>
  <si>
    <t xml:space="preserve">Value</t>
  </si>
  <si>
    <t xml:space="preserve">Type</t>
  </si>
  <si>
    <t xml:space="preserve">0x88 / 0x89</t>
  </si>
  <si>
    <t xml:space="preserve">dig_T1</t>
  </si>
  <si>
    <t xml:space="preserve">U16</t>
  </si>
  <si>
    <t xml:space="preserve">0x8A / 0x8B</t>
  </si>
  <si>
    <t xml:space="preserve">dig_T2</t>
  </si>
  <si>
    <t xml:space="preserve">S16</t>
  </si>
  <si>
    <t xml:space="preserve">0x8C / 0x8D</t>
  </si>
  <si>
    <t xml:space="preserve">dig_T3</t>
  </si>
  <si>
    <t xml:space="preserve">0x8E / 0x8F</t>
  </si>
  <si>
    <t xml:space="preserve">dig_P1</t>
  </si>
  <si>
    <t xml:space="preserve">0x90 / 0x91</t>
  </si>
  <si>
    <t xml:space="preserve">dig_P2</t>
  </si>
  <si>
    <t xml:space="preserve">0x92 / 0x93</t>
  </si>
  <si>
    <t xml:space="preserve">dig_P3</t>
  </si>
  <si>
    <t xml:space="preserve">0x94 / 0x95</t>
  </si>
  <si>
    <t xml:space="preserve">dig_P4</t>
  </si>
  <si>
    <t xml:space="preserve">0x96 / 0x97</t>
  </si>
  <si>
    <t xml:space="preserve">dig_P5</t>
  </si>
  <si>
    <t xml:space="preserve">0x98 / 0x99</t>
  </si>
  <si>
    <t xml:space="preserve">dig_P6</t>
  </si>
  <si>
    <t xml:space="preserve">0x9A / 0x9B</t>
  </si>
  <si>
    <t xml:space="preserve">dig_P7</t>
  </si>
  <si>
    <t xml:space="preserve">0x9C / 0x9D</t>
  </si>
  <si>
    <t xml:space="preserve">dig_P8</t>
  </si>
  <si>
    <t xml:space="preserve">0x9E / 0x9F</t>
  </si>
  <si>
    <t xml:space="preserve">dig_P9</t>
  </si>
  <si>
    <t xml:space="preserve">0xA1</t>
  </si>
  <si>
    <t xml:space="preserve">dig_H1</t>
  </si>
  <si>
    <t xml:space="preserve">U8</t>
  </si>
  <si>
    <t xml:space="preserve">0xE1 / 0xE2</t>
  </si>
  <si>
    <t xml:space="preserve">dig_H2</t>
  </si>
  <si>
    <t xml:space="preserve">0xE3</t>
  </si>
  <si>
    <t xml:space="preserve">dig_H3</t>
  </si>
  <si>
    <t xml:space="preserve">0xE5[3:0] / 0xE4</t>
  </si>
  <si>
    <t xml:space="preserve">dig_H4</t>
  </si>
  <si>
    <t xml:space="preserve">S12</t>
  </si>
  <si>
    <t xml:space="preserve">0xE5[7:4] / 0xE6</t>
  </si>
  <si>
    <t xml:space="preserve">dig_H5</t>
  </si>
  <si>
    <t xml:space="preserve">0xE7</t>
  </si>
  <si>
    <t xml:space="preserve">dig_H6</t>
  </si>
  <si>
    <t xml:space="preserve">S8</t>
  </si>
  <si>
    <t xml:space="preserve">Sample measurement values</t>
  </si>
  <si>
    <t xml:space="preserve">Register Address (MSB / LSB / XLSB)</t>
  </si>
  <si>
    <t xml:space="preserve">0xFA / 0xFB / 0xFC[7:4]</t>
  </si>
  <si>
    <t xml:space="preserve">UT [20 bit]</t>
  </si>
  <si>
    <t xml:space="preserve">signed long (*)</t>
  </si>
  <si>
    <t xml:space="preserve">(*) Value is always positive, even though the compensation functions expect a signed integer as input</t>
  </si>
  <si>
    <t xml:space="preserve">0xF7 / 0xF8 / 0xF9[7:4]</t>
  </si>
  <si>
    <t xml:space="preserve">UP [20 bit]</t>
  </si>
  <si>
    <t xml:space="preserve">0xFD / 0xFE</t>
  </si>
  <si>
    <t xml:space="preserve">UH [16 bit]</t>
  </si>
  <si>
    <t xml:space="preserve">var1 = </t>
  </si>
  <si>
    <r>
      <rPr>
        <sz val="7"/>
        <rFont val="Courier New"/>
        <family val="3"/>
        <charset val="1"/>
      </rPr>
      <t xml:space="preserve">var1  = (((</t>
    </r>
    <r>
      <rPr>
        <sz val="7"/>
        <color rgb="FF0000FF"/>
        <rFont val="Courier New"/>
        <family val="3"/>
        <charset val="1"/>
      </rPr>
      <t xml:space="preserve">double</t>
    </r>
    <r>
      <rPr>
        <sz val="7"/>
        <rFont val="Courier New"/>
        <family val="3"/>
        <charset val="1"/>
      </rPr>
      <t xml:space="preserve">)adc_T)/16384.0 - ((</t>
    </r>
    <r>
      <rPr>
        <sz val="7"/>
        <color rgb="FF0000FF"/>
        <rFont val="Courier New"/>
        <family val="3"/>
        <charset val="1"/>
      </rPr>
      <t xml:space="preserve">double</t>
    </r>
    <r>
      <rPr>
        <sz val="7"/>
        <rFont val="Courier New"/>
        <family val="3"/>
        <charset val="1"/>
      </rPr>
      <t xml:space="preserve">)dig_T1)/1024.0) * ((</t>
    </r>
    <r>
      <rPr>
        <sz val="7"/>
        <color rgb="FF0000FF"/>
        <rFont val="Courier New"/>
        <family val="3"/>
        <charset val="1"/>
      </rPr>
      <t xml:space="preserve">double</t>
    </r>
    <r>
      <rPr>
        <sz val="7"/>
        <rFont val="Courier New"/>
        <family val="3"/>
        <charset val="1"/>
      </rPr>
      <t xml:space="preserve">)dig_T2);</t>
    </r>
  </si>
  <si>
    <t xml:space="preserve">var2 = </t>
  </si>
  <si>
    <r>
      <rPr>
        <sz val="7"/>
        <rFont val="Courier New"/>
        <family val="3"/>
        <charset val="1"/>
      </rPr>
      <t xml:space="preserve">var2  = ((((</t>
    </r>
    <r>
      <rPr>
        <sz val="7"/>
        <color rgb="FF0000FF"/>
        <rFont val="Courier New"/>
        <family val="3"/>
        <charset val="1"/>
      </rPr>
      <t xml:space="preserve">double</t>
    </r>
    <r>
      <rPr>
        <sz val="7"/>
        <rFont val="Courier New"/>
        <family val="3"/>
        <charset val="1"/>
      </rPr>
      <t xml:space="preserve">)adc_T)/131072.0 - ((</t>
    </r>
    <r>
      <rPr>
        <sz val="7"/>
        <color rgb="FF0000FF"/>
        <rFont val="Courier New"/>
        <family val="3"/>
        <charset val="1"/>
      </rPr>
      <t xml:space="preserve">double</t>
    </r>
    <r>
      <rPr>
        <sz val="7"/>
        <rFont val="Courier New"/>
        <family val="3"/>
        <charset val="1"/>
      </rPr>
      <t xml:space="preserve">)dig_T1)/8192.0) * (((double)adc_T)/131072.0 - ((double) dig_T1)/8192.0)) * ((double)dig_T3);</t>
    </r>
  </si>
  <si>
    <t xml:space="preserve">tfine = </t>
  </si>
  <si>
    <t xml:space="preserve">t_fine = (BMP280_S32_t)(var1 + var2);</t>
  </si>
  <si>
    <t xml:space="preserve">T = </t>
  </si>
  <si>
    <t xml:space="preserve">Temperature [°C]</t>
  </si>
  <si>
    <t xml:space="preserve">T  = (var1 + var2) / 5120.0;</t>
  </si>
  <si>
    <t xml:space="preserve">integer result (**):</t>
  </si>
  <si>
    <t xml:space="preserve">Temperature [1/100 °C]</t>
  </si>
  <si>
    <r>
      <rPr>
        <sz val="7"/>
        <rFont val="Courier New"/>
        <family val="3"/>
        <charset val="1"/>
      </rPr>
      <t xml:space="preserve">var1 = ((</t>
    </r>
    <r>
      <rPr>
        <sz val="7"/>
        <color rgb="FF0000FF"/>
        <rFont val="Courier New"/>
        <family val="3"/>
        <charset val="1"/>
      </rPr>
      <t xml:space="preserve">double</t>
    </r>
    <r>
      <rPr>
        <sz val="7"/>
        <rFont val="Courier New"/>
        <family val="3"/>
        <charset val="1"/>
      </rPr>
      <t xml:space="preserve">)t_fine/2.0) - 64000.0;</t>
    </r>
  </si>
  <si>
    <r>
      <rPr>
        <sz val="7"/>
        <rFont val="Courier New"/>
        <family val="3"/>
        <charset val="1"/>
      </rPr>
      <t xml:space="preserve">var2 = var1 * var1 * ((</t>
    </r>
    <r>
      <rPr>
        <sz val="7"/>
        <color rgb="FF0000FF"/>
        <rFont val="Courier New"/>
        <family val="3"/>
        <charset val="1"/>
      </rPr>
      <t xml:space="preserve">double</t>
    </r>
    <r>
      <rPr>
        <sz val="7"/>
        <rFont val="Courier New"/>
        <family val="3"/>
        <charset val="1"/>
      </rPr>
      <t xml:space="preserve">)dig_P6) / 32768.0;</t>
    </r>
  </si>
  <si>
    <r>
      <rPr>
        <sz val="7"/>
        <rFont val="Courier New"/>
        <family val="3"/>
        <charset val="1"/>
      </rPr>
      <t xml:space="preserve">var2 = var2 + var1 * ((</t>
    </r>
    <r>
      <rPr>
        <sz val="7"/>
        <color rgb="FF0000FF"/>
        <rFont val="Courier New"/>
        <family val="3"/>
        <charset val="1"/>
      </rPr>
      <t xml:space="preserve">double</t>
    </r>
    <r>
      <rPr>
        <sz val="7"/>
        <rFont val="Courier New"/>
        <family val="3"/>
        <charset val="1"/>
      </rPr>
      <t xml:space="preserve">)dig_P5) * 2.0;</t>
    </r>
  </si>
  <si>
    <r>
      <rPr>
        <sz val="7"/>
        <rFont val="Courier New"/>
        <family val="3"/>
        <charset val="1"/>
      </rPr>
      <t xml:space="preserve">var2 = (var2/4.0)+(((</t>
    </r>
    <r>
      <rPr>
        <sz val="7"/>
        <color rgb="FF0000FF"/>
        <rFont val="Courier New"/>
        <family val="3"/>
        <charset val="1"/>
      </rPr>
      <t xml:space="preserve">double</t>
    </r>
    <r>
      <rPr>
        <sz val="7"/>
        <rFont val="Courier New"/>
        <family val="3"/>
        <charset val="1"/>
      </rPr>
      <t xml:space="preserve">)dig_P4) * 65536.0);</t>
    </r>
  </si>
  <si>
    <r>
      <rPr>
        <sz val="7"/>
        <rFont val="Courier New"/>
        <family val="3"/>
        <charset val="1"/>
      </rPr>
      <t xml:space="preserve">var1 = (((</t>
    </r>
    <r>
      <rPr>
        <sz val="7"/>
        <color rgb="FF0000FF"/>
        <rFont val="Courier New"/>
        <family val="3"/>
        <charset val="1"/>
      </rPr>
      <t xml:space="preserve">double</t>
    </r>
    <r>
      <rPr>
        <sz val="7"/>
        <rFont val="Courier New"/>
        <family val="3"/>
        <charset val="1"/>
      </rPr>
      <t xml:space="preserve">)dig_P3) * var1 * var1 / 524288.0 + ((</t>
    </r>
    <r>
      <rPr>
        <sz val="7"/>
        <color rgb="FF0000FF"/>
        <rFont val="Courier New"/>
        <family val="3"/>
        <charset val="1"/>
      </rPr>
      <t xml:space="preserve">double</t>
    </r>
    <r>
      <rPr>
        <sz val="7"/>
        <rFont val="Courier New"/>
        <family val="3"/>
        <charset val="1"/>
      </rPr>
      <t xml:space="preserve">)dig_P2) * var1) / 524288.0;</t>
    </r>
  </si>
  <si>
    <r>
      <rPr>
        <sz val="7"/>
        <rFont val="Courier New"/>
        <family val="3"/>
        <charset val="1"/>
      </rPr>
      <t xml:space="preserve">var1 = (1.0 + var1 / 32768.0)*((</t>
    </r>
    <r>
      <rPr>
        <sz val="7"/>
        <color rgb="FF0000FF"/>
        <rFont val="Courier New"/>
        <family val="3"/>
        <charset val="1"/>
      </rPr>
      <t xml:space="preserve">double</t>
    </r>
    <r>
      <rPr>
        <sz val="7"/>
        <rFont val="Courier New"/>
        <family val="3"/>
        <charset val="1"/>
      </rPr>
      <t xml:space="preserve">)dig_P1);</t>
    </r>
  </si>
  <si>
    <t xml:space="preserve">p = </t>
  </si>
  <si>
    <r>
      <rPr>
        <sz val="7"/>
        <rFont val="Courier New"/>
        <family val="3"/>
        <charset val="1"/>
      </rPr>
      <t xml:space="preserve">p = 1048576.0 - (</t>
    </r>
    <r>
      <rPr>
        <sz val="7"/>
        <color rgb="FF0000FF"/>
        <rFont val="Courier New"/>
        <family val="3"/>
        <charset val="1"/>
      </rPr>
      <t xml:space="preserve">double</t>
    </r>
    <r>
      <rPr>
        <sz val="7"/>
        <rFont val="Courier New"/>
        <family val="3"/>
        <charset val="1"/>
      </rPr>
      <t xml:space="preserve">)adc_P;</t>
    </r>
  </si>
  <si>
    <t xml:space="preserve">p = (p - (var2 / 4096.0)) * 6250.0 / var1;</t>
  </si>
  <si>
    <r>
      <rPr>
        <sz val="7"/>
        <rFont val="Courier New"/>
        <family val="3"/>
        <charset val="1"/>
      </rPr>
      <t xml:space="preserve">var1 = ((</t>
    </r>
    <r>
      <rPr>
        <sz val="7"/>
        <color rgb="FF0000FF"/>
        <rFont val="Courier New"/>
        <family val="3"/>
        <charset val="1"/>
      </rPr>
      <t xml:space="preserve">double</t>
    </r>
    <r>
      <rPr>
        <sz val="7"/>
        <rFont val="Courier New"/>
        <family val="3"/>
        <charset val="1"/>
      </rPr>
      <t xml:space="preserve">)dig_P9) * p * p / 2147483648.0;</t>
    </r>
  </si>
  <si>
    <r>
      <rPr>
        <sz val="7"/>
        <rFont val="Courier New"/>
        <family val="3"/>
        <charset val="1"/>
      </rPr>
      <t xml:space="preserve">var2 = p * ((</t>
    </r>
    <r>
      <rPr>
        <sz val="7"/>
        <color rgb="FF0000FF"/>
        <rFont val="Courier New"/>
        <family val="3"/>
        <charset val="1"/>
      </rPr>
      <t xml:space="preserve">double</t>
    </r>
    <r>
      <rPr>
        <sz val="7"/>
        <rFont val="Courier New"/>
        <family val="3"/>
        <charset val="1"/>
      </rPr>
      <t xml:space="preserve">)dig_P8) / 32768.0;</t>
    </r>
  </si>
  <si>
    <t xml:space="preserve">Pressure [Pa]</t>
  </si>
  <si>
    <r>
      <rPr>
        <sz val="7"/>
        <rFont val="Courier New"/>
        <family val="3"/>
        <charset val="1"/>
      </rPr>
      <t xml:space="preserve">p = p + (var1 + var2 + ((</t>
    </r>
    <r>
      <rPr>
        <sz val="7"/>
        <color rgb="FF0000FF"/>
        <rFont val="Courier New"/>
        <family val="3"/>
        <charset val="1"/>
      </rPr>
      <t xml:space="preserve">double</t>
    </r>
    <r>
      <rPr>
        <sz val="7"/>
        <rFont val="Courier New"/>
        <family val="3"/>
        <charset val="1"/>
      </rPr>
      <t xml:space="preserve">)dig_P7)) / 16.0;</t>
    </r>
  </si>
  <si>
    <t xml:space="preserve">int32 result (**):</t>
  </si>
  <si>
    <t xml:space="preserve">int64 result (**):</t>
  </si>
  <si>
    <t xml:space="preserve">Pressure [1/256 Pa]</t>
  </si>
  <si>
    <t xml:space="preserve">oubl</t>
  </si>
  <si>
    <t xml:space="preserve">h = </t>
  </si>
  <si>
    <r>
      <rPr>
        <sz val="7"/>
        <rFont val="Courier New"/>
        <family val="3"/>
        <charset val="1"/>
      </rPr>
      <t xml:space="preserve">h = (((</t>
    </r>
    <r>
      <rPr>
        <sz val="7"/>
        <color rgb="FF0000FF"/>
        <rFont val="Courier New"/>
        <family val="3"/>
        <charset val="1"/>
      </rPr>
      <t xml:space="preserve">double</t>
    </r>
    <r>
      <rPr>
        <sz val="7"/>
        <rFont val="Courier New"/>
        <family val="3"/>
        <charset val="1"/>
      </rPr>
      <t xml:space="preserve">)t_fine)-76800.0);</t>
    </r>
  </si>
  <si>
    <t xml:space="preserve">h = (adc_H-(((double)dig_H4)*64.0+((double)dig_H5) / 16384.0 * h))*(((double)dig_H2)/65536.0*(1.0 + ((double)dig_H6)/67108864.0*h*(1.0+((double)dig_H3)/67108864.0*h)));</t>
  </si>
  <si>
    <t xml:space="preserve">Relative humidity = </t>
  </si>
  <si>
    <t xml:space="preserve">Humidity [%rH]</t>
  </si>
  <si>
    <t xml:space="preserve">h = h * (1.0-((double)dig_H1)*h/524288.0);</t>
  </si>
  <si>
    <t xml:space="preserve">Humidity [1/1024 %rH]</t>
  </si>
  <si>
    <t xml:space="preserve">(**) The actual result of the integer calculation may deviate slightly from the values shown here due to integer calculation rounding errors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</si>
</sst>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E+00"/>
    <numFmt numFmtId="166" formatCode="0"/>
    <numFmt numFmtId="167" formatCode="0.00"/>
  </numFmts>
  <fonts count="11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name val="Arial"/>
      <family val="2"/>
      <charset val="1"/>
    </font>
    <font>
      <b val="true"/>
      <sz val="14"/>
      <name val="Arial"/>
      <family val="2"/>
      <charset val="1"/>
    </font>
    <font>
      <b val="true"/>
      <sz val="9"/>
      <name val="Arial"/>
      <family val="2"/>
      <charset val="1"/>
    </font>
    <font>
      <sz val="7"/>
      <name val="Courier New"/>
      <family val="3"/>
      <charset val="1"/>
    </font>
    <font>
      <sz val="7"/>
      <color rgb="FF0000FF"/>
      <name val="Courier New"/>
      <family val="3"/>
      <charset val="1"/>
    </font>
    <font>
      <b val="true"/>
      <i val="true"/>
      <sz val="9"/>
      <name val="Arial"/>
      <family val="2"/>
      <charset val="1"/>
    </font>
    <font>
      <sz val="9"/>
      <color rgb="FFBFBFBF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B9CDE5"/>
        <bgColor rgb="FFB3CAC7"/>
      </patternFill>
    </fill>
    <fill>
      <patternFill patternType="solid">
        <fgColor rgb="FFB3CAC7"/>
        <bgColor rgb="FFB9CDE5"/>
      </patternFill>
    </fill>
    <fill>
      <patternFill patternType="solid">
        <fgColor rgb="FFE16173"/>
        <bgColor rgb="FFFF6600"/>
      </patternFill>
    </fill>
    <fill>
      <patternFill patternType="solid">
        <fgColor rgb="FFACB20C"/>
        <bgColor rgb="FF80800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4" fillId="4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6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E16173"/>
      <rgbColor rgb="FF0066CC"/>
      <rgbColor rgb="FFB9CD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B3CAC7"/>
      <rgbColor rgb="FFFF99CC"/>
      <rgbColor rgb="FFCC99FF"/>
      <rgbColor rgb="FFFFCC99"/>
      <rgbColor rgb="FF3366FF"/>
      <rgbColor rgb="FF33CCCC"/>
      <rgbColor rgb="FFACB20C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externalLink" Target="externalLinks/externalLink1.xml"/><Relationship Id="rId4" Type="http://schemas.openxmlformats.org/officeDocument/2006/relationships/sharedStrings" Target="sharedStrings.xml"/>
</Relationships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file://rtdfs/rtdfs/External/03_IC_Design_Simulation/ASIC/EM/Bosch_resistive_sensor_temperature_fit_EM_Hyp.xls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R 276,6mV ISRLIN"/>
    </sheetNames>
    <sheetDataSet>
      <sheetData sheetId="0"/>
    </sheetDataSet>
  </externalBook>
</externalLink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H84"/>
  <sheetViews>
    <sheetView showFormulas="false" showGridLines="true" showRowColHeaders="true" showZeros="true" rightToLeft="false" tabSelected="true" showOutlineSymbols="true" defaultGridColor="true" view="normal" topLeftCell="D43" colorId="64" zoomScale="140" zoomScaleNormal="140" zoomScalePageLayoutView="100" workbookViewId="0">
      <selection pane="topLeft" activeCell="F59" activeCellId="0" sqref="F59"/>
    </sheetView>
  </sheetViews>
  <sheetFormatPr defaultColWidth="11.43359375" defaultRowHeight="12" zeroHeight="false" outlineLevelRow="0" outlineLevelCol="0"/>
  <cols>
    <col collapsed="false" customWidth="true" hidden="false" outlineLevel="0" max="1" min="1" style="1" width="2.31"/>
    <col collapsed="false" customWidth="true" hidden="false" outlineLevel="0" max="2" min="2" style="2" width="30.43"/>
    <col collapsed="false" customWidth="true" hidden="false" outlineLevel="0" max="3" min="3" style="2" width="12.71"/>
    <col collapsed="false" customWidth="true" hidden="false" outlineLevel="0" max="4" min="4" style="1" width="14.01"/>
    <col collapsed="false" customWidth="true" hidden="false" outlineLevel="0" max="5" min="5" style="2" width="20.71"/>
    <col collapsed="false" customWidth="true" hidden="false" outlineLevel="0" max="6" min="6" style="2" width="84"/>
    <col collapsed="false" customWidth="true" hidden="false" outlineLevel="0" max="7" min="7" style="1" width="43.42"/>
    <col collapsed="false" customWidth="false" hidden="false" outlineLevel="0" max="8" min="8" style="1" width="11.42"/>
    <col collapsed="false" customWidth="true" hidden="false" outlineLevel="0" max="9" min="9" style="1" width="15.88"/>
    <col collapsed="false" customWidth="false" hidden="false" outlineLevel="0" max="1024" min="10" style="1" width="11.42"/>
  </cols>
  <sheetData>
    <row r="1" s="1" customFormat="true" ht="12" hidden="false" customHeight="false" outlineLevel="0" collapsed="false">
      <c r="D1" s="3"/>
      <c r="E1" s="3"/>
    </row>
    <row r="2" s="1" customFormat="true" ht="33" hidden="false" customHeight="true" outlineLevel="0" collapsed="false">
      <c r="B2" s="4" t="s">
        <v>0</v>
      </c>
      <c r="C2" s="4"/>
      <c r="D2" s="4"/>
      <c r="E2" s="4"/>
    </row>
    <row r="3" s="1" customFormat="true" ht="12" hidden="false" customHeight="false" outlineLevel="0" collapsed="false">
      <c r="B3" s="5"/>
      <c r="C3" s="5"/>
      <c r="D3" s="5"/>
      <c r="E3" s="5"/>
    </row>
    <row r="4" s="1" customFormat="true" ht="12" hidden="false" customHeight="false" outlineLevel="0" collapsed="false">
      <c r="B4" s="6" t="s">
        <v>1</v>
      </c>
      <c r="C4" s="6"/>
      <c r="D4" s="6"/>
      <c r="E4" s="6"/>
    </row>
    <row r="5" s="1" customFormat="true" ht="12" hidden="false" customHeight="false" outlineLevel="0" collapsed="false">
      <c r="A5" s="7"/>
      <c r="B5" s="8" t="s">
        <v>2</v>
      </c>
      <c r="C5" s="9" t="s">
        <v>3</v>
      </c>
      <c r="D5" s="9" t="s">
        <v>4</v>
      </c>
      <c r="E5" s="9" t="s">
        <v>5</v>
      </c>
    </row>
    <row r="6" s="1" customFormat="true" ht="12.75" hidden="false" customHeight="true" outlineLevel="0" collapsed="false">
      <c r="A6" s="7"/>
      <c r="B6" s="10" t="s">
        <v>6</v>
      </c>
      <c r="C6" s="11" t="s">
        <v>7</v>
      </c>
      <c r="D6" s="12" t="n">
        <v>28186</v>
      </c>
      <c r="E6" s="13" t="s">
        <v>8</v>
      </c>
    </row>
    <row r="7" s="1" customFormat="true" ht="12.75" hidden="false" customHeight="true" outlineLevel="0" collapsed="false">
      <c r="A7" s="7"/>
      <c r="B7" s="10" t="s">
        <v>9</v>
      </c>
      <c r="C7" s="11" t="s">
        <v>10</v>
      </c>
      <c r="D7" s="12" t="n">
        <v>27101</v>
      </c>
      <c r="E7" s="13" t="s">
        <v>11</v>
      </c>
    </row>
    <row r="8" s="1" customFormat="true" ht="12" hidden="false" customHeight="false" outlineLevel="0" collapsed="false">
      <c r="A8" s="7"/>
      <c r="B8" s="10" t="s">
        <v>12</v>
      </c>
      <c r="C8" s="11" t="s">
        <v>13</v>
      </c>
      <c r="D8" s="12" t="n">
        <v>50</v>
      </c>
      <c r="E8" s="13" t="s">
        <v>11</v>
      </c>
    </row>
    <row r="9" s="1" customFormat="true" ht="12" hidden="false" customHeight="false" outlineLevel="0" collapsed="false">
      <c r="A9" s="7"/>
      <c r="B9" s="10"/>
      <c r="C9" s="11"/>
      <c r="D9" s="14"/>
      <c r="E9" s="13"/>
    </row>
    <row r="10" s="1" customFormat="true" ht="12" hidden="false" customHeight="false" outlineLevel="0" collapsed="false">
      <c r="A10" s="7"/>
      <c r="B10" s="10" t="s">
        <v>14</v>
      </c>
      <c r="C10" s="11" t="s">
        <v>15</v>
      </c>
      <c r="D10" s="15" t="n">
        <v>37766</v>
      </c>
      <c r="E10" s="13" t="s">
        <v>8</v>
      </c>
    </row>
    <row r="11" s="1" customFormat="true" ht="12" hidden="false" customHeight="false" outlineLevel="0" collapsed="false">
      <c r="A11" s="7"/>
      <c r="B11" s="10" t="s">
        <v>16</v>
      </c>
      <c r="C11" s="11" t="s">
        <v>17</v>
      </c>
      <c r="D11" s="15" t="n">
        <v>-10414</v>
      </c>
      <c r="E11" s="13" t="s">
        <v>11</v>
      </c>
    </row>
    <row r="12" s="1" customFormat="true" ht="12" hidden="false" customHeight="false" outlineLevel="0" collapsed="false">
      <c r="A12" s="7"/>
      <c r="B12" s="10" t="s">
        <v>18</v>
      </c>
      <c r="C12" s="11" t="s">
        <v>19</v>
      </c>
      <c r="D12" s="15" t="n">
        <v>3024</v>
      </c>
      <c r="E12" s="13" t="s">
        <v>11</v>
      </c>
    </row>
    <row r="13" s="1" customFormat="true" ht="12" hidden="false" customHeight="false" outlineLevel="0" collapsed="false">
      <c r="A13" s="7"/>
      <c r="B13" s="10" t="s">
        <v>20</v>
      </c>
      <c r="C13" s="11" t="s">
        <v>21</v>
      </c>
      <c r="D13" s="15" t="n">
        <v>9187</v>
      </c>
      <c r="E13" s="13" t="s">
        <v>11</v>
      </c>
    </row>
    <row r="14" s="1" customFormat="true" ht="12" hidden="false" customHeight="false" outlineLevel="0" collapsed="false">
      <c r="A14" s="7"/>
      <c r="B14" s="10" t="s">
        <v>22</v>
      </c>
      <c r="C14" s="11" t="s">
        <v>23</v>
      </c>
      <c r="D14" s="15" t="n">
        <v>-126</v>
      </c>
      <c r="E14" s="13" t="s">
        <v>11</v>
      </c>
    </row>
    <row r="15" s="1" customFormat="true" ht="12" hidden="false" customHeight="false" outlineLevel="0" collapsed="false">
      <c r="A15" s="7"/>
      <c r="B15" s="10" t="s">
        <v>24</v>
      </c>
      <c r="C15" s="11" t="s">
        <v>25</v>
      </c>
      <c r="D15" s="15" t="n">
        <v>-7</v>
      </c>
      <c r="E15" s="13" t="s">
        <v>11</v>
      </c>
    </row>
    <row r="16" s="1" customFormat="true" ht="12" hidden="false" customHeight="false" outlineLevel="0" collapsed="false">
      <c r="A16" s="7"/>
      <c r="B16" s="10" t="s">
        <v>26</v>
      </c>
      <c r="C16" s="11" t="s">
        <v>27</v>
      </c>
      <c r="D16" s="16" t="n">
        <v>9900</v>
      </c>
      <c r="E16" s="13" t="s">
        <v>11</v>
      </c>
    </row>
    <row r="17" s="1" customFormat="true" ht="12" hidden="false" customHeight="false" outlineLevel="0" collapsed="false">
      <c r="A17" s="7"/>
      <c r="B17" s="10" t="s">
        <v>28</v>
      </c>
      <c r="C17" s="11" t="s">
        <v>29</v>
      </c>
      <c r="D17" s="16" t="n">
        <v>-10230</v>
      </c>
      <c r="E17" s="13" t="s">
        <v>11</v>
      </c>
    </row>
    <row r="18" s="1" customFormat="true" ht="12" hidden="false" customHeight="false" outlineLevel="0" collapsed="false">
      <c r="A18" s="7"/>
      <c r="B18" s="10" t="s">
        <v>30</v>
      </c>
      <c r="C18" s="11" t="s">
        <v>31</v>
      </c>
      <c r="D18" s="16" t="n">
        <v>4285</v>
      </c>
      <c r="E18" s="13" t="s">
        <v>11</v>
      </c>
    </row>
    <row r="19" s="1" customFormat="true" ht="12" hidden="false" customHeight="false" outlineLevel="0" collapsed="false">
      <c r="A19" s="7"/>
      <c r="B19" s="10"/>
      <c r="C19" s="11"/>
      <c r="D19" s="14"/>
      <c r="E19" s="13"/>
    </row>
    <row r="20" customFormat="false" ht="12.75" hidden="false" customHeight="false" outlineLevel="0" collapsed="false">
      <c r="A20" s="7"/>
      <c r="B20" s="10" t="s">
        <v>32</v>
      </c>
      <c r="C20" s="11" t="s">
        <v>33</v>
      </c>
      <c r="D20" s="17" t="n">
        <v>0</v>
      </c>
      <c r="E20" s="13" t="s">
        <v>34</v>
      </c>
      <c r="F20" s="18"/>
    </row>
    <row r="21" customFormat="false" ht="12.75" hidden="false" customHeight="false" outlineLevel="0" collapsed="false">
      <c r="A21" s="7"/>
      <c r="B21" s="10" t="s">
        <v>35</v>
      </c>
      <c r="C21" s="11" t="s">
        <v>36</v>
      </c>
      <c r="D21" s="17" t="n">
        <v>385</v>
      </c>
      <c r="E21" s="13" t="s">
        <v>11</v>
      </c>
      <c r="F21" s="18"/>
    </row>
    <row r="22" customFormat="false" ht="12.75" hidden="false" customHeight="false" outlineLevel="0" collapsed="false">
      <c r="A22" s="7"/>
      <c r="B22" s="10" t="s">
        <v>37</v>
      </c>
      <c r="C22" s="11" t="s">
        <v>38</v>
      </c>
      <c r="D22" s="17" t="n">
        <v>0</v>
      </c>
      <c r="E22" s="13" t="s">
        <v>34</v>
      </c>
      <c r="F22" s="18"/>
    </row>
    <row r="23" customFormat="false" ht="12.75" hidden="false" customHeight="false" outlineLevel="0" collapsed="false">
      <c r="A23" s="7"/>
      <c r="B23" s="10" t="s">
        <v>39</v>
      </c>
      <c r="C23" s="11" t="s">
        <v>40</v>
      </c>
      <c r="D23" s="17" t="n">
        <v>268</v>
      </c>
      <c r="E23" s="13" t="s">
        <v>41</v>
      </c>
      <c r="F23" s="18"/>
    </row>
    <row r="24" customFormat="false" ht="12.75" hidden="false" customHeight="false" outlineLevel="0" collapsed="false">
      <c r="A24" s="7"/>
      <c r="B24" s="10" t="s">
        <v>42</v>
      </c>
      <c r="C24" s="11" t="s">
        <v>43</v>
      </c>
      <c r="D24" s="17" t="n">
        <v>50</v>
      </c>
      <c r="E24" s="13" t="s">
        <v>41</v>
      </c>
      <c r="F24" s="18"/>
    </row>
    <row r="25" customFormat="false" ht="12.75" hidden="false" customHeight="true" outlineLevel="0" collapsed="false">
      <c r="A25" s="7"/>
      <c r="B25" s="10" t="s">
        <v>44</v>
      </c>
      <c r="C25" s="11" t="s">
        <v>45</v>
      </c>
      <c r="D25" s="17" t="n">
        <v>30</v>
      </c>
      <c r="E25" s="13" t="s">
        <v>46</v>
      </c>
      <c r="F25" s="18"/>
    </row>
    <row r="26" customFormat="false" ht="12.75" hidden="false" customHeight="false" outlineLevel="0" collapsed="false">
      <c r="A26" s="7"/>
      <c r="B26" s="19"/>
      <c r="C26" s="20"/>
      <c r="D26" s="21"/>
      <c r="E26" s="20"/>
      <c r="F26" s="18"/>
    </row>
    <row r="27" s="1" customFormat="true" ht="12" hidden="false" customHeight="false" outlineLevel="0" collapsed="false">
      <c r="A27" s="7"/>
      <c r="B27" s="22" t="s">
        <v>47</v>
      </c>
      <c r="C27" s="22"/>
      <c r="D27" s="22"/>
      <c r="E27" s="22"/>
    </row>
    <row r="28" s="1" customFormat="true" ht="12" hidden="false" customHeight="false" outlineLevel="0" collapsed="false">
      <c r="A28" s="7"/>
      <c r="B28" s="8" t="s">
        <v>48</v>
      </c>
      <c r="C28" s="9" t="s">
        <v>3</v>
      </c>
      <c r="D28" s="9" t="s">
        <v>4</v>
      </c>
      <c r="E28" s="9" t="s">
        <v>5</v>
      </c>
    </row>
    <row r="29" customFormat="false" ht="12.8" hidden="false" customHeight="false" outlineLevel="0" collapsed="false">
      <c r="A29" s="7"/>
      <c r="B29" s="11" t="s">
        <v>49</v>
      </c>
      <c r="C29" s="11" t="s">
        <v>50</v>
      </c>
      <c r="D29" s="23" t="n">
        <v>529840</v>
      </c>
      <c r="E29" s="11" t="s">
        <v>51</v>
      </c>
      <c r="F29" s="1" t="s">
        <v>52</v>
      </c>
    </row>
    <row r="30" customFormat="false" ht="12.8" hidden="false" customHeight="false" outlineLevel="0" collapsed="false">
      <c r="A30" s="7"/>
      <c r="B30" s="11" t="s">
        <v>53</v>
      </c>
      <c r="C30" s="11" t="s">
        <v>54</v>
      </c>
      <c r="D30" s="24" t="n">
        <v>347296</v>
      </c>
      <c r="E30" s="11" t="s">
        <v>51</v>
      </c>
      <c r="F30" s="1" t="s">
        <v>52</v>
      </c>
    </row>
    <row r="31" customFormat="false" ht="12" hidden="false" customHeight="false" outlineLevel="0" collapsed="false">
      <c r="A31" s="7"/>
      <c r="B31" s="11" t="s">
        <v>55</v>
      </c>
      <c r="C31" s="11" t="s">
        <v>56</v>
      </c>
      <c r="D31" s="25" t="n">
        <v>26775</v>
      </c>
      <c r="E31" s="11" t="s">
        <v>51</v>
      </c>
      <c r="F31" s="1" t="s">
        <v>52</v>
      </c>
    </row>
    <row r="32" s="1" customFormat="true" ht="12" hidden="false" customHeight="false" outlineLevel="0" collapsed="false">
      <c r="B32" s="2"/>
      <c r="D32" s="26"/>
      <c r="E32" s="26"/>
    </row>
    <row r="33" s="1" customFormat="true" ht="12" hidden="false" customHeight="false" outlineLevel="0" collapsed="false">
      <c r="B33" s="2"/>
    </row>
    <row r="34" s="1" customFormat="true" ht="12" hidden="false" customHeight="false" outlineLevel="0" collapsed="false">
      <c r="B34" s="2"/>
    </row>
    <row r="35" customFormat="false" ht="12" hidden="false" customHeight="false" outlineLevel="0" collapsed="false">
      <c r="C35" s="27" t="s">
        <v>57</v>
      </c>
      <c r="D35" s="1" t="n">
        <f aca="false">((UT_20)/16384 - (dig_T1)/1024) * (dig_T2)</f>
        <v>130450.028320313</v>
      </c>
      <c r="E35" s="1"/>
      <c r="F35" s="28" t="s">
        <v>58</v>
      </c>
    </row>
    <row r="36" s="1" customFormat="true" ht="12" hidden="false" customHeight="false" outlineLevel="0" collapsed="false">
      <c r="B36" s="29"/>
      <c r="C36" s="27" t="s">
        <v>59</v>
      </c>
      <c r="D36" s="1" t="n">
        <f aca="false">(((UT_20)/131072-(dig_T1)/8192)*((UT_20)/131072-(dig_T1)/8192))*(dig_T3)</f>
        <v>18.1012161076069</v>
      </c>
      <c r="F36" s="28" t="s">
        <v>60</v>
      </c>
    </row>
    <row r="37" s="1" customFormat="true" ht="12" hidden="false" customHeight="false" outlineLevel="0" collapsed="false">
      <c r="B37" s="29"/>
      <c r="C37" s="27" t="s">
        <v>61</v>
      </c>
      <c r="D37" s="1" t="n">
        <f aca="false">D35+D36</f>
        <v>130468.12953642</v>
      </c>
      <c r="F37" s="28" t="s">
        <v>62</v>
      </c>
      <c r="G37" s="28"/>
    </row>
    <row r="38" customFormat="false" ht="12" hidden="false" customHeight="false" outlineLevel="0" collapsed="false">
      <c r="B38" s="29"/>
      <c r="C38" s="27" t="s">
        <v>63</v>
      </c>
      <c r="D38" s="30" t="n">
        <f aca="false">(D35+D36)/5120</f>
        <v>25.4820565500821</v>
      </c>
      <c r="E38" s="31" t="s">
        <v>64</v>
      </c>
      <c r="F38" s="28" t="s">
        <v>65</v>
      </c>
    </row>
    <row r="39" s="1" customFormat="true" ht="12" hidden="false" customHeight="false" outlineLevel="0" collapsed="false">
      <c r="C39" s="27" t="s">
        <v>66</v>
      </c>
      <c r="D39" s="32" t="n">
        <f aca="false">100*D38</f>
        <v>2548.20565500821</v>
      </c>
      <c r="E39" s="31" t="s">
        <v>67</v>
      </c>
    </row>
    <row r="40" customFormat="false" ht="12" hidden="false" customHeight="false" outlineLevel="0" collapsed="false">
      <c r="B40" s="1"/>
      <c r="D40" s="33"/>
      <c r="F40" s="1"/>
    </row>
    <row r="41" s="1" customFormat="true" ht="12.8" hidden="false" customHeight="false" outlineLevel="0" collapsed="false">
      <c r="C41" s="27" t="s">
        <v>57</v>
      </c>
      <c r="D41" s="1" t="n">
        <f aca="false">(t_fine/2) - 64000</f>
        <v>1234.06476821005</v>
      </c>
      <c r="E41" s="27"/>
      <c r="F41" s="28" t="s">
        <v>68</v>
      </c>
    </row>
    <row r="42" s="1" customFormat="true" ht="12.75" hidden="false" customHeight="true" outlineLevel="0" collapsed="false">
      <c r="C42" s="27" t="s">
        <v>59</v>
      </c>
      <c r="D42" s="1" t="n">
        <f aca="false">D41 * D41 * (dig_P6) / 32768</f>
        <v>-325.329924467812</v>
      </c>
      <c r="E42" s="27"/>
      <c r="F42" s="28" t="s">
        <v>69</v>
      </c>
    </row>
    <row r="43" s="1" customFormat="true" ht="12.75" hidden="false" customHeight="false" outlineLevel="0" collapsed="false">
      <c r="C43" s="27" t="s">
        <v>59</v>
      </c>
      <c r="D43" s="1" t="n">
        <f aca="false">D42+D41 * (dig_P5) * 2</f>
        <v>-311309.6515134</v>
      </c>
      <c r="E43" s="34"/>
      <c r="F43" s="28" t="s">
        <v>70</v>
      </c>
    </row>
    <row r="44" s="1" customFormat="true" ht="12.8" hidden="false" customHeight="false" outlineLevel="0" collapsed="false">
      <c r="C44" s="27" t="s">
        <v>59</v>
      </c>
      <c r="D44" s="1" t="n">
        <f aca="false">(D43/4)+((dig_P4) * 65536)</f>
        <v>602001404.587122</v>
      </c>
      <c r="E44" s="34"/>
      <c r="F44" s="28" t="s">
        <v>71</v>
      </c>
    </row>
    <row r="45" s="1" customFormat="true" ht="12.8" hidden="false" customHeight="false" outlineLevel="0" collapsed="false">
      <c r="C45" s="27" t="s">
        <v>57</v>
      </c>
      <c r="D45" s="1" t="n">
        <f aca="false">((dig_P3) * D41 * D41 / 524288 + (dig_P2) * D41) / 524288</f>
        <v>-24.4956332934929</v>
      </c>
      <c r="E45" s="34"/>
      <c r="F45" s="28" t="s">
        <v>72</v>
      </c>
    </row>
    <row r="46" s="1" customFormat="true" ht="12.8" hidden="false" customHeight="false" outlineLevel="0" collapsed="false">
      <c r="C46" s="27" t="s">
        <v>57</v>
      </c>
      <c r="D46" s="1" t="n">
        <f aca="false">(1 + D45 / 32768)*(dig_P1)</f>
        <v>37737.7681247875</v>
      </c>
      <c r="E46" s="34"/>
      <c r="F46" s="28" t="s">
        <v>73</v>
      </c>
    </row>
    <row r="47" s="1" customFormat="true" ht="12.8" hidden="false" customHeight="false" outlineLevel="0" collapsed="false">
      <c r="C47" s="27" t="s">
        <v>74</v>
      </c>
      <c r="D47" s="1" t="n">
        <f aca="false">1048576 - UP_20</f>
        <v>701280</v>
      </c>
      <c r="E47" s="34"/>
      <c r="F47" s="28" t="s">
        <v>75</v>
      </c>
      <c r="G47" s="35"/>
    </row>
    <row r="48" s="1" customFormat="true" ht="12.75" hidden="false" customHeight="false" outlineLevel="0" collapsed="false">
      <c r="C48" s="27" t="s">
        <v>74</v>
      </c>
      <c r="D48" s="1" t="n">
        <f aca="false">(D47 - (D44 / 4096)) * 6250 / D46</f>
        <v>91802.4283723363</v>
      </c>
      <c r="E48" s="34"/>
      <c r="F48" s="28" t="s">
        <v>76</v>
      </c>
    </row>
    <row r="49" s="1" customFormat="true" ht="12.8" hidden="false" customHeight="false" outlineLevel="0" collapsed="false">
      <c r="C49" s="27" t="s">
        <v>57</v>
      </c>
      <c r="D49" s="1" t="n">
        <f aca="false">(dig_P9) * D48 * D48 / 2147483648</f>
        <v>16816.2555847891</v>
      </c>
      <c r="E49" s="34"/>
      <c r="F49" s="28" t="s">
        <v>77</v>
      </c>
    </row>
    <row r="50" s="1" customFormat="true" ht="12.8" hidden="false" customHeight="false" outlineLevel="0" collapsed="false">
      <c r="C50" s="27" t="s">
        <v>59</v>
      </c>
      <c r="D50" s="1" t="n">
        <f aca="false">D48 * (dig_P8) / 32768</f>
        <v>-28660.2429885559</v>
      </c>
      <c r="E50" s="34"/>
      <c r="F50" s="28" t="s">
        <v>78</v>
      </c>
    </row>
    <row r="51" s="1" customFormat="true" ht="12.8" hidden="false" customHeight="false" outlineLevel="0" collapsed="false">
      <c r="C51" s="27" t="s">
        <v>74</v>
      </c>
      <c r="D51" s="30" t="n">
        <f aca="false">D48 + (D49 + D50 + (dig_P7)) / 16</f>
        <v>91680.9291596008</v>
      </c>
      <c r="E51" s="31" t="s">
        <v>79</v>
      </c>
      <c r="F51" s="28" t="s">
        <v>80</v>
      </c>
    </row>
    <row r="52" s="1" customFormat="true" ht="12.75" hidden="false" customHeight="false" outlineLevel="0" collapsed="false">
      <c r="C52" s="27" t="s">
        <v>81</v>
      </c>
      <c r="D52" s="36" t="n">
        <f aca="false">D51</f>
        <v>91680.9291596008</v>
      </c>
      <c r="E52" s="31" t="s">
        <v>79</v>
      </c>
    </row>
    <row r="53" s="1" customFormat="true" ht="12.75" hidden="false" customHeight="false" outlineLevel="0" collapsed="false">
      <c r="C53" s="27" t="s">
        <v>82</v>
      </c>
      <c r="D53" s="36" t="n">
        <f aca="false">D51*256</f>
        <v>23470317.8648578</v>
      </c>
      <c r="E53" s="31" t="s">
        <v>83</v>
      </c>
      <c r="F53" s="35" t="s">
        <v>84</v>
      </c>
      <c r="H53" s="35"/>
    </row>
    <row r="54" s="1" customFormat="true" ht="12.75" hidden="false" customHeight="false" outlineLevel="0" collapsed="false">
      <c r="C54" s="2"/>
      <c r="D54" s="37"/>
      <c r="E54" s="34"/>
    </row>
    <row r="55" customFormat="false" ht="12.8" hidden="false" customHeight="false" outlineLevel="0" collapsed="false">
      <c r="C55" s="27" t="s">
        <v>85</v>
      </c>
      <c r="D55" s="1" t="n">
        <f aca="false">((t_fine)-76800)</f>
        <v>53668.1295364201</v>
      </c>
      <c r="E55" s="1"/>
      <c r="F55" s="38" t="s">
        <v>86</v>
      </c>
    </row>
    <row r="56" s="1" customFormat="true" ht="12.75" hidden="false" customHeight="false" outlineLevel="0" collapsed="false">
      <c r="C56" s="27" t="s">
        <v>85</v>
      </c>
      <c r="D56" s="1" t="n">
        <f aca="false">(UH_16-((DIG_H4)*64+(DIG_H5) / 16384 * D55))*((DIG_H2)/65536*(1 + (DIG_H6)/67108864*D55*(1+(DIG_H3)/67108864*D55)))</f>
        <v>56.9026364418838</v>
      </c>
      <c r="F56" s="38" t="s">
        <v>87</v>
      </c>
    </row>
    <row r="57" s="1" customFormat="true" ht="12.75" hidden="false" customHeight="false" outlineLevel="0" collapsed="false">
      <c r="C57" s="27" t="s">
        <v>88</v>
      </c>
      <c r="D57" s="30" t="n">
        <f aca="false">D56 * (1-(DIG_H1)*D56/524288)</f>
        <v>56.9026364418838</v>
      </c>
      <c r="E57" s="31" t="s">
        <v>89</v>
      </c>
      <c r="F57" s="38" t="s">
        <v>90</v>
      </c>
    </row>
    <row r="58" s="1" customFormat="true" ht="12.75" hidden="false" customHeight="false" outlineLevel="0" collapsed="false">
      <c r="C58" s="27" t="s">
        <v>66</v>
      </c>
      <c r="D58" s="36" t="n">
        <f aca="false">1024*D57</f>
        <v>58268.299716489</v>
      </c>
      <c r="E58" s="31" t="s">
        <v>91</v>
      </c>
      <c r="H58" s="35"/>
    </row>
    <row r="59" s="1" customFormat="true" ht="12.75" hidden="false" customHeight="false" outlineLevel="0" collapsed="false">
      <c r="C59" s="27"/>
      <c r="D59" s="36"/>
      <c r="E59" s="31"/>
      <c r="H59" s="35"/>
    </row>
    <row r="60" s="1" customFormat="true" ht="12.75" hidden="false" customHeight="false" outlineLevel="0" collapsed="false">
      <c r="C60" s="27"/>
      <c r="D60" s="36"/>
      <c r="E60" s="31"/>
      <c r="H60" s="35"/>
    </row>
    <row r="61" s="1" customFormat="true" ht="12.75" hidden="false" customHeight="false" outlineLevel="0" collapsed="false">
      <c r="C61" s="2" t="s">
        <v>92</v>
      </c>
      <c r="D61" s="37"/>
      <c r="E61" s="34"/>
    </row>
    <row r="62" s="1" customFormat="true" ht="12.75" hidden="false" customHeight="false" outlineLevel="0" collapsed="false">
      <c r="C62" s="2"/>
      <c r="D62" s="37"/>
      <c r="E62" s="34"/>
    </row>
    <row r="63" customFormat="false" ht="12.75" hidden="false" customHeight="false" outlineLevel="0" collapsed="false">
      <c r="B63" s="1"/>
      <c r="F63" s="1"/>
    </row>
    <row r="64" s="1" customFormat="true" ht="12.75" hidden="false" customHeight="false" outlineLevel="0" collapsed="false">
      <c r="C64" s="2"/>
      <c r="D64" s="33"/>
      <c r="E64" s="31"/>
    </row>
    <row r="65" customFormat="false" ht="12.75" hidden="false" customHeight="false" outlineLevel="0" collapsed="false">
      <c r="B65" s="37"/>
      <c r="D65" s="33"/>
      <c r="E65" s="31"/>
      <c r="F65" s="1"/>
    </row>
    <row r="66" s="1" customFormat="true" ht="12.75" hidden="false" customHeight="false" outlineLevel="0" collapsed="false">
      <c r="B66" s="2"/>
      <c r="E66" s="39"/>
    </row>
    <row r="67" s="1" customFormat="true" ht="12.75" hidden="false" customHeight="false" outlineLevel="0" collapsed="false"/>
    <row r="68" s="1" customFormat="true" ht="12.75" hidden="false" customHeight="false" outlineLevel="0" collapsed="false">
      <c r="A68" s="29"/>
    </row>
    <row r="69" s="1" customFormat="true" ht="12.75" hidden="false" customHeight="false" outlineLevel="0" collapsed="false">
      <c r="A69" s="29"/>
    </row>
    <row r="70" s="1" customFormat="true" ht="12.75" hidden="false" customHeight="false" outlineLevel="0" collapsed="false">
      <c r="A70" s="29"/>
    </row>
    <row r="71" s="1" customFormat="true" ht="12.75" hidden="false" customHeight="false" outlineLevel="0" collapsed="false">
      <c r="A71" s="29"/>
      <c r="H71" s="35"/>
    </row>
    <row r="72" s="1" customFormat="true" ht="12.75" hidden="false" customHeight="false" outlineLevel="0" collapsed="false">
      <c r="A72" s="29"/>
    </row>
    <row r="73" s="1" customFormat="true" ht="12.75" hidden="false" customHeight="false" outlineLevel="0" collapsed="false">
      <c r="A73" s="29"/>
      <c r="B73" s="29"/>
      <c r="C73" s="37"/>
      <c r="D73" s="37"/>
    </row>
    <row r="74" s="1" customFormat="true" ht="12.75" hidden="false" customHeight="false" outlineLevel="0" collapsed="false">
      <c r="A74" s="29"/>
      <c r="B74" s="29"/>
      <c r="C74" s="37"/>
      <c r="D74" s="37"/>
    </row>
    <row r="75" s="1" customFormat="true" ht="12.75" hidden="false" customHeight="false" outlineLevel="0" collapsed="false">
      <c r="A75" s="29"/>
      <c r="B75" s="29"/>
      <c r="C75" s="37"/>
      <c r="D75" s="37"/>
    </row>
    <row r="76" s="1" customFormat="true" ht="12" hidden="false" customHeight="false" outlineLevel="0" collapsed="false">
      <c r="A76" s="29"/>
      <c r="B76" s="29"/>
      <c r="C76" s="37"/>
      <c r="D76" s="37"/>
    </row>
    <row r="77" s="1" customFormat="true" ht="12" hidden="false" customHeight="false" outlineLevel="0" collapsed="false">
      <c r="A77" s="29"/>
      <c r="B77" s="29"/>
      <c r="C77" s="37"/>
      <c r="D77" s="37"/>
    </row>
    <row r="78" s="1" customFormat="true" ht="12" hidden="false" customHeight="false" outlineLevel="0" collapsed="false">
      <c r="B78" s="29"/>
      <c r="C78" s="40"/>
      <c r="D78" s="40"/>
    </row>
    <row r="79" s="1" customFormat="true" ht="12" hidden="false" customHeight="false" outlineLevel="0" collapsed="false">
      <c r="B79" s="29"/>
    </row>
    <row r="80" customFormat="false" ht="12" hidden="false" customHeight="false" outlineLevel="0" collapsed="false">
      <c r="B80" s="29"/>
      <c r="C80" s="29"/>
      <c r="D80" s="29"/>
      <c r="E80" s="37"/>
      <c r="F80" s="37"/>
    </row>
    <row r="81" s="1" customFormat="true" ht="12" hidden="false" customHeight="false" outlineLevel="0" collapsed="false">
      <c r="C81" s="29"/>
      <c r="D81" s="29"/>
      <c r="E81" s="37"/>
      <c r="F81" s="37"/>
      <c r="H81" s="40"/>
    </row>
    <row r="82" s="1" customFormat="true" ht="12" hidden="false" customHeight="false" outlineLevel="0" collapsed="false">
      <c r="C82" s="29"/>
      <c r="D82" s="29"/>
      <c r="E82" s="37"/>
      <c r="F82" s="37"/>
    </row>
    <row r="83" s="1" customFormat="true" ht="12" hidden="false" customHeight="false" outlineLevel="0" collapsed="false">
      <c r="C83" s="29"/>
      <c r="D83" s="29"/>
      <c r="E83" s="37"/>
      <c r="F83" s="37"/>
    </row>
    <row r="84" s="1" customFormat="true" ht="12" hidden="false" customHeight="false" outlineLevel="0" collapsed="false">
      <c r="C84" s="29"/>
      <c r="D84" s="29"/>
      <c r="E84" s="37"/>
      <c r="F84" s="37"/>
    </row>
  </sheetData>
  <mergeCells count="3">
    <mergeCell ref="B2:E2"/>
    <mergeCell ref="B4:E4"/>
    <mergeCell ref="B27:E27"/>
  </mergeCells>
  <printOptions headings="false" gridLines="false" gridLinesSet="true" horizontalCentered="false" verticalCentered="false"/>
  <pageMargins left="0.7875" right="0.315277777777778" top="0.747916666666667" bottom="0.669444444444444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275</TotalTime>
  <Application>LibreOffice/7.0.2.2$Windows_X86_64 LibreOffice_project/8349ace3c3162073abd90d81fd06dcfb6b36b994</Application>
  <Company>Bosch Sensortec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2006-02-03T10:46:09Z</dcterms:created>
  <dc:creator>Gerhard Lammel</dc:creator>
  <dc:description/>
  <dc:language>pt-BR</dc:language>
  <cp:lastModifiedBy/>
  <cp:lastPrinted>2013-05-28T15:04:31Z</cp:lastPrinted>
  <dcterms:modified xsi:type="dcterms:W3CDTF">2021-02-10T22:30:46Z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Bosch Sensortec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