
<file path=[Content_Types].xml><?xml version="1.0" encoding="utf-8"?>
<Types xmlns="http://schemas.openxmlformats.org/package/2006/content-types"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Nokia Failure Report" state="visible" r:id="rId4"/>
  </sheets>
  <definedNames>
    <definedName name="_xlnm._FilterDatabase">SWH!$A$1:$K$282</definedName>
    <definedName name="Address">SWH!$K$1:$K$95</definedName>
    <definedName name="Adress">SWH!$K$1:$K$33</definedName>
    <definedName name="Alias">SWH!$B$2:$B$345</definedName>
    <definedName name="AMAZONAS">sites!$G$2:$G$12</definedName>
    <definedName name="ANTIOQUIA">sites!$H$2:$H$342</definedName>
    <definedName name="ARAUCA">sites!$I$2:$I$23</definedName>
    <definedName name="ARMENIA">sites!$J$2:$J$37</definedName>
    <definedName name="ATLANTICO">sites!$K$2:$K$50</definedName>
    <definedName name="BARRANCA">sites!$L$2:$L$21</definedName>
    <definedName name="BARRANQUILLA">sites!$M$2:$M$181</definedName>
    <definedName name="BOG">sites!$N$2:$N$1079</definedName>
    <definedName name="bogota">sites!$B$2</definedName>
    <definedName name="BOLIVAR">sites!$O$2:$O$90</definedName>
    <definedName name="BOYACA">sites!$P$2:$P$147</definedName>
    <definedName name="BUCARAMANGA">sites!$Q$2:$Q$82</definedName>
    <definedName name="BUENAVENTURA">sites!$R$2:$R$13</definedName>
    <definedName name="BUGA">sites!$S$2:$S$8</definedName>
    <definedName name="CALDAS">sites!$T$2:$T$93</definedName>
    <definedName name="CALI">sites!$U$2:$U$217</definedName>
    <definedName name="CAQUETA">sites!$V$2:$V$31</definedName>
    <definedName name="CARTAGENA">sites!$W$2:$W$121</definedName>
    <definedName name="CASANARE">sites!$X$2:$X$63</definedName>
    <definedName name="CAUCA">sites!$Y$2:$Y$92</definedName>
    <definedName name="CESAR">sites!$Z$2:$Z$75</definedName>
    <definedName name="CHIA">sites!$AA$2:$AA$13</definedName>
    <definedName name="CHOCO">sites!$AB$2:$AB$45</definedName>
    <definedName name="CORDOBA">sites!$AC$2:$AC$119</definedName>
    <definedName name="costa">sites!$C$2:$C$16</definedName>
    <definedName name="CUCUTA">sites!$AD$2:$AD$80</definedName>
    <definedName name="CUNDINAMARCA">sites!$AE$2:$AE$273</definedName>
    <definedName name="descripción">SWH!$E$2:$E$282</definedName>
    <definedName name="Dir">SWH!$K$2:$K$95</definedName>
    <definedName name="Dirección">SWH!$K$1:$K$95</definedName>
    <definedName name="DUITAMA">sites!$AF$2:$AF$17</definedName>
    <definedName name="FACATATIVA">sites!$AG$2:$AG$11</definedName>
    <definedName name="FLORENCIA">sites!$AH$2:$AH$23</definedName>
    <definedName name="FUSAGASUGA">sites!$AI$2:$AI$13</definedName>
    <definedName name="GIRARDOT">sites!$AJ$2:$AJ$11</definedName>
    <definedName name="GUAINIA">sites!$AK$2:$AK$5</definedName>
    <definedName name="GUAJIRA">sites!$AL$2:$AL$54</definedName>
    <definedName name="GUAVIARE">sites!$AM$2:$AM$6</definedName>
    <definedName name="HUILA">sites!$AN$2:$AN$91</definedName>
    <definedName name="IBAGUE">sites!$AO$2:$AO$52</definedName>
    <definedName name="JAMUNDI">sites!$AP$2:$AP$9</definedName>
    <definedName name="LETICIA">sites!$AQ$2</definedName>
    <definedName name="MAGDALENA">sites!$AR$2:$AR$76</definedName>
    <definedName name="MAICAO">sites!$AS$2:$AS$10</definedName>
    <definedName name="MANIZALES">sites!$AT$2:$AT$52</definedName>
    <definedName name="MEDELLIN">sites!$AU$2:$AU$368</definedName>
    <definedName name="META">sites!$AV$2:$AV$98</definedName>
    <definedName name="MOCOA">sites!$AW$2:$AW$5</definedName>
    <definedName name="MONTERIA">sites!$AX$2:$AX$48</definedName>
    <definedName name="NARIÑO">sites!$AY$2:$AY$114</definedName>
    <definedName name="NEIVA">sites!$AZ$2:$AZ$33</definedName>
    <definedName name="noroccidente">sites!$D$2:$D$11</definedName>
    <definedName name="NORTEDESANTANDER">sites!$BA$2:$BA$80</definedName>
    <definedName name="ORIENTE">sites!$E$2:$E$31</definedName>
    <definedName name="PALMIRA">sites!$BB$2:$BB$19</definedName>
    <definedName name="PASTO">sites!$BC$2:$BC$32</definedName>
    <definedName name="PEREIRA">sites!$BD$2:$BD$82</definedName>
    <definedName name="POPAYAN">sites!$BE$2:$BE$29</definedName>
    <definedName name="PUTUMAYO">sites!$BF$2:$BF$31</definedName>
    <definedName name="QUIBDO">sites!$BG$2:$BG$11</definedName>
    <definedName name="QUINDIO">sites!$BH$2:$BH$49</definedName>
    <definedName name="regional">sites!$A$2:$A$6</definedName>
    <definedName name="RIOHACHA">sites!$BI$2:$BI$11</definedName>
    <definedName name="RISARALDA">sites!$BJ$2:$BJ$55</definedName>
    <definedName name="SalesItem">SWH!$A$2:$A$600</definedName>
    <definedName name="SANJOSEDELGUAVIARE">sites!$BL$2:$BL$9</definedName>
    <definedName name="SANTAMARTA">sites!$BM$2:$BM$37</definedName>
    <definedName name="SANTANDER">sites!$BN$2:$BN$124</definedName>
    <definedName name="SINCELEJO">sites!$BO$2:$BO$28</definedName>
    <definedName name="SITIO">SWH!$I$1:$I$5000</definedName>
    <definedName name="SITIOS">SWH!$I$20:$I$5000</definedName>
    <definedName name="SOACHA">sites!$BP$2:$BP$29</definedName>
    <definedName name="SOGAMOSO">sites!$BQ$2:$BQ$14</definedName>
    <definedName name="SUCRE">sites!$BR$2:$BR$63</definedName>
    <definedName name="SUROCCIDENTE">sites!$F$2:$F$20</definedName>
    <definedName name="TOLIMA">sites!$BS$2:$BS$131</definedName>
    <definedName name="TULUA">sites!$BT$2:$BT$19</definedName>
    <definedName name="TUNJA">sites!$BU$2:$BU$29</definedName>
    <definedName name="UBATE">sites!$BV$2:$BV$5</definedName>
    <definedName name="VALLE">sites!$BW$2:$BW$175</definedName>
    <definedName name="VALLEDUPAR">sites!$BX$2:$BX$33</definedName>
    <definedName name="VAUPES">sites!$BY$2:$BY$7</definedName>
    <definedName name="VICHADA">sites!$BZ$2:$BZ$9</definedName>
    <definedName name="VILLAVICENCIO">sites!$CA$2:$CA$84</definedName>
    <definedName name="YOPAL">sites!$CB$2:$CB$28</definedName>
    <definedName name="ZIPAQUIRA">sites!$CC$2:$CC$11</definedName>
    <definedName name="_xlnm.Print_Area" localSheetId="0">'Nokia Failure Report'!$B6:$R72</definedName>
  </definedNames>
  <calcPr calcId="171027"/>
</workbook>
</file>

<file path=xl/sharedStrings.xml><?xml version="1.0" encoding="utf-8"?>
<sst xmlns="http://schemas.openxmlformats.org/spreadsheetml/2006/main" count="80" uniqueCount="65">
  <si>
    <t>FAILURE REPORT</t>
  </si>
  <si>
    <t>Arrived at NET</t>
  </si>
  <si>
    <t>File Id.</t>
  </si>
  <si>
    <t>RMA</t>
  </si>
  <si>
    <t>Nokia Solutions and networks commissioning</t>
  </si>
  <si>
    <t>Sandra Salazar</t>
  </si>
  <si>
    <t>MICROLINK KM 2.5 via Siberia  portos 80 Bodega 7 Junto a bodegas TITAN</t>
  </si>
  <si>
    <t>Fax</t>
  </si>
  <si>
    <t>mauricio.beltran.ext@nsn.com</t>
  </si>
  <si>
    <t>regional</t>
  </si>
  <si>
    <t>Dpto/ciudad</t>
  </si>
  <si>
    <t>sitio</t>
  </si>
  <si>
    <t>SUROCCIDENTE</t>
  </si>
  <si>
    <t>CALI</t>
  </si>
  <si>
    <t>CAL.Gitan</t>
  </si>
  <si>
    <t>%</t>
  </si>
  <si>
    <t xml:space="preserve">     pcs</t>
  </si>
  <si>
    <t>X</t>
  </si>
  <si>
    <t xml:space="preserve">1. Error printout </t>
  </si>
  <si>
    <r>
      <t xml:space="preserve">     </t>
    </r>
    <r>
      <rPr>
        <b/>
        <color indexed="12"/>
        <family val="2"/>
        <sz val="8"/>
        <rFont val="Rotis Sans Serif for Nokia"/>
      </rPr>
      <t xml:space="preserve"> </t>
    </r>
    <r>
      <rPr>
        <color indexed="12"/>
        <family val="2"/>
        <sz val="8"/>
        <rFont val="Rotis Sans Serif for Nokia"/>
      </rPr>
      <t>pcs</t>
    </r>
  </si>
  <si>
    <t>x</t>
  </si>
  <si>
    <t>d</t>
  </si>
  <si>
    <t>h</t>
  </si>
  <si>
    <t>min</t>
  </si>
  <si>
    <t>pcs</t>
  </si>
  <si>
    <t>473764A</t>
  </si>
  <si>
    <t>473095A</t>
  </si>
  <si>
    <t>ASIA</t>
  </si>
  <si>
    <t>DH211160552</t>
  </si>
  <si>
    <t xml:space="preserve"> </t>
  </si>
  <si>
    <t>Comcel Instalaciones Cali  -  WBS: W-0403-RE-30</t>
  </si>
  <si>
    <t>Modulo</t>
  </si>
  <si>
    <t>Hw no reconocido por Sistema</t>
  </si>
  <si>
    <t xml:space="preserve">Equipo no da link, no es reconocida </t>
  </si>
  <si>
    <t>El presente Reporte de Falla, avala el intercambio de propiedad del equipo registrado en éste informe a Nokia Colombia, sujeto</t>
  </si>
  <si>
    <t>al Contrato de soporte vigente entre Nokia Colombia y el cliente</t>
  </si>
  <si>
    <t>Comcel Care Aranda  -  WBS: W-0403-RE-02</t>
  </si>
  <si>
    <t>Comcel Care Barranquilla  -  WBS: W-0403-RE-07</t>
  </si>
  <si>
    <t>Comcel Care Bucaramanga  -  WBS: W-0403-RE-08</t>
  </si>
  <si>
    <t>Comcel Care Cali Acopi  -  WBS: W-0403-RE-10</t>
  </si>
  <si>
    <t>Comcel Care Cali Prados del Limonar  -  WBS: W-0403-RE-09</t>
  </si>
  <si>
    <t>Comcel Care Cartagena  -  WBS: W-0403-RE-11</t>
  </si>
  <si>
    <t>Comcel Care Cucuta Bco Santander  -  WBS: W-0403-RE-13</t>
  </si>
  <si>
    <t>Comcel Care Cucuta La Merced  -  WBS: W-0403-RE-12</t>
  </si>
  <si>
    <t>Comcel Care Florencia  -  WBS: W-0403-RE-14</t>
  </si>
  <si>
    <t>Comcel Care Ibague  -  WBS: W-0403-RE-15</t>
  </si>
  <si>
    <t>Comcel Care Medellin  -  WBS: W-0403-RE-16</t>
  </si>
  <si>
    <t>Comcel Care Neiva  -  WBS: W-0403-RE-17</t>
  </si>
  <si>
    <t>Comcel Care Pasto  -  WBS: W-0403-RE-18</t>
  </si>
  <si>
    <t>Comcel Care Pereira  -  WBS: W-0403-RE-19</t>
  </si>
  <si>
    <t>Comcel Care Prado  -  WBS: W-0403-RE-03</t>
  </si>
  <si>
    <t>Comcel Care Santa Marta  -  WBS: W-0403-RE-20</t>
  </si>
  <si>
    <t>Comcel Care Sincelejo  -  WBS: W-0403-RE-21</t>
  </si>
  <si>
    <t>Comcel Care Tunja Florida Parque  -  WBS: W-0403-RE-22</t>
  </si>
  <si>
    <t>Comcel Care Tunja San Martin  -  WBS: W-0403-RE-23</t>
  </si>
  <si>
    <t>Comcel Care Valledupar  -  WBS: W-0403-RE-24</t>
  </si>
  <si>
    <t>Comcel Care Varta  -  WBS: W-0403-RE-06</t>
  </si>
  <si>
    <t>Comcel Care Venecia  -  WBS: W-0403-RE-05</t>
  </si>
  <si>
    <t>Comcel Care Villavicencio La Esperanza  -  WBS: W-0403-RE-27</t>
  </si>
  <si>
    <t>Comcel Care Villavicencio La Florida  -  WBS: W-0403-RE-25</t>
  </si>
  <si>
    <t>Comcel Care Villavicencio Los Rosales  -  WBS: W-0403-RE-26</t>
  </si>
  <si>
    <t>Comcel Instalaciones Barranquilla  -  WBS: W-0403-RE-29</t>
  </si>
  <si>
    <t>Comcel Instalaciones Bogota  -  WBS: W-0403-RE-28</t>
  </si>
  <si>
    <t>Comcel Instalaciones Medellin  -  WBS: W-0403-RE-31</t>
  </si>
  <si>
    <t>Comcel Instalaciones Pereira  -  WBS: W-0403-RE-32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</si>
</sst>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family val="2"/>
      <sz val="10"/>
      <name val="Rotis Sans Serif for Nokia"/>
    </font>
    <font>
      <color indexed="48"/>
      <family val="2"/>
      <sz val="10"/>
      <name val="Rotis Sans Serif for Nokia"/>
    </font>
    <font>
      <family val="2"/>
      <sz val="12"/>
      <name val="Rotis Sans Serif for Nokia"/>
    </font>
    <font>
      <color indexed="12"/>
      <family val="2"/>
      <sz val="10"/>
      <name val="Rotis Sans Serif for Nokia"/>
    </font>
    <font>
      <color indexed="8"/>
      <family val="2"/>
      <sz val="8"/>
      <name val="Rotis Sans Serif for Nokia"/>
    </font>
    <font>
      <b/>
      <color indexed="12"/>
      <family val="2"/>
      <sz val="12"/>
      <name val="Rotis Sans Serif for Nokia"/>
    </font>
    <font>
      <b/>
      <family val="2"/>
      <sz val="12"/>
      <name val="Arial"/>
    </font>
    <font>
      <color indexed="12"/>
      <family val="2"/>
      <sz val="8"/>
      <name val="Rotis Sans Serif for Nokia"/>
    </font>
    <font>
      <b/>
      <color indexed="8"/>
      <family val="2"/>
      <sz val="10"/>
      <name val="Arial"/>
    </font>
    <font>
      <b/>
      <color indexed="12"/>
      <family val="2"/>
      <sz val="9"/>
      <name val="Rotis Sans Serif for Nokia"/>
    </font>
    <font>
      <sz val="11"/>
      <name val="Arial"/>
    </font>
    <font>
      <color indexed="8"/>
      <family val="2"/>
      <sz val="11"/>
      <name val="Arial"/>
    </font>
    <font>
      <u/>
      <color indexed="12"/>
      <family val="2"/>
      <sz val="11"/>
      <name val="Arial"/>
    </font>
    <font>
      <b/>
      <color indexed="12"/>
      <family val="2"/>
      <sz val="8"/>
      <name val="Rotis Sans Serif for Nokia"/>
    </font>
    <font>
      <color indexed="12"/>
      <family val="2"/>
      <sz val="9"/>
      <name val="Rotis Sans Serif for Nokia"/>
    </font>
    <font>
      <color indexed="8"/>
      <family val="2"/>
      <sz val="10"/>
      <name val="Rotis Sans Serif for Nokia"/>
    </font>
    <font>
      <color indexed="12"/>
      <family val="2"/>
      <sz val="11"/>
      <name val="Arial"/>
    </font>
    <font>
      <color indexed="8"/>
      <family val="2"/>
      <sz val="8"/>
      <name val="Arial"/>
    </font>
    <font>
      <color indexed="12"/>
      <family val="2"/>
      <sz val="7"/>
      <name val="Rotis Sans Serif for Nokia"/>
    </font>
    <font>
      <family val="2"/>
      <sz val="7"/>
      <name val="Arial"/>
    </font>
    <font>
      <b/>
      <color indexed="8"/>
      <family val="2"/>
      <sz val="9"/>
      <name val="Rotis Sans Serif for Nokia"/>
    </font>
    <font>
      <b/>
      <color indexed="8"/>
      <family val="2"/>
      <sz val="9"/>
      <name val="Arial"/>
    </font>
    <font>
      <b/>
      <family val="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/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rgb="FF002060"/>
      </left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5"/>
    </xf>
    <xf numFmtId="0" fontId="2" fillId="2" borderId="0" xfId="0" applyFont="1" applyFill="1" applyProtection="1"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indent="15"/>
    </xf>
    <xf numFmtId="0" fontId="4" fillId="0" borderId="0" xfId="0" applyFont="1"/>
    <xf numFmtId="0" fontId="5" fillId="3" borderId="0" xfId="0" applyFont="1" applyFill="1" applyAlignment="1" applyProtection="1">
      <alignment horizontal="center" vertical="top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4" borderId="0" xfId="0" applyFont="1" applyFill="1" applyAlignment="1">
      <alignment horizontal="center" vertical="top"/>
    </xf>
    <xf numFmtId="0" fontId="9" fillId="5" borderId="3" xfId="0" applyFont="1" applyFill="1" applyBorder="1" applyAlignment="1" applyProtection="1">
      <alignment horizontal="center" vertical="top" wrapText="1"/>
      <protection locked="0"/>
    </xf>
    <xf numFmtId="0" fontId="9" fillId="5" borderId="4" xfId="0" applyFont="1" applyFill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5" fillId="5" borderId="10" xfId="0" applyFont="1" applyFill="1" applyBorder="1" applyAlignment="1" applyProtection="1">
      <alignment horizontal="left" vertical="top" wrapText="1"/>
      <protection locked="0"/>
    </xf>
    <xf numFmtId="0" fontId="12" fillId="5" borderId="11" xfId="0" applyFont="1" applyFill="1" applyBorder="1" applyAlignment="1" applyProtection="1">
      <alignment horizontal="left" vertical="top" wrapText="1"/>
      <protection locked="0"/>
    </xf>
    <xf numFmtId="0" fontId="5" fillId="5" borderId="12" xfId="0" applyFont="1" applyFill="1" applyBorder="1" applyAlignment="1" applyProtection="1">
      <alignment horizontal="left" vertical="top" wrapText="1"/>
      <protection locked="0"/>
    </xf>
    <xf numFmtId="0" fontId="12" fillId="5" borderId="13" xfId="0" applyFont="1" applyFill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5" fillId="5" borderId="9" xfId="0" applyFont="1" applyFill="1" applyBorder="1" applyAlignment="1" applyProtection="1">
      <alignment horizontal="left" vertical="top" wrapText="1"/>
      <protection locked="0"/>
    </xf>
    <xf numFmtId="0" fontId="12" fillId="5" borderId="0" xfId="0" applyFont="1" applyFill="1" applyAlignment="1" applyProtection="1">
      <alignment horizontal="left" vertical="top" wrapText="1"/>
      <protection locked="0"/>
    </xf>
    <xf numFmtId="0" fontId="12" fillId="5" borderId="9" xfId="0" applyFont="1" applyFill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5" fillId="3" borderId="16" xfId="0" applyFont="1" applyFill="1" applyBorder="1" applyAlignment="1" applyProtection="1">
      <alignment horizontal="left" vertical="top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2" fillId="3" borderId="17" xfId="0" applyFont="1" applyFill="1" applyBorder="1" applyAlignment="1" applyProtection="1">
      <alignment horizontal="left" vertical="top" wrapText="1"/>
      <protection locked="0"/>
    </xf>
    <xf numFmtId="14" fontId="5" fillId="5" borderId="10" xfId="0" applyNumberFormat="1" applyFont="1" applyFill="1" applyBorder="1" applyAlignment="1" applyProtection="1">
      <alignment horizontal="left" vertical="top"/>
      <protection locked="0"/>
    </xf>
    <xf numFmtId="0" fontId="5" fillId="5" borderId="11" xfId="0" applyFont="1" applyFill="1" applyBorder="1" applyAlignment="1" applyProtection="1">
      <alignment horizontal="left" vertical="top"/>
      <protection locked="0"/>
    </xf>
    <xf numFmtId="0" fontId="10" fillId="0" borderId="9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2" fillId="5" borderId="21" xfId="0" applyFont="1" applyFill="1" applyBorder="1" applyAlignment="1" applyProtection="1">
      <alignment horizontal="left" vertical="top" wrapText="1"/>
      <protection locked="0"/>
    </xf>
    <xf numFmtId="0" fontId="13" fillId="3" borderId="12" xfId="0" applyFont="1" applyFill="1" applyBorder="1" applyAlignment="1" applyProtection="1">
      <alignment horizontal="left" vertical="top" wrapText="1"/>
      <protection locked="0"/>
    </xf>
    <xf numFmtId="0" fontId="12" fillId="3" borderId="11" xfId="0" applyFont="1" applyFill="1" applyBorder="1" applyAlignment="1" applyProtection="1">
      <alignment horizontal="left" vertical="top" wrapText="1"/>
      <protection locked="0"/>
    </xf>
    <xf numFmtId="0" fontId="12" fillId="3" borderId="13" xfId="0" applyFont="1" applyFill="1" applyBorder="1" applyAlignment="1" applyProtection="1">
      <alignment horizontal="left" vertical="top" wrapText="1"/>
      <protection locked="0"/>
    </xf>
    <xf numFmtId="0" fontId="11" fillId="0" borderId="22" xfId="0" applyFont="1" applyBorder="1" applyAlignment="1">
      <alignment horizontal="left" vertical="top" wrapText="1"/>
    </xf>
    <xf numFmtId="0" fontId="5" fillId="5" borderId="22" xfId="0" applyFont="1" applyFill="1" applyBorder="1" applyAlignment="1" applyProtection="1">
      <alignment horizontal="left" vertical="top" wrapText="1"/>
      <protection locked="0"/>
    </xf>
    <xf numFmtId="0" fontId="12" fillId="5" borderId="4" xfId="0" applyFont="1" applyFill="1" applyBorder="1" applyAlignment="1" applyProtection="1">
      <alignment horizontal="left" vertical="top" wrapText="1"/>
      <protection locked="0"/>
    </xf>
    <xf numFmtId="0" fontId="12" fillId="5" borderId="23" xfId="0" applyFont="1" applyFill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>
      <alignment vertical="top"/>
    </xf>
    <xf numFmtId="0" fontId="8" fillId="0" borderId="5" xfId="0" applyFont="1" applyBorder="1" applyAlignment="1">
      <alignment vertical="top" wrapText="1"/>
    </xf>
    <xf numFmtId="0" fontId="10" fillId="0" borderId="9" xfId="0" applyFont="1" applyBorder="1" applyAlignment="1">
      <alignment vertical="top"/>
    </xf>
    <xf numFmtId="0" fontId="5" fillId="5" borderId="10" xfId="0" applyFont="1" applyFill="1" applyBorder="1" applyAlignment="1" applyProtection="1">
      <alignment horizontal="left" vertical="top"/>
      <protection locked="0"/>
    </xf>
    <xf numFmtId="0" fontId="5" fillId="5" borderId="24" xfId="0" applyFont="1" applyFill="1" applyBorder="1" applyAlignment="1" applyProtection="1">
      <alignment horizontal="center"/>
      <protection locked="0"/>
    </xf>
    <xf numFmtId="0" fontId="5" fillId="3" borderId="16" xfId="0" applyFont="1" applyFill="1" applyBorder="1" applyAlignment="1" applyProtection="1">
      <alignment horizontal="center"/>
      <protection locked="0"/>
    </xf>
    <xf numFmtId="0" fontId="5" fillId="3" borderId="11" xfId="0" applyFont="1" applyFill="1" applyBorder="1" applyAlignment="1" applyProtection="1">
      <alignment horizontal="center" vertical="top"/>
      <protection locked="0"/>
    </xf>
    <xf numFmtId="9" fontId="14" fillId="0" borderId="21" xfId="0" applyNumberFormat="1" applyFont="1" applyBorder="1" applyAlignment="1">
      <alignment horizontal="center" vertical="top"/>
    </xf>
    <xf numFmtId="0" fontId="15" fillId="0" borderId="9" xfId="0" applyFont="1" applyBorder="1" applyAlignment="1">
      <alignment horizontal="left" vertical="top" wrapText="1"/>
    </xf>
    <xf numFmtId="0" fontId="8" fillId="0" borderId="19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3" xfId="0" applyFont="1" applyBorder="1"/>
    <xf numFmtId="0" fontId="5" fillId="3" borderId="25" xfId="0" applyFont="1" applyFill="1" applyBorder="1" applyAlignment="1" applyProtection="1">
      <alignment horizontal="center" vertical="top"/>
      <protection locked="0"/>
    </xf>
    <xf numFmtId="0" fontId="8" fillId="0" borderId="2" xfId="0" applyFont="1" applyBorder="1" applyAlignment="1">
      <alignment horizontal="center" vertical="top"/>
    </xf>
    <xf numFmtId="0" fontId="16" fillId="5" borderId="16" xfId="0" applyFont="1" applyFill="1" applyBorder="1" applyAlignment="1" applyProtection="1">
      <alignment horizontal="center"/>
      <protection locked="0"/>
    </xf>
    <xf numFmtId="0" fontId="5" fillId="5" borderId="9" xfId="0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vertical="top"/>
    </xf>
    <xf numFmtId="0" fontId="17" fillId="0" borderId="0" xfId="0" applyFont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11" xfId="0" applyFont="1" applyBorder="1"/>
    <xf numFmtId="0" fontId="8" fillId="3" borderId="12" xfId="0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>
      <alignment horizontal="left" vertical="top" wrapText="1"/>
    </xf>
    <xf numFmtId="0" fontId="11" fillId="0" borderId="11" xfId="0" applyFont="1" applyBorder="1" applyAlignment="1">
      <alignment vertical="top"/>
    </xf>
    <xf numFmtId="0" fontId="4" fillId="0" borderId="12" xfId="0" applyFont="1" applyBorder="1"/>
    <xf numFmtId="0" fontId="17" fillId="0" borderId="11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8" fillId="0" borderId="9" xfId="0" applyFont="1" applyBorder="1" applyAlignment="1">
      <alignment vertical="top"/>
    </xf>
    <xf numFmtId="0" fontId="5" fillId="5" borderId="0" xfId="0" applyFont="1" applyFill="1" applyAlignment="1" applyProtection="1">
      <alignment horizontal="center"/>
      <protection locked="0"/>
    </xf>
    <xf numFmtId="0" fontId="5" fillId="5" borderId="10" xfId="0" applyFont="1" applyFill="1" applyBorder="1" applyAlignment="1" applyProtection="1">
      <alignment horizontal="center"/>
      <protection locked="0"/>
    </xf>
    <xf numFmtId="0" fontId="5" fillId="5" borderId="11" xfId="0" applyFont="1" applyFill="1" applyBorder="1" applyAlignment="1" applyProtection="1">
      <alignment horizontal="center"/>
      <protection locked="0"/>
    </xf>
    <xf numFmtId="0" fontId="5" fillId="3" borderId="12" xfId="0" applyFont="1" applyFill="1" applyBorder="1" applyAlignment="1" applyProtection="1">
      <alignment horizontal="center" vertical="top"/>
      <protection locked="0"/>
    </xf>
    <xf numFmtId="0" fontId="8" fillId="0" borderId="11" xfId="0" applyFont="1" applyBorder="1" applyAlignment="1">
      <alignment horizontal="left" vertical="top"/>
    </xf>
    <xf numFmtId="0" fontId="14" fillId="0" borderId="11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4" fillId="0" borderId="11" xfId="0" applyFont="1" applyBorder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0" fontId="10" fillId="0" borderId="9" xfId="0" applyFont="1" applyBorder="1" applyAlignment="1">
      <alignment horizontal="center" vertical="top"/>
    </xf>
    <xf numFmtId="0" fontId="8" fillId="0" borderId="16" xfId="0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8" fillId="0" borderId="14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1" fillId="0" borderId="16" xfId="0" applyFont="1" applyBorder="1" applyAlignment="1">
      <alignment wrapText="1"/>
    </xf>
    <xf numFmtId="0" fontId="11" fillId="0" borderId="16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1" fillId="0" borderId="18" xfId="0" applyFont="1" applyBorder="1" applyAlignment="1">
      <alignment vertical="top" wrapText="1"/>
    </xf>
    <xf numFmtId="0" fontId="8" fillId="0" borderId="22" xfId="0" applyFont="1" applyBorder="1" applyAlignment="1">
      <alignment horizontal="center" vertical="top"/>
    </xf>
    <xf numFmtId="0" fontId="5" fillId="3" borderId="22" xfId="0" applyFont="1" applyFill="1" applyBorder="1" applyProtection="1">
      <protection locked="0"/>
    </xf>
    <xf numFmtId="0" fontId="8" fillId="0" borderId="4" xfId="0" applyFont="1" applyBorder="1" applyAlignment="1">
      <alignment horizontal="right" vertical="top"/>
    </xf>
    <xf numFmtId="0" fontId="5" fillId="3" borderId="26" xfId="0" applyFont="1" applyFill="1" applyBorder="1" applyAlignment="1" applyProtection="1">
      <alignment horizontal="center" vertical="top"/>
      <protection locked="0"/>
    </xf>
    <xf numFmtId="0" fontId="8" fillId="0" borderId="27" xfId="0" applyFont="1" applyBorder="1" applyAlignment="1">
      <alignment horizontal="right" vertical="top"/>
    </xf>
    <xf numFmtId="0" fontId="8" fillId="0" borderId="4" xfId="0" applyFont="1" applyBorder="1"/>
    <xf numFmtId="0" fontId="8" fillId="0" borderId="27" xfId="0" applyFont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8" fillId="0" borderId="23" xfId="0" applyFont="1" applyBorder="1" applyAlignment="1">
      <alignment horizontal="center" vertical="top"/>
    </xf>
    <xf numFmtId="0" fontId="8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8" fillId="0" borderId="7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5" fillId="5" borderId="12" xfId="0" applyFont="1" applyFill="1" applyBorder="1" applyAlignment="1" applyProtection="1">
      <alignment vertical="top"/>
      <protection locked="0"/>
    </xf>
    <xf numFmtId="0" fontId="18" fillId="5" borderId="11" xfId="0" applyFont="1" applyFill="1" applyBorder="1" applyAlignment="1" applyProtection="1">
      <alignment vertical="top"/>
      <protection locked="0"/>
    </xf>
    <xf numFmtId="0" fontId="5" fillId="5" borderId="12" xfId="0" applyFont="1" applyFill="1" applyBorder="1" applyAlignment="1" applyProtection="1">
      <alignment horizontal="left" vertical="top"/>
      <protection locked="0"/>
    </xf>
    <xf numFmtId="0" fontId="18" fillId="5" borderId="11" xfId="0" applyFont="1" applyFill="1" applyBorder="1" applyAlignment="1" applyProtection="1">
      <alignment horizontal="left" vertical="top"/>
      <protection locked="0"/>
    </xf>
    <xf numFmtId="0" fontId="18" fillId="5" borderId="21" xfId="0" applyFont="1" applyFill="1" applyBorder="1" applyAlignment="1" applyProtection="1">
      <alignment horizontal="left" vertical="top"/>
      <protection locked="0"/>
    </xf>
    <xf numFmtId="0" fontId="5" fillId="5" borderId="21" xfId="0" applyFont="1" applyFill="1" applyBorder="1" applyAlignment="1" applyProtection="1">
      <alignment horizontal="left" vertical="top"/>
      <protection locked="0"/>
    </xf>
    <xf numFmtId="0" fontId="5" fillId="5" borderId="9" xfId="0" applyFont="1" applyFill="1" applyBorder="1" applyAlignment="1" applyProtection="1">
      <alignment horizontal="center" vertical="top"/>
      <protection locked="0"/>
    </xf>
    <xf numFmtId="0" fontId="8" fillId="5" borderId="16" xfId="0" applyFont="1" applyFill="1" applyBorder="1" applyAlignment="1" applyProtection="1">
      <alignment horizontal="center" vertical="top"/>
      <protection locked="0"/>
    </xf>
    <xf numFmtId="0" fontId="5" fillId="5" borderId="16" xfId="0" applyFont="1" applyFill="1" applyBorder="1" applyAlignment="1" applyProtection="1">
      <alignment horizontal="center" vertical="top"/>
      <protection locked="0"/>
    </xf>
    <xf numFmtId="0" fontId="8" fillId="0" borderId="16" xfId="0" applyFont="1" applyBorder="1"/>
    <xf numFmtId="0" fontId="8" fillId="0" borderId="16" xfId="0" applyFont="1" applyBorder="1" applyAlignment="1">
      <alignment vertical="top"/>
    </xf>
    <xf numFmtId="0" fontId="5" fillId="0" borderId="14" xfId="0" applyFont="1" applyBorder="1" applyAlignment="1" applyProtection="1">
      <alignment vertical="top"/>
      <protection locked="0"/>
    </xf>
    <xf numFmtId="0" fontId="8" fillId="0" borderId="12" xfId="0" applyFont="1" applyBorder="1" applyAlignment="1">
      <alignment vertical="top"/>
    </xf>
    <xf numFmtId="0" fontId="11" fillId="0" borderId="11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5" fillId="5" borderId="10" xfId="0" applyFont="1" applyFill="1" applyBorder="1" applyAlignment="1" applyProtection="1">
      <alignment horizontal="center" vertical="top"/>
      <protection locked="0"/>
    </xf>
    <xf numFmtId="0" fontId="8" fillId="0" borderId="21" xfId="0" applyFont="1" applyBorder="1" applyAlignment="1">
      <alignment vertical="top"/>
    </xf>
    <xf numFmtId="0" fontId="8" fillId="5" borderId="12" xfId="0" applyFont="1" applyFill="1" applyBorder="1" applyAlignment="1" applyProtection="1">
      <alignment horizontal="center" vertical="top"/>
      <protection locked="0"/>
    </xf>
    <xf numFmtId="0" fontId="5" fillId="3" borderId="12" xfId="0" applyFont="1" applyFill="1" applyBorder="1" applyAlignment="1" applyProtection="1">
      <alignment horizontal="left" vertical="top" wrapText="1"/>
      <protection locked="0"/>
    </xf>
    <xf numFmtId="0" fontId="18" fillId="3" borderId="11" xfId="0" applyFont="1" applyFill="1" applyBorder="1" applyAlignment="1" applyProtection="1">
      <alignment horizontal="left" vertical="top" wrapText="1"/>
      <protection locked="0"/>
    </xf>
    <xf numFmtId="0" fontId="18" fillId="3" borderId="13" xfId="0" applyFont="1" applyFill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>
      <alignment vertical="top" wrapText="1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18" fillId="5" borderId="0" xfId="0" applyFont="1" applyFill="1" applyAlignment="1" applyProtection="1">
      <alignment horizontal="left" vertical="top" wrapText="1"/>
      <protection locked="0"/>
    </xf>
    <xf numFmtId="0" fontId="19" fillId="0" borderId="14" xfId="0" applyFont="1" applyBorder="1" applyAlignment="1">
      <alignment vertical="top" wrapText="1"/>
    </xf>
    <xf numFmtId="0" fontId="8" fillId="0" borderId="16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11" fillId="0" borderId="22" xfId="0" applyFont="1" applyBorder="1" applyAlignment="1">
      <alignment vertical="top" wrapText="1"/>
    </xf>
    <xf numFmtId="0" fontId="18" fillId="5" borderId="4" xfId="0" applyFont="1" applyFill="1" applyBorder="1" applyAlignment="1" applyProtection="1">
      <alignment horizontal="left" vertical="top" wrapText="1"/>
      <protection locked="0"/>
    </xf>
    <xf numFmtId="0" fontId="20" fillId="0" borderId="26" xfId="0" applyFont="1" applyBorder="1"/>
    <xf numFmtId="0" fontId="5" fillId="5" borderId="4" xfId="0" applyFont="1" applyFill="1" applyBorder="1" applyAlignment="1" applyProtection="1">
      <alignment horizontal="left" vertical="top" wrapText="1"/>
      <protection locked="0"/>
    </xf>
    <xf numFmtId="0" fontId="11" fillId="0" borderId="26" xfId="0" applyFont="1" applyBorder="1" applyAlignment="1">
      <alignment vertical="top" wrapText="1"/>
    </xf>
    <xf numFmtId="0" fontId="18" fillId="3" borderId="26" xfId="0" applyFont="1" applyFill="1" applyBorder="1" applyAlignment="1" applyProtection="1">
      <alignment horizontal="left" vertical="top" wrapText="1"/>
      <protection locked="0"/>
    </xf>
    <xf numFmtId="0" fontId="11" fillId="0" borderId="27" xfId="0" applyFont="1" applyBorder="1" applyAlignment="1" applyProtection="1">
      <alignment horizontal="left" vertical="top" wrapText="1"/>
      <protection locked="0"/>
    </xf>
    <xf numFmtId="0" fontId="8" fillId="0" borderId="7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28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5" fillId="0" borderId="16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0" fontId="18" fillId="3" borderId="22" xfId="0" applyFont="1" applyFill="1" applyBorder="1" applyAlignment="1" applyProtection="1">
      <alignment horizontal="left" vertical="top" wrapText="1"/>
      <protection locked="0"/>
    </xf>
    <xf numFmtId="0" fontId="11" fillId="0" borderId="4" xfId="0" applyFont="1" applyBorder="1" applyAlignment="1" applyProtection="1">
      <alignment horizontal="left" vertical="top" wrapText="1"/>
      <protection locked="0"/>
    </xf>
    <xf numFmtId="0" fontId="5" fillId="3" borderId="26" xfId="0" applyFont="1" applyFill="1" applyBorder="1" applyAlignment="1" applyProtection="1">
      <alignment horizontal="left" vertical="top" wrapText="1"/>
      <protection locked="0"/>
    </xf>
    <xf numFmtId="0" fontId="18" fillId="3" borderId="23" xfId="0" applyFont="1" applyFill="1" applyBorder="1" applyAlignment="1" applyProtection="1">
      <alignment horizontal="left" vertical="top" wrapText="1"/>
      <protection locked="0"/>
    </xf>
    <xf numFmtId="0" fontId="11" fillId="0" borderId="28" xfId="0" applyFont="1" applyBorder="1" applyAlignment="1">
      <alignment horizontal="left" vertical="top" wrapText="1"/>
    </xf>
    <xf numFmtId="0" fontId="5" fillId="3" borderId="9" xfId="0" applyFont="1" applyFill="1" applyBorder="1" applyAlignment="1" applyProtection="1">
      <alignment horizontal="left" vertical="top" wrapText="1"/>
      <protection locked="0"/>
    </xf>
    <xf numFmtId="0" fontId="18" fillId="3" borderId="0" xfId="0" applyFont="1" applyFill="1" applyAlignment="1" applyProtection="1">
      <alignment horizontal="left" vertical="top" wrapText="1"/>
      <protection locked="0"/>
    </xf>
    <xf numFmtId="0" fontId="18" fillId="3" borderId="17" xfId="0" applyFont="1" applyFill="1" applyBorder="1" applyAlignment="1" applyProtection="1">
      <alignment horizontal="left" vertical="top" wrapText="1"/>
      <protection locked="0"/>
    </xf>
    <xf numFmtId="0" fontId="18" fillId="3" borderId="18" xfId="0" applyFont="1" applyFill="1" applyBorder="1" applyAlignment="1" applyProtection="1">
      <alignment horizontal="left" vertical="top" wrapText="1"/>
      <protection locked="0"/>
    </xf>
    <xf numFmtId="0" fontId="18" fillId="3" borderId="4" xfId="0" applyFont="1" applyFill="1" applyBorder="1" applyAlignment="1" applyProtection="1">
      <alignment horizontal="left" vertical="top" wrapText="1"/>
      <protection locked="0"/>
    </xf>
    <xf numFmtId="0" fontId="18" fillId="3" borderId="27" xfId="0" applyFont="1" applyFill="1" applyBorder="1" applyAlignment="1" applyProtection="1">
      <alignment horizontal="left" vertical="top" wrapText="1"/>
      <protection locked="0"/>
    </xf>
    <xf numFmtId="0" fontId="8" fillId="0" borderId="29" xfId="0" applyFont="1" applyBorder="1" applyAlignment="1">
      <alignment vertical="top"/>
    </xf>
    <xf numFmtId="0" fontId="5" fillId="6" borderId="30" xfId="0" applyFont="1" applyFill="1" applyBorder="1" applyAlignment="1" applyProtection="1">
      <alignment horizontal="left" vertical="top" wrapText="1"/>
      <protection locked="0"/>
    </xf>
    <xf numFmtId="0" fontId="5" fillId="3" borderId="31" xfId="0" applyFont="1" applyFill="1" applyBorder="1" applyAlignment="1" applyProtection="1">
      <alignment vertical="top"/>
      <protection locked="0"/>
    </xf>
    <xf numFmtId="0" fontId="8" fillId="0" borderId="30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5" fillId="5" borderId="9" xfId="0" applyFont="1" applyFill="1" applyBorder="1" applyAlignment="1" applyProtection="1">
      <alignment horizontal="left" vertical="top"/>
      <protection locked="0"/>
    </xf>
    <xf numFmtId="0" fontId="12" fillId="5" borderId="0" xfId="0" applyFont="1" applyFill="1" applyAlignment="1" applyProtection="1">
      <alignment horizontal="left" vertical="top"/>
      <protection locked="0"/>
    </xf>
    <xf numFmtId="0" fontId="12" fillId="5" borderId="18" xfId="0" applyFont="1" applyFill="1" applyBorder="1" applyAlignment="1" applyProtection="1">
      <alignment horizontal="left" vertical="top"/>
      <protection locked="0"/>
    </xf>
    <xf numFmtId="0" fontId="5" fillId="3" borderId="9" xfId="0" applyFont="1" applyFill="1" applyBorder="1" applyAlignment="1" applyProtection="1">
      <alignment horizontal="left" vertical="top"/>
      <protection locked="0"/>
    </xf>
    <xf numFmtId="0" fontId="12" fillId="3" borderId="0" xfId="0" applyFont="1" applyFill="1" applyAlignment="1" applyProtection="1">
      <alignment horizontal="left" vertical="top"/>
      <protection locked="0"/>
    </xf>
    <xf numFmtId="0" fontId="12" fillId="3" borderId="18" xfId="0" applyFont="1" applyFill="1" applyBorder="1" applyAlignment="1" applyProtection="1">
      <alignment horizontal="left" vertical="top"/>
      <protection locked="0"/>
    </xf>
    <xf numFmtId="0" fontId="11" fillId="3" borderId="0" xfId="0" applyFont="1" applyFill="1" applyAlignment="1" applyProtection="1">
      <alignment horizontal="left" vertical="top"/>
      <protection locked="0"/>
    </xf>
    <xf numFmtId="0" fontId="11" fillId="3" borderId="18" xfId="0" applyFont="1" applyFill="1" applyBorder="1" applyAlignment="1" applyProtection="1">
      <alignment horizontal="left" vertical="top"/>
      <protection locked="0"/>
    </xf>
    <xf numFmtId="0" fontId="21" fillId="3" borderId="9" xfId="0" applyFont="1" applyFill="1" applyBorder="1" applyAlignment="1" applyProtection="1">
      <alignment horizontal="left" vertical="top"/>
      <protection locked="0"/>
    </xf>
    <xf numFmtId="0" fontId="22" fillId="3" borderId="0" xfId="0" applyFont="1" applyFill="1" applyAlignment="1" applyProtection="1">
      <alignment horizontal="left" vertical="top"/>
      <protection locked="0"/>
    </xf>
    <xf numFmtId="0" fontId="22" fillId="3" borderId="18" xfId="0" applyFont="1" applyFill="1" applyBorder="1" applyAlignment="1" applyProtection="1">
      <alignment horizontal="left" vertical="top"/>
      <protection locked="0"/>
    </xf>
    <xf numFmtId="0" fontId="23" fillId="3" borderId="0" xfId="0" applyFont="1" applyFill="1" applyAlignment="1" applyProtection="1">
      <alignment horizontal="left" vertical="top"/>
      <protection locked="0"/>
    </xf>
    <xf numFmtId="0" fontId="23" fillId="3" borderId="18" xfId="0" applyFont="1" applyFill="1" applyBorder="1" applyAlignment="1" applyProtection="1">
      <alignment horizontal="left" vertical="top"/>
      <protection locked="0"/>
    </xf>
    <xf numFmtId="0" fontId="18" fillId="3" borderId="22" xfId="0" applyFont="1" applyFill="1" applyBorder="1" applyAlignment="1" applyProtection="1">
      <alignment horizontal="left" vertical="top"/>
      <protection locked="0"/>
    </xf>
    <xf numFmtId="0" fontId="12" fillId="3" borderId="4" xfId="0" applyFont="1" applyFill="1" applyBorder="1" applyAlignment="1" applyProtection="1">
      <alignment horizontal="left" vertical="top"/>
      <protection locked="0"/>
    </xf>
    <xf numFmtId="0" fontId="12" fillId="3" borderId="23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</xdr:row>
      <xdr:rowOff>19050</xdr:rowOff>
    </xdr:from>
    <xdr:to>
      <xdr:col>3</xdr:col>
      <xdr:colOff>19050</xdr:colOff>
      <xdr:row>8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86809</xdr:colOff>
      <xdr:row>54</xdr:row>
      <xdr:rowOff>19291</xdr:rowOff>
    </xdr:from>
    <xdr:to>
      <xdr:col>8</xdr:col>
      <xdr:colOff>86810</xdr:colOff>
      <xdr:row>68</xdr:row>
      <xdr:rowOff>142272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uricio.beltran.ext@nsn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T108"/>
  <sheetViews>
    <sheetView workbookViewId="0" showGridLines="0" zoomScale="79" zoomScaleNormal="79">
      <selection activeCell="C55" sqref="C55"/>
    </sheetView>
  </sheetViews>
  <sheetFormatPr defaultRowHeight="13.2" outlineLevelRow="0" outlineLevelCol="0" x14ac:dyDescent="0" defaultColWidth="11" customHeight="1"/>
  <cols>
    <col min="1" max="1" width="3.5" style="1" customWidth="1"/>
    <col min="2" max="2" width="13.3984375" style="2" customWidth="1"/>
    <col min="3" max="3" width="4.59765625" style="1" customWidth="1"/>
    <col min="4" max="4" width="7.59765625" style="1" customWidth="1"/>
    <col min="5" max="5" width="7.5" style="1" customWidth="1"/>
    <col min="6" max="6" width="14.59765625" style="1" customWidth="1"/>
    <col min="7" max="7" width="4.59765625" style="1" customWidth="1"/>
    <col min="8" max="8" width="6" style="1" customWidth="1"/>
    <col min="9" max="11" width="4.59765625" style="1" customWidth="1"/>
    <col min="12" max="12" width="5.09765625" style="1" customWidth="1"/>
    <col min="13" max="14" width="5.19921875" style="1" customWidth="1"/>
    <col min="15" max="17" width="5.09765625" style="1" customWidth="1"/>
    <col min="18" max="18" width="12.796875" style="1" customWidth="1"/>
    <col min="19" max="16384" width="11" style="1" customWidth="1"/>
  </cols>
  <sheetData>
    <row r="2" spans="2:18" x14ac:dyDescent="0.25">
      <c r="B2" s="3" t="b">
        <v>0</v>
      </c>
      <c r="E2" s="4" t="str">
        <f>IF(B2=TRUE,"Please fill the fields in light yellow","Favor llenar los campos en amarillo claro")</f>
        <v>Favor llenar los campos en amarillo claro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5:18" x14ac:dyDescent="0.25"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5:18" x14ac:dyDescent="0.2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6" ht="15.6" customHeight="1" spans="2:18" x14ac:dyDescent="0.25">
      <c r="B6" s="5"/>
      <c r="C6" s="6"/>
      <c r="D6" s="6"/>
      <c r="E6" s="6"/>
      <c r="F6" s="6"/>
      <c r="G6" s="7"/>
      <c r="H6" s="8" t="s">
        <v>0</v>
      </c>
      <c r="I6" s="9"/>
      <c r="J6" s="9"/>
      <c r="K6" s="9"/>
      <c r="L6" s="9"/>
      <c r="M6" s="9"/>
      <c r="N6" s="9"/>
      <c r="O6" s="10" t="s">
        <v>1</v>
      </c>
      <c r="P6" s="6"/>
      <c r="Q6" s="11"/>
      <c r="R6" s="12"/>
    </row>
    <row r="7" ht="15.6" customHeight="1" spans="2:18" x14ac:dyDescent="0.25">
      <c r="B7" s="5"/>
      <c r="C7" s="6"/>
      <c r="D7" s="6"/>
      <c r="E7" s="6"/>
      <c r="F7" s="6"/>
      <c r="G7" s="13"/>
      <c r="H7" s="8"/>
      <c r="I7" s="9"/>
      <c r="J7" s="9"/>
      <c r="K7" s="9"/>
      <c r="L7" s="9"/>
      <c r="M7" s="9"/>
      <c r="N7" s="9"/>
      <c r="O7" s="10" t="s">
        <v>2</v>
      </c>
      <c r="P7" s="6"/>
      <c r="Q7" s="11"/>
      <c r="R7" s="12"/>
    </row>
    <row r="8" ht="15.75" customHeight="1" spans="2:18" x14ac:dyDescent="0.25">
      <c r="B8" s="5"/>
      <c r="C8" s="6"/>
      <c r="D8" s="6"/>
      <c r="E8" s="6"/>
      <c r="F8" s="6"/>
      <c r="G8" s="13"/>
      <c r="H8" s="8"/>
      <c r="I8" s="8"/>
      <c r="J8" s="8"/>
      <c r="K8" s="8"/>
      <c r="L8" s="8"/>
      <c r="M8" s="8"/>
      <c r="N8" s="8"/>
      <c r="O8" s="10" t="s">
        <v>3</v>
      </c>
      <c r="P8" s="6"/>
      <c r="Q8" s="14"/>
      <c r="R8" s="14"/>
    </row>
    <row r="9" ht="10.5" customHeight="1" spans="2:18" x14ac:dyDescent="0.25">
      <c r="B9" s="5"/>
      <c r="C9" s="6"/>
      <c r="D9" s="6"/>
      <c r="E9" s="6"/>
      <c r="F9" s="6"/>
      <c r="G9" s="6"/>
      <c r="H9" s="8"/>
      <c r="I9" s="8"/>
      <c r="J9" s="8"/>
      <c r="K9" s="8"/>
      <c r="L9" s="8"/>
      <c r="M9" s="8"/>
      <c r="N9" s="8"/>
      <c r="O9" s="10"/>
      <c r="P9" s="6"/>
      <c r="Q9" s="15"/>
      <c r="R9" s="15"/>
    </row>
    <row r="10" ht="13.8" customHeight="1" spans="2:18" x14ac:dyDescent="0.25">
      <c r="B10" s="16" t="str">
        <f>IF(B2=TRUE,"1. SENDER","1. REMITENTE")</f>
        <v>1. REMITENTE</v>
      </c>
      <c r="C10" s="17" t="str">
        <f>IF(B2=TRUE,"Name of company","Nombre de la Empresa")</f>
        <v>Nombre de la Empresa</v>
      </c>
      <c r="D10" s="18"/>
      <c r="E10" s="18"/>
      <c r="F10" s="18"/>
      <c r="G10" s="18"/>
      <c r="H10" s="18"/>
      <c r="I10" s="18"/>
      <c r="J10" s="18"/>
      <c r="K10" s="18"/>
      <c r="L10" s="18"/>
      <c r="M10" s="19" t="str">
        <f>IF(B2=TRUE,"Completed by","Diligenciado por")</f>
        <v>Diligenciado por</v>
      </c>
      <c r="N10" s="18"/>
      <c r="O10" s="18"/>
      <c r="P10" s="18"/>
      <c r="Q10" s="18"/>
      <c r="R10" s="20"/>
    </row>
    <row r="11" ht="14.25" customHeight="1" spans="2:18" x14ac:dyDescent="0.25">
      <c r="B11" s="21"/>
      <c r="C11" s="22" t="s">
        <v>4</v>
      </c>
      <c r="D11" s="23"/>
      <c r="E11" s="23"/>
      <c r="F11" s="23"/>
      <c r="G11" s="23"/>
      <c r="H11" s="23"/>
      <c r="I11" s="23"/>
      <c r="J11" s="23"/>
      <c r="K11" s="23"/>
      <c r="L11" s="23"/>
      <c r="M11" s="24" t="s">
        <v>5</v>
      </c>
      <c r="N11" s="23"/>
      <c r="O11" s="23"/>
      <c r="P11" s="23"/>
      <c r="Q11" s="23"/>
      <c r="R11" s="25"/>
    </row>
    <row r="12" ht="13.8" customHeight="1" spans="2:18" x14ac:dyDescent="0.25">
      <c r="B12" s="21"/>
      <c r="C12" s="26" t="str">
        <f>IF(B2=TRUE,"Address","Dirección")</f>
        <v>Dirección</v>
      </c>
      <c r="D12" s="27"/>
      <c r="E12" s="27"/>
      <c r="F12" s="27"/>
      <c r="G12" s="27"/>
      <c r="H12" s="27"/>
      <c r="I12" s="27"/>
      <c r="J12" s="27"/>
      <c r="K12" s="27"/>
      <c r="L12" s="27"/>
      <c r="M12" s="28" t="str">
        <f>IF(B2=TRUE,"Telephone","Telefono")</f>
        <v>Telefono</v>
      </c>
      <c r="N12" s="29"/>
      <c r="O12" s="29"/>
      <c r="P12" s="29"/>
      <c r="Q12" s="29"/>
      <c r="R12" s="30"/>
    </row>
    <row r="13" ht="14.25" customHeight="1" spans="2:18" x14ac:dyDescent="0.25">
      <c r="B13" s="21"/>
      <c r="C13" s="31" t="s">
        <v>6</v>
      </c>
      <c r="D13" s="32"/>
      <c r="E13" s="32"/>
      <c r="F13" s="32"/>
      <c r="G13" s="32"/>
      <c r="H13" s="32"/>
      <c r="I13" s="32"/>
      <c r="J13" s="32"/>
      <c r="K13" s="32"/>
      <c r="L13" s="32"/>
      <c r="M13" s="24">
        <v>3107245382</v>
      </c>
      <c r="N13" s="23"/>
      <c r="O13" s="23"/>
      <c r="P13" s="23"/>
      <c r="Q13" s="23"/>
      <c r="R13" s="25"/>
    </row>
    <row r="14" ht="13.8" customHeight="1" spans="2:18" x14ac:dyDescent="0.25">
      <c r="B14" s="21"/>
      <c r="C14" s="33"/>
      <c r="D14" s="32"/>
      <c r="E14" s="32"/>
      <c r="F14" s="32"/>
      <c r="G14" s="32"/>
      <c r="H14" s="32"/>
      <c r="I14" s="32"/>
      <c r="J14" s="32"/>
      <c r="K14" s="32"/>
      <c r="L14" s="32"/>
      <c r="M14" s="34" t="s">
        <v>7</v>
      </c>
      <c r="N14" s="27"/>
      <c r="O14" s="27"/>
      <c r="P14" s="35"/>
      <c r="Q14" s="36" t="str">
        <f>IF(B2=TRUE,"Date sent","Día del Envio")</f>
        <v>Día del Envio</v>
      </c>
      <c r="R14" s="37"/>
    </row>
    <row r="15" ht="13.8" customHeight="1" spans="2:18" x14ac:dyDescent="0.25">
      <c r="B15" s="38"/>
      <c r="C15" s="33"/>
      <c r="D15" s="32"/>
      <c r="E15" s="32"/>
      <c r="F15" s="32"/>
      <c r="G15" s="32"/>
      <c r="H15" s="32"/>
      <c r="I15" s="32"/>
      <c r="J15" s="32"/>
      <c r="K15" s="32"/>
      <c r="L15" s="32"/>
      <c r="M15" s="39"/>
      <c r="N15" s="40"/>
      <c r="O15" s="40"/>
      <c r="P15" s="41"/>
      <c r="Q15" s="42"/>
      <c r="R15" s="43"/>
    </row>
    <row r="16" ht="13.8" customHeight="1" spans="2:18" x14ac:dyDescent="0.25">
      <c r="B16" s="44" t="str">
        <f>IF(B2=TRUE,"Return to","Retornar para")</f>
        <v>Retornar para</v>
      </c>
      <c r="C16" s="45" t="str">
        <f>IF(B2=TRUE,"Name (if different from above)","Nombre (si es diferente a la información suministrada arriba)")</f>
        <v>Nombre (si es diferente a la información suministrada arriba)</v>
      </c>
      <c r="D16" s="29"/>
      <c r="E16" s="29"/>
      <c r="F16" s="29"/>
      <c r="G16" s="29"/>
      <c r="H16" s="29"/>
      <c r="I16" s="29"/>
      <c r="J16" s="29"/>
      <c r="K16" s="29"/>
      <c r="L16" s="46"/>
      <c r="M16" s="28" t="str">
        <f>IF(B2=TRUE,"E-Mail address","E-mail")</f>
        <v>E-mail</v>
      </c>
      <c r="N16" s="29"/>
      <c r="O16" s="29"/>
      <c r="P16" s="29"/>
      <c r="Q16" s="29"/>
      <c r="R16" s="30"/>
    </row>
    <row r="17" ht="14.25" customHeight="1" spans="2:18" x14ac:dyDescent="0.25"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47"/>
      <c r="M17" s="48" t="s">
        <v>8</v>
      </c>
      <c r="N17" s="49"/>
      <c r="O17" s="49"/>
      <c r="P17" s="49"/>
      <c r="Q17" s="49"/>
      <c r="R17" s="50"/>
    </row>
    <row r="18" ht="13.8" customHeight="1" spans="2:18" x14ac:dyDescent="0.25">
      <c r="B18" s="21"/>
      <c r="C18" s="26" t="str">
        <f>IF(B2=TRUE,"Address (if different from above)","Dirección ( SI es diferente a la información suministrada arriba)")</f>
        <v>Dirección ( SI es diferente a la información suministrada arriba)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37"/>
    </row>
    <row r="19" ht="14.4" customHeight="1" spans="2:18" x14ac:dyDescent="0.25">
      <c r="B19" s="51"/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4"/>
    </row>
    <row r="20" ht="14.25" customHeight="1" spans="2:18" x14ac:dyDescent="0.25">
      <c r="B20" s="55" t="str">
        <f>IF(B2=TRUE,"2. GENERAL","2. INFORMACION")</f>
        <v>2. INFORMACION</v>
      </c>
      <c r="C20" s="56"/>
      <c r="D20" s="56" t="s">
        <v>9</v>
      </c>
      <c r="E20" s="56" t="s">
        <v>10</v>
      </c>
      <c r="F20" s="56" t="s">
        <v>11</v>
      </c>
      <c r="G20" s="19" t="str">
        <f>IF(B2=TRUE,"EFFECT AND EXTENT OF FAILURE","EFECTO O EXTENSION DE FALLA")</f>
        <v>EFECTO O EXTENSION DE FALLA</v>
      </c>
      <c r="H20" s="18"/>
      <c r="I20" s="18"/>
      <c r="J20" s="18"/>
      <c r="K20" s="18"/>
      <c r="L20" s="18"/>
      <c r="M20" s="18"/>
      <c r="N20" s="18"/>
      <c r="O20" s="19" t="str">
        <f>IF(B2=TRUE,"SEVERITY OF FAILURE","GRAVEDAD DE LA FALLA")</f>
        <v>GRAVEDAD DE LA FALLA</v>
      </c>
      <c r="P20" s="18"/>
      <c r="Q20" s="18"/>
      <c r="R20" s="20"/>
    </row>
    <row r="21" ht="14.25" customHeight="1" spans="2:18" x14ac:dyDescent="0.25">
      <c r="B21" s="57" t="str">
        <f>IF(B2=TRUE,"INFORMATION","GENERAL")</f>
        <v>GENERAL</v>
      </c>
      <c r="D21" s="58" t="s">
        <v>12</v>
      </c>
      <c r="E21" s="58" t="s">
        <v>13</v>
      </c>
      <c r="F21" s="59" t="s">
        <v>14</v>
      </c>
      <c r="G21" s="60"/>
      <c r="H21" s="36" t="str">
        <f>IF(B2=TRUE,"1. Traffic capacity lowered","1. Capacidad de Tráfico disminuida")</f>
        <v>1. Capacidad de Tráfico disminuida</v>
      </c>
      <c r="I21" s="36"/>
      <c r="J21" s="36"/>
      <c r="K21" s="36"/>
      <c r="L21" s="36"/>
      <c r="M21" s="61">
        <v>100</v>
      </c>
      <c r="N21" s="62" t="s">
        <v>15</v>
      </c>
      <c r="O21" s="34" t="str">
        <f>IF(B2=TRUE,"System availability of performance","Desempeño del sistema")</f>
        <v>Desempeño del sistema</v>
      </c>
      <c r="P21" s="27"/>
      <c r="Q21" s="27"/>
      <c r="R21" s="37"/>
    </row>
    <row r="22" ht="13.8" customHeight="1" spans="2:18" x14ac:dyDescent="0.25">
      <c r="B22" s="63" t="str">
        <f>IF(B2=TRUE,"In case of a document error, the delivery number suffices","En caso de error en el documento, el número de entrega es suficiente")</f>
        <v>En caso de error en el documento, el número de entrega es suficiente</v>
      </c>
      <c r="C22" s="64" t="str">
        <f>IF(B2=TRUE,"FAILURE  DETECTION BASED ON","FALLA DETECTADA BASADA EN")</f>
        <v>FALLA DETECTADA BASADA EN</v>
      </c>
      <c r="D22" s="65"/>
      <c r="E22" s="65"/>
      <c r="F22" s="66"/>
      <c r="G22" s="60"/>
      <c r="H22" s="36" t="str">
        <f>IF(B2=TRUE,"2. PCM circuits or radio carriers unavailable","2. PCM Circuitos o Radio Carriers indisponibles")</f>
        <v>2. PCM Circuitos o Radio Carriers indisponibles</v>
      </c>
      <c r="I22" s="36"/>
      <c r="J22" s="36"/>
      <c r="K22" s="36"/>
      <c r="L22" s="36"/>
      <c r="M22" s="67"/>
      <c r="N22" s="68" t="s">
        <v>16</v>
      </c>
      <c r="O22" s="69" t="s">
        <v>17</v>
      </c>
      <c r="P22" s="36" t="str">
        <f>IF(B2=TRUE,"1. Significantly lowered","1.  Significativamente disminuido")</f>
        <v>1.  Significativamente disminuido</v>
      </c>
      <c r="Q22" s="27"/>
      <c r="R22" s="37"/>
    </row>
    <row r="23" ht="13.8" customHeight="1" spans="2:18" x14ac:dyDescent="0.25">
      <c r="B23" s="21"/>
      <c r="C23" s="70"/>
      <c r="D23" s="36" t="s">
        <v>18</v>
      </c>
      <c r="E23" s="27"/>
      <c r="F23" s="27"/>
      <c r="G23" s="60"/>
      <c r="H23" s="36" t="str">
        <f>IF(B2=TRUE,"3. Subscribers disconnected","3. Suscriptores desconectados")</f>
        <v>3. Suscriptores desconectados</v>
      </c>
      <c r="I23" s="36"/>
      <c r="J23" s="36"/>
      <c r="K23" s="36"/>
      <c r="L23" s="36"/>
      <c r="M23" s="67"/>
      <c r="N23" s="68" t="s">
        <v>19</v>
      </c>
      <c r="O23" s="69"/>
      <c r="P23" s="36" t="str">
        <f>IF(B2=TRUE,"2. Clearly lowered","2. Claramente disminuido")</f>
        <v>2. Claramente disminuido</v>
      </c>
      <c r="Q23" s="27"/>
      <c r="R23" s="37"/>
    </row>
    <row r="24" ht="13.8" customHeight="1" spans="2:18" x14ac:dyDescent="0.25">
      <c r="B24" s="21"/>
      <c r="C24" s="70" t="s">
        <v>20</v>
      </c>
      <c r="D24" s="36" t="str">
        <f>IF(B2=TRUE,"2. HW signal (LED)","2. señal HW")</f>
        <v>2. señal HW</v>
      </c>
      <c r="E24" s="27"/>
      <c r="F24" s="27"/>
      <c r="G24" s="60"/>
      <c r="H24" s="36" t="str">
        <f>IF(B2=TRUE,"4. Subscriber facilities unavailable","4. Facilidades del usuario indisponibles")</f>
        <v>4. Facilidades del usuario indisponibles</v>
      </c>
      <c r="I24" s="36"/>
      <c r="J24" s="36"/>
      <c r="K24" s="36"/>
      <c r="L24" s="36"/>
      <c r="M24" s="67"/>
      <c r="N24" s="68" t="s">
        <v>19</v>
      </c>
      <c r="O24" s="69"/>
      <c r="P24" s="36" t="str">
        <f>IF(B2=TRUE,"3. Lowered","3. Disminuido")</f>
        <v>3. Disminuido</v>
      </c>
      <c r="Q24" s="27"/>
      <c r="R24" s="37"/>
    </row>
    <row r="25" ht="13.8" customHeight="1" spans="2:18" x14ac:dyDescent="0.25">
      <c r="B25" s="21"/>
      <c r="C25" s="70"/>
      <c r="D25" s="36" t="str">
        <f>IF(B2=TRUE,"3. Subscriber’s notification","3. Notificación del Suscritor")</f>
        <v>3. Notificación del Suscritor</v>
      </c>
      <c r="E25" s="27"/>
      <c r="F25" s="27"/>
      <c r="G25" s="60"/>
      <c r="H25" s="71" t="str">
        <f>IF(B2=TRUE,"5. Facilities used by personnel unavailable","5. Facilidades usadas por funcionarios indisponibles")</f>
        <v>5. Facilidades usadas por funcionarios indisponibles</v>
      </c>
      <c r="I25" s="71"/>
      <c r="J25" s="71"/>
      <c r="K25" s="71"/>
      <c r="L25" s="71"/>
      <c r="M25" s="67"/>
      <c r="N25" s="68" t="s">
        <v>19</v>
      </c>
      <c r="O25" s="69"/>
      <c r="P25" s="36" t="str">
        <f>IF(B2=TRUE,"4. Slightly lowered","4. Levemente disminuido")</f>
        <v>4. Levemente disminuido</v>
      </c>
      <c r="Q25" s="27"/>
      <c r="R25" s="37"/>
    </row>
    <row r="26" ht="13.8" customHeight="1" spans="2:18" x14ac:dyDescent="0.25">
      <c r="B26" s="21"/>
      <c r="C26" s="70"/>
      <c r="D26" s="36" t="str">
        <f>IF(B2=TRUE,"4. Other, explain in Item 4","4. Otros, explicar en Item 4")</f>
        <v>4. Otros, explicar en Item 4</v>
      </c>
      <c r="E26" s="27"/>
      <c r="F26" s="27"/>
      <c r="G26" s="60"/>
      <c r="H26" s="72"/>
      <c r="I26" s="72"/>
      <c r="J26" s="72"/>
      <c r="K26" s="72"/>
      <c r="L26" s="72"/>
      <c r="M26" s="73"/>
      <c r="N26" s="73"/>
      <c r="O26" s="69"/>
      <c r="P26" s="36" t="str">
        <f>IF(B2=TRUE,"5. Proposal for modification or improvement (no fault)","5. Propuesta de modificación o mejora (no falla)")</f>
        <v>5. Propuesta de modificación o mejora (no falla)</v>
      </c>
      <c r="Q26" s="74"/>
      <c r="R26" s="75"/>
    </row>
    <row r="27" ht="13.8" customHeight="1" spans="2:18" x14ac:dyDescent="0.25">
      <c r="B27" s="21"/>
      <c r="C27" s="76"/>
      <c r="D27" s="77"/>
      <c r="E27" s="77"/>
      <c r="F27" s="78"/>
      <c r="G27" s="79"/>
      <c r="H27" s="80" t="str">
        <f>IF(B2=TRUE,"6. Cannot be assessed, explain in Item 4","6. No puede ser accesado, explicar en Item 4")</f>
        <v>6. No puede ser accesado, explicar en Item 4</v>
      </c>
      <c r="I27" s="80"/>
      <c r="J27" s="80"/>
      <c r="K27" s="80"/>
      <c r="L27" s="80"/>
      <c r="M27" s="81"/>
      <c r="N27" s="77"/>
      <c r="O27" s="82"/>
      <c r="P27" s="80"/>
      <c r="Q27" s="83"/>
      <c r="R27" s="84"/>
    </row>
    <row r="28" ht="12.75" customHeight="1" spans="2:18" x14ac:dyDescent="0.25">
      <c r="B28" s="21"/>
      <c r="C28" s="26" t="str">
        <f>IF(B2=TRUE,"OCCURRENCE","OCURRENCIA")</f>
        <v>OCURRENCIA</v>
      </c>
      <c r="D28" s="27"/>
      <c r="E28" s="27"/>
      <c r="F28" s="27"/>
      <c r="G28" s="34" t="str">
        <f>IF(B2=TRUE,"Failure detection date","Día de la detección de la Falla")</f>
        <v>Día de la detección de la Falla</v>
      </c>
      <c r="H28" s="27"/>
      <c r="I28" s="34" t="str">
        <f>IF(B2=TRUE,"Failure effect duration","Duración del efecto de la falla")</f>
        <v>Duración del efecto de la falla</v>
      </c>
      <c r="J28" s="27"/>
      <c r="K28" s="27"/>
      <c r="L28" s="27"/>
      <c r="M28" s="29"/>
      <c r="N28" s="46"/>
      <c r="O28" s="34" t="str">
        <f>IF(B2=TRUE,"Active recovery time and repair time excluding travel time and other administrative delays","Tiempo de reativación y de reparación excluyendo tiempo de viaje u otros atrasos administrativos")</f>
        <v>Tiempo de reativación y de reparación excluyendo tiempo de viaje u otros atrasos administrativos</v>
      </c>
      <c r="P28" s="36"/>
      <c r="Q28" s="36"/>
      <c r="R28" s="85"/>
    </row>
    <row r="29" ht="12.75" customHeight="1" spans="2:18" x14ac:dyDescent="0.25">
      <c r="B29" s="21"/>
      <c r="C29" s="26" t="str">
        <f>IF(B2=TRUE,"OF FAILURE","DE LA FALLA")</f>
        <v>DE LA FALLA</v>
      </c>
      <c r="D29" s="27"/>
      <c r="E29" s="27"/>
      <c r="F29" s="27"/>
      <c r="G29" s="86"/>
      <c r="H29" s="27"/>
      <c r="I29" s="86"/>
      <c r="J29" s="27"/>
      <c r="K29" s="27"/>
      <c r="L29" s="27"/>
      <c r="M29" s="27"/>
      <c r="N29" s="35"/>
      <c r="O29" s="34"/>
      <c r="P29" s="36"/>
      <c r="Q29" s="36"/>
      <c r="R29" s="85"/>
    </row>
    <row r="30" ht="12.75" customHeight="1" spans="2:18" x14ac:dyDescent="0.25">
      <c r="B30" s="21"/>
      <c r="C30" s="87"/>
      <c r="D30" s="73"/>
      <c r="E30" s="88"/>
      <c r="F30" s="73" t="str">
        <f>IF(B2=TRUE,"Reproducible","Reproduciblel")</f>
        <v>Reproduciblel</v>
      </c>
      <c r="G30" s="86"/>
      <c r="H30" s="27"/>
      <c r="I30" s="86"/>
      <c r="J30" s="27"/>
      <c r="K30" s="27"/>
      <c r="L30" s="27"/>
      <c r="M30" s="27"/>
      <c r="N30" s="35"/>
      <c r="O30" s="34"/>
      <c r="P30" s="36"/>
      <c r="Q30" s="36"/>
      <c r="R30" s="85"/>
    </row>
    <row r="31" spans="2:18" x14ac:dyDescent="0.25">
      <c r="B31" s="38"/>
      <c r="C31" s="89" t="s">
        <v>17</v>
      </c>
      <c r="D31" s="77" t="str">
        <f>IF(B2=TRUE,"Permanent","Permanente")</f>
        <v>Permanente</v>
      </c>
      <c r="E31" s="90"/>
      <c r="F31" s="77" t="str">
        <f>IF(B2=TRUE,"Random","Aleatorio")</f>
        <v>Aleatorio</v>
      </c>
      <c r="G31" s="42">
        <v>45608</v>
      </c>
      <c r="H31" s="43"/>
      <c r="I31" s="91">
        <v>1</v>
      </c>
      <c r="J31" s="92" t="s">
        <v>21</v>
      </c>
      <c r="K31" s="61"/>
      <c r="L31" s="93" t="s">
        <v>22</v>
      </c>
      <c r="M31" s="61"/>
      <c r="N31" s="94" t="s">
        <v>23</v>
      </c>
      <c r="O31" s="91"/>
      <c r="P31" s="95" t="s">
        <v>22</v>
      </c>
      <c r="Q31" s="61"/>
      <c r="R31" s="96" t="s">
        <v>23</v>
      </c>
    </row>
    <row r="32" ht="12.75" customHeight="1" spans="2:18" x14ac:dyDescent="0.25">
      <c r="B32" s="97" t="str">
        <f>IF(B2=TRUE,"Appendixes","Apendice")</f>
        <v>Apendice</v>
      </c>
      <c r="C32" s="26" t="str">
        <f>IF(B2=TRUE,"Blackbox-files","Archivos BlackBox")</f>
        <v>Archivos BlackBox</v>
      </c>
      <c r="D32" s="27"/>
      <c r="E32" s="28" t="str">
        <f>IF(B2=TRUE,"Alarm listings","Lista de alarmas")</f>
        <v>Lista de alarmas</v>
      </c>
      <c r="F32" s="46"/>
      <c r="G32" s="34" t="str">
        <f>IF(B2=TRUE,"Disks/Tapes","Discos/Cintas")</f>
        <v>Discos/Cintas</v>
      </c>
      <c r="H32" s="27"/>
      <c r="I32" s="98" t="str">
        <f>IF(B2=TRUE,"Execution and error printouts","Ejecución y error")</f>
        <v>Ejecución y error</v>
      </c>
      <c r="J32" s="99"/>
      <c r="K32" s="99"/>
      <c r="L32" s="100" t="str">
        <f>IF(B2=TRUE,"Message monitoring printouts","Monitoreo de Mensajes")</f>
        <v>Monitoreo de Mensajes</v>
      </c>
      <c r="M32" s="101"/>
      <c r="N32" s="102"/>
      <c r="O32" s="98" t="str">
        <f>IF(B2=TRUE,"Report Outputs","Reportes")</f>
        <v>Reportes</v>
      </c>
      <c r="P32" s="103"/>
      <c r="Q32" s="100" t="str">
        <f>IF(B2=TRUE,"Other listings &amp; documents","Otras listas y documentos")</f>
        <v>Otras listas y documentos</v>
      </c>
      <c r="R32" s="104"/>
    </row>
    <row r="33" ht="12.75" customHeight="1" spans="2:18" x14ac:dyDescent="0.25">
      <c r="B33" s="97"/>
      <c r="C33" s="21"/>
      <c r="D33" s="27"/>
      <c r="E33" s="86"/>
      <c r="F33" s="35"/>
      <c r="G33" s="86"/>
      <c r="H33" s="27"/>
      <c r="I33" s="105"/>
      <c r="J33" s="99"/>
      <c r="K33" s="99"/>
      <c r="L33" s="106"/>
      <c r="M33" s="103"/>
      <c r="N33" s="107"/>
      <c r="O33" s="106"/>
      <c r="P33" s="103"/>
      <c r="Q33" s="106"/>
      <c r="R33" s="108"/>
    </row>
    <row r="34" ht="13.8" customHeight="1" spans="2:18" x14ac:dyDescent="0.25">
      <c r="B34" s="109"/>
      <c r="C34" s="110"/>
      <c r="D34" s="111" t="s">
        <v>24</v>
      </c>
      <c r="E34" s="112"/>
      <c r="F34" s="113" t="s">
        <v>24</v>
      </c>
      <c r="G34" s="112"/>
      <c r="H34" s="111" t="s">
        <v>24</v>
      </c>
      <c r="I34" s="112"/>
      <c r="J34" s="111" t="s">
        <v>24</v>
      </c>
      <c r="K34" s="114"/>
      <c r="L34" s="112"/>
      <c r="M34" s="111" t="s">
        <v>24</v>
      </c>
      <c r="N34" s="115"/>
      <c r="O34" s="112"/>
      <c r="P34" s="116" t="s">
        <v>24</v>
      </c>
      <c r="Q34" s="112"/>
      <c r="R34" s="117" t="s">
        <v>24</v>
      </c>
    </row>
    <row r="35" ht="13.8" customHeight="1" spans="2:18" x14ac:dyDescent="0.25">
      <c r="B35" s="55" t="str">
        <f>IF(B2=TRUE,"3a. HARDWARE","3a. INFORMACIONES")</f>
        <v>3a. INFORMACIONES</v>
      </c>
      <c r="C35" s="118" t="str">
        <f>IF(B2=TRUE,"Unit Code of the faulty unit","Código del Equipo que presentó falla")</f>
        <v>Código del Equipo que presentó falla</v>
      </c>
      <c r="D35" s="119"/>
      <c r="E35" s="119"/>
      <c r="F35" s="120"/>
      <c r="G35" s="121" t="str">
        <f>IF(B2=TRUE,"Name of faulty unit","Nombre del equipo")</f>
        <v>Nombre del equipo</v>
      </c>
      <c r="H35" s="122"/>
      <c r="I35" s="122"/>
      <c r="J35" s="122"/>
      <c r="K35" s="123"/>
      <c r="L35" s="121" t="str">
        <f>IF(B2=TRUE,"Version","Versión")</f>
        <v>Versión</v>
      </c>
      <c r="M35" s="122"/>
      <c r="N35" s="123"/>
      <c r="O35" s="121" t="str">
        <f>IF(B2=TRUE,"Serial Number","Numero de Serie")</f>
        <v>Numero de Serie</v>
      </c>
      <c r="P35" s="122"/>
      <c r="Q35" s="122"/>
      <c r="R35" s="124"/>
    </row>
    <row r="36" ht="12.45" customHeight="1" spans="2:18" x14ac:dyDescent="0.25">
      <c r="B36" s="57" t="str">
        <f>IF(B2=TRUE,"INFORMATION","DE HARDWARE")</f>
        <v>DE HARDWARE</v>
      </c>
      <c r="C36" s="125" t="s">
        <v>25</v>
      </c>
      <c r="D36" s="126" t="s">
        <v>26</v>
      </c>
      <c r="E36" s="127"/>
      <c r="F36" s="128"/>
      <c r="G36" s="127" t="s">
        <v>27</v>
      </c>
      <c r="H36" s="128"/>
      <c r="I36" s="128"/>
      <c r="J36" s="128"/>
      <c r="K36" s="129"/>
      <c r="L36" s="127">
        <v>204</v>
      </c>
      <c r="M36" s="128"/>
      <c r="N36" s="128"/>
      <c r="O36" s="22" t="s">
        <v>28</v>
      </c>
      <c r="P36" s="43"/>
      <c r="Q36" s="43"/>
      <c r="R36" s="130"/>
    </row>
    <row r="37" ht="21.75" customHeight="1" spans="2:20" x14ac:dyDescent="0.25">
      <c r="B37" s="63" t="str">
        <f>IF(B2=TRUE,"If the fault has been localised in a specific functional part of a unit, explain in Item 4","Se a falha foi identificada em uma unidade específica, explicar no Item 4")</f>
        <v>Se a falha foi identificada em uma unidade específica, explicar no Item 4</v>
      </c>
      <c r="C37" s="87" t="str">
        <f>IF(B2=TRUE,"REASON FOR MAINTENANCE","MOTIVO DE MANTENIMIENTO")</f>
        <v>MOTIVO DE MANTENIMIENTO</v>
      </c>
      <c r="D37" s="73"/>
      <c r="E37" s="10"/>
      <c r="F37" s="73"/>
      <c r="G37" s="100" t="str">
        <f>IF(B2=TRUE,"SITUATION IN WHICH THE FAILURE WAS DETECTED","SITUACIÓN EN LA CUAL LA FALLA FUE DETECTADA")</f>
        <v>SITUACIÓN EN LA CUAL LA FALLA FUE DETECTADA</v>
      </c>
      <c r="H37" s="101"/>
      <c r="I37" s="101"/>
      <c r="J37" s="101"/>
      <c r="K37" s="102"/>
      <c r="L37" s="100"/>
      <c r="M37" s="101"/>
      <c r="N37" s="102"/>
      <c r="O37" s="100" t="str">
        <f>IF(B2=TRUE,"PRECISION OF FAULT DIAGNOSIS","PRECISION DEL DIAGNOSTICO DE LA FALLA")</f>
        <v>PRECISION DEL DIAGNOSTICO DE LA FALLA</v>
      </c>
      <c r="P37" s="101"/>
      <c r="Q37" s="101"/>
      <c r="R37" s="104"/>
      <c r="T37" s="1" t="s">
        <v>29</v>
      </c>
    </row>
    <row r="38" ht="12.75" customHeight="1" spans="2:18" x14ac:dyDescent="0.25">
      <c r="B38" s="21"/>
      <c r="C38" s="131" t="s">
        <v>17</v>
      </c>
      <c r="D38" s="36" t="str">
        <f>IF(B2=TRUE,"1. Functional Defect ","1. Falla Funcional")</f>
        <v>1. Falla Funcional</v>
      </c>
      <c r="E38" s="27"/>
      <c r="F38" s="27"/>
      <c r="G38" s="132"/>
      <c r="H38" s="36" t="str">
        <f>IF(B2=TRUE,"1. In connection with commissioning","1. Durante comissionamiento")</f>
        <v>1. Durante comissionamiento</v>
      </c>
      <c r="I38" s="27"/>
      <c r="J38" s="27"/>
      <c r="K38" s="27"/>
      <c r="L38" s="133"/>
      <c r="M38" s="36" t="str">
        <f>IF(B2=TRUE,"1. Overvoltage (lightning, mains)","1. Sobrecarga")</f>
        <v>1. Sobrecarga</v>
      </c>
      <c r="N38" s="36"/>
      <c r="O38" s="91"/>
      <c r="P38" s="36" t="str">
        <f>IF(B2=TRUE,"units were pointed out by fault diagnosis","unidades identificadas por diagnóstico de falla")</f>
        <v>unidades identificadas por diagnóstico de falla</v>
      </c>
      <c r="Q38" s="27"/>
      <c r="R38" s="37"/>
    </row>
    <row r="39" ht="12.75" customHeight="1" spans="2:18" x14ac:dyDescent="0.25">
      <c r="B39" s="21"/>
      <c r="C39" s="87"/>
      <c r="D39" s="27"/>
      <c r="E39" s="27"/>
      <c r="F39" s="27"/>
      <c r="G39" s="134"/>
      <c r="H39" s="27"/>
      <c r="I39" s="27"/>
      <c r="J39" s="27"/>
      <c r="K39" s="27"/>
      <c r="L39" s="135"/>
      <c r="M39" s="36"/>
      <c r="N39" s="36"/>
      <c r="O39" s="136"/>
      <c r="P39" s="27"/>
      <c r="Q39" s="27"/>
      <c r="R39" s="37"/>
    </row>
    <row r="40" ht="12.75" customHeight="1" spans="2:18" x14ac:dyDescent="0.25">
      <c r="B40" s="21"/>
      <c r="C40" s="131"/>
      <c r="D40" s="36" t="str">
        <f>IF(B2=TRUE,"2. Mechanical Defect ","2. Falla Mecánica")</f>
        <v>2. Falla Mecánica</v>
      </c>
      <c r="E40" s="27"/>
      <c r="F40" s="27"/>
      <c r="G40" s="132"/>
      <c r="H40" s="36" t="str">
        <f>IF(B2=TRUE,"2. During release upgrades or when modifications were made","2. Durante upgrades o en Modificaciones realizadas")</f>
        <v>2. Durante upgrades o en Modificaciones realizadas</v>
      </c>
      <c r="I40" s="27"/>
      <c r="J40" s="27"/>
      <c r="K40" s="27"/>
      <c r="L40" s="133"/>
      <c r="M40" s="36" t="str">
        <f>IF(B2=TRUE,"2. Human error (misuse, breakage)","2. Error humano (mal uso, quebrado)")</f>
        <v>2. Error humano (mal uso, quebrado)</v>
      </c>
      <c r="N40" s="36"/>
      <c r="O40" s="91"/>
      <c r="P40" s="36" t="str">
        <f>IF(B2=TRUE,"units were sent by maintenance","unidades enviadas para mantenimiento")</f>
        <v>unidades enviadas para mantenimiento</v>
      </c>
      <c r="Q40" s="27"/>
      <c r="R40" s="37"/>
    </row>
    <row r="41" ht="12.75" customHeight="1" spans="2:18" x14ac:dyDescent="0.25">
      <c r="B41" s="21"/>
      <c r="C41" s="87"/>
      <c r="D41" s="27"/>
      <c r="E41" s="27"/>
      <c r="F41" s="27"/>
      <c r="G41" s="134"/>
      <c r="H41" s="27"/>
      <c r="I41" s="27"/>
      <c r="J41" s="27"/>
      <c r="K41" s="27"/>
      <c r="L41" s="135"/>
      <c r="M41" s="36"/>
      <c r="N41" s="36"/>
      <c r="O41" s="137"/>
      <c r="P41" s="138"/>
      <c r="Q41" s="138"/>
      <c r="R41" s="139"/>
    </row>
    <row r="42" ht="12.75" customHeight="1" spans="2:18" x14ac:dyDescent="0.25">
      <c r="B42" s="21"/>
      <c r="C42" s="131"/>
      <c r="D42" s="36" t="str">
        <f>IF(B2=TRUE,"3. SW Modification","3. Modificación de SW")</f>
        <v>3. Modificación de SW</v>
      </c>
      <c r="E42" s="27"/>
      <c r="F42" s="27"/>
      <c r="G42" s="132"/>
      <c r="H42" s="36" t="str">
        <f>IF(B2=TRUE,"3. During lightning or immediately after","3. Durante Tormenta o imediatamente después")</f>
        <v>3. Durante Tormenta o imediatamente después</v>
      </c>
      <c r="I42" s="27"/>
      <c r="J42" s="27"/>
      <c r="K42" s="27"/>
      <c r="L42" s="133" t="s">
        <v>17</v>
      </c>
      <c r="M42" s="36" t="str">
        <f>IF(B2=TRUE,"3. Cannot be stated","3. No se puede especificar")</f>
        <v>3. No se puede especificar</v>
      </c>
      <c r="N42" s="36"/>
      <c r="O42" s="34" t="str">
        <f>IF(B2=TRUE,"POSITION OF THE FAULTY UNIT IN THE SYSTEM","POSICION DE LA UNIDAD CON FALLA EN EL SISTEMA")</f>
        <v>POSICION DE LA UNIDAD CON FALLA EN EL SISTEMA</v>
      </c>
      <c r="P42" s="27"/>
      <c r="Q42" s="27"/>
      <c r="R42" s="37"/>
    </row>
    <row r="43" ht="12.75" customHeight="1" spans="2:18" x14ac:dyDescent="0.25">
      <c r="B43" s="21"/>
      <c r="C43" s="87"/>
      <c r="D43" s="27"/>
      <c r="E43" s="27"/>
      <c r="F43" s="27"/>
      <c r="G43" s="134"/>
      <c r="H43" s="27"/>
      <c r="I43" s="27"/>
      <c r="J43" s="27"/>
      <c r="K43" s="27"/>
      <c r="L43" s="135"/>
      <c r="M43" s="36"/>
      <c r="N43" s="36"/>
      <c r="O43" s="86"/>
      <c r="P43" s="27"/>
      <c r="Q43" s="27"/>
      <c r="R43" s="37"/>
    </row>
    <row r="44" ht="13.8" customHeight="1" spans="2:18" x14ac:dyDescent="0.25">
      <c r="B44" s="38"/>
      <c r="C44" s="140"/>
      <c r="D44" s="77" t="str">
        <f>IF(B2=TRUE,"4. HW Modification","4. Modificación de HW")</f>
        <v>4. Modificación de HW</v>
      </c>
      <c r="E44" s="78"/>
      <c r="F44" s="141"/>
      <c r="G44" s="142" t="s">
        <v>17</v>
      </c>
      <c r="H44" s="80" t="str">
        <f>IF(B2=TRUE,"4. In normal use","4. Durante uso normal")</f>
        <v>4. Durante uso normal</v>
      </c>
      <c r="I44" s="138"/>
      <c r="J44" s="138"/>
      <c r="K44" s="138"/>
      <c r="L44" s="137"/>
      <c r="M44" s="77"/>
      <c r="N44" s="77"/>
      <c r="O44" s="143">
        <v>1</v>
      </c>
      <c r="P44" s="144"/>
      <c r="Q44" s="144"/>
      <c r="R44" s="145"/>
    </row>
    <row r="45" ht="14.25" customHeight="1" spans="2:18" x14ac:dyDescent="0.25">
      <c r="B45" s="44" t="str">
        <f>IF(B2=TRUE,"Replacement unit","Unidad de Reemplazo")</f>
        <v>Unidad de Reemplazo</v>
      </c>
      <c r="C45" s="146" t="str">
        <f>IF(B2=TRUE,"Origin","Origen")</f>
        <v>Origen</v>
      </c>
      <c r="D45" s="147" t="s">
        <v>30</v>
      </c>
      <c r="E45" s="148"/>
      <c r="F45" s="148"/>
      <c r="G45" s="149" t="str">
        <f>IF(B2=TRUE,"Name","Nombre")</f>
        <v>Nombre</v>
      </c>
      <c r="H45" s="147"/>
      <c r="I45" s="147"/>
      <c r="J45" s="147"/>
      <c r="K45" s="147"/>
      <c r="L45" s="98" t="str">
        <f>IF(B2=TRUE,"Version","Versión")</f>
        <v>Versión</v>
      </c>
      <c r="M45" s="127"/>
      <c r="N45" s="128"/>
      <c r="O45" s="150" t="str">
        <f>IF(B2=TRUE,"Serial number","Número de Serie")</f>
        <v>Número de Serie</v>
      </c>
      <c r="P45" s="151"/>
      <c r="Q45" s="151"/>
      <c r="R45" s="152"/>
    </row>
    <row r="46" ht="15" customHeight="1" spans="2:18" x14ac:dyDescent="0.25">
      <c r="B46" s="51"/>
      <c r="C46" s="153"/>
      <c r="D46" s="154"/>
      <c r="E46" s="154"/>
      <c r="F46" s="154"/>
      <c r="G46" s="155"/>
      <c r="H46" s="156"/>
      <c r="I46" s="156"/>
      <c r="J46" s="156"/>
      <c r="K46" s="156"/>
      <c r="L46" s="157"/>
      <c r="M46" s="158"/>
      <c r="N46" s="159"/>
      <c r="O46" s="22"/>
      <c r="P46" s="43"/>
      <c r="Q46" s="43"/>
      <c r="R46" s="130"/>
    </row>
    <row r="47" ht="13.8" customHeight="1" spans="2:18" x14ac:dyDescent="0.25">
      <c r="B47" s="55" t="str">
        <f>IF(B2=TRUE,"3b. SOFTWARE","3b. INFORMACION")</f>
        <v>3b. INFORMACION</v>
      </c>
      <c r="C47" s="17" t="str">
        <f>IF(B2=TRUE,"Basic software","Software Básico")</f>
        <v>Software Básico</v>
      </c>
      <c r="D47" s="18"/>
      <c r="E47" s="18"/>
      <c r="F47" s="18"/>
      <c r="G47" s="160" t="str">
        <f>IF(B2=TRUE,"Process/File (If the failure has been localized in a specific process or file)","Proceso/Archivo (si la falla fue identificada en un proceso o un archivo específico)")</f>
        <v>Proceso/Archivo (si la falla fue identificada en un proceso o un archivo específico)</v>
      </c>
      <c r="H47" s="161"/>
      <c r="I47" s="161"/>
      <c r="J47" s="161"/>
      <c r="K47" s="161"/>
      <c r="L47" s="161"/>
      <c r="M47" s="161"/>
      <c r="N47" s="162"/>
      <c r="O47" s="19" t="str">
        <f>IF(B2=TRUE,"Version","Version")</f>
        <v>Version</v>
      </c>
      <c r="P47" s="18"/>
      <c r="Q47" s="163" t="str">
        <f>IF(B2=TRUE,"Malfunction","Mal funcionamiento")</f>
        <v>Mal funcionamiento</v>
      </c>
      <c r="R47" s="164"/>
    </row>
    <row r="48" spans="2:18" x14ac:dyDescent="0.25">
      <c r="B48" s="57" t="str">
        <f>IF(B2=TRUE,"INFORMATION","DE SOFTWARE")</f>
        <v>DE SOFTWARE</v>
      </c>
      <c r="C48" s="165"/>
      <c r="D48" s="166"/>
      <c r="E48" s="166"/>
      <c r="F48" s="166"/>
      <c r="G48" s="106"/>
      <c r="H48" s="103"/>
      <c r="I48" s="103"/>
      <c r="J48" s="103"/>
      <c r="K48" s="103"/>
      <c r="L48" s="103"/>
      <c r="M48" s="103"/>
      <c r="N48" s="107"/>
      <c r="O48" s="167"/>
      <c r="P48" s="166"/>
      <c r="Q48" s="135" t="str">
        <f>IF(B2=TRUE,"of signaling","sin señal'")</f>
        <v>sin señal'</v>
      </c>
      <c r="R48" s="168"/>
    </row>
    <row r="49" ht="14.4" customHeight="1" spans="2:18" x14ac:dyDescent="0.25">
      <c r="B49" s="169" t="str">
        <f>IF(B2=TRUE,"Explain in item 4","Explicar en item 4")</f>
        <v>Explicar en item 4</v>
      </c>
      <c r="C49" s="170"/>
      <c r="D49" s="171"/>
      <c r="E49" s="171"/>
      <c r="F49" s="159"/>
      <c r="G49" s="158"/>
      <c r="H49" s="171"/>
      <c r="I49" s="171"/>
      <c r="J49" s="171"/>
      <c r="K49" s="171"/>
      <c r="L49" s="171"/>
      <c r="M49" s="171"/>
      <c r="N49" s="159"/>
      <c r="O49" s="158"/>
      <c r="P49" s="159"/>
      <c r="Q49" s="172"/>
      <c r="R49" s="173"/>
    </row>
    <row r="50" ht="13.8" customHeight="1" spans="2:18" x14ac:dyDescent="0.25">
      <c r="B50" s="55" t="str">
        <f>IF(B2=TRUE,"3c. DOCUMENT","3c. INFORMACION")</f>
        <v>3c. INFORMACION</v>
      </c>
      <c r="C50" s="17" t="s">
        <v>31</v>
      </c>
      <c r="D50" s="18"/>
      <c r="E50" s="18"/>
      <c r="F50" s="18"/>
      <c r="G50" s="18"/>
      <c r="H50" s="18"/>
      <c r="I50" s="19" t="str">
        <f>IF(B2=TRUE,"Document No.","No. De Documento")</f>
        <v>No. De Documento</v>
      </c>
      <c r="J50" s="18"/>
      <c r="K50" s="18"/>
      <c r="L50" s="18"/>
      <c r="M50" s="18"/>
      <c r="N50" s="174"/>
      <c r="O50" s="19" t="str">
        <f>IF(B2=TRUE,"Chapter","Capítulo")</f>
        <v>Capítulo</v>
      </c>
      <c r="P50" s="18"/>
      <c r="Q50" s="19" t="str">
        <f>IF(B2=TRUE,"Page","Página")</f>
        <v>Página</v>
      </c>
      <c r="R50" s="20"/>
    </row>
    <row r="51" spans="2:18" x14ac:dyDescent="0.25">
      <c r="B51" s="57" t="str">
        <f>IF(B2=TRUE,"INFORMATION","DOCUMENTACION")</f>
        <v>DOCUMENTACION</v>
      </c>
      <c r="C51" s="175"/>
      <c r="D51" s="176"/>
      <c r="E51" s="176"/>
      <c r="F51" s="176"/>
      <c r="G51" s="176"/>
      <c r="H51" s="176"/>
      <c r="I51" s="39"/>
      <c r="J51" s="176"/>
      <c r="K51" s="176"/>
      <c r="L51" s="176"/>
      <c r="M51" s="176"/>
      <c r="N51" s="177"/>
      <c r="O51" s="39"/>
      <c r="P51" s="176"/>
      <c r="Q51" s="39"/>
      <c r="R51" s="178"/>
    </row>
    <row r="52" ht="13.8" customHeight="1" spans="2:18" x14ac:dyDescent="0.25">
      <c r="B52" s="169" t="str">
        <f>IF(B2=TRUE,"Explain in Item 4","Explicar en item 4")</f>
        <v>Explicar en item 4</v>
      </c>
      <c r="C52" s="170"/>
      <c r="D52" s="179"/>
      <c r="E52" s="179"/>
      <c r="F52" s="179"/>
      <c r="G52" s="179"/>
      <c r="H52" s="179"/>
      <c r="I52" s="158"/>
      <c r="J52" s="179"/>
      <c r="K52" s="179"/>
      <c r="L52" s="179"/>
      <c r="M52" s="179"/>
      <c r="N52" s="180"/>
      <c r="O52" s="158"/>
      <c r="P52" s="179"/>
      <c r="Q52" s="158"/>
      <c r="R52" s="173"/>
    </row>
    <row r="53" spans="2:18" x14ac:dyDescent="0.25">
      <c r="B53" s="44" t="str">
        <f>IF(B2=TRUE,"4. DESCRIPTION","4. DESCRIPCION")</f>
        <v>4. DESCRIPCION</v>
      </c>
      <c r="C53" s="181" t="str">
        <f>IF(B2=TRUE,"Title","Título")</f>
        <v>Título</v>
      </c>
      <c r="D53" s="182" t="s">
        <v>32</v>
      </c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3"/>
      <c r="P53" s="184" t="str">
        <f>IF(B2=TRUE,"Description is confidential","Descripción confidencial")</f>
        <v>Descripción confidencial</v>
      </c>
      <c r="Q53" s="184"/>
      <c r="R53" s="185"/>
    </row>
    <row r="54" ht="13.8" customHeight="1" spans="2:18" x14ac:dyDescent="0.25">
      <c r="B54" s="21"/>
      <c r="C54" s="87" t="str">
        <f>IF(B2=TRUE,"Detailed description:","Descripción detallada:")</f>
        <v>Descripción detallada:</v>
      </c>
      <c r="D54" s="73"/>
      <c r="E54" s="36" t="s">
        <v>33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37"/>
    </row>
    <row r="55" ht="13.8" customHeight="1" spans="2:18" x14ac:dyDescent="0.25">
      <c r="B55" s="21"/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8"/>
    </row>
    <row r="56" ht="13.8" customHeight="1" spans="2:18" x14ac:dyDescent="0.25">
      <c r="B56" s="21"/>
      <c r="C56" s="186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8"/>
    </row>
    <row r="57" ht="13.8" customHeight="1" spans="2:18" x14ac:dyDescent="0.25">
      <c r="B57" s="21"/>
      <c r="C57" s="186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8"/>
    </row>
    <row r="58" ht="13.8" customHeight="1" spans="2:18" x14ac:dyDescent="0.25">
      <c r="B58" s="21"/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8"/>
    </row>
    <row r="59" ht="13.8" customHeight="1" spans="2:18" x14ac:dyDescent="0.25">
      <c r="B59" s="21"/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8"/>
    </row>
    <row r="60" ht="13.8" customHeight="1" spans="2:18" x14ac:dyDescent="0.25">
      <c r="B60" s="21"/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8"/>
    </row>
    <row r="61" ht="13.8" customHeight="1" spans="2:18" x14ac:dyDescent="0.25">
      <c r="B61" s="21"/>
      <c r="C61" s="186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8"/>
    </row>
    <row r="62" ht="13.8" customHeight="1" spans="2:18" x14ac:dyDescent="0.25">
      <c r="B62" s="21"/>
      <c r="C62" s="189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1"/>
    </row>
    <row r="63" ht="13.8" customHeight="1" spans="2:18" x14ac:dyDescent="0.25">
      <c r="B63" s="21"/>
      <c r="C63" s="189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1"/>
    </row>
    <row r="64" ht="13.8" customHeight="1" spans="2:18" x14ac:dyDescent="0.25">
      <c r="B64" s="21"/>
      <c r="C64" s="189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3"/>
    </row>
    <row r="65" ht="13.8" customHeight="1" spans="2:18" x14ac:dyDescent="0.25">
      <c r="B65" s="21"/>
      <c r="C65" s="189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3"/>
    </row>
    <row r="66" ht="13.8" customHeight="1" spans="2:18" x14ac:dyDescent="0.25">
      <c r="B66" s="21"/>
      <c r="C66" s="189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3"/>
    </row>
    <row r="67" ht="13.8" customHeight="1" spans="2:18" x14ac:dyDescent="0.25">
      <c r="B67" s="21"/>
      <c r="C67" s="189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1"/>
    </row>
    <row r="68" ht="13.8" customHeight="1" spans="2:18" x14ac:dyDescent="0.25">
      <c r="B68" s="21"/>
      <c r="C68" s="189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1"/>
    </row>
    <row r="69" ht="13.8" customHeight="1" spans="2:18" x14ac:dyDescent="0.25">
      <c r="B69" s="21"/>
      <c r="C69" s="189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2:18" x14ac:dyDescent="0.25">
      <c r="B70" s="21"/>
      <c r="C70" s="194" t="s">
        <v>34</v>
      </c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6"/>
    </row>
    <row r="71" spans="2:18" x14ac:dyDescent="0.25">
      <c r="B71" s="21"/>
      <c r="C71" s="194" t="s">
        <v>35</v>
      </c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8"/>
    </row>
    <row r="72" ht="14.4" customHeight="1" spans="2:18" x14ac:dyDescent="0.25">
      <c r="B72" s="51"/>
      <c r="C72" s="199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1"/>
    </row>
    <row r="79" spans="4:4" x14ac:dyDescent="0.25">
      <c r="D79" s="202" t="s">
        <v>36</v>
      </c>
    </row>
    <row r="80" spans="4:4" x14ac:dyDescent="0.25">
      <c r="D80" s="202" t="s">
        <v>37</v>
      </c>
    </row>
    <row r="81" spans="4:4" x14ac:dyDescent="0.25">
      <c r="D81" s="202" t="s">
        <v>38</v>
      </c>
    </row>
    <row r="82" spans="4:4" x14ac:dyDescent="0.25">
      <c r="D82" s="202" t="s">
        <v>39</v>
      </c>
    </row>
    <row r="83" spans="4:4" x14ac:dyDescent="0.25">
      <c r="D83" s="202" t="s">
        <v>40</v>
      </c>
    </row>
    <row r="84" spans="4:4" x14ac:dyDescent="0.25">
      <c r="D84" s="202" t="s">
        <v>41</v>
      </c>
    </row>
    <row r="85" spans="4:4" x14ac:dyDescent="0.25">
      <c r="D85" s="202" t="s">
        <v>42</v>
      </c>
    </row>
    <row r="86" spans="4:4" x14ac:dyDescent="0.25">
      <c r="D86" s="202" t="s">
        <v>43</v>
      </c>
    </row>
    <row r="87" spans="4:4" x14ac:dyDescent="0.25">
      <c r="D87" s="202" t="s">
        <v>44</v>
      </c>
    </row>
    <row r="88" spans="4:4" x14ac:dyDescent="0.25">
      <c r="D88" s="202" t="s">
        <v>45</v>
      </c>
    </row>
    <row r="89" spans="4:4" x14ac:dyDescent="0.25">
      <c r="D89" s="202" t="s">
        <v>46</v>
      </c>
    </row>
    <row r="90" spans="4:4" x14ac:dyDescent="0.25">
      <c r="D90" s="202" t="s">
        <v>47</v>
      </c>
    </row>
    <row r="91" spans="4:4" x14ac:dyDescent="0.25">
      <c r="D91" s="202" t="s">
        <v>48</v>
      </c>
    </row>
    <row r="92" spans="4:4" x14ac:dyDescent="0.25">
      <c r="D92" s="202" t="s">
        <v>49</v>
      </c>
    </row>
    <row r="93" spans="4:4" x14ac:dyDescent="0.25">
      <c r="D93" s="202" t="s">
        <v>50</v>
      </c>
    </row>
    <row r="94" spans="4:4" x14ac:dyDescent="0.25">
      <c r="D94" s="202" t="s">
        <v>51</v>
      </c>
    </row>
    <row r="95" spans="4:4" x14ac:dyDescent="0.25">
      <c r="D95" s="202" t="s">
        <v>52</v>
      </c>
    </row>
    <row r="96" spans="4:4" x14ac:dyDescent="0.25">
      <c r="D96" s="202" t="s">
        <v>53</v>
      </c>
    </row>
    <row r="97" spans="4:4" x14ac:dyDescent="0.25">
      <c r="D97" s="202" t="s">
        <v>54</v>
      </c>
    </row>
    <row r="98" spans="4:4" x14ac:dyDescent="0.25">
      <c r="D98" s="202" t="s">
        <v>55</v>
      </c>
    </row>
    <row r="99" spans="4:4" x14ac:dyDescent="0.25">
      <c r="D99" s="202" t="s">
        <v>56</v>
      </c>
    </row>
    <row r="100" spans="4:4" x14ac:dyDescent="0.25">
      <c r="D100" s="202" t="s">
        <v>57</v>
      </c>
    </row>
    <row r="101" spans="4:4" x14ac:dyDescent="0.25">
      <c r="D101" s="202" t="s">
        <v>58</v>
      </c>
    </row>
    <row r="102" spans="4:4" x14ac:dyDescent="0.25">
      <c r="D102" s="202" t="s">
        <v>59</v>
      </c>
    </row>
    <row r="103" spans="4:4" x14ac:dyDescent="0.25">
      <c r="D103" s="202" t="s">
        <v>60</v>
      </c>
    </row>
    <row r="104" spans="4:4" x14ac:dyDescent="0.25">
      <c r="D104" s="202" t="s">
        <v>61</v>
      </c>
    </row>
    <row r="105" spans="4:4" x14ac:dyDescent="0.25">
      <c r="D105" s="202" t="s">
        <v>62</v>
      </c>
    </row>
    <row r="106" spans="4:4" x14ac:dyDescent="0.25">
      <c r="D106" s="202" t="s">
        <v>30</v>
      </c>
    </row>
    <row r="107" spans="4:4" x14ac:dyDescent="0.25">
      <c r="D107" s="202" t="s">
        <v>63</v>
      </c>
    </row>
    <row r="108" spans="4:4" x14ac:dyDescent="0.25">
      <c r="D108" s="202" t="s">
        <v>64</v>
      </c>
    </row>
  </sheetData>
  <mergeCells count="131">
    <mergeCell ref="E2:R4"/>
    <mergeCell ref="H6:N6"/>
    <mergeCell ref="Q6:R6"/>
    <mergeCell ref="H7:N7"/>
    <mergeCell ref="Q7:R7"/>
    <mergeCell ref="H8:N8"/>
    <mergeCell ref="Q8:R9"/>
    <mergeCell ref="C10:L10"/>
    <mergeCell ref="M10:R10"/>
    <mergeCell ref="B10:B15"/>
    <mergeCell ref="C11:L11"/>
    <mergeCell ref="M11:R11"/>
    <mergeCell ref="C12:L12"/>
    <mergeCell ref="M12:R12"/>
    <mergeCell ref="C13:L15"/>
    <mergeCell ref="M13:R13"/>
    <mergeCell ref="M14:P14"/>
    <mergeCell ref="Q14:R14"/>
    <mergeCell ref="M15:P15"/>
    <mergeCell ref="Q15:R15"/>
    <mergeCell ref="C16:L16"/>
    <mergeCell ref="M16:R16"/>
    <mergeCell ref="B16:B19"/>
    <mergeCell ref="C17:L17"/>
    <mergeCell ref="M17:R17"/>
    <mergeCell ref="C18:R18"/>
    <mergeCell ref="C19:R19"/>
    <mergeCell ref="G20:N20"/>
    <mergeCell ref="O20:R20"/>
    <mergeCell ref="H21:L21"/>
    <mergeCell ref="O21:R21"/>
    <mergeCell ref="H22:L22"/>
    <mergeCell ref="P22:R22"/>
    <mergeCell ref="B22:B31"/>
    <mergeCell ref="D23:F23"/>
    <mergeCell ref="H23:L23"/>
    <mergeCell ref="P23:R23"/>
    <mergeCell ref="D24:F24"/>
    <mergeCell ref="H24:L24"/>
    <mergeCell ref="P24:R24"/>
    <mergeCell ref="D25:F25"/>
    <mergeCell ref="H25:L26"/>
    <mergeCell ref="P25:R25"/>
    <mergeCell ref="D26:F26"/>
    <mergeCell ref="P26:R27"/>
    <mergeCell ref="H27:M27"/>
    <mergeCell ref="C28:F28"/>
    <mergeCell ref="G28:H30"/>
    <mergeCell ref="I28:N30"/>
    <mergeCell ref="O28:R30"/>
    <mergeCell ref="C29:F29"/>
    <mergeCell ref="G31:H31"/>
    <mergeCell ref="C32:D33"/>
    <mergeCell ref="E32:F33"/>
    <mergeCell ref="G32:H33"/>
    <mergeCell ref="I32:K33"/>
    <mergeCell ref="L32:N33"/>
    <mergeCell ref="O32:P33"/>
    <mergeCell ref="Q32:R33"/>
    <mergeCell ref="C35:F35"/>
    <mergeCell ref="G35:K35"/>
    <mergeCell ref="L35:N35"/>
    <mergeCell ref="O35:R35"/>
    <mergeCell ref="E36:F36"/>
    <mergeCell ref="G36:K36"/>
    <mergeCell ref="L36:N36"/>
    <mergeCell ref="O36:R36"/>
    <mergeCell ref="G37:K37"/>
    <mergeCell ref="L37:N37"/>
    <mergeCell ref="O37:R37"/>
    <mergeCell ref="B37:B44"/>
    <mergeCell ref="D38:F39"/>
    <mergeCell ref="H38:K39"/>
    <mergeCell ref="M38:N39"/>
    <mergeCell ref="P38:R39"/>
    <mergeCell ref="D40:F41"/>
    <mergeCell ref="H40:K41"/>
    <mergeCell ref="M40:N41"/>
    <mergeCell ref="P40:R41"/>
    <mergeCell ref="D42:F43"/>
    <mergeCell ref="H42:K43"/>
    <mergeCell ref="M42:N43"/>
    <mergeCell ref="O42:R43"/>
    <mergeCell ref="H44:K44"/>
    <mergeCell ref="O44:R44"/>
    <mergeCell ref="D45:F46"/>
    <mergeCell ref="H45:K46"/>
    <mergeCell ref="M45:N45"/>
    <mergeCell ref="O45:R45"/>
    <mergeCell ref="B45:B46"/>
    <mergeCell ref="C45:C46"/>
    <mergeCell ref="G45:G46"/>
    <mergeCell ref="L45:L46"/>
    <mergeCell ref="M46:N46"/>
    <mergeCell ref="O46:R46"/>
    <mergeCell ref="C47:F47"/>
    <mergeCell ref="G47:N48"/>
    <mergeCell ref="O47:P47"/>
    <mergeCell ref="C49:F49"/>
    <mergeCell ref="G49:N49"/>
    <mergeCell ref="O49:P49"/>
    <mergeCell ref="Q49:R49"/>
    <mergeCell ref="C50:H50"/>
    <mergeCell ref="I50:N50"/>
    <mergeCell ref="O50:P50"/>
    <mergeCell ref="Q50:R50"/>
    <mergeCell ref="C51:H52"/>
    <mergeCell ref="I51:N52"/>
    <mergeCell ref="O51:P52"/>
    <mergeCell ref="Q51:R52"/>
    <mergeCell ref="D53:N53"/>
    <mergeCell ref="B53:B72"/>
    <mergeCell ref="E54:R54"/>
    <mergeCell ref="C55:R55"/>
    <mergeCell ref="C56:R56"/>
    <mergeCell ref="C57:R57"/>
    <mergeCell ref="C58:R58"/>
    <mergeCell ref="C59:R59"/>
    <mergeCell ref="C60:R60"/>
    <mergeCell ref="C61:R61"/>
    <mergeCell ref="C62:R62"/>
    <mergeCell ref="C63:R63"/>
    <mergeCell ref="C64:R64"/>
    <mergeCell ref="C65:R65"/>
    <mergeCell ref="C66:R66"/>
    <mergeCell ref="C67:R67"/>
    <mergeCell ref="C68:R68"/>
    <mergeCell ref="C69:R69"/>
    <mergeCell ref="C70:R70"/>
    <mergeCell ref="C71:R71"/>
    <mergeCell ref="C72:R72"/>
  </mergeCells>
  <dataValidations count="8">
    <dataValidation type="list" allowBlank="1" showInputMessage="1" showErrorMessage="1" sqref="C11:L11">
      <formula1>"COMUNICACIONES CELULARES COLOMBIA COMCEL S.A. OPERACIONES, Nokia Solutions and networks commissioning"</formula1>
    </dataValidation>
    <dataValidation type="list" allowBlank="1" showInputMessage="1" showErrorMessage="1" sqref="C13:L15">
      <formula1>Address</formula1>
    </dataValidation>
    <dataValidation type="list" allowBlank="1" showInputMessage="1" showErrorMessage="1" sqref="C19:R19">
      <formula1>Address</formula1>
    </dataValidation>
    <dataValidation type="list" allowBlank="1" showInputMessage="1" showErrorMessage="1" sqref="C36:F36">
      <formula1>SalesItem</formula1>
    </dataValidation>
    <dataValidation type="list" allowBlank="1" showInputMessage="1" showErrorMessage="1" sqref="D21">
      <formula1>regional</formula1>
    </dataValidation>
    <dataValidation type="list" allowBlank="1" showInputMessage="1" showErrorMessage="1" sqref="D45:F46">
      <formula1>$D$79:$D$108</formula1>
    </dataValidation>
    <dataValidation type="list" allowBlank="1" showInputMessage="1" showErrorMessage="1" sqref="E21">
      <formula1>INDIRECT($D$21)</formula1>
    </dataValidation>
    <dataValidation type="list" allowBlank="1" showInputMessage="1" showErrorMessage="1" sqref="H45:K46">
      <formula1>descripción</formula1>
    </dataValidation>
  </dataValidations>
  <hyperlinks>
    <hyperlink ref="M17" r:id="rId1"/>
  </hyperlinks>
  <pageMargins left="0.74" right="0.35" top="0.41" bottom="0.41" header="0.3" footer="0.32"/>
  <pageSetup orientation="portrait" horizontalDpi="4294967295" verticalDpi="4294967295" scale="81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 Failure Report</vt:lpstr>
    </vt:vector>
  </TitlesOfParts>
  <Company>Nokia do Brasil Ltda.</Company>
  <Manager>Ole Frederiksen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Sartorio</dc:creator>
  <dc:title>Failure Report</dc:title>
  <dc:subject>Operação Assistida</dc:subject>
  <dc:description>Failure Report in English/Portuguese</dc:description>
  <cp:lastModifiedBy>Sandra Salazar</cp:lastModifiedBy>
  <cp:lastPrinted>2005-07-28T15:22:21Z</cp:lastPrinted>
  <dcterms:created xsi:type="dcterms:W3CDTF">2002-01-25T17:45:16Z</dcterms:created>
  <dcterms:modified xsi:type="dcterms:W3CDTF">2024-11-15T00:18:28Z</dcterms:modified>
</cp:coreProperties>
</file>