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charts/chart20.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style17.xml" ContentType="application/vnd.ms-office.chartstyle+xml"/>
  <Override PartName="/xl/charts/colors17.xml" ContentType="application/vnd.ms-office.chartcolorstyle+xml"/>
  <Override PartName="/xl/charts/chart23.xml" ContentType="application/vnd.openxmlformats-officedocument.drawingml.chart+xml"/>
  <Override PartName="/xl/charts/style18.xml" ContentType="application/vnd.ms-office.chartstyle+xml"/>
  <Override PartName="/xl/charts/colors18.xml" ContentType="application/vnd.ms-office.chartcolorstyle+xml"/>
  <Override PartName="/xl/charts/chart24.xml" ContentType="application/vnd.openxmlformats-officedocument.drawingml.chart+xml"/>
  <Override PartName="/xl/charts/style19.xml" ContentType="application/vnd.ms-office.chartstyle+xml"/>
  <Override PartName="/xl/charts/colors19.xml" ContentType="application/vnd.ms-office.chartcolorstyle+xml"/>
  <Override PartName="/xl/charts/chart25.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26.xml" ContentType="application/vnd.openxmlformats-officedocument.drawingml.chart+xml"/>
  <Override PartName="/xl/charts/chart27.xml" ContentType="application/vnd.openxmlformats-officedocument.drawingml.chart+xml"/>
  <Override PartName="/xl/charts/style21.xml" ContentType="application/vnd.ms-office.chartstyle+xml"/>
  <Override PartName="/xl/charts/colors21.xml" ContentType="application/vnd.ms-office.chartcolorstyle+xml"/>
  <Override PartName="/xl/charts/chart28.xml" ContentType="application/vnd.openxmlformats-officedocument.drawingml.chart+xml"/>
  <Override PartName="/xl/charts/style22.xml" ContentType="application/vnd.ms-office.chartstyle+xml"/>
  <Override PartName="/xl/charts/colors22.xml" ContentType="application/vnd.ms-office.chartcolorstyle+xml"/>
  <Override PartName="/xl/charts/chart29.xml" ContentType="application/vnd.openxmlformats-officedocument.drawingml.chart+xml"/>
  <Override PartName="/xl/charts/style23.xml" ContentType="application/vnd.ms-office.chartstyle+xml"/>
  <Override PartName="/xl/charts/colors23.xml" ContentType="application/vnd.ms-office.chartcolorstyle+xml"/>
  <Override PartName="/xl/charts/chart30.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charts/style25.xml" ContentType="application/vnd.ms-office.chartstyle+xml"/>
  <Override PartName="/xl/charts/colors25.xml" ContentType="application/vnd.ms-office.chartcolorstyle+xml"/>
  <Override PartName="/xl/charts/chart33.xml" ContentType="application/vnd.openxmlformats-officedocument.drawingml.chart+xml"/>
  <Override PartName="/xl/charts/style26.xml" ContentType="application/vnd.ms-office.chartstyle+xml"/>
  <Override PartName="/xl/charts/colors26.xml" ContentType="application/vnd.ms-office.chartcolorstyle+xml"/>
  <Override PartName="/xl/charts/chart34.xml" ContentType="application/vnd.openxmlformats-officedocument.drawingml.chart+xml"/>
  <Override PartName="/xl/charts/style27.xml" ContentType="application/vnd.ms-office.chartstyle+xml"/>
  <Override PartName="/xl/charts/colors27.xml" ContentType="application/vnd.ms-office.chartcolorstyle+xml"/>
  <Override PartName="/xl/charts/chart35.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charts/chart36.xml" ContentType="application/vnd.openxmlformats-officedocument.drawingml.chart+xml"/>
  <Override PartName="/xl/charts/chart37.xml" ContentType="application/vnd.openxmlformats-officedocument.drawingml.chart+xml"/>
  <Override PartName="/xl/charts/style29.xml" ContentType="application/vnd.ms-office.chartstyle+xml"/>
  <Override PartName="/xl/charts/colors29.xml" ContentType="application/vnd.ms-office.chartcolorstyle+xml"/>
  <Override PartName="/xl/charts/chart38.xml" ContentType="application/vnd.openxmlformats-officedocument.drawingml.chart+xml"/>
  <Override PartName="/xl/charts/style30.xml" ContentType="application/vnd.ms-office.chartstyle+xml"/>
  <Override PartName="/xl/charts/colors30.xml" ContentType="application/vnd.ms-office.chartcolorstyle+xml"/>
  <Override PartName="/xl/charts/chart39.xml" ContentType="application/vnd.openxmlformats-officedocument.drawingml.chart+xml"/>
  <Override PartName="/xl/charts/style31.xml" ContentType="application/vnd.ms-office.chartstyle+xml"/>
  <Override PartName="/xl/charts/colors31.xml" ContentType="application/vnd.ms-office.chartcolorstyle+xml"/>
  <Override PartName="/xl/charts/chart40.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charts/chart41.xml" ContentType="application/vnd.openxmlformats-officedocument.drawingml.chart+xml"/>
  <Override PartName="/xl/charts/chart42.xml" ContentType="application/vnd.openxmlformats-officedocument.drawingml.chart+xml"/>
  <Override PartName="/xl/charts/style33.xml" ContentType="application/vnd.ms-office.chartstyle+xml"/>
  <Override PartName="/xl/charts/colors33.xml" ContentType="application/vnd.ms-office.chartcolorstyle+xml"/>
  <Override PartName="/xl/charts/chart43.xml" ContentType="application/vnd.openxmlformats-officedocument.drawingml.chart+xml"/>
  <Override PartName="/xl/charts/style34.xml" ContentType="application/vnd.ms-office.chartstyle+xml"/>
  <Override PartName="/xl/charts/colors34.xml" ContentType="application/vnd.ms-office.chartcolorstyle+xml"/>
  <Override PartName="/xl/charts/chart44.xml" ContentType="application/vnd.openxmlformats-officedocument.drawingml.chart+xml"/>
  <Override PartName="/xl/charts/style35.xml" ContentType="application/vnd.ms-office.chartstyle+xml"/>
  <Override PartName="/xl/charts/colors35.xml" ContentType="application/vnd.ms-office.chartcolorstyle+xml"/>
  <Override PartName="/xl/charts/chart45.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20.xml" ContentType="application/vnd.openxmlformats-officedocument.drawing+xml"/>
  <Override PartName="/xl/drawings/drawing21.xml" ContentType="application/vnd.openxmlformats-officedocument.drawing+xml"/>
  <Override PartName="/xl/charts/chart46.xml" ContentType="application/vnd.openxmlformats-officedocument.drawingml.chart+xml"/>
  <Override PartName="/xl/charts/chart47.xml" ContentType="application/vnd.openxmlformats-officedocument.drawingml.chart+xml"/>
  <Override PartName="/xl/charts/style37.xml" ContentType="application/vnd.ms-office.chartstyle+xml"/>
  <Override PartName="/xl/charts/colors37.xml" ContentType="application/vnd.ms-office.chartcolorstyle+xml"/>
  <Override PartName="/xl/charts/chart48.xml" ContentType="application/vnd.openxmlformats-officedocument.drawingml.chart+xml"/>
  <Override PartName="/xl/charts/style38.xml" ContentType="application/vnd.ms-office.chartstyle+xml"/>
  <Override PartName="/xl/charts/colors38.xml" ContentType="application/vnd.ms-office.chartcolorstyle+xml"/>
  <Override PartName="/xl/charts/chart49.xml" ContentType="application/vnd.openxmlformats-officedocument.drawingml.chart+xml"/>
  <Override PartName="/xl/charts/style39.xml" ContentType="application/vnd.ms-office.chartstyle+xml"/>
  <Override PartName="/xl/charts/colors39.xml" ContentType="application/vnd.ms-office.chartcolorstyle+xml"/>
  <Override PartName="/xl/charts/chart5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22.xml" ContentType="application/vnd.openxmlformats-officedocument.drawing+xml"/>
  <Override PartName="/xl/charts/chart51.xml" ContentType="application/vnd.openxmlformats-officedocument.drawingml.chart+xml"/>
  <Override PartName="/xl/charts/style41.xml" ContentType="application/vnd.ms-office.chartstyle+xml"/>
  <Override PartName="/xl/charts/colors41.xml" ContentType="application/vnd.ms-office.chartcolorstyle+xml"/>
  <Override PartName="/xl/charts/chart52.xml" ContentType="application/vnd.openxmlformats-officedocument.drawingml.chart+xml"/>
  <Override PartName="/xl/charts/style42.xml" ContentType="application/vnd.ms-office.chartstyle+xml"/>
  <Override PartName="/xl/charts/colors42.xml" ContentType="application/vnd.ms-office.chartcolorstyle+xml"/>
  <Override PartName="/xl/charts/chart53.xml" ContentType="application/vnd.openxmlformats-officedocument.drawingml.chart+xml"/>
  <Override PartName="/xl/charts/style43.xml" ContentType="application/vnd.ms-office.chartstyle+xml"/>
  <Override PartName="/xl/charts/colors43.xml" ContentType="application/vnd.ms-office.chartcolorstyle+xml"/>
  <Override PartName="/xl/charts/chart54.xml" ContentType="application/vnd.openxmlformats-officedocument.drawingml.chart+xml"/>
  <Override PartName="/xl/charts/style44.xml" ContentType="application/vnd.ms-office.chartstyle+xml"/>
  <Override PartName="/xl/charts/colors44.xml" ContentType="application/vnd.ms-office.chartcolorstyle+xml"/>
  <Override PartName="/xl/charts/chart55.xml" ContentType="application/vnd.openxmlformats-officedocument.drawingml.chart+xml"/>
  <Override PartName="/xl/charts/style45.xml" ContentType="application/vnd.ms-office.chartstyle+xml"/>
  <Override PartName="/xl/charts/colors45.xml" ContentType="application/vnd.ms-office.chartcolorstyle+xml"/>
  <Override PartName="/xl/charts/chart56.xml" ContentType="application/vnd.openxmlformats-officedocument.drawingml.chart+xml"/>
  <Override PartName="/xl/charts/style46.xml" ContentType="application/vnd.ms-office.chartstyle+xml"/>
  <Override PartName="/xl/charts/colors46.xml" ContentType="application/vnd.ms-office.chartcolorstyle+xml"/>
  <Override PartName="/xl/charts/chart57.xml" ContentType="application/vnd.openxmlformats-officedocument.drawingml.chart+xml"/>
  <Override PartName="/xl/charts/style47.xml" ContentType="application/vnd.ms-office.chartstyle+xml"/>
  <Override PartName="/xl/charts/colors47.xml" ContentType="application/vnd.ms-office.chartcolorstyle+xml"/>
  <Override PartName="/xl/charts/chart58.xml" ContentType="application/vnd.openxmlformats-officedocument.drawingml.chart+xml"/>
  <Override PartName="/xl/charts/style48.xml" ContentType="application/vnd.ms-office.chartstyle+xml"/>
  <Override PartName="/xl/charts/colors48.xml" ContentType="application/vnd.ms-office.chartcolorstyle+xml"/>
  <Override PartName="/xl/charts/chart59.xml" ContentType="application/vnd.openxmlformats-officedocument.drawingml.chart+xml"/>
  <Override PartName="/xl/charts/style49.xml" ContentType="application/vnd.ms-office.chartstyle+xml"/>
  <Override PartName="/xl/charts/colors49.xml" ContentType="application/vnd.ms-office.chartcolorstyle+xml"/>
  <Override PartName="/xl/charts/chart60.xml" ContentType="application/vnd.openxmlformats-officedocument.drawingml.chart+xml"/>
  <Override PartName="/xl/charts/style50.xml" ContentType="application/vnd.ms-office.chartstyle+xml"/>
  <Override PartName="/xl/charts/colors50.xml" ContentType="application/vnd.ms-office.chartcolorstyle+xml"/>
  <Override PartName="/xl/charts/chart61.xml" ContentType="application/vnd.openxmlformats-officedocument.drawingml.chart+xml"/>
  <Override PartName="/xl/charts/style51.xml" ContentType="application/vnd.ms-office.chartstyle+xml"/>
  <Override PartName="/xl/charts/colors51.xml" ContentType="application/vnd.ms-office.chartcolorstyle+xml"/>
  <Override PartName="/xl/charts/chart62.xml" ContentType="application/vnd.openxmlformats-officedocument.drawingml.chart+xml"/>
  <Override PartName="/xl/charts/style52.xml" ContentType="application/vnd.ms-office.chartstyle+xml"/>
  <Override PartName="/xl/charts/colors52.xml" ContentType="application/vnd.ms-office.chartcolorstyle+xml"/>
  <Override PartName="/xl/charts/chart63.xml" ContentType="application/vnd.openxmlformats-officedocument.drawingml.chart+xml"/>
  <Override PartName="/xl/charts/style53.xml" ContentType="application/vnd.ms-office.chartstyle+xml"/>
  <Override PartName="/xl/charts/colors53.xml" ContentType="application/vnd.ms-office.chartcolorstyle+xml"/>
  <Override PartName="/xl/drawings/drawing23.xml" ContentType="application/vnd.openxmlformats-officedocument.drawing+xml"/>
  <Override PartName="/xl/charts/chart64.xml" ContentType="application/vnd.openxmlformats-officedocument.drawingml.chart+xml"/>
  <Override PartName="/xl/charts/style54.xml" ContentType="application/vnd.ms-office.chartstyle+xml"/>
  <Override PartName="/xl/charts/colors54.xml" ContentType="application/vnd.ms-office.chartcolorstyle+xml"/>
  <Override PartName="/xl/charts/chart65.xml" ContentType="application/vnd.openxmlformats-officedocument.drawingml.chart+xml"/>
  <Override PartName="/xl/charts/style55.xml" ContentType="application/vnd.ms-office.chartstyle+xml"/>
  <Override PartName="/xl/charts/colors55.xml" ContentType="application/vnd.ms-office.chartcolorstyle+xml"/>
  <Override PartName="/xl/charts/chart66.xml" ContentType="application/vnd.openxmlformats-officedocument.drawingml.chart+xml"/>
  <Override PartName="/xl/charts/style56.xml" ContentType="application/vnd.ms-office.chartstyle+xml"/>
  <Override PartName="/xl/charts/colors56.xml" ContentType="application/vnd.ms-office.chartcolorstyle+xml"/>
  <Override PartName="/xl/charts/chart67.xml" ContentType="application/vnd.openxmlformats-officedocument.drawingml.chart+xml"/>
  <Override PartName="/xl/charts/style57.xml" ContentType="application/vnd.ms-office.chartstyle+xml"/>
  <Override PartName="/xl/charts/colors57.xml" ContentType="application/vnd.ms-office.chartcolorstyle+xml"/>
  <Override PartName="/xl/charts/chart68.xml" ContentType="application/vnd.openxmlformats-officedocument.drawingml.chart+xml"/>
  <Override PartName="/xl/charts/style58.xml" ContentType="application/vnd.ms-office.chartstyle+xml"/>
  <Override PartName="/xl/charts/colors58.xml" ContentType="application/vnd.ms-office.chartcolorstyle+xml"/>
  <Override PartName="/xl/charts/chart69.xml" ContentType="application/vnd.openxmlformats-officedocument.drawingml.chart+xml"/>
  <Override PartName="/xl/charts/style59.xml" ContentType="application/vnd.ms-office.chartstyle+xml"/>
  <Override PartName="/xl/charts/colors59.xml" ContentType="application/vnd.ms-office.chartcolorstyle+xml"/>
  <Override PartName="/xl/charts/chart70.xml" ContentType="application/vnd.openxmlformats-officedocument.drawingml.chart+xml"/>
  <Override PartName="/xl/charts/style60.xml" ContentType="application/vnd.ms-office.chartstyle+xml"/>
  <Override PartName="/xl/charts/colors60.xml" ContentType="application/vnd.ms-office.chartcolorstyle+xml"/>
  <Override PartName="/xl/charts/chart71.xml" ContentType="application/vnd.openxmlformats-officedocument.drawingml.chart+xml"/>
  <Override PartName="/xl/charts/style61.xml" ContentType="application/vnd.ms-office.chartstyle+xml"/>
  <Override PartName="/xl/charts/colors61.xml" ContentType="application/vnd.ms-office.chartcolorstyle+xml"/>
  <Override PartName="/xl/charts/chart72.xml" ContentType="application/vnd.openxmlformats-officedocument.drawingml.chart+xml"/>
  <Override PartName="/xl/charts/style62.xml" ContentType="application/vnd.ms-office.chartstyle+xml"/>
  <Override PartName="/xl/charts/colors62.xml" ContentType="application/vnd.ms-office.chartcolorstyle+xml"/>
  <Override PartName="/xl/charts/chart73.xml" ContentType="application/vnd.openxmlformats-officedocument.drawingml.chart+xml"/>
  <Override PartName="/xl/charts/style63.xml" ContentType="application/vnd.ms-office.chartstyle+xml"/>
  <Override PartName="/xl/charts/colors63.xml" ContentType="application/vnd.ms-office.chartcolorstyle+xml"/>
  <Override PartName="/xl/charts/chart74.xml" ContentType="application/vnd.openxmlformats-officedocument.drawingml.chart+xml"/>
  <Override PartName="/xl/charts/style64.xml" ContentType="application/vnd.ms-office.chartstyle+xml"/>
  <Override PartName="/xl/charts/colors64.xml" ContentType="application/vnd.ms-office.chartcolorstyle+xml"/>
  <Override PartName="/xl/charts/chart75.xml" ContentType="application/vnd.openxmlformats-officedocument.drawingml.chart+xml"/>
  <Override PartName="/xl/charts/style65.xml" ContentType="application/vnd.ms-office.chartstyle+xml"/>
  <Override PartName="/xl/charts/colors65.xml" ContentType="application/vnd.ms-office.chartcolorstyle+xml"/>
  <Override PartName="/xl/charts/chart76.xml" ContentType="application/vnd.openxmlformats-officedocument.drawingml.chart+xml"/>
  <Override PartName="/xl/charts/style66.xml" ContentType="application/vnd.ms-office.chartstyle+xml"/>
  <Override PartName="/xl/charts/colors6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uditeste 0376\OneDrive - Odontoprev S.A\Área de Trabalho\"/>
    </mc:Choice>
  </mc:AlternateContent>
  <xr:revisionPtr revIDLastSave="0" documentId="13_ncr:1_{7B513FF1-164C-4201-95FE-6C6A320FC398}" xr6:coauthVersionLast="47" xr6:coauthVersionMax="47" xr10:uidLastSave="{00000000-0000-0000-0000-000000000000}"/>
  <bookViews>
    <workbookView xWindow="-108" yWindow="-108" windowWidth="23256" windowHeight="12576" tabRatio="974" firstSheet="3" activeTab="5" xr2:uid="{833B1CB7-F443-49D3-8D24-33D0A16D4DD9}"/>
  </bookViews>
  <sheets>
    <sheet name="Automação" sheetId="26" r:id="rId1"/>
    <sheet name="Guide" sheetId="25" r:id="rId2"/>
    <sheet name="Parâmetros" sheetId="3" state="hidden" r:id="rId3"/>
    <sheet name="MRT SP1" sheetId="1" r:id="rId4"/>
    <sheet name="Indicadores  SP1" sheetId="2" r:id="rId5"/>
    <sheet name="MRT SP2" sheetId="5" r:id="rId6"/>
    <sheet name="Indicadores SP2" sheetId="6" r:id="rId7"/>
    <sheet name="MRT SP3" sheetId="7" r:id="rId8"/>
    <sheet name="Indicadores SP3" sheetId="8" r:id="rId9"/>
    <sheet name="MRT SP4" sheetId="9" r:id="rId10"/>
    <sheet name="Indicadores SP4" sheetId="10" r:id="rId11"/>
    <sheet name="MRT SP5" sheetId="11" r:id="rId12"/>
    <sheet name="Indicadores SP5" sheetId="12" r:id="rId13"/>
    <sheet name="MRT SP6" sheetId="13" r:id="rId14"/>
    <sheet name="Indicadores SP6" sheetId="14" r:id="rId15"/>
    <sheet name="MRT SP7" sheetId="15" r:id="rId16"/>
    <sheet name="Indicadores SP7" sheetId="16" r:id="rId17"/>
    <sheet name="MRT SP8" sheetId="17" r:id="rId18"/>
    <sheet name="Indicadores SP8" sheetId="18" r:id="rId19"/>
    <sheet name="MRT SP9" sheetId="19" r:id="rId20"/>
    <sheet name="Indicadores SP9" sheetId="20" r:id="rId21"/>
    <sheet name="MRT SP10" sheetId="21" r:id="rId22"/>
    <sheet name="Indicadores SP10" sheetId="22" r:id="rId23"/>
    <sheet name="DASHBOARD GLOBAL" sheetId="23" r:id="rId24"/>
    <sheet name="Matriz" sheetId="24" r:id="rId25"/>
  </sheets>
  <definedNames>
    <definedName name="_xlnm.Print_Area" localSheetId="23">'DASHBOARD GLOBAL'!$A$1:$O$178</definedName>
    <definedName name="_xlnm.Print_Area" localSheetId="1">Guide!$A$1:$M$60</definedName>
    <definedName name="_xlnm.Print_Area" localSheetId="4">'Indicadores  SP1'!$A$1:$M$81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6" l="1"/>
  <c r="C8" i="6"/>
  <c r="C5" i="6"/>
  <c r="K3" i="21"/>
  <c r="K3" i="19"/>
  <c r="K3" i="17"/>
  <c r="K3" i="15"/>
  <c r="K3" i="13"/>
  <c r="K3" i="11"/>
  <c r="K3" i="9"/>
  <c r="K3" i="7"/>
  <c r="K3" i="5"/>
  <c r="M3" i="23"/>
  <c r="I8" i="22"/>
  <c r="C8" i="22"/>
  <c r="C5" i="22"/>
  <c r="H8" i="22"/>
  <c r="L3" i="22"/>
  <c r="I8" i="20"/>
  <c r="C8" i="20"/>
  <c r="C5" i="20"/>
  <c r="H8" i="20"/>
  <c r="L3" i="20"/>
  <c r="I8" i="18"/>
  <c r="C8" i="18"/>
  <c r="C5" i="18"/>
  <c r="H8" i="18"/>
  <c r="L3" i="18"/>
  <c r="I8" i="16"/>
  <c r="C8" i="16"/>
  <c r="C5" i="16"/>
  <c r="H8" i="16"/>
  <c r="L3" i="16"/>
  <c r="I8" i="14"/>
  <c r="C8" i="14"/>
  <c r="C5" i="14"/>
  <c r="H8" i="14"/>
  <c r="L3" i="14"/>
  <c r="C8" i="12"/>
  <c r="I8" i="12"/>
  <c r="C5" i="12"/>
  <c r="H8" i="12"/>
  <c r="L3" i="12"/>
  <c r="I8" i="10"/>
  <c r="C8" i="10"/>
  <c r="C5" i="10"/>
  <c r="H8" i="10"/>
  <c r="L3" i="10"/>
  <c r="I8" i="8"/>
  <c r="C8" i="8"/>
  <c r="C5" i="8"/>
  <c r="H8" i="8"/>
  <c r="L3" i="8"/>
  <c r="L3" i="6"/>
  <c r="L3" i="2"/>
  <c r="K3" i="1"/>
  <c r="H8" i="6"/>
  <c r="C8" i="2"/>
  <c r="C78" i="22"/>
  <c r="C78" i="20"/>
  <c r="C78" i="18"/>
  <c r="C78" i="16"/>
  <c r="C78" i="14"/>
  <c r="C78" i="12"/>
  <c r="C78" i="10"/>
  <c r="C78" i="8"/>
  <c r="C78" i="6"/>
  <c r="C66" i="2"/>
  <c r="C78" i="2" s="1"/>
  <c r="C57" i="25" a="1"/>
  <c r="C57" i="25" s="1"/>
  <c r="C66" i="22"/>
  <c r="C66" i="20"/>
  <c r="C66" i="18"/>
  <c r="C66" i="16"/>
  <c r="C66" i="14"/>
  <c r="C66" i="12"/>
  <c r="C66" i="10"/>
  <c r="C66" i="8"/>
  <c r="C66" i="6"/>
  <c r="C14" i="22"/>
  <c r="C14" i="20"/>
  <c r="C14" i="18"/>
  <c r="C14" i="16"/>
  <c r="C14" i="14"/>
  <c r="C14" i="12"/>
  <c r="C14" i="10"/>
  <c r="C14" i="8"/>
  <c r="C14" i="6"/>
  <c r="G17" i="6" s="1"/>
  <c r="C11" i="6"/>
  <c r="G11" i="6"/>
  <c r="L11" i="6"/>
  <c r="C17" i="6"/>
  <c r="K17" i="6"/>
  <c r="C22" i="6"/>
  <c r="C24" i="6"/>
  <c r="C26" i="6"/>
  <c r="A33" i="6"/>
  <c r="F33" i="6" s="1"/>
  <c r="A34" i="6"/>
  <c r="F34" i="6"/>
  <c r="A35" i="6"/>
  <c r="F35" i="6" s="1"/>
  <c r="A36" i="6"/>
  <c r="F36" i="6"/>
  <c r="A37" i="6"/>
  <c r="F37" i="6" s="1"/>
  <c r="A38" i="6"/>
  <c r="F38" i="6"/>
  <c r="A39" i="6"/>
  <c r="F39" i="6" s="1"/>
  <c r="A40" i="6"/>
  <c r="F40" i="6"/>
  <c r="C45" i="6"/>
  <c r="D45" i="6" s="1"/>
  <c r="C47" i="6"/>
  <c r="D47" i="6" s="1"/>
  <c r="C49" i="6"/>
  <c r="D49" i="6" s="1"/>
  <c r="C51" i="6"/>
  <c r="D51" i="6" s="1"/>
  <c r="C56" i="6"/>
  <c r="C58" i="6"/>
  <c r="C60" i="6"/>
  <c r="D60" i="6" s="1"/>
  <c r="D63" i="6"/>
  <c r="E63" i="6" s="1"/>
  <c r="F64" i="6" s="1"/>
  <c r="K63" i="6"/>
  <c r="L63" i="6" s="1"/>
  <c r="M64" i="6" s="1"/>
  <c r="C71" i="6"/>
  <c r="D71" i="6" s="1"/>
  <c r="C73" i="6"/>
  <c r="C75" i="6"/>
  <c r="D75" i="6" s="1"/>
  <c r="K17" i="22"/>
  <c r="K17" i="20"/>
  <c r="K17" i="18"/>
  <c r="K17" i="16"/>
  <c r="K17" i="14"/>
  <c r="K17" i="12"/>
  <c r="K17" i="10"/>
  <c r="K17" i="8"/>
  <c r="A207" i="21"/>
  <c r="A206" i="21"/>
  <c r="A205" i="21"/>
  <c r="A204" i="21"/>
  <c r="A203" i="21"/>
  <c r="A202" i="21"/>
  <c r="A201" i="21"/>
  <c r="A200" i="21"/>
  <c r="A199" i="21"/>
  <c r="A198" i="21"/>
  <c r="A197" i="21"/>
  <c r="A196" i="21"/>
  <c r="A195" i="21"/>
  <c r="A194" i="21"/>
  <c r="A193" i="21"/>
  <c r="A192" i="21"/>
  <c r="A191" i="21"/>
  <c r="A190" i="21"/>
  <c r="A189" i="21"/>
  <c r="A188" i="21"/>
  <c r="A187" i="21"/>
  <c r="A186" i="21"/>
  <c r="A185" i="21"/>
  <c r="A184" i="21"/>
  <c r="A183" i="21"/>
  <c r="A182" i="21"/>
  <c r="A181" i="21"/>
  <c r="A180" i="21"/>
  <c r="A179" i="21"/>
  <c r="A178" i="21"/>
  <c r="A177" i="21"/>
  <c r="A176" i="21"/>
  <c r="A175" i="21"/>
  <c r="A174" i="21"/>
  <c r="A173" i="21"/>
  <c r="A172" i="21"/>
  <c r="A171" i="21"/>
  <c r="A170" i="21"/>
  <c r="A169" i="21"/>
  <c r="A168" i="21"/>
  <c r="A167" i="21"/>
  <c r="A166" i="21"/>
  <c r="A165" i="21"/>
  <c r="A164" i="21"/>
  <c r="A163" i="21"/>
  <c r="A162" i="21"/>
  <c r="A161" i="21"/>
  <c r="A160" i="21"/>
  <c r="A159" i="21"/>
  <c r="A158" i="21"/>
  <c r="A157" i="21"/>
  <c r="A156" i="21"/>
  <c r="A155" i="21"/>
  <c r="A154" i="21"/>
  <c r="A153" i="21"/>
  <c r="A152" i="21"/>
  <c r="A151" i="21"/>
  <c r="A150" i="21"/>
  <c r="A149" i="21"/>
  <c r="A148" i="21"/>
  <c r="A147" i="21"/>
  <c r="A146" i="21"/>
  <c r="A145" i="21"/>
  <c r="A144" i="21"/>
  <c r="A143" i="21"/>
  <c r="A142" i="21"/>
  <c r="A141" i="21"/>
  <c r="A140" i="21"/>
  <c r="A139" i="21"/>
  <c r="A138" i="21"/>
  <c r="A137" i="21"/>
  <c r="A136" i="21"/>
  <c r="A135" i="21"/>
  <c r="A134" i="21"/>
  <c r="A133" i="21"/>
  <c r="A132" i="21"/>
  <c r="A131" i="21"/>
  <c r="A130" i="21"/>
  <c r="A129" i="21"/>
  <c r="A128" i="21"/>
  <c r="A127" i="21"/>
  <c r="A126" i="21"/>
  <c r="A125" i="21"/>
  <c r="A124" i="21"/>
  <c r="A123" i="21"/>
  <c r="A122" i="21"/>
  <c r="A121" i="21"/>
  <c r="A120" i="21"/>
  <c r="A119" i="21"/>
  <c r="A118" i="21"/>
  <c r="A117" i="21"/>
  <c r="A116" i="21"/>
  <c r="A115" i="21"/>
  <c r="A114" i="21"/>
  <c r="A113" i="21"/>
  <c r="A112" i="21"/>
  <c r="A111" i="21"/>
  <c r="A110" i="21"/>
  <c r="A109" i="21"/>
  <c r="A108" i="21"/>
  <c r="A107" i="21"/>
  <c r="A106" i="21"/>
  <c r="A105" i="21"/>
  <c r="A104" i="21"/>
  <c r="A103" i="21"/>
  <c r="A102" i="21"/>
  <c r="A101" i="21"/>
  <c r="A100" i="21"/>
  <c r="A99" i="21"/>
  <c r="A98" i="21"/>
  <c r="A97" i="21"/>
  <c r="A96" i="21"/>
  <c r="A95" i="21"/>
  <c r="A94" i="21"/>
  <c r="A93" i="21"/>
  <c r="A92" i="21"/>
  <c r="A91" i="21"/>
  <c r="A90" i="21"/>
  <c r="A89" i="21"/>
  <c r="A88" i="21"/>
  <c r="A87" i="21"/>
  <c r="A86" i="21"/>
  <c r="A85" i="21"/>
  <c r="A84" i="21"/>
  <c r="A83" i="21"/>
  <c r="A82" i="21"/>
  <c r="A81" i="2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18" i="21"/>
  <c r="A19" i="21" s="1"/>
  <c r="A20" i="21" s="1"/>
  <c r="A21" i="21" s="1"/>
  <c r="A17" i="21"/>
  <c r="B10" i="21"/>
  <c r="A207" i="19"/>
  <c r="A206" i="19"/>
  <c r="A205" i="19"/>
  <c r="A204" i="19"/>
  <c r="A203" i="19"/>
  <c r="A202" i="19"/>
  <c r="A201" i="19"/>
  <c r="A200" i="19"/>
  <c r="A199" i="19"/>
  <c r="A198" i="19"/>
  <c r="A197" i="19"/>
  <c r="A196" i="19"/>
  <c r="A195" i="19"/>
  <c r="A194" i="19"/>
  <c r="A193" i="19"/>
  <c r="A192" i="19"/>
  <c r="A191" i="19"/>
  <c r="A190"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17" i="19"/>
  <c r="A18" i="19" s="1"/>
  <c r="A19" i="19" s="1"/>
  <c r="A20" i="19" s="1"/>
  <c r="A21" i="19" s="1"/>
  <c r="B10" i="19"/>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17" i="17"/>
  <c r="A18" i="17" s="1"/>
  <c r="A19" i="17" s="1"/>
  <c r="A20" i="17" s="1"/>
  <c r="A21" i="17" s="1"/>
  <c r="B10" i="17"/>
  <c r="A207" i="15"/>
  <c r="A20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18" i="15"/>
  <c r="A19" i="15" s="1"/>
  <c r="A20" i="15" s="1"/>
  <c r="A21" i="15" s="1"/>
  <c r="A17" i="15"/>
  <c r="B10" i="15"/>
  <c r="A207" i="13"/>
  <c r="A206" i="13"/>
  <c r="A205" i="13"/>
  <c r="A204" i="13"/>
  <c r="A203" i="13"/>
  <c r="A202" i="13"/>
  <c r="A201"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18" i="13"/>
  <c r="A19" i="13" s="1"/>
  <c r="A20" i="13" s="1"/>
  <c r="A21" i="13" s="1"/>
  <c r="A17" i="13"/>
  <c r="B10" i="13"/>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17" i="11"/>
  <c r="A18" i="11" s="1"/>
  <c r="A19" i="11" s="1"/>
  <c r="A20" i="11" s="1"/>
  <c r="A21" i="11" s="1"/>
  <c r="B10" i="11"/>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18" i="9"/>
  <c r="A19" i="9" s="1"/>
  <c r="A20" i="9" s="1"/>
  <c r="A21" i="9" s="1"/>
  <c r="A17" i="9"/>
  <c r="B10" i="9"/>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17" i="7"/>
  <c r="A18" i="7" s="1"/>
  <c r="A19" i="7" s="1"/>
  <c r="A20" i="7" s="1"/>
  <c r="A21" i="7" s="1"/>
  <c r="B10" i="7"/>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18" i="5"/>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17" i="5"/>
  <c r="B10" i="5"/>
  <c r="K17" i="2"/>
  <c r="C17" i="22"/>
  <c r="C17" i="20"/>
  <c r="C17" i="18"/>
  <c r="C17" i="16"/>
  <c r="G17" i="14"/>
  <c r="C17" i="14"/>
  <c r="C17" i="12"/>
  <c r="C17" i="10"/>
  <c r="C17" i="8"/>
  <c r="C17" i="2"/>
  <c r="B16" i="24" s="1"/>
  <c r="F34" i="10"/>
  <c r="D73" i="6" l="1"/>
  <c r="D58" i="6"/>
  <c r="D56" i="6"/>
  <c r="D24" i="6"/>
  <c r="G14" i="6"/>
  <c r="H66" i="6" s="1"/>
  <c r="F41" i="6"/>
  <c r="M78" i="6"/>
  <c r="D22" i="6"/>
  <c r="H78" i="6"/>
  <c r="C28" i="6"/>
  <c r="D28" i="6" s="1"/>
  <c r="D26" i="6"/>
  <c r="K15" i="24"/>
  <c r="M66" i="6" l="1"/>
  <c r="K14" i="6"/>
  <c r="G36" i="6"/>
  <c r="G39" i="6"/>
  <c r="G34" i="6"/>
  <c r="G37" i="6"/>
  <c r="G40" i="6"/>
  <c r="G33" i="6"/>
  <c r="G35" i="6"/>
  <c r="G38" i="6"/>
  <c r="G41" i="6"/>
  <c r="L11" i="22"/>
  <c r="K4" i="24" s="1"/>
  <c r="G11" i="22"/>
  <c r="K3" i="24" s="1"/>
  <c r="L11" i="20"/>
  <c r="J4" i="24" s="1"/>
  <c r="G11" i="20"/>
  <c r="J3" i="24" s="1"/>
  <c r="L11" i="18"/>
  <c r="I4" i="24" s="1"/>
  <c r="G11" i="18"/>
  <c r="I3" i="24" s="1"/>
  <c r="L11" i="16"/>
  <c r="H4" i="24" s="1"/>
  <c r="G11" i="16"/>
  <c r="H3" i="24" s="1"/>
  <c r="L11" i="14"/>
  <c r="G4" i="24" s="1"/>
  <c r="G11" i="14"/>
  <c r="G3" i="24" s="1"/>
  <c r="L11" i="12"/>
  <c r="F4" i="24" s="1"/>
  <c r="G11" i="12"/>
  <c r="F3" i="24" s="1"/>
  <c r="L11" i="10"/>
  <c r="E4" i="24" s="1"/>
  <c r="G11" i="10"/>
  <c r="E3" i="24" s="1"/>
  <c r="L11" i="8"/>
  <c r="D4" i="24" s="1"/>
  <c r="G11" i="8"/>
  <c r="D3" i="24" s="1"/>
  <c r="C4" i="24"/>
  <c r="C3" i="24"/>
  <c r="L11" i="2"/>
  <c r="B4" i="24" s="1"/>
  <c r="G11" i="2"/>
  <c r="B3" i="24" s="1"/>
  <c r="B6" i="24"/>
  <c r="J5" i="24"/>
  <c r="I5" i="24"/>
  <c r="H5" i="24"/>
  <c r="G5" i="24"/>
  <c r="F5" i="24"/>
  <c r="E5" i="24"/>
  <c r="D5" i="24"/>
  <c r="K5" i="24"/>
  <c r="C5" i="24"/>
  <c r="B10" i="1"/>
  <c r="B5" i="24" s="1"/>
  <c r="K6" i="24"/>
  <c r="J6" i="24"/>
  <c r="I6" i="24"/>
  <c r="H6" i="24"/>
  <c r="G6" i="24"/>
  <c r="F6" i="24"/>
  <c r="F7" i="24" s="1"/>
  <c r="E6" i="24"/>
  <c r="E7" i="24" s="1"/>
  <c r="D6" i="24"/>
  <c r="C6" i="24"/>
  <c r="C26" i="16"/>
  <c r="C47" i="14"/>
  <c r="C22" i="14"/>
  <c r="I7" i="24" l="1"/>
  <c r="J7" i="24"/>
  <c r="H7" i="24"/>
  <c r="D7" i="24"/>
  <c r="L6" i="24"/>
  <c r="L3" i="24"/>
  <c r="C7" i="24"/>
  <c r="L4" i="24"/>
  <c r="K7" i="24"/>
  <c r="G7" i="24"/>
  <c r="L5" i="24"/>
  <c r="E14" i="23" s="1"/>
  <c r="B7" i="24"/>
  <c r="C22" i="12"/>
  <c r="C24" i="12"/>
  <c r="C26" i="12"/>
  <c r="C45" i="10"/>
  <c r="C47" i="10"/>
  <c r="C49" i="10"/>
  <c r="C51" i="10"/>
  <c r="C24" i="10"/>
  <c r="L8" i="23"/>
  <c r="C22" i="20"/>
  <c r="L7" i="24" l="1"/>
  <c r="L14" i="23" s="1"/>
  <c r="A79" i="23"/>
  <c r="A80" i="23"/>
  <c r="A81" i="23"/>
  <c r="A82" i="23"/>
  <c r="A83" i="23"/>
  <c r="A84" i="23"/>
  <c r="A78" i="23"/>
  <c r="A77" i="23"/>
  <c r="C8" i="23"/>
  <c r="J15" i="24"/>
  <c r="I15" i="24"/>
  <c r="H15" i="24"/>
  <c r="G15" i="24"/>
  <c r="F15" i="24"/>
  <c r="E15" i="24"/>
  <c r="D15" i="24"/>
  <c r="C15" i="24"/>
  <c r="B15" i="24"/>
  <c r="K13" i="24"/>
  <c r="J13" i="24"/>
  <c r="I13" i="24"/>
  <c r="H13" i="24"/>
  <c r="G13" i="24"/>
  <c r="F13" i="24"/>
  <c r="E13" i="24"/>
  <c r="D13" i="24"/>
  <c r="C13" i="24"/>
  <c r="B13" i="24"/>
  <c r="B14" i="24" s="1"/>
  <c r="K12" i="24"/>
  <c r="J12" i="24"/>
  <c r="I12" i="24"/>
  <c r="H12" i="24"/>
  <c r="G12" i="24"/>
  <c r="F12" i="24"/>
  <c r="E12" i="24"/>
  <c r="D12" i="24"/>
  <c r="C12" i="24"/>
  <c r="B12" i="24"/>
  <c r="G30" i="24"/>
  <c r="E32" i="24"/>
  <c r="E31" i="24"/>
  <c r="E30" i="24"/>
  <c r="E29" i="24"/>
  <c r="E22" i="24"/>
  <c r="H19" i="24"/>
  <c r="F19" i="24"/>
  <c r="F18" i="24"/>
  <c r="E18" i="24"/>
  <c r="J17" i="24"/>
  <c r="G17" i="24"/>
  <c r="F17" i="24"/>
  <c r="C17" i="24"/>
  <c r="D5" i="23"/>
  <c r="C75" i="22"/>
  <c r="K43" i="24" s="1"/>
  <c r="C73" i="22"/>
  <c r="K42" i="24" s="1"/>
  <c r="C71" i="22"/>
  <c r="K41" i="24" s="1"/>
  <c r="K63" i="22"/>
  <c r="L63" i="22" s="1"/>
  <c r="M64" i="22" s="1"/>
  <c r="D63" i="22"/>
  <c r="C60" i="22"/>
  <c r="K35" i="24" s="1"/>
  <c r="C58" i="22"/>
  <c r="K34" i="24" s="1"/>
  <c r="C56" i="22"/>
  <c r="K33" i="24" s="1"/>
  <c r="C51" i="22"/>
  <c r="K32" i="24" s="1"/>
  <c r="C49" i="22"/>
  <c r="K31" i="24" s="1"/>
  <c r="C47" i="22"/>
  <c r="K30" i="24" s="1"/>
  <c r="C45" i="22"/>
  <c r="K29" i="24" s="1"/>
  <c r="F38" i="22"/>
  <c r="K26" i="24" s="1"/>
  <c r="F36" i="22"/>
  <c r="K24" i="24" s="1"/>
  <c r="F35" i="22"/>
  <c r="K23" i="24" s="1"/>
  <c r="C26" i="22"/>
  <c r="K19" i="24" s="1"/>
  <c r="C24" i="22"/>
  <c r="K18" i="24" s="1"/>
  <c r="C22" i="22"/>
  <c r="K17" i="24" s="1"/>
  <c r="K16" i="24"/>
  <c r="C11" i="22"/>
  <c r="A40" i="22"/>
  <c r="F40" i="22" s="1"/>
  <c r="K28" i="24" s="1"/>
  <c r="A39" i="22"/>
  <c r="F39" i="22" s="1"/>
  <c r="K27" i="24" s="1"/>
  <c r="A38" i="22"/>
  <c r="A37" i="22"/>
  <c r="F37" i="22" s="1"/>
  <c r="K25" i="24" s="1"/>
  <c r="A36" i="22"/>
  <c r="A35" i="22"/>
  <c r="A34" i="22"/>
  <c r="F34" i="22" s="1"/>
  <c r="K22" i="24" s="1"/>
  <c r="A33" i="22"/>
  <c r="F33" i="22" s="1"/>
  <c r="K21" i="24" s="1"/>
  <c r="C75" i="20"/>
  <c r="J43" i="24" s="1"/>
  <c r="C73" i="20"/>
  <c r="C71" i="20"/>
  <c r="J41" i="24" s="1"/>
  <c r="K63" i="20"/>
  <c r="D63" i="20"/>
  <c r="C60" i="20"/>
  <c r="J35" i="24" s="1"/>
  <c r="C58" i="20"/>
  <c r="J34" i="24" s="1"/>
  <c r="C56" i="20"/>
  <c r="J33" i="24" s="1"/>
  <c r="C51" i="20"/>
  <c r="C49" i="20"/>
  <c r="J31" i="24" s="1"/>
  <c r="C47" i="20"/>
  <c r="J30" i="24" s="1"/>
  <c r="C45" i="20"/>
  <c r="J29" i="24" s="1"/>
  <c r="F36" i="20"/>
  <c r="J24" i="24" s="1"/>
  <c r="F35" i="20"/>
  <c r="J23" i="24" s="1"/>
  <c r="C26" i="20"/>
  <c r="C24" i="20"/>
  <c r="J16" i="24"/>
  <c r="C11" i="20"/>
  <c r="A40" i="20"/>
  <c r="F40" i="20" s="1"/>
  <c r="J28" i="24" s="1"/>
  <c r="A39" i="20"/>
  <c r="F39" i="20" s="1"/>
  <c r="J27" i="24" s="1"/>
  <c r="A38" i="20"/>
  <c r="F38" i="20" s="1"/>
  <c r="J26" i="24" s="1"/>
  <c r="A37" i="20"/>
  <c r="F37" i="20" s="1"/>
  <c r="J25" i="24" s="1"/>
  <c r="A36" i="20"/>
  <c r="A35" i="20"/>
  <c r="A34" i="20"/>
  <c r="F34" i="20" s="1"/>
  <c r="J22" i="24" s="1"/>
  <c r="A33" i="20"/>
  <c r="F33" i="20" s="1"/>
  <c r="J21" i="24" s="1"/>
  <c r="C75" i="18"/>
  <c r="I43" i="24" s="1"/>
  <c r="C73" i="18"/>
  <c r="D73" i="18" s="1"/>
  <c r="C71" i="18"/>
  <c r="I41" i="24" s="1"/>
  <c r="K63" i="18"/>
  <c r="I37" i="24" s="1"/>
  <c r="D63" i="18"/>
  <c r="I36" i="24" s="1"/>
  <c r="C60" i="18"/>
  <c r="I35" i="24" s="1"/>
  <c r="C58" i="18"/>
  <c r="I34" i="24" s="1"/>
  <c r="C56" i="18"/>
  <c r="I33" i="24" s="1"/>
  <c r="C51" i="18"/>
  <c r="C49" i="18"/>
  <c r="C47" i="18"/>
  <c r="C45" i="18"/>
  <c r="F37" i="18"/>
  <c r="I25" i="24" s="1"/>
  <c r="F36" i="18"/>
  <c r="I24" i="24" s="1"/>
  <c r="F34" i="18"/>
  <c r="I22" i="24" s="1"/>
  <c r="F33" i="18"/>
  <c r="I21" i="24" s="1"/>
  <c r="C26" i="18"/>
  <c r="I19" i="24" s="1"/>
  <c r="C24" i="18"/>
  <c r="C22" i="18"/>
  <c r="I17" i="24" s="1"/>
  <c r="I16" i="24"/>
  <c r="C11" i="18"/>
  <c r="A40" i="18"/>
  <c r="F40" i="18" s="1"/>
  <c r="I28" i="24" s="1"/>
  <c r="A39" i="18"/>
  <c r="F39" i="18" s="1"/>
  <c r="I27" i="24" s="1"/>
  <c r="A38" i="18"/>
  <c r="F38" i="18" s="1"/>
  <c r="I26" i="24" s="1"/>
  <c r="A37" i="18"/>
  <c r="A36" i="18"/>
  <c r="A35" i="18"/>
  <c r="F35" i="18" s="1"/>
  <c r="I23" i="24" s="1"/>
  <c r="A34" i="18"/>
  <c r="A33" i="18"/>
  <c r="C75" i="16"/>
  <c r="H43" i="24" s="1"/>
  <c r="C73" i="16"/>
  <c r="H42" i="24" s="1"/>
  <c r="C71" i="16"/>
  <c r="H41" i="24" s="1"/>
  <c r="K63" i="16"/>
  <c r="D63" i="16"/>
  <c r="H36" i="24" s="1"/>
  <c r="C60" i="16"/>
  <c r="H35" i="24" s="1"/>
  <c r="C58" i="16"/>
  <c r="H34" i="24" s="1"/>
  <c r="C56" i="16"/>
  <c r="H33" i="24" s="1"/>
  <c r="C51" i="16"/>
  <c r="H32" i="24" s="1"/>
  <c r="C49" i="16"/>
  <c r="H31" i="24" s="1"/>
  <c r="C47" i="16"/>
  <c r="C45" i="16"/>
  <c r="F33" i="16"/>
  <c r="H21" i="24" s="1"/>
  <c r="C24" i="16"/>
  <c r="H18" i="24" s="1"/>
  <c r="C22" i="16"/>
  <c r="H17" i="24" s="1"/>
  <c r="H16" i="24"/>
  <c r="C11" i="16"/>
  <c r="A40" i="16"/>
  <c r="F40" i="16" s="1"/>
  <c r="H28" i="24" s="1"/>
  <c r="A39" i="16"/>
  <c r="F39" i="16" s="1"/>
  <c r="H27" i="24" s="1"/>
  <c r="A38" i="16"/>
  <c r="F38" i="16" s="1"/>
  <c r="H26" i="24" s="1"/>
  <c r="A37" i="16"/>
  <c r="F37" i="16" s="1"/>
  <c r="H25" i="24" s="1"/>
  <c r="A36" i="16"/>
  <c r="F36" i="16" s="1"/>
  <c r="H24" i="24" s="1"/>
  <c r="A35" i="16"/>
  <c r="F35" i="16" s="1"/>
  <c r="H23" i="24" s="1"/>
  <c r="A34" i="16"/>
  <c r="F34" i="16" s="1"/>
  <c r="H22" i="24" s="1"/>
  <c r="A33" i="16"/>
  <c r="C75" i="14"/>
  <c r="D75" i="14" s="1"/>
  <c r="C73" i="14"/>
  <c r="G42" i="24" s="1"/>
  <c r="C71" i="14"/>
  <c r="K63" i="14"/>
  <c r="G37" i="24" s="1"/>
  <c r="D63" i="14"/>
  <c r="E63" i="14" s="1"/>
  <c r="F64" i="14" s="1"/>
  <c r="C60" i="14"/>
  <c r="G35" i="24" s="1"/>
  <c r="C58" i="14"/>
  <c r="D58" i="14" s="1"/>
  <c r="C56" i="14"/>
  <c r="D56" i="14" s="1"/>
  <c r="C51" i="14"/>
  <c r="G32" i="24" s="1"/>
  <c r="C49" i="14"/>
  <c r="D49" i="14" s="1"/>
  <c r="C45" i="14"/>
  <c r="G29" i="24" s="1"/>
  <c r="C26" i="14"/>
  <c r="G19" i="24" s="1"/>
  <c r="C24" i="14"/>
  <c r="D24" i="14" s="1"/>
  <c r="D22" i="14"/>
  <c r="G16" i="24"/>
  <c r="G11" i="24"/>
  <c r="C11" i="14"/>
  <c r="D47" i="14"/>
  <c r="A40" i="14"/>
  <c r="F40" i="14" s="1"/>
  <c r="G28" i="24" s="1"/>
  <c r="A39" i="14"/>
  <c r="F39" i="14" s="1"/>
  <c r="G27" i="24" s="1"/>
  <c r="A38" i="14"/>
  <c r="F38" i="14" s="1"/>
  <c r="G26" i="24" s="1"/>
  <c r="A37" i="14"/>
  <c r="F37" i="14" s="1"/>
  <c r="G25" i="24" s="1"/>
  <c r="A36" i="14"/>
  <c r="F36" i="14" s="1"/>
  <c r="G24" i="24" s="1"/>
  <c r="A35" i="14"/>
  <c r="F35" i="14" s="1"/>
  <c r="G23" i="24" s="1"/>
  <c r="A34" i="14"/>
  <c r="F34" i="14" s="1"/>
  <c r="G22" i="24" s="1"/>
  <c r="A33" i="14"/>
  <c r="F33" i="14" s="1"/>
  <c r="G21" i="24" s="1"/>
  <c r="D26" i="14"/>
  <c r="C75" i="12"/>
  <c r="D75" i="12" s="1"/>
  <c r="C73" i="12"/>
  <c r="F42" i="24" s="1"/>
  <c r="C71" i="12"/>
  <c r="F41" i="24" s="1"/>
  <c r="K63" i="12"/>
  <c r="F37" i="24" s="1"/>
  <c r="D63" i="12"/>
  <c r="E63" i="12" s="1"/>
  <c r="F64" i="12" s="1"/>
  <c r="C60" i="12"/>
  <c r="D60" i="12" s="1"/>
  <c r="C58" i="12"/>
  <c r="F34" i="24" s="1"/>
  <c r="C56" i="12"/>
  <c r="F33" i="24" s="1"/>
  <c r="C51" i="12"/>
  <c r="D51" i="12" s="1"/>
  <c r="C49" i="12"/>
  <c r="D49" i="12" s="1"/>
  <c r="C47" i="12"/>
  <c r="F30" i="24" s="1"/>
  <c r="C45" i="12"/>
  <c r="F29" i="24" s="1"/>
  <c r="F40" i="12"/>
  <c r="F28" i="24" s="1"/>
  <c r="F37" i="12"/>
  <c r="F25" i="24" s="1"/>
  <c r="F35" i="12"/>
  <c r="F23" i="24" s="1"/>
  <c r="F33" i="12"/>
  <c r="F21" i="24" s="1"/>
  <c r="D26" i="12"/>
  <c r="F16" i="24"/>
  <c r="G17" i="12"/>
  <c r="C11" i="12"/>
  <c r="A40" i="12"/>
  <c r="A39" i="12"/>
  <c r="F39" i="12" s="1"/>
  <c r="F27" i="24" s="1"/>
  <c r="A38" i="12"/>
  <c r="F38" i="12" s="1"/>
  <c r="F26" i="24" s="1"/>
  <c r="A37" i="12"/>
  <c r="A36" i="12"/>
  <c r="F36" i="12" s="1"/>
  <c r="F24" i="24" s="1"/>
  <c r="A35" i="12"/>
  <c r="A34" i="12"/>
  <c r="F34" i="12" s="1"/>
  <c r="F22" i="24" s="1"/>
  <c r="A33" i="12"/>
  <c r="G17" i="22" l="1"/>
  <c r="K11" i="24" s="1"/>
  <c r="M78" i="22"/>
  <c r="K46" i="24" s="1"/>
  <c r="D73" i="20"/>
  <c r="G17" i="20"/>
  <c r="J11" i="24" s="1"/>
  <c r="J44" i="24"/>
  <c r="M78" i="20"/>
  <c r="J46" i="24" s="1"/>
  <c r="G17" i="18"/>
  <c r="I11" i="24" s="1"/>
  <c r="I44" i="24"/>
  <c r="M78" i="18"/>
  <c r="I46" i="24" s="1"/>
  <c r="M78" i="16"/>
  <c r="H46" i="24" s="1"/>
  <c r="G17" i="16"/>
  <c r="H11" i="24" s="1"/>
  <c r="D45" i="14"/>
  <c r="G44" i="24"/>
  <c r="M78" i="14"/>
  <c r="G46" i="24" s="1"/>
  <c r="D71" i="14"/>
  <c r="C28" i="14"/>
  <c r="D28" i="14" s="1"/>
  <c r="G18" i="24"/>
  <c r="F44" i="24"/>
  <c r="M78" i="12"/>
  <c r="F46" i="24" s="1"/>
  <c r="K38" i="24"/>
  <c r="D73" i="22"/>
  <c r="D51" i="14"/>
  <c r="G38" i="24"/>
  <c r="G8" i="24"/>
  <c r="D56" i="12"/>
  <c r="D22" i="12"/>
  <c r="F11" i="24"/>
  <c r="F8" i="24"/>
  <c r="F35" i="24"/>
  <c r="C28" i="12"/>
  <c r="F20" i="24" s="1"/>
  <c r="D47" i="16"/>
  <c r="H8" i="24"/>
  <c r="D24" i="16"/>
  <c r="D45" i="16"/>
  <c r="L63" i="16"/>
  <c r="M64" i="16" s="1"/>
  <c r="D60" i="18"/>
  <c r="D56" i="18"/>
  <c r="D45" i="18"/>
  <c r="L63" i="18"/>
  <c r="M64" i="18" s="1"/>
  <c r="D47" i="18"/>
  <c r="D24" i="18"/>
  <c r="D49" i="18"/>
  <c r="I8" i="24"/>
  <c r="D51" i="18"/>
  <c r="L63" i="20"/>
  <c r="M64" i="20" s="1"/>
  <c r="D51" i="20"/>
  <c r="D22" i="20"/>
  <c r="D26" i="20"/>
  <c r="E63" i="20"/>
  <c r="F64" i="20" s="1"/>
  <c r="J8" i="24"/>
  <c r="D24" i="20"/>
  <c r="E63" i="22"/>
  <c r="F64" i="22" s="1"/>
  <c r="K8" i="24"/>
  <c r="C14" i="24"/>
  <c r="D14" i="24" s="1"/>
  <c r="E14" i="24" s="1"/>
  <c r="F14" i="24" s="1"/>
  <c r="G14" i="24" s="1"/>
  <c r="H14" i="24" s="1"/>
  <c r="I14" i="24" s="1"/>
  <c r="H78" i="12"/>
  <c r="F45" i="24" s="1"/>
  <c r="D22" i="18"/>
  <c r="I18" i="24"/>
  <c r="D60" i="14"/>
  <c r="G33" i="24"/>
  <c r="G34" i="24"/>
  <c r="D56" i="16"/>
  <c r="D60" i="16"/>
  <c r="D60" i="20"/>
  <c r="D56" i="20"/>
  <c r="D58" i="20"/>
  <c r="F32" i="24"/>
  <c r="F31" i="24"/>
  <c r="D45" i="12"/>
  <c r="D47" i="12"/>
  <c r="G31" i="24"/>
  <c r="D49" i="16"/>
  <c r="H29" i="24"/>
  <c r="H30" i="24"/>
  <c r="I30" i="24"/>
  <c r="I29" i="24"/>
  <c r="I31" i="24"/>
  <c r="I32" i="24"/>
  <c r="D45" i="20"/>
  <c r="D49" i="20"/>
  <c r="D47" i="20"/>
  <c r="J32" i="24"/>
  <c r="D45" i="22"/>
  <c r="H38" i="24"/>
  <c r="G43" i="24"/>
  <c r="F38" i="24"/>
  <c r="F43" i="24"/>
  <c r="D71" i="12"/>
  <c r="D73" i="12"/>
  <c r="D73" i="14"/>
  <c r="H78" i="14"/>
  <c r="G45" i="24" s="1"/>
  <c r="G41" i="24"/>
  <c r="D73" i="16"/>
  <c r="H78" i="18"/>
  <c r="I45" i="24" s="1"/>
  <c r="I38" i="24"/>
  <c r="I42" i="24"/>
  <c r="D71" i="20"/>
  <c r="J38" i="24"/>
  <c r="J42" i="24"/>
  <c r="D75" i="20"/>
  <c r="H78" i="20"/>
  <c r="J45" i="24" s="1"/>
  <c r="K37" i="24"/>
  <c r="K36" i="24"/>
  <c r="J37" i="24"/>
  <c r="J36" i="24"/>
  <c r="E63" i="18"/>
  <c r="F64" i="18" s="1"/>
  <c r="E63" i="16"/>
  <c r="F64" i="16" s="1"/>
  <c r="H37" i="24"/>
  <c r="G36" i="24"/>
  <c r="L63" i="14"/>
  <c r="M64" i="14" s="1"/>
  <c r="L63" i="12"/>
  <c r="M64" i="12" s="1"/>
  <c r="F36" i="24"/>
  <c r="F41" i="20"/>
  <c r="G34" i="20" s="1"/>
  <c r="J18" i="24"/>
  <c r="J19" i="24"/>
  <c r="L15" i="24"/>
  <c r="N37" i="23" s="1"/>
  <c r="L13" i="24"/>
  <c r="I37" i="23" s="1"/>
  <c r="L12" i="24"/>
  <c r="D37" i="23" s="1"/>
  <c r="D39" i="23" s="1"/>
  <c r="L11" i="23"/>
  <c r="E11" i="23"/>
  <c r="D22" i="22"/>
  <c r="D58" i="22"/>
  <c r="D24" i="22"/>
  <c r="D60" i="22"/>
  <c r="D51" i="22"/>
  <c r="D47" i="22"/>
  <c r="D49" i="22"/>
  <c r="C28" i="22"/>
  <c r="K20" i="24" s="1"/>
  <c r="D56" i="22"/>
  <c r="K44" i="24"/>
  <c r="H78" i="22"/>
  <c r="K45" i="24" s="1"/>
  <c r="F41" i="22"/>
  <c r="G14" i="22"/>
  <c r="D26" i="22"/>
  <c r="D75" i="22"/>
  <c r="D71" i="22"/>
  <c r="C28" i="20"/>
  <c r="K14" i="20" s="1"/>
  <c r="J10" i="24" s="1"/>
  <c r="G14" i="20"/>
  <c r="C28" i="18"/>
  <c r="K14" i="18" s="1"/>
  <c r="I10" i="24" s="1"/>
  <c r="D58" i="18"/>
  <c r="F41" i="18"/>
  <c r="G14" i="18"/>
  <c r="I9" i="24" s="1"/>
  <c r="D26" i="18"/>
  <c r="D75" i="18"/>
  <c r="D71" i="18"/>
  <c r="D51" i="16"/>
  <c r="C28" i="16"/>
  <c r="K14" i="16" s="1"/>
  <c r="H10" i="24" s="1"/>
  <c r="D58" i="16"/>
  <c r="D22" i="16"/>
  <c r="H44" i="24"/>
  <c r="H78" i="16"/>
  <c r="H45" i="24" s="1"/>
  <c r="F41" i="16"/>
  <c r="G14" i="16"/>
  <c r="D26" i="16"/>
  <c r="D75" i="16"/>
  <c r="D71" i="16"/>
  <c r="F41" i="14"/>
  <c r="G33" i="14" s="1"/>
  <c r="G14" i="14"/>
  <c r="D58" i="12"/>
  <c r="F41" i="12"/>
  <c r="D24" i="12"/>
  <c r="G14" i="12"/>
  <c r="F9" i="24" s="1"/>
  <c r="C75" i="10"/>
  <c r="E43" i="24" s="1"/>
  <c r="C73" i="10"/>
  <c r="E42" i="24" s="1"/>
  <c r="C71" i="10"/>
  <c r="E41" i="24" s="1"/>
  <c r="M78" i="10"/>
  <c r="K63" i="10"/>
  <c r="E37" i="24" s="1"/>
  <c r="D63" i="10"/>
  <c r="E36" i="24" s="1"/>
  <c r="C60" i="10"/>
  <c r="E35" i="24" s="1"/>
  <c r="C58" i="10"/>
  <c r="E34" i="24" s="1"/>
  <c r="C56" i="10"/>
  <c r="E33" i="24" s="1"/>
  <c r="D47" i="10"/>
  <c r="F38" i="10"/>
  <c r="E26" i="24" s="1"/>
  <c r="F33" i="10"/>
  <c r="E21" i="24" s="1"/>
  <c r="C26" i="10"/>
  <c r="E19" i="24" s="1"/>
  <c r="D24" i="10"/>
  <c r="C22" i="10"/>
  <c r="E17" i="24" s="1"/>
  <c r="E16" i="24"/>
  <c r="G17" i="10"/>
  <c r="C11" i="10"/>
  <c r="D58" i="10"/>
  <c r="D51" i="10"/>
  <c r="D49" i="10"/>
  <c r="D45" i="10"/>
  <c r="A40" i="10"/>
  <c r="F40" i="10" s="1"/>
  <c r="E28" i="24" s="1"/>
  <c r="A39" i="10"/>
  <c r="F39" i="10" s="1"/>
  <c r="E27" i="24" s="1"/>
  <c r="A38" i="10"/>
  <c r="A37" i="10"/>
  <c r="F37" i="10" s="1"/>
  <c r="E25" i="24" s="1"/>
  <c r="A36" i="10"/>
  <c r="F36" i="10" s="1"/>
  <c r="E24" i="24" s="1"/>
  <c r="A35" i="10"/>
  <c r="F35" i="10" s="1"/>
  <c r="E23" i="24" s="1"/>
  <c r="A34" i="10"/>
  <c r="A33" i="10"/>
  <c r="C75" i="8"/>
  <c r="D43" i="24" s="1"/>
  <c r="C73" i="8"/>
  <c r="C71" i="8"/>
  <c r="D41" i="24" s="1"/>
  <c r="M78" i="8"/>
  <c r="K63" i="8"/>
  <c r="D63" i="8"/>
  <c r="D36" i="24" s="1"/>
  <c r="C60" i="8"/>
  <c r="D35" i="24" s="1"/>
  <c r="C58" i="8"/>
  <c r="D34" i="24" s="1"/>
  <c r="C56" i="8"/>
  <c r="D33" i="24" s="1"/>
  <c r="C51" i="8"/>
  <c r="C49" i="8"/>
  <c r="D31" i="24" s="1"/>
  <c r="C47" i="8"/>
  <c r="D30" i="24" s="1"/>
  <c r="C45" i="8"/>
  <c r="F40" i="8"/>
  <c r="D28" i="24" s="1"/>
  <c r="F39" i="8"/>
  <c r="D27" i="24" s="1"/>
  <c r="F38" i="8"/>
  <c r="D26" i="24" s="1"/>
  <c r="F37" i="8"/>
  <c r="D25" i="24" s="1"/>
  <c r="C26" i="8"/>
  <c r="D19" i="24" s="1"/>
  <c r="C24" i="8"/>
  <c r="D18" i="24" s="1"/>
  <c r="C22" i="8"/>
  <c r="D17" i="24" s="1"/>
  <c r="D16" i="24"/>
  <c r="G17" i="8"/>
  <c r="C11" i="8"/>
  <c r="A40" i="8"/>
  <c r="A39" i="8"/>
  <c r="A38" i="8"/>
  <c r="A37" i="8"/>
  <c r="A36" i="8"/>
  <c r="F36" i="8" s="1"/>
  <c r="D24" i="24" s="1"/>
  <c r="A35" i="8"/>
  <c r="F35" i="8" s="1"/>
  <c r="D23" i="24" s="1"/>
  <c r="A34" i="8"/>
  <c r="F34" i="8" s="1"/>
  <c r="D22" i="24" s="1"/>
  <c r="A33" i="8"/>
  <c r="F33" i="8" s="1"/>
  <c r="D21" i="24" s="1"/>
  <c r="C43" i="24"/>
  <c r="C42" i="24"/>
  <c r="C41" i="24"/>
  <c r="C36" i="24"/>
  <c r="C35" i="24"/>
  <c r="C34" i="24"/>
  <c r="C33" i="24"/>
  <c r="C32" i="24"/>
  <c r="C31" i="24"/>
  <c r="C28" i="24"/>
  <c r="C27" i="24"/>
  <c r="C26" i="24"/>
  <c r="C25" i="24"/>
  <c r="C19" i="24"/>
  <c r="C18" i="24"/>
  <c r="C16" i="24"/>
  <c r="C24" i="24"/>
  <c r="C23" i="24"/>
  <c r="C22" i="24"/>
  <c r="C21" i="24"/>
  <c r="C5" i="2"/>
  <c r="K14" i="14" l="1"/>
  <c r="G10" i="24" s="1"/>
  <c r="G20" i="24"/>
  <c r="G35" i="20"/>
  <c r="H66" i="16"/>
  <c r="M66" i="16" s="1"/>
  <c r="H40" i="24" s="1"/>
  <c r="H9" i="24"/>
  <c r="C28" i="10"/>
  <c r="E20" i="24" s="1"/>
  <c r="D60" i="10"/>
  <c r="E11" i="24"/>
  <c r="E8" i="24"/>
  <c r="D11" i="24"/>
  <c r="D8" i="24"/>
  <c r="C11" i="24"/>
  <c r="C8" i="24"/>
  <c r="N39" i="23"/>
  <c r="I39" i="23"/>
  <c r="G38" i="20"/>
  <c r="G41" i="20"/>
  <c r="G33" i="20"/>
  <c r="G39" i="20"/>
  <c r="G36" i="20"/>
  <c r="G37" i="20"/>
  <c r="G40" i="20"/>
  <c r="D28" i="16"/>
  <c r="H20" i="24"/>
  <c r="G36" i="14"/>
  <c r="G37" i="14"/>
  <c r="G34" i="14"/>
  <c r="H66" i="14"/>
  <c r="G9" i="24"/>
  <c r="H66" i="12"/>
  <c r="F39" i="24" s="1"/>
  <c r="D28" i="10"/>
  <c r="D56" i="8"/>
  <c r="D24" i="8"/>
  <c r="C9" i="24"/>
  <c r="H66" i="18"/>
  <c r="I39" i="24" s="1"/>
  <c r="D28" i="18"/>
  <c r="I20" i="24"/>
  <c r="C30" i="24"/>
  <c r="C29" i="24"/>
  <c r="D47" i="8"/>
  <c r="D45" i="8"/>
  <c r="D29" i="24"/>
  <c r="D51" i="8"/>
  <c r="D32" i="24"/>
  <c r="D73" i="10"/>
  <c r="E46" i="24"/>
  <c r="E38" i="24"/>
  <c r="H78" i="8"/>
  <c r="D45" i="24" s="1"/>
  <c r="D38" i="24"/>
  <c r="D73" i="8"/>
  <c r="D42" i="24"/>
  <c r="D46" i="24"/>
  <c r="C46" i="24"/>
  <c r="C38" i="24"/>
  <c r="E63" i="10"/>
  <c r="F64" i="10" s="1"/>
  <c r="L63" i="10"/>
  <c r="M64" i="10" s="1"/>
  <c r="L63" i="8"/>
  <c r="M64" i="8" s="1"/>
  <c r="D37" i="24"/>
  <c r="E63" i="8"/>
  <c r="F64" i="8" s="1"/>
  <c r="C37" i="24"/>
  <c r="J14" i="24"/>
  <c r="K14" i="24" s="1"/>
  <c r="H66" i="22"/>
  <c r="K39" i="24" s="1"/>
  <c r="K9" i="24"/>
  <c r="H66" i="20"/>
  <c r="J39" i="24" s="1"/>
  <c r="J9" i="24"/>
  <c r="D28" i="20"/>
  <c r="J20" i="24"/>
  <c r="N40" i="23"/>
  <c r="I40" i="23"/>
  <c r="D28" i="22"/>
  <c r="K14" i="22"/>
  <c r="K10" i="24" s="1"/>
  <c r="G36" i="22"/>
  <c r="G33" i="22"/>
  <c r="G41" i="22"/>
  <c r="G38" i="22"/>
  <c r="G35" i="22"/>
  <c r="G39" i="22"/>
  <c r="G40" i="22"/>
  <c r="G37" i="22"/>
  <c r="G34" i="22"/>
  <c r="G36" i="18"/>
  <c r="G33" i="18"/>
  <c r="G41" i="18"/>
  <c r="G38" i="18"/>
  <c r="G35" i="18"/>
  <c r="G37" i="18"/>
  <c r="G40" i="18"/>
  <c r="G34" i="18"/>
  <c r="G39" i="18"/>
  <c r="G36" i="16"/>
  <c r="G33" i="16"/>
  <c r="G41" i="16"/>
  <c r="G38" i="16"/>
  <c r="G35" i="16"/>
  <c r="G40" i="16"/>
  <c r="G37" i="16"/>
  <c r="G39" i="16"/>
  <c r="G34" i="16"/>
  <c r="G40" i="14"/>
  <c r="G35" i="14"/>
  <c r="G38" i="14"/>
  <c r="G41" i="14"/>
  <c r="G39" i="14"/>
  <c r="G33" i="12"/>
  <c r="G35" i="12"/>
  <c r="G40" i="12"/>
  <c r="G38" i="12"/>
  <c r="G37" i="12"/>
  <c r="G34" i="12"/>
  <c r="G36" i="12"/>
  <c r="G39" i="12"/>
  <c r="G41" i="12"/>
  <c r="D28" i="12"/>
  <c r="K14" i="12"/>
  <c r="F10" i="24" s="1"/>
  <c r="D56" i="10"/>
  <c r="D22" i="10"/>
  <c r="F41" i="10"/>
  <c r="G36" i="10" s="1"/>
  <c r="D75" i="10"/>
  <c r="E44" i="24"/>
  <c r="H78" i="10"/>
  <c r="E45" i="24" s="1"/>
  <c r="D71" i="10"/>
  <c r="G14" i="10"/>
  <c r="E9" i="24" s="1"/>
  <c r="D26" i="10"/>
  <c r="H66" i="10"/>
  <c r="E39" i="24" s="1"/>
  <c r="D49" i="8"/>
  <c r="C28" i="8"/>
  <c r="K14" i="8" s="1"/>
  <c r="D10" i="24" s="1"/>
  <c r="D58" i="8"/>
  <c r="D22" i="8"/>
  <c r="D60" i="8"/>
  <c r="D44" i="24"/>
  <c r="F41" i="8"/>
  <c r="G14" i="8"/>
  <c r="D26" i="8"/>
  <c r="D75" i="8"/>
  <c r="D71" i="8"/>
  <c r="C44" i="24"/>
  <c r="C45" i="24"/>
  <c r="C10" i="24"/>
  <c r="L16" i="24"/>
  <c r="M66" i="22" l="1"/>
  <c r="K40" i="24" s="1"/>
  <c r="H39" i="24"/>
  <c r="M66" i="10"/>
  <c r="E40" i="24" s="1"/>
  <c r="K14" i="10"/>
  <c r="E10" i="24" s="1"/>
  <c r="L14" i="24"/>
  <c r="G39" i="24"/>
  <c r="M66" i="14"/>
  <c r="G40" i="24" s="1"/>
  <c r="M66" i="12"/>
  <c r="F40" i="24" s="1"/>
  <c r="G35" i="10"/>
  <c r="G38" i="10"/>
  <c r="G39" i="10"/>
  <c r="G41" i="10"/>
  <c r="G37" i="10"/>
  <c r="G40" i="10"/>
  <c r="D28" i="8"/>
  <c r="D20" i="24"/>
  <c r="H66" i="8"/>
  <c r="M66" i="8" s="1"/>
  <c r="D40" i="24" s="1"/>
  <c r="D9" i="24"/>
  <c r="C20" i="24"/>
  <c r="C39" i="24"/>
  <c r="M66" i="18"/>
  <c r="I40" i="24" s="1"/>
  <c r="M66" i="20"/>
  <c r="J40" i="24" s="1"/>
  <c r="G33" i="10"/>
  <c r="G34" i="10"/>
  <c r="G36" i="8"/>
  <c r="G41" i="8"/>
  <c r="G38" i="8"/>
  <c r="G35" i="8"/>
  <c r="G37" i="8"/>
  <c r="G39" i="8"/>
  <c r="G33" i="8"/>
  <c r="G40" i="8"/>
  <c r="G34" i="8"/>
  <c r="C11" i="2"/>
  <c r="H8" i="2"/>
  <c r="I8" i="2"/>
  <c r="A35" i="2"/>
  <c r="F35" i="2" s="1"/>
  <c r="B23" i="24" s="1"/>
  <c r="L23" i="24" s="1"/>
  <c r="F79" i="23" s="1"/>
  <c r="A34" i="2"/>
  <c r="F34" i="2" s="1"/>
  <c r="B22" i="24" s="1"/>
  <c r="L22" i="24" s="1"/>
  <c r="F78" i="23" s="1"/>
  <c r="A40" i="2"/>
  <c r="F40" i="2" s="1"/>
  <c r="B28" i="24" s="1"/>
  <c r="L28" i="24" s="1"/>
  <c r="F84" i="23" s="1"/>
  <c r="A39" i="2"/>
  <c r="F39" i="2" s="1"/>
  <c r="B27" i="24" s="1"/>
  <c r="L27" i="24" s="1"/>
  <c r="F83" i="23" s="1"/>
  <c r="A38" i="2"/>
  <c r="F38" i="2" s="1"/>
  <c r="B26" i="24" s="1"/>
  <c r="L26" i="24" s="1"/>
  <c r="F82" i="23" s="1"/>
  <c r="A37" i="2"/>
  <c r="F37" i="2" s="1"/>
  <c r="B25" i="24" s="1"/>
  <c r="L25" i="24" s="1"/>
  <c r="F81" i="23" s="1"/>
  <c r="A36" i="2"/>
  <c r="F36" i="2" s="1"/>
  <c r="B24" i="24" s="1"/>
  <c r="L24" i="24" s="1"/>
  <c r="F80" i="23" s="1"/>
  <c r="A33" i="2"/>
  <c r="F33" i="2" s="1"/>
  <c r="B21" i="24" s="1"/>
  <c r="L21" i="24" s="1"/>
  <c r="F77" i="23" s="1"/>
  <c r="K63" i="2"/>
  <c r="B37" i="24" s="1"/>
  <c r="L37" i="24" s="1"/>
  <c r="D63" i="2"/>
  <c r="B36" i="24" s="1"/>
  <c r="L36" i="24" s="1"/>
  <c r="F85" i="23" l="1"/>
  <c r="G80" i="23" s="1"/>
  <c r="D39" i="24"/>
  <c r="C40" i="24"/>
  <c r="F41" i="2"/>
  <c r="C71" i="2"/>
  <c r="B41" i="24" s="1"/>
  <c r="L41" i="24" s="1"/>
  <c r="C75" i="2"/>
  <c r="B43" i="24" s="1"/>
  <c r="L43" i="24" s="1"/>
  <c r="C73" i="2"/>
  <c r="G83" i="23" l="1"/>
  <c r="G82" i="23"/>
  <c r="G84" i="23"/>
  <c r="G78" i="23"/>
  <c r="G77" i="23"/>
  <c r="G79" i="23"/>
  <c r="G81" i="23"/>
  <c r="B42" i="24"/>
  <c r="L42" i="24" s="1"/>
  <c r="M78" i="2"/>
  <c r="C60" i="2"/>
  <c r="B35" i="24" s="1"/>
  <c r="L35" i="24" s="1"/>
  <c r="C58" i="2"/>
  <c r="B34" i="24" s="1"/>
  <c r="L34" i="24" s="1"/>
  <c r="C56" i="2"/>
  <c r="B33" i="24" s="1"/>
  <c r="L33" i="24" s="1"/>
  <c r="D73" i="2" l="1"/>
  <c r="B46" i="24"/>
  <c r="L46" i="24" s="1"/>
  <c r="G85" i="23"/>
  <c r="D75" i="2"/>
  <c r="B38" i="24"/>
  <c r="L38" i="24" s="1"/>
  <c r="M116" i="23" s="1"/>
  <c r="M118" i="23" s="1"/>
  <c r="D71" i="2"/>
  <c r="B44" i="24"/>
  <c r="L44" i="24" s="1"/>
  <c r="H78" i="2"/>
  <c r="B45" i="24" s="1"/>
  <c r="L45" i="24" s="1"/>
  <c r="C49" i="2"/>
  <c r="C47" i="2"/>
  <c r="C22" i="2"/>
  <c r="B17" i="24" s="1"/>
  <c r="L17" i="24" s="1"/>
  <c r="C26" i="2"/>
  <c r="B19" i="24" s="1"/>
  <c r="L19" i="24" s="1"/>
  <c r="C51" i="2"/>
  <c r="C45" i="2"/>
  <c r="B29" i="24" s="1"/>
  <c r="L29" i="24" s="1"/>
  <c r="C24" i="2"/>
  <c r="B18" i="24" s="1"/>
  <c r="L18" i="24" s="1"/>
  <c r="C14" i="2"/>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s="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17" i="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G17" i="2" l="1"/>
  <c r="B11" i="24" s="1"/>
  <c r="L11" i="24" s="1"/>
  <c r="N128" i="23"/>
  <c r="M128" i="23"/>
  <c r="N126" i="23"/>
  <c r="N124" i="23"/>
  <c r="M126" i="23"/>
  <c r="M124" i="23"/>
  <c r="D56" i="2"/>
  <c r="B8" i="24"/>
  <c r="L8" i="24" s="1"/>
  <c r="D17" i="23" s="1"/>
  <c r="D19" i="23" s="1"/>
  <c r="D47" i="2"/>
  <c r="B30" i="24"/>
  <c r="L30" i="24" s="1"/>
  <c r="D49" i="2"/>
  <c r="B31" i="24"/>
  <c r="L31" i="24" s="1"/>
  <c r="D51" i="2"/>
  <c r="B32" i="24"/>
  <c r="L32" i="24" s="1"/>
  <c r="D45" i="2"/>
  <c r="D24" i="2"/>
  <c r="D22" i="2"/>
  <c r="D26" i="2"/>
  <c r="D60" i="2"/>
  <c r="D58" i="2"/>
  <c r="L63" i="2"/>
  <c r="M64" i="2" s="1"/>
  <c r="E63" i="2"/>
  <c r="F64" i="2" s="1"/>
  <c r="C28" i="2"/>
  <c r="G14" i="2"/>
  <c r="H66" i="2" l="1"/>
  <c r="B39" i="24" s="1"/>
  <c r="L39" i="24" s="1"/>
  <c r="N122" i="23" s="1"/>
  <c r="B9" i="24"/>
  <c r="L9" i="24" s="1"/>
  <c r="I17" i="23" s="1"/>
  <c r="M122" i="23" s="1"/>
  <c r="D28" i="2"/>
  <c r="B20" i="24"/>
  <c r="L20" i="24" s="1"/>
  <c r="K14" i="2"/>
  <c r="B10" i="24" s="1"/>
  <c r="L10" i="24" s="1"/>
  <c r="N17" i="23" s="1"/>
  <c r="M66" i="2" l="1"/>
  <c r="B40" i="24" s="1"/>
  <c r="L40" i="24" s="1"/>
  <c r="N19" i="23"/>
  <c r="N20" i="23"/>
  <c r="I19" i="23"/>
  <c r="I20" i="23"/>
  <c r="G33" i="2"/>
  <c r="G36" i="2"/>
  <c r="G37" i="2"/>
  <c r="G38" i="2"/>
  <c r="G39" i="2"/>
  <c r="G40" i="2"/>
  <c r="G41" i="2"/>
  <c r="G35" i="2"/>
  <c r="G3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<sst xmlns="http://schemas.openxmlformats.org/spreadsheetml/2006/main" count="1348" uniqueCount="337">
  <si>
    <r>
      <t xml:space="preserve">                                     </t>
    </r>
    <r>
      <rPr>
        <b/>
        <sz val="16"/>
        <color theme="0"/>
        <rFont val="Roboto"/>
      </rPr>
      <t xml:space="preserve">       GUIA DE UTILIZAÇÃO</t>
    </r>
  </si>
  <si>
    <t>Powered by T&amp;M Testes</t>
  </si>
  <si>
    <t>OBJETIVO DESTE INSTRUMENTO</t>
  </si>
  <si>
    <t>Possibilitar ao QA alocado em qualquer projeto da Odontoprev fazer seu planejamento dos testes a serem executados, acompanhar a respectiva execução e, principalmente,  ter informações e indicadores relevantes para fornecer a equipe do projeto e subsidiar suas decisões</t>
  </si>
  <si>
    <t>INSTRUÇÕES BÁSICAS DE PREENCHIMENTO</t>
  </si>
  <si>
    <t>O instrumento é dividido em 2 (duas) planilhas para cada sprint, a saber:</t>
  </si>
  <si>
    <r>
      <rPr>
        <b/>
        <sz val="11"/>
        <color theme="1"/>
        <rFont val="Calibri"/>
        <family val="2"/>
        <scheme val="minor"/>
      </rPr>
      <t>MRT SP"n" (onde "n" é o número da sprint)</t>
    </r>
    <r>
      <rPr>
        <sz val="11"/>
        <color theme="1"/>
        <rFont val="Calibri"/>
        <family val="2"/>
        <scheme val="minor"/>
      </rPr>
      <t>: Esta planiha é onde o QA deverá inserir as informações sobre o planejamento e execução dos seus testes</t>
    </r>
  </si>
  <si>
    <r>
      <rPr>
        <b/>
        <sz val="11"/>
        <color theme="1"/>
        <rFont val="Calibri"/>
        <family val="2"/>
        <scheme val="minor"/>
      </rPr>
      <t>Indicadores SP"n" (onde "n" é o número da sprint)</t>
    </r>
    <r>
      <rPr>
        <sz val="11"/>
        <color theme="1"/>
        <rFont val="Calibri"/>
        <family val="2"/>
        <scheme val="minor"/>
      </rPr>
      <t>: Nesta planilha é onde consta os indicadores extraídos a partir do preenchimento da planilha MRT. Não existe necessidade de preenchimento de qualquer campo por parte do QA</t>
    </r>
  </si>
  <si>
    <r>
      <t xml:space="preserve">Também neste mesmo instrumento existem as planilhas </t>
    </r>
    <r>
      <rPr>
        <b/>
        <sz val="11"/>
        <color theme="1"/>
        <rFont val="Calibri"/>
        <family val="2"/>
        <scheme val="minor"/>
      </rPr>
      <t>"DASHBOARD GLOBAL"</t>
    </r>
    <r>
      <rPr>
        <sz val="11"/>
        <color theme="1"/>
        <rFont val="Calibri"/>
        <family val="2"/>
        <scheme val="minor"/>
      </rPr>
      <t xml:space="preserve"> e </t>
    </r>
    <r>
      <rPr>
        <b/>
        <sz val="11"/>
        <color theme="1"/>
        <rFont val="Calibri"/>
        <family val="2"/>
        <scheme val="minor"/>
      </rPr>
      <t>"Matriz"</t>
    </r>
    <r>
      <rPr>
        <sz val="11"/>
        <color theme="1"/>
        <rFont val="Calibri"/>
        <family val="2"/>
        <scheme val="minor"/>
      </rPr>
      <t>, que também não existe a necessidade de preenchimento e nelas constam os indicadores consolidados de todas as demais planilhas</t>
    </r>
  </si>
  <si>
    <t>Na planilha "MRT SP"n", existe um esquema de cores para auxiliar o QA no seu preenchimento, a saber:</t>
  </si>
  <si>
    <t>Células nessa cor exige o preenchimeto da informação de forma manual por parte do QA</t>
  </si>
  <si>
    <t>Células nessa cor o preenchimento é automático, ou seja, exista uma formula e não pode ser alterado/apagado</t>
  </si>
  <si>
    <r>
      <rPr>
        <b/>
        <u/>
        <sz val="11"/>
        <color theme="1"/>
        <rFont val="Calibri"/>
        <family val="2"/>
        <scheme val="minor"/>
      </rPr>
      <t>ATENÇÃO</t>
    </r>
    <r>
      <rPr>
        <sz val="11"/>
        <color theme="1"/>
        <rFont val="Calibri"/>
        <family val="2"/>
        <scheme val="minor"/>
      </rPr>
      <t>: Não apague ou insira linhas, não crie campos novos ou modifique qualquer estrutura das planilhas sem prévia autorização do QA Cross responsável pela sua tribo</t>
    </r>
  </si>
  <si>
    <t>DESCRIÇÃO DOS CAMPOS DA PLANILHA MRT</t>
  </si>
  <si>
    <t>Abaixo seguem as características de cada campo a ser preenchido pelo QA durante o período de cada sprint:</t>
  </si>
  <si>
    <t>CAMPO</t>
  </si>
  <si>
    <t>DESCRIÇÃO DA INFORMAÇÃO A SER INSERIDA</t>
  </si>
  <si>
    <t>Projeto</t>
  </si>
  <si>
    <t>Nome do projeto. Exemplo: PRJ-101580-Integração Migração ODSY PF</t>
  </si>
  <si>
    <t>QA</t>
  </si>
  <si>
    <t>Nome do QA responsável pelo projeto/sprint</t>
  </si>
  <si>
    <t># Sprint</t>
  </si>
  <si>
    <t>Número da sprint a qual pertence aqueles testes</t>
  </si>
  <si>
    <t>Data Inicio</t>
  </si>
  <si>
    <t>Data de inicio daquela sprint no formato dd/mm/aaaa. Exemplo: 10/01/2023</t>
  </si>
  <si>
    <t>Data Fim</t>
  </si>
  <si>
    <t>Data de término daquela sprint no formato dd/mm/aaaa. Exemplo: 20/01/2023</t>
  </si>
  <si>
    <t>Dias Uteis</t>
  </si>
  <si>
    <t>Número de dias uteis daquela sprint (campo de preenchimento automático)</t>
  </si>
  <si>
    <t>Tribo</t>
  </si>
  <si>
    <t>Nome da tribo a qual o QA pertence (Digital ou Estruturante)</t>
  </si>
  <si>
    <t>Total de histórias previstas nesta sprint</t>
  </si>
  <si>
    <t>Número de histórias que foram acordadas e deverão ser implementadas na sprint</t>
  </si>
  <si>
    <t>Total de histórias entregues na sprint</t>
  </si>
  <si>
    <t>Número de histórias que de fato foram desenvolvidas e entregues na sprint</t>
  </si>
  <si>
    <t>Total de Story Points desta sprint</t>
  </si>
  <si>
    <t>Total de pontos da sprint, de acordo com a planning feito com toda a equipe</t>
  </si>
  <si>
    <t>Total de Dev's na Equipe</t>
  </si>
  <si>
    <t>Número de desenvolvedores que farão parte daquela sprint</t>
  </si>
  <si>
    <t>#</t>
  </si>
  <si>
    <t>Campo onde é inserido automaticamente o número do teste planejado</t>
  </si>
  <si>
    <t>Critério de Aceite ou História ou Funcionalidade Associada</t>
  </si>
  <si>
    <t>Campo de preenchimento facultativo para efeitos da ratreabilidade entre o teste a ser executado e a funcionalidade/regra a ser validada com aquele teste</t>
  </si>
  <si>
    <t>Macro Descrição do Teste</t>
  </si>
  <si>
    <t>Descrição (em qualquer formato que o QA desejar) do teste a ser executado durante a sprint. Este campo é uma especie de "guia" para que o QA possa estruturar melhor sua estratégia de teste</t>
  </si>
  <si>
    <t>Abordagem do Teste</t>
  </si>
  <si>
    <r>
      <t xml:space="preserve">Informação sobre a abordagem do teste que foi planejeado, com a seguintes opções:
</t>
    </r>
    <r>
      <rPr>
        <b/>
        <i/>
        <sz val="11"/>
        <color theme="1"/>
        <rFont val="Calibri"/>
        <family val="2"/>
        <scheme val="minor"/>
      </rPr>
      <t>Positivo</t>
    </r>
    <r>
      <rPr>
        <i/>
        <sz val="11"/>
        <color theme="1"/>
        <rFont val="Calibri"/>
        <family val="2"/>
        <scheme val="minor"/>
      </rPr>
      <t xml:space="preserve">: Testa aquilo que está sendo esperado
</t>
    </r>
    <r>
      <rPr>
        <b/>
        <i/>
        <sz val="11"/>
        <color theme="1"/>
        <rFont val="Calibri"/>
        <family val="2"/>
        <scheme val="minor"/>
      </rPr>
      <t>Destrutivo</t>
    </r>
    <r>
      <rPr>
        <i/>
        <sz val="11"/>
        <color theme="1"/>
        <rFont val="Calibri"/>
        <family val="2"/>
        <scheme val="minor"/>
      </rPr>
      <t xml:space="preserve">: Quando está forçando uma situação inesperada ou algo não definido
</t>
    </r>
    <r>
      <rPr>
        <b/>
        <i/>
        <sz val="11"/>
        <color theme="1"/>
        <rFont val="Calibri"/>
        <family val="2"/>
        <scheme val="minor"/>
      </rPr>
      <t>Negativo</t>
    </r>
    <r>
      <rPr>
        <i/>
        <sz val="11"/>
        <color theme="1"/>
        <rFont val="Calibri"/>
        <family val="2"/>
        <scheme val="minor"/>
      </rPr>
      <t>: Testa o oposto daqulo que está sendo esperado</t>
    </r>
  </si>
  <si>
    <t>Prioridadade</t>
  </si>
  <si>
    <r>
      <t xml:space="preserve">Informação sobre a prioridade do teste no ponto de vista de criticidade e importância com base na técnica MoSCoW, com as seguintes opções:
</t>
    </r>
    <r>
      <rPr>
        <b/>
        <i/>
        <sz val="11"/>
        <color theme="1"/>
        <rFont val="Calibri"/>
        <family val="2"/>
        <scheme val="minor"/>
      </rPr>
      <t>Must</t>
    </r>
    <r>
      <rPr>
        <i/>
        <sz val="11"/>
        <color theme="1"/>
        <rFont val="Calibri"/>
        <family val="2"/>
        <scheme val="minor"/>
      </rPr>
      <t xml:space="preserve">: Teste que valida um caminho crítico para o sistema e/ou negócio. São os testes mais importantes e espera-se que estes não falhem
</t>
    </r>
    <r>
      <rPr>
        <b/>
        <i/>
        <sz val="11"/>
        <color theme="1"/>
        <rFont val="Calibri"/>
        <family val="2"/>
        <scheme val="minor"/>
      </rPr>
      <t>Shold</t>
    </r>
    <r>
      <rPr>
        <i/>
        <sz val="11"/>
        <color theme="1"/>
        <rFont val="Calibri"/>
        <family val="2"/>
        <scheme val="minor"/>
      </rPr>
      <t xml:space="preserve">: Teste também importante para o sistema/negócio, porém caso falhem, existe algum cotorno até que o mesmo seja resolvido
</t>
    </r>
    <r>
      <rPr>
        <b/>
        <i/>
        <sz val="11"/>
        <color theme="1"/>
        <rFont val="Calibri"/>
        <family val="2"/>
        <scheme val="minor"/>
      </rPr>
      <t>Could</t>
    </r>
    <r>
      <rPr>
        <i/>
        <sz val="11"/>
        <color theme="1"/>
        <rFont val="Calibri"/>
        <family val="2"/>
        <scheme val="minor"/>
      </rPr>
      <t xml:space="preserve">: Teste que valida caminhos não críticos para o sistema/negócio, que caso falhem, não vão impactar na entrega final daquela sprint
</t>
    </r>
    <r>
      <rPr>
        <b/>
        <i/>
        <sz val="11"/>
        <color theme="1"/>
        <rFont val="Calibri"/>
        <family val="2"/>
        <scheme val="minor"/>
      </rPr>
      <t>Wont</t>
    </r>
    <r>
      <rPr>
        <i/>
        <sz val="11"/>
        <color theme="1"/>
        <rFont val="Calibri"/>
        <family val="2"/>
        <scheme val="minor"/>
      </rPr>
      <t>: Teste que valida "perfumarias" ou situações que podem até ser descartáveis no ponto de vista de negócio e, caso falhem, não trararão nenhum tipo de impacto para o projeto como um todo</t>
    </r>
  </si>
  <si>
    <t>Escopo da Regressão</t>
  </si>
  <si>
    <t>Indica se aquele teste fará ou não parte do escopo da regressão na próxima sprint e/ou ao final do projeto</t>
  </si>
  <si>
    <t>Automatizar</t>
  </si>
  <si>
    <t>Indica se aquele testes será automatizado ou não naquela sprint e/ou ao longo do projeto</t>
  </si>
  <si>
    <t>Status</t>
  </si>
  <si>
    <t>Indica o resultado da execução daquele teste, com as seguintes opções:
OK: O teste passou (alcançou o resultado esperado)
NOK: O teste falhou (não alcançou o resultado esperado e foi encontrado um bug)
Boqueado: O teste não pode ser executado por conta de algum problema (bug aberto que impacta a execução, ambiente indisponível, funcionalidade indisponível naquele momento, etc...)</t>
  </si>
  <si>
    <t>Flag Defeito Aberto</t>
  </si>
  <si>
    <t>Indica se aquele teste em algum momento durante a execução naquela sprint falhou. Deve ser colocado um "X" neste campo toda vez que um teste falhar, mesmo que, após a sua reexecução, ele passe. Neste caso, essa flag ("X") nunca deverá ser excluída</t>
  </si>
  <si>
    <t>Link do Bug</t>
  </si>
  <si>
    <t>Campo facultativo para ser colocado o link do bug aberto no Jira. Serve para um rápido acesso caso o QA necessite verificar o status ou histórico do bug aberto</t>
  </si>
  <si>
    <t>Motivo da não execução do teste</t>
  </si>
  <si>
    <t>Este campo deve obrigatoriamente ser preenchido com alguma das opções constantes, toda vez que ao final da sprint algum dos testes não tenha sido executado. A planilha entende que toda vez que o campo "Status" esteja sem preenchimento, aquele teste ainda está a esperada de ser executado</t>
  </si>
  <si>
    <t>CONTROLE DE VERSÕES</t>
  </si>
  <si>
    <t>Data</t>
  </si>
  <si>
    <t>Versão</t>
  </si>
  <si>
    <t>Autor(es)</t>
  </si>
  <si>
    <t>Descrição</t>
  </si>
  <si>
    <t>0.1</t>
  </si>
  <si>
    <t>Ronaldo</t>
  </si>
  <si>
    <t>Criação do documento</t>
  </si>
  <si>
    <t>0.2</t>
  </si>
  <si>
    <t>Evolução de campos</t>
  </si>
  <si>
    <t>0.3</t>
  </si>
  <si>
    <t>Criação de abas para cada sprint e consolidação dos resultados</t>
  </si>
  <si>
    <t>0.4</t>
  </si>
  <si>
    <t>Revisão e finalização do instrumento para ser utilizado a partir de Fevereiro</t>
  </si>
  <si>
    <t>Campo</t>
  </si>
  <si>
    <t>Valores de Entrada</t>
  </si>
  <si>
    <t>Funcionalidade prevista e não entregue</t>
  </si>
  <si>
    <t>Funcionalidade saiu do escopo desta sprint</t>
  </si>
  <si>
    <t>Demora na entrega da funcionalidade</t>
  </si>
  <si>
    <t>Falta de planejamento de tempo do QA</t>
  </si>
  <si>
    <t>Teste não era aplicável</t>
  </si>
  <si>
    <t>Equipe despriorizou o teste ou o critério de aceite</t>
  </si>
  <si>
    <t>Equipe priorizou testar na proxima sprint</t>
  </si>
  <si>
    <t>Ambiente indisponível para teste</t>
  </si>
  <si>
    <t>Feriados</t>
  </si>
  <si>
    <t>Ano Novo</t>
  </si>
  <si>
    <t>Carnaval</t>
  </si>
  <si>
    <t>Aniversário Barueri</t>
  </si>
  <si>
    <t>Sexta-Feira Santa</t>
  </si>
  <si>
    <t>Dia de Tiradentes</t>
  </si>
  <si>
    <t>Dia do Trabalho</t>
  </si>
  <si>
    <t>Corpus Christi</t>
  </si>
  <si>
    <t>Revolução Constitucionalista</t>
  </si>
  <si>
    <t>Independência do Brasil</t>
  </si>
  <si>
    <t>Nossa Senhora Aparecida</t>
  </si>
  <si>
    <t>Finados</t>
  </si>
  <si>
    <t>Proclamação da República</t>
  </si>
  <si>
    <t>Dia da Consciência Negra</t>
  </si>
  <si>
    <t>Natal</t>
  </si>
  <si>
    <t>MRT
Matriz de Rastreabilidade dos Testes</t>
  </si>
  <si>
    <t xml:space="preserve"> # Sprint</t>
  </si>
  <si>
    <t>CT's validados?</t>
  </si>
  <si>
    <t>Prioridade</t>
  </si>
  <si>
    <r>
      <t xml:space="preserve">                                     </t>
    </r>
    <r>
      <rPr>
        <b/>
        <sz val="16"/>
        <color theme="0"/>
        <rFont val="Roboto"/>
      </rPr>
      <t xml:space="preserve">       PAINEL DE INDICADORES</t>
    </r>
  </si>
  <si>
    <t>PROJETO</t>
  </si>
  <si>
    <t>TRIBO</t>
  </si>
  <si>
    <t>SPRINT</t>
  </si>
  <si>
    <t>DATA INICIO</t>
  </si>
  <si>
    <t>DATA FIM</t>
  </si>
  <si>
    <t>QTDE.TESTES PLANEJADOS</t>
  </si>
  <si>
    <t>QTDE.TESTES EXECUTADOS</t>
  </si>
  <si>
    <t>QTDE.TESTES NÃO EXECUTADOS</t>
  </si>
  <si>
    <t>% DE HISTÓRIAS ENTREGUES</t>
  </si>
  <si>
    <t>MÉDIA DE TESTES POR HISTÓRIAS</t>
  </si>
  <si>
    <t>TESTES VALIDADOS PELO PO?</t>
  </si>
  <si>
    <t>STATUS ATUAL DOS TESTES</t>
  </si>
  <si>
    <t>Qtde</t>
  </si>
  <si>
    <t>%</t>
  </si>
  <si>
    <t xml:space="preserve">OK </t>
  </si>
  <si>
    <t xml:space="preserve">NOK </t>
  </si>
  <si>
    <t xml:space="preserve">BLOQUEADO </t>
  </si>
  <si>
    <t xml:space="preserve">NÃO EXECUTADO </t>
  </si>
  <si>
    <t>MOTIVO DOS TESTES NÃO EXECUTADOS 
AO FINAL DA SPRINT</t>
  </si>
  <si>
    <t>TOTAL</t>
  </si>
  <si>
    <t>PRIORIDADE DOS TESTES</t>
  </si>
  <si>
    <t>MUST</t>
  </si>
  <si>
    <t>SHOLD</t>
  </si>
  <si>
    <t>COULD</t>
  </si>
  <si>
    <t>WONT</t>
  </si>
  <si>
    <t>ABORDAGEM DOS TESTES</t>
  </si>
  <si>
    <t>POSITIVO</t>
  </si>
  <si>
    <t>NEGATIVO</t>
  </si>
  <si>
    <t>DESTRUTIVO</t>
  </si>
  <si>
    <t>TESTES PREVISTOS PARA REGRESSÃO</t>
  </si>
  <si>
    <t>Sinalizador</t>
  </si>
  <si>
    <t>TESTES PREVISTOS PARA AUTOMAÇÃO</t>
  </si>
  <si>
    <t>DEFEITOS ABERTOS ATÉ O MOMENTO</t>
  </si>
  <si>
    <t>DENSIDADE DE FALHA POR CT</t>
  </si>
  <si>
    <t>ESTIMATIVA DEFEITOS A ENCONTRAR</t>
  </si>
  <si>
    <t>DEFEITOS ABERTOS POR ABORDAGEM</t>
  </si>
  <si>
    <t>DENSIDADE DE FALHA POR HISTÓRIAS</t>
  </si>
  <si>
    <t>DENSIDADE DE FALHA POR STORY POINT</t>
  </si>
  <si>
    <t>Defeitos por esforço de desenvolvimento</t>
  </si>
  <si>
    <r>
      <t xml:space="preserve">                                     </t>
    </r>
    <r>
      <rPr>
        <b/>
        <sz val="16"/>
        <color theme="0"/>
        <rFont val="Roboto"/>
      </rPr>
      <t xml:space="preserve">       DASHBOARD DO PROJETO</t>
    </r>
  </si>
  <si>
    <t xml:space="preserve">      TOTAL DE SPRINTS DO PROJETO</t>
  </si>
  <si>
    <t>DATA DE INICIO DO PROJETO</t>
  </si>
  <si>
    <t>DATA FINAL DO PROJETO</t>
  </si>
  <si>
    <t>TOTAL DE DIAS UTEIS DO PROJETO</t>
  </si>
  <si>
    <t>ESFORÇO TOTAL DE DESENVOLVIMENTO</t>
  </si>
  <si>
    <t>TOTAL DE TESTES PLANEJADOS DURANTE TODO O PROJETO</t>
  </si>
  <si>
    <t>TOTAL DE TESTES EXECUTADOS DURANTE O PROJETO</t>
  </si>
  <si>
    <t>TOTAL DE TESTES NÃO EXECUTADOS DURANTE O PROJETO</t>
  </si>
  <si>
    <t>Média de Testes Planejados 
por Sprint</t>
  </si>
  <si>
    <t>Média de Testes Executados por 
Sprint</t>
  </si>
  <si>
    <t>Média de Testes Não Executados por Sprint</t>
  </si>
  <si>
    <t>TOTAL DE HISTÓRIAS PREVISTAS DURANTE TODO O PROJETO</t>
  </si>
  <si>
    <t>TOTAL DE HISTÓRIAS ENTREGUES DURANTE O PROJETO</t>
  </si>
  <si>
    <t>TOTAL DE STORY POINTS DAS HISTÓRIAS DO PROJETO</t>
  </si>
  <si>
    <t>Média de Histórias Previstas 
por Sprint</t>
  </si>
  <si>
    <t>Média de Histórias Entregues 
por Sprint</t>
  </si>
  <si>
    <t>Média de Story Points por Sprint</t>
  </si>
  <si>
    <t>Média de Story Points por História</t>
  </si>
  <si>
    <t>MOTIVO DOS TESTES NÃO EXECUTADOS 
AO FINAL DAS SPRINTS</t>
  </si>
  <si>
    <t>TOTAL DE DEFEITOS ABERTOS NO PROJETO</t>
  </si>
  <si>
    <t>Média de Defeitos Abertos por Sprint</t>
  </si>
  <si>
    <t>DENSIDADE DE FALHA POR CASO DE TESTE (MÉDIA)</t>
  </si>
  <si>
    <t>DENSIDADE DE FALHA POR HISTÓRIAS (MÉDIA)</t>
  </si>
  <si>
    <t>DENSIDADE DE FALHA POR STORY POINTS (MÉDIA)</t>
  </si>
  <si>
    <t>DEFEITOS POR ESFORÇO DE DESENVOLVIMENTO (hrs/bug)</t>
  </si>
  <si>
    <t>DADOS</t>
  </si>
  <si>
    <t>SPRINTS</t>
  </si>
  <si>
    <t>TOTAL ou MEDIA</t>
  </si>
  <si>
    <t>Sprint 1</t>
  </si>
  <si>
    <t>Sprint 2</t>
  </si>
  <si>
    <t>Sprint 3</t>
  </si>
  <si>
    <t>Sprint 4</t>
  </si>
  <si>
    <t>Sprint 5</t>
  </si>
  <si>
    <t>Sprint 6</t>
  </si>
  <si>
    <t>Sprint 7</t>
  </si>
  <si>
    <t>Sprint 8</t>
  </si>
  <si>
    <t>Sprint 9</t>
  </si>
  <si>
    <t>Sprint 10</t>
  </si>
  <si>
    <t>Desenvolvedores na equipe</t>
  </si>
  <si>
    <t>Esforço de Desenvolvimento</t>
  </si>
  <si>
    <t># Testes Planejados</t>
  </si>
  <si>
    <t># Testes Executados</t>
  </si>
  <si>
    <t># Testes Não Executados</t>
  </si>
  <si>
    <t>Média de Testes por Histórias</t>
  </si>
  <si>
    <t>Histórias Previstas</t>
  </si>
  <si>
    <t>Histórias Entregues por Sprint</t>
  </si>
  <si>
    <t>Acumulado de Histórias Entregues</t>
  </si>
  <si>
    <t>Story Points</t>
  </si>
  <si>
    <t>% Histórias Entregues</t>
  </si>
  <si>
    <t>Testes "OK"</t>
  </si>
  <si>
    <t>Testes "NOK"</t>
  </si>
  <si>
    <t>Testes "Bloqueados"</t>
  </si>
  <si>
    <t>Testes "Não Executados"</t>
  </si>
  <si>
    <t>Testes Must</t>
  </si>
  <si>
    <t>Testes Shold</t>
  </si>
  <si>
    <t>Testes Could</t>
  </si>
  <si>
    <t>Testes Wont</t>
  </si>
  <si>
    <t>Testes Positivos</t>
  </si>
  <si>
    <t>Testes Negativos</t>
  </si>
  <si>
    <t>Testes Destrutivos</t>
  </si>
  <si>
    <t>Testes Previstos para Regressão</t>
  </si>
  <si>
    <t>Testes Previstos para Automação</t>
  </si>
  <si>
    <t>Bugs Abertos</t>
  </si>
  <si>
    <t>Densidade de Falha por CT</t>
  </si>
  <si>
    <t>Estimativa de Defeitos a Encontrar</t>
  </si>
  <si>
    <t>Defeitos por testes Positivos</t>
  </si>
  <si>
    <t>Defeitos por testes Negativos</t>
  </si>
  <si>
    <t>Defeitos por testes Destrutivos</t>
  </si>
  <si>
    <t>Densidade de Falha por Histórias</t>
  </si>
  <si>
    <t>Densidade de Falha por Story Points</t>
  </si>
  <si>
    <t>Densidade de Falha por Horas Desenvolvimento</t>
  </si>
  <si>
    <t>Omnichannel e CRM Atendimento Release 2</t>
  </si>
  <si>
    <t>Ericlis Gonçalves</t>
  </si>
  <si>
    <t>Digital</t>
  </si>
  <si>
    <t>Não</t>
  </si>
  <si>
    <t>Positivo</t>
  </si>
  <si>
    <t>Shold</t>
  </si>
  <si>
    <t>Sim</t>
  </si>
  <si>
    <t>OK</t>
  </si>
  <si>
    <r>
      <rPr>
        <b/>
        <sz val="10"/>
        <color theme="1"/>
        <rFont val="Calibri"/>
        <family val="2"/>
        <scheme val="minor"/>
      </rPr>
      <t>Funcionalidade:</t>
    </r>
    <r>
      <rPr>
        <sz val="10"/>
        <color theme="1"/>
        <rFont val="Calibri"/>
        <family val="2"/>
        <scheme val="minor"/>
      </rPr>
      <t xml:space="preserve"> Criação da fila de trabalho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Quando</t>
    </r>
    <r>
      <rPr>
        <sz val="10"/>
        <color theme="1"/>
        <rFont val="Calibri"/>
        <family val="2"/>
        <scheme val="minor"/>
      </rPr>
      <t xml:space="preserve"> entro no CRM 
</t>
    </r>
    <r>
      <rPr>
        <b/>
        <sz val="10"/>
        <color theme="1"/>
        <rFont val="Calibri"/>
        <family val="2"/>
        <scheme val="minor"/>
      </rPr>
      <t>E</t>
    </r>
    <r>
      <rPr>
        <sz val="10"/>
        <color theme="1"/>
        <rFont val="Calibri"/>
        <family val="2"/>
        <scheme val="minor"/>
      </rPr>
      <t xml:space="preserve"> procuro a fila </t>
    </r>
    <r>
      <rPr>
        <u/>
        <sz val="10"/>
        <color theme="1"/>
        <rFont val="Calibri"/>
        <family val="2"/>
        <scheme val="minor"/>
      </rPr>
      <t>Consultoria Especializada Mogidonto</t>
    </r>
    <r>
      <rPr>
        <sz val="10"/>
        <color theme="1"/>
        <rFont val="Calibri"/>
        <family val="2"/>
        <scheme val="minor"/>
      </rPr>
      <t xml:space="preserve">
</t>
    </r>
    <r>
      <rPr>
        <b/>
        <sz val="10"/>
        <color theme="1"/>
        <rFont val="Calibri"/>
        <family val="2"/>
        <scheme val="minor"/>
      </rPr>
      <t>Então</t>
    </r>
    <r>
      <rPr>
        <sz val="10"/>
        <color theme="1"/>
        <rFont val="Calibri"/>
        <family val="2"/>
        <scheme val="minor"/>
      </rPr>
      <t xml:space="preserve"> verifico se a fila foi encontrada</t>
    </r>
  </si>
  <si>
    <r>
      <rPr>
        <b/>
        <sz val="10"/>
        <color theme="1"/>
        <rFont val="Calibri"/>
        <family val="2"/>
        <scheme val="minor"/>
      </rPr>
      <t xml:space="preserve">Funcionalidade: </t>
    </r>
    <r>
      <rPr>
        <sz val="10"/>
        <color theme="1"/>
        <rFont val="Calibri"/>
        <family val="2"/>
        <scheme val="minor"/>
      </rPr>
      <t>Criação da fila de trabalho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Quando</t>
    </r>
    <r>
      <rPr>
        <sz val="10"/>
        <color theme="1"/>
        <rFont val="Calibri"/>
        <family val="2"/>
        <scheme val="minor"/>
      </rPr>
      <t xml:space="preserve"> entro no CRM 
</t>
    </r>
    <r>
      <rPr>
        <b/>
        <sz val="10"/>
        <color theme="1"/>
        <rFont val="Calibri"/>
        <family val="2"/>
        <scheme val="minor"/>
      </rPr>
      <t>E</t>
    </r>
    <r>
      <rPr>
        <sz val="10"/>
        <color theme="1"/>
        <rFont val="Calibri"/>
        <family val="2"/>
        <scheme val="minor"/>
      </rPr>
      <t xml:space="preserve"> procuro a fila </t>
    </r>
    <r>
      <rPr>
        <u/>
        <sz val="10"/>
        <color theme="1"/>
        <rFont val="Calibri"/>
        <family val="2"/>
        <scheme val="minor"/>
      </rPr>
      <t>Supervisão Mogidonto</t>
    </r>
    <r>
      <rPr>
        <sz val="10"/>
        <color theme="1"/>
        <rFont val="Calibri"/>
        <family val="2"/>
        <scheme val="minor"/>
      </rPr>
      <t xml:space="preserve">
</t>
    </r>
    <r>
      <rPr>
        <b/>
        <sz val="10"/>
        <color theme="1"/>
        <rFont val="Calibri"/>
        <family val="2"/>
        <scheme val="minor"/>
      </rPr>
      <t>Então</t>
    </r>
    <r>
      <rPr>
        <sz val="10"/>
        <color theme="1"/>
        <rFont val="Calibri"/>
        <family val="2"/>
        <scheme val="minor"/>
      </rPr>
      <t xml:space="preserve"> verifico se a fila foi encontrada</t>
    </r>
  </si>
  <si>
    <r>
      <rPr>
        <b/>
        <sz val="10"/>
        <color theme="1"/>
        <rFont val="Calibri"/>
        <family val="2"/>
        <scheme val="minor"/>
      </rPr>
      <t>Funcionalidade:</t>
    </r>
    <r>
      <rPr>
        <sz val="10"/>
        <color theme="1"/>
        <rFont val="Calibri"/>
        <family val="2"/>
        <scheme val="minor"/>
      </rPr>
      <t xml:space="preserve"> Criação de canal de atendimento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Quando</t>
    </r>
    <r>
      <rPr>
        <sz val="10"/>
        <color theme="1"/>
        <rFont val="Calibri"/>
        <family val="2"/>
        <scheme val="minor"/>
      </rPr>
      <t xml:space="preserve"> entro no CRM 
</t>
    </r>
    <r>
      <rPr>
        <b/>
        <sz val="10"/>
        <color theme="1"/>
        <rFont val="Calibri"/>
        <family val="2"/>
        <scheme val="minor"/>
      </rPr>
      <t>E</t>
    </r>
    <r>
      <rPr>
        <sz val="10"/>
        <color theme="1"/>
        <rFont val="Calibri"/>
        <family val="2"/>
        <scheme val="minor"/>
      </rPr>
      <t xml:space="preserve"> procuro pelo canal de atendimento </t>
    </r>
    <r>
      <rPr>
        <u/>
        <sz val="10"/>
        <color theme="1"/>
        <rFont val="Calibri"/>
        <family val="2"/>
        <scheme val="minor"/>
      </rPr>
      <t>Consultoria Mogidonto</t>
    </r>
    <r>
      <rPr>
        <sz val="10"/>
        <color theme="1"/>
        <rFont val="Calibri"/>
        <family val="2"/>
        <scheme val="minor"/>
      </rPr>
      <t xml:space="preserve">
</t>
    </r>
    <r>
      <rPr>
        <b/>
        <sz val="10"/>
        <color theme="1"/>
        <rFont val="Calibri"/>
        <family val="2"/>
        <scheme val="minor"/>
      </rPr>
      <t>Então</t>
    </r>
    <r>
      <rPr>
        <sz val="10"/>
        <color theme="1"/>
        <rFont val="Calibri"/>
        <family val="2"/>
        <scheme val="minor"/>
      </rPr>
      <t xml:space="preserve"> verifico se o canal de atendimento foi encontrado
</t>
    </r>
  </si>
  <si>
    <r>
      <rPr>
        <b/>
        <sz val="10"/>
        <color theme="1"/>
        <rFont val="Calibri"/>
        <family val="2"/>
        <scheme val="minor"/>
      </rPr>
      <t>Funcionalidade:</t>
    </r>
    <r>
      <rPr>
        <sz val="10"/>
        <color theme="1"/>
        <rFont val="Calibri"/>
        <family val="2"/>
        <scheme val="minor"/>
      </rPr>
      <t xml:space="preserve"> Inserção do usuário a fila de trabalho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Quero</t>
    </r>
    <r>
      <rPr>
        <sz val="10"/>
        <color theme="1"/>
        <rFont val="Calibri"/>
        <family val="2"/>
        <scheme val="minor"/>
      </rPr>
      <t xml:space="preserve"> que seja disponibilizado a inserção do usuário a fila de trabalho </t>
    </r>
    <r>
      <rPr>
        <u/>
        <sz val="10"/>
        <color theme="1"/>
        <rFont val="Calibri"/>
        <family val="2"/>
        <scheme val="minor"/>
      </rPr>
      <t>Consultoria Especializada Mogidonto</t>
    </r>
    <r>
      <rPr>
        <sz val="10"/>
        <color theme="1"/>
        <rFont val="Calibri"/>
        <family val="2"/>
        <scheme val="minor"/>
      </rPr>
      <t xml:space="preserve">
</t>
    </r>
    <r>
      <rPr>
        <b/>
        <sz val="10"/>
        <color theme="1"/>
        <rFont val="Calibri"/>
        <family val="2"/>
        <scheme val="minor"/>
      </rPr>
      <t xml:space="preserve">Para </t>
    </r>
    <r>
      <rPr>
        <sz val="10"/>
        <color theme="1"/>
        <rFont val="Calibri"/>
        <family val="2"/>
        <scheme val="minor"/>
      </rPr>
      <t xml:space="preserve">que seja disponibilizado itens de trabalho atribuido a quem pertenecer a fila </t>
    </r>
  </si>
  <si>
    <r>
      <rPr>
        <b/>
        <sz val="10"/>
        <color theme="1"/>
        <rFont val="Calibri"/>
        <family val="2"/>
        <scheme val="minor"/>
      </rPr>
      <t>Funcionalidade:</t>
    </r>
    <r>
      <rPr>
        <sz val="10"/>
        <color theme="1"/>
        <rFont val="Calibri"/>
        <family val="2"/>
        <scheme val="minor"/>
      </rPr>
      <t xml:space="preserve"> Inserção do usuário a fila de trabalho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Quero</t>
    </r>
    <r>
      <rPr>
        <sz val="10"/>
        <color theme="1"/>
        <rFont val="Calibri"/>
        <family val="2"/>
        <scheme val="minor"/>
      </rPr>
      <t xml:space="preserve"> que seja disponibilizado a inserção do usuário a fila de trabalho </t>
    </r>
    <r>
      <rPr>
        <u/>
        <sz val="10"/>
        <color theme="1"/>
        <rFont val="Calibri"/>
        <family val="2"/>
        <scheme val="minor"/>
      </rPr>
      <t>Supervisão Mogidonto</t>
    </r>
    <r>
      <rPr>
        <sz val="10"/>
        <color theme="1"/>
        <rFont val="Calibri"/>
        <family val="2"/>
        <scheme val="minor"/>
      </rPr>
      <t xml:space="preserve">
</t>
    </r>
    <r>
      <rPr>
        <b/>
        <sz val="10"/>
        <color theme="1"/>
        <rFont val="Calibri"/>
        <family val="2"/>
        <scheme val="minor"/>
      </rPr>
      <t xml:space="preserve">Para </t>
    </r>
    <r>
      <rPr>
        <sz val="10"/>
        <color theme="1"/>
        <rFont val="Calibri"/>
        <family val="2"/>
        <scheme val="minor"/>
      </rPr>
      <t xml:space="preserve">que seja disponibilizado itens de trabalho atribuido a quem pertenecer a fila </t>
    </r>
  </si>
  <si>
    <r>
      <rPr>
        <b/>
        <sz val="10"/>
        <color theme="1"/>
        <rFont val="Calibri"/>
        <family val="2"/>
        <scheme val="minor"/>
      </rPr>
      <t xml:space="preserve">Funcionalidade: </t>
    </r>
    <r>
      <rPr>
        <sz val="10"/>
        <color theme="1"/>
        <rFont val="Calibri"/>
        <family val="2"/>
        <scheme val="minor"/>
      </rPr>
      <t>Criação da fila de trabalho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Quando</t>
    </r>
    <r>
      <rPr>
        <sz val="10"/>
        <color theme="1"/>
        <rFont val="Calibri"/>
        <family val="2"/>
        <scheme val="minor"/>
      </rPr>
      <t xml:space="preserve"> entro no CRM 
</t>
    </r>
    <r>
      <rPr>
        <b/>
        <sz val="10"/>
        <color theme="1"/>
        <rFont val="Calibri"/>
        <family val="2"/>
        <scheme val="minor"/>
      </rPr>
      <t>E</t>
    </r>
    <r>
      <rPr>
        <sz val="10"/>
        <color theme="1"/>
        <rFont val="Calibri"/>
        <family val="2"/>
        <scheme val="minor"/>
      </rPr>
      <t xml:space="preserve"> procuro a fila </t>
    </r>
    <r>
      <rPr>
        <u/>
        <sz val="10"/>
        <color theme="1"/>
        <rFont val="Calibri"/>
        <family val="2"/>
        <scheme val="minor"/>
      </rPr>
      <t>Superintendência Operações Mogidonto</t>
    </r>
    <r>
      <rPr>
        <sz val="10"/>
        <color theme="1"/>
        <rFont val="Calibri"/>
        <family val="2"/>
        <scheme val="minor"/>
      </rPr>
      <t xml:space="preserve">
</t>
    </r>
    <r>
      <rPr>
        <b/>
        <sz val="10"/>
        <color theme="1"/>
        <rFont val="Calibri"/>
        <family val="2"/>
        <scheme val="minor"/>
      </rPr>
      <t>Então</t>
    </r>
    <r>
      <rPr>
        <sz val="10"/>
        <color theme="1"/>
        <rFont val="Calibri"/>
        <family val="2"/>
        <scheme val="minor"/>
      </rPr>
      <t xml:space="preserve"> verifico se a fila foi encontrada</t>
    </r>
  </si>
  <si>
    <r>
      <rPr>
        <b/>
        <sz val="10"/>
        <color theme="1"/>
        <rFont val="Calibri"/>
        <family val="2"/>
        <scheme val="minor"/>
      </rPr>
      <t>Funcionalidade:</t>
    </r>
    <r>
      <rPr>
        <sz val="10"/>
        <color theme="1"/>
        <rFont val="Calibri"/>
        <family val="2"/>
        <scheme val="minor"/>
      </rPr>
      <t xml:space="preserve"> Inserção do usuário a fila de trabalho</t>
    </r>
    <r>
      <rPr>
        <b/>
        <sz val="10"/>
        <color theme="1"/>
        <rFont val="Calibri"/>
        <family val="2"/>
        <scheme val="minor"/>
      </rPr>
      <t xml:space="preserve">
Eu</t>
    </r>
    <r>
      <rPr>
        <sz val="10"/>
        <color theme="1"/>
        <rFont val="Calibri"/>
        <family val="2"/>
        <scheme val="minor"/>
      </rPr>
      <t xml:space="preserve"> com árrea de atendimento
</t>
    </r>
    <r>
      <rPr>
        <b/>
        <sz val="10"/>
        <color theme="1"/>
        <rFont val="Calibri"/>
        <family val="2"/>
        <scheme val="minor"/>
      </rPr>
      <t>Quero</t>
    </r>
    <r>
      <rPr>
        <sz val="10"/>
        <color theme="1"/>
        <rFont val="Calibri"/>
        <family val="2"/>
        <scheme val="minor"/>
      </rPr>
      <t xml:space="preserve"> que seja disponibilizado a inserção do usuário a fila de trabalho </t>
    </r>
    <r>
      <rPr>
        <u/>
        <sz val="10"/>
        <color theme="1"/>
        <rFont val="Calibri"/>
        <family val="2"/>
        <scheme val="minor"/>
      </rPr>
      <t>Superintendência Operações Mogidonto</t>
    </r>
    <r>
      <rPr>
        <sz val="10"/>
        <color theme="1"/>
        <rFont val="Calibri"/>
        <family val="2"/>
        <scheme val="minor"/>
      </rPr>
      <t xml:space="preserve">
</t>
    </r>
    <r>
      <rPr>
        <b/>
        <sz val="10"/>
        <color theme="1"/>
        <rFont val="Calibri"/>
        <family val="2"/>
        <scheme val="minor"/>
      </rPr>
      <t xml:space="preserve">Para </t>
    </r>
    <r>
      <rPr>
        <sz val="10"/>
        <color theme="1"/>
        <rFont val="Calibri"/>
        <family val="2"/>
        <scheme val="minor"/>
      </rPr>
      <t xml:space="preserve">que seja disponibilizado itens de trabalho atribuido a quem pertenecer a fila </t>
    </r>
  </si>
  <si>
    <r>
      <rPr>
        <b/>
        <sz val="10"/>
        <color theme="1"/>
        <rFont val="Calibri"/>
        <family val="2"/>
        <scheme val="minor"/>
      </rPr>
      <t>Estoria:</t>
    </r>
    <r>
      <rPr>
        <sz val="10"/>
        <color theme="1"/>
        <rFont val="Calibri"/>
        <family val="2"/>
        <scheme val="minor"/>
      </rPr>
      <t xml:space="preserve"> Criação da Fila Superintendência Operações Mogidonto
</t>
    </r>
    <r>
      <rPr>
        <b/>
        <sz val="10"/>
        <color theme="1"/>
        <rFont val="Calibri"/>
        <family val="2"/>
        <scheme val="minor"/>
      </rPr>
      <t>OBS</t>
    </r>
    <r>
      <rPr>
        <sz val="10"/>
        <color theme="1"/>
        <rFont val="Calibri"/>
        <family val="2"/>
        <scheme val="minor"/>
      </rPr>
      <t xml:space="preserve">: Essa estoria está somente relacionada na criação da fila de trabalho.
Os critérios de aceites inseridos nesta estoria, tem relação há funcionalidade que será desenvolvida para está fila.
Sendo assim, foi criado cenários para teste aonde abrange somente a criação da fila e não há funcionalidade que será atribuida.
</t>
    </r>
    <r>
      <rPr>
        <b/>
        <sz val="10"/>
        <color theme="1"/>
        <rFont val="Calibri"/>
        <family val="2"/>
        <scheme val="minor"/>
      </rPr>
      <t>LINK</t>
    </r>
    <r>
      <rPr>
        <sz val="10"/>
        <color theme="1"/>
        <rFont val="Calibri"/>
        <family val="2"/>
        <scheme val="minor"/>
      </rPr>
      <t>:
https://odontolabs.atlassian.net/browse/P21OECAR2-34</t>
    </r>
  </si>
  <si>
    <r>
      <rPr>
        <b/>
        <sz val="10"/>
        <color theme="1"/>
        <rFont val="Calibri"/>
        <family val="2"/>
        <scheme val="minor"/>
      </rPr>
      <t>Estoria</t>
    </r>
    <r>
      <rPr>
        <sz val="10"/>
        <color theme="1"/>
        <rFont val="Calibri"/>
        <family val="2"/>
        <scheme val="minor"/>
      </rPr>
      <t xml:space="preserve">: Criação das Filas de trabalho: Consultoria Especializada Mogidonto e Supervisão Mogidonto
</t>
    </r>
    <r>
      <rPr>
        <b/>
        <sz val="10"/>
        <color theme="1"/>
        <rFont val="Calibri"/>
        <family val="2"/>
        <scheme val="minor"/>
      </rPr>
      <t>LINK</t>
    </r>
    <r>
      <rPr>
        <sz val="10"/>
        <color theme="1"/>
        <rFont val="Calibri"/>
        <family val="2"/>
        <scheme val="minor"/>
      </rPr>
      <t xml:space="preserve">: 
https://odontolabs.atlassian.net/browse/P21OECAR2-35
</t>
    </r>
    <r>
      <rPr>
        <b/>
        <sz val="10"/>
        <color theme="1"/>
        <rFont val="Calibri"/>
        <family val="2"/>
        <scheme val="minor"/>
      </rPr>
      <t>OBS</t>
    </r>
    <r>
      <rPr>
        <sz val="10"/>
        <color theme="1"/>
        <rFont val="Calibri"/>
        <family val="2"/>
        <scheme val="minor"/>
      </rPr>
      <t xml:space="preserve">: Essa estoria está somente relacionada na criação da fila de trabalho.
Os critérios de aceites inseridos nesta estoria, tem relação há funcionalidade que será desenvolvida para está fila.
Sendo assim, foi criado cenários para teste aonde abrange somente a criação da fila e não há funcionalidade que será atribuida.
</t>
    </r>
  </si>
  <si>
    <r>
      <rPr>
        <b/>
        <sz val="10"/>
        <color theme="1"/>
        <rFont val="Calibri"/>
        <family val="2"/>
        <scheme val="minor"/>
      </rPr>
      <t>Estoria</t>
    </r>
    <r>
      <rPr>
        <sz val="10"/>
        <color theme="1"/>
        <rFont val="Calibri"/>
        <family val="2"/>
        <scheme val="minor"/>
      </rPr>
      <t xml:space="preserve">: Criação de Novo Canal de Atendimento
</t>
    </r>
    <r>
      <rPr>
        <b/>
        <sz val="10"/>
        <color theme="1"/>
        <rFont val="Calibri"/>
        <family val="2"/>
        <scheme val="minor"/>
      </rPr>
      <t>LINK</t>
    </r>
    <r>
      <rPr>
        <sz val="10"/>
        <color theme="1"/>
        <rFont val="Calibri"/>
        <family val="2"/>
        <scheme val="minor"/>
      </rPr>
      <t xml:space="preserve">: https://odontolabs.atlassian.net/browse/P21OECAR2-21
</t>
    </r>
    <r>
      <rPr>
        <b/>
        <sz val="10"/>
        <color theme="1"/>
        <rFont val="Calibri"/>
        <family val="2"/>
        <scheme val="minor"/>
      </rPr>
      <t>OBS:</t>
    </r>
  </si>
  <si>
    <r>
      <rPr>
        <b/>
        <sz val="10"/>
        <color theme="1"/>
        <rFont val="Calibri"/>
        <family val="2"/>
        <scheme val="minor"/>
      </rPr>
      <t>Estoria:</t>
    </r>
    <r>
      <rPr>
        <sz val="10"/>
        <color theme="1"/>
        <rFont val="Calibri"/>
        <family val="2"/>
        <scheme val="minor"/>
      </rPr>
      <t xml:space="preserve"> 1 - Habilitar CPF's das marcas Bradesco Dental
</t>
    </r>
    <r>
      <rPr>
        <b/>
        <sz val="10"/>
        <color theme="1"/>
        <rFont val="Calibri"/>
        <family val="2"/>
        <scheme val="minor"/>
      </rPr>
      <t>LINK</t>
    </r>
    <r>
      <rPr>
        <sz val="10"/>
        <color theme="1"/>
        <rFont val="Calibri"/>
        <family val="2"/>
        <scheme val="minor"/>
      </rPr>
      <t xml:space="preserve">: https://odontolabs.atlassian.net/browse/P21OECAR2-26
</t>
    </r>
    <r>
      <rPr>
        <b/>
        <sz val="10"/>
        <color theme="1"/>
        <rFont val="Calibri"/>
        <family val="2"/>
        <scheme val="minor"/>
      </rPr>
      <t>OBS</t>
    </r>
    <r>
      <rPr>
        <sz val="10"/>
        <color theme="1"/>
        <rFont val="Calibri"/>
        <family val="2"/>
        <scheme val="minor"/>
      </rPr>
      <t>:</t>
    </r>
  </si>
  <si>
    <r>
      <t xml:space="preserve">Caso: </t>
    </r>
    <r>
      <rPr>
        <sz val="10"/>
        <color theme="1"/>
        <rFont val="Calibri"/>
        <family val="2"/>
        <scheme val="minor"/>
      </rPr>
      <t xml:space="preserve">Verificar se o sistema faz o reconhecimento do usuário na base, sendo o usuário pertecente a marca bradesco dental.
</t>
    </r>
    <r>
      <rPr>
        <b/>
        <sz val="10"/>
        <color theme="1"/>
        <rFont val="Calibri"/>
        <family val="2"/>
        <scheme val="minor"/>
      </rPr>
      <t xml:space="preserve">
Cenário: </t>
    </r>
    <r>
      <rPr>
        <sz val="10"/>
        <color theme="1"/>
        <rFont val="Calibri"/>
        <family val="2"/>
        <scheme val="minor"/>
      </rPr>
      <t>Sistema validando o usuário PJ</t>
    </r>
    <r>
      <rPr>
        <b/>
        <sz val="10"/>
        <color theme="1"/>
        <rFont val="Calibri"/>
        <family val="2"/>
        <scheme val="minor"/>
      </rPr>
      <t xml:space="preserve">
Dado</t>
    </r>
    <r>
      <rPr>
        <sz val="10"/>
        <color theme="1"/>
        <rFont val="Calibri"/>
        <family val="2"/>
        <scheme val="minor"/>
      </rPr>
      <t xml:space="preserve"> que eu esteja no site da bradesco dental
</t>
    </r>
    <r>
      <rPr>
        <b/>
        <sz val="10"/>
        <color theme="1"/>
        <rFont val="Calibri"/>
        <family val="2"/>
        <scheme val="minor"/>
      </rPr>
      <t xml:space="preserve">
Quando</t>
    </r>
    <r>
      <rPr>
        <sz val="10"/>
        <color theme="1"/>
        <rFont val="Calibri"/>
        <family val="2"/>
        <scheme val="minor"/>
      </rPr>
      <t xml:space="preserve"> eu abro uma conversa com o chatbot</t>
    </r>
    <r>
      <rPr>
        <b/>
        <sz val="10"/>
        <color theme="1"/>
        <rFont val="Calibri"/>
        <family val="2"/>
        <scheme val="minor"/>
      </rPr>
      <t xml:space="preserve">
E </t>
    </r>
    <r>
      <rPr>
        <sz val="10"/>
        <color theme="1"/>
        <rFont val="Calibri"/>
        <family val="2"/>
        <scheme val="minor"/>
      </rPr>
      <t>quando insiro os dados válidos da marca bradesco dental</t>
    </r>
    <r>
      <rPr>
        <b/>
        <sz val="10"/>
        <color theme="1"/>
        <rFont val="Calibri"/>
        <family val="2"/>
        <scheme val="minor"/>
      </rPr>
      <t xml:space="preserve">
Então </t>
    </r>
    <r>
      <rPr>
        <sz val="10"/>
        <color theme="1"/>
        <rFont val="Calibri"/>
        <family val="2"/>
        <scheme val="minor"/>
      </rPr>
      <t>o sistema deve reconhecer o usuário</t>
    </r>
  </si>
  <si>
    <r>
      <t xml:space="preserve">Caso: </t>
    </r>
    <r>
      <rPr>
        <sz val="10"/>
        <color theme="1"/>
        <rFont val="Calibri"/>
        <family val="2"/>
        <scheme val="minor"/>
      </rPr>
      <t xml:space="preserve">Verificar se o sistema faz o reconhecimento do usuário na base, sendo o usuário pertecente a marca bradesco dental.
</t>
    </r>
    <r>
      <rPr>
        <b/>
        <sz val="10"/>
        <color theme="1"/>
        <rFont val="Calibri"/>
        <family val="2"/>
        <scheme val="minor"/>
      </rPr>
      <t xml:space="preserve">
Cenário: </t>
    </r>
    <r>
      <rPr>
        <sz val="10"/>
        <color theme="1"/>
        <rFont val="Calibri"/>
        <family val="2"/>
        <scheme val="minor"/>
      </rPr>
      <t>Sistema validando o usuário PF</t>
    </r>
    <r>
      <rPr>
        <b/>
        <sz val="10"/>
        <color theme="1"/>
        <rFont val="Calibri"/>
        <family val="2"/>
        <scheme val="minor"/>
      </rPr>
      <t xml:space="preserve">
Dado</t>
    </r>
    <r>
      <rPr>
        <sz val="10"/>
        <color theme="1"/>
        <rFont val="Calibri"/>
        <family val="2"/>
        <scheme val="minor"/>
      </rPr>
      <t xml:space="preserve"> que eu esteja no site da bradesco dental
</t>
    </r>
    <r>
      <rPr>
        <b/>
        <sz val="10"/>
        <color theme="1"/>
        <rFont val="Calibri"/>
        <family val="2"/>
        <scheme val="minor"/>
      </rPr>
      <t xml:space="preserve">
Quando</t>
    </r>
    <r>
      <rPr>
        <sz val="10"/>
        <color theme="1"/>
        <rFont val="Calibri"/>
        <family val="2"/>
        <scheme val="minor"/>
      </rPr>
      <t xml:space="preserve"> eu abro uma conversa com o chatbot</t>
    </r>
    <r>
      <rPr>
        <b/>
        <sz val="10"/>
        <color theme="1"/>
        <rFont val="Calibri"/>
        <family val="2"/>
        <scheme val="minor"/>
      </rPr>
      <t xml:space="preserve">
E </t>
    </r>
    <r>
      <rPr>
        <sz val="10"/>
        <color theme="1"/>
        <rFont val="Calibri"/>
        <family val="2"/>
        <scheme val="minor"/>
      </rPr>
      <t>quando insiro os dados válidos da marca bradesco dental</t>
    </r>
    <r>
      <rPr>
        <b/>
        <sz val="10"/>
        <color theme="1"/>
        <rFont val="Calibri"/>
        <family val="2"/>
        <scheme val="minor"/>
      </rPr>
      <t xml:space="preserve">
Então </t>
    </r>
    <r>
      <rPr>
        <sz val="10"/>
        <color theme="1"/>
        <rFont val="Calibri"/>
        <family val="2"/>
        <scheme val="minor"/>
      </rPr>
      <t>o sistema deve reconhecer o usuário</t>
    </r>
  </si>
  <si>
    <t>Must</t>
  </si>
  <si>
    <r>
      <rPr>
        <b/>
        <sz val="10"/>
        <color theme="1"/>
        <rFont val="Calibri"/>
        <family val="2"/>
        <scheme val="minor"/>
      </rPr>
      <t>Caso</t>
    </r>
    <r>
      <rPr>
        <sz val="10"/>
        <color theme="1"/>
        <rFont val="Calibri"/>
        <family val="2"/>
        <scheme val="minor"/>
      </rPr>
      <t xml:space="preserve">: Verificar se o sistema faz o reconhecimento do usuário na base, sendo o usuário pertecente a marca bradesco dental.
</t>
    </r>
    <r>
      <rPr>
        <b/>
        <sz val="10"/>
        <color theme="1"/>
        <rFont val="Calibri"/>
        <family val="2"/>
        <scheme val="minor"/>
      </rPr>
      <t>Cenário</t>
    </r>
    <r>
      <rPr>
        <sz val="10"/>
        <color theme="1"/>
        <rFont val="Calibri"/>
        <family val="2"/>
        <scheme val="minor"/>
      </rPr>
      <t xml:space="preserve">: 
</t>
    </r>
    <r>
      <rPr>
        <b/>
        <sz val="10"/>
        <color theme="1"/>
        <rFont val="Calibri"/>
        <family val="2"/>
        <scheme val="minor"/>
      </rPr>
      <t>Dado</t>
    </r>
    <r>
      <rPr>
        <sz val="10"/>
        <color theme="1"/>
        <rFont val="Calibri"/>
        <family val="2"/>
        <scheme val="minor"/>
      </rPr>
      <t xml:space="preserve"> que eu esteja no site da bradesco dental
</t>
    </r>
    <r>
      <rPr>
        <b/>
        <sz val="10"/>
        <color theme="1"/>
        <rFont val="Calibri"/>
        <family val="2"/>
        <scheme val="minor"/>
      </rPr>
      <t>Quando</t>
    </r>
    <r>
      <rPr>
        <sz val="10"/>
        <color theme="1"/>
        <rFont val="Calibri"/>
        <family val="2"/>
        <scheme val="minor"/>
      </rPr>
      <t xml:space="preserve"> eu abro uma conversa com o chatbot
</t>
    </r>
    <r>
      <rPr>
        <b/>
        <sz val="10"/>
        <color theme="1"/>
        <rFont val="Calibri"/>
        <family val="2"/>
        <scheme val="minor"/>
      </rPr>
      <t>E</t>
    </r>
    <r>
      <rPr>
        <sz val="10"/>
        <color theme="1"/>
        <rFont val="Calibri"/>
        <family val="2"/>
        <scheme val="minor"/>
      </rPr>
      <t xml:space="preserve"> insiro o nome e carteirinha válidos
</t>
    </r>
    <r>
      <rPr>
        <b/>
        <sz val="10"/>
        <color theme="1"/>
        <rFont val="Calibri"/>
        <family val="2"/>
        <scheme val="minor"/>
      </rPr>
      <t>E</t>
    </r>
    <r>
      <rPr>
        <sz val="10"/>
        <color theme="1"/>
        <rFont val="Calibri"/>
        <family val="2"/>
        <scheme val="minor"/>
      </rPr>
      <t xml:space="preserve"> data de nascimento inválido
</t>
    </r>
    <r>
      <rPr>
        <b/>
        <sz val="10"/>
        <color theme="1"/>
        <rFont val="Calibri"/>
        <family val="2"/>
        <scheme val="minor"/>
      </rPr>
      <t>Então</t>
    </r>
    <r>
      <rPr>
        <sz val="10"/>
        <color theme="1"/>
        <rFont val="Calibri"/>
        <family val="2"/>
        <scheme val="minor"/>
      </rPr>
      <t xml:space="preserve"> o sistema deve lançar a regra de negócio(erro de data inválida), não reconhecendo o usuário</t>
    </r>
  </si>
  <si>
    <t>Negativo</t>
  </si>
  <si>
    <r>
      <rPr>
        <b/>
        <sz val="10"/>
        <color theme="1"/>
        <rFont val="Calibri"/>
        <family val="2"/>
        <scheme val="minor"/>
      </rPr>
      <t>Caso</t>
    </r>
    <r>
      <rPr>
        <sz val="10"/>
        <color theme="1"/>
        <rFont val="Calibri"/>
        <family val="2"/>
        <scheme val="minor"/>
      </rPr>
      <t xml:space="preserve">: Verificar se o sistema faz o reconhecimento do usuário na base, sendo o usuário pertecente a marca bradesco dental.
</t>
    </r>
    <r>
      <rPr>
        <b/>
        <sz val="10"/>
        <color theme="1"/>
        <rFont val="Calibri"/>
        <family val="2"/>
        <scheme val="minor"/>
      </rPr>
      <t>Cenário</t>
    </r>
    <r>
      <rPr>
        <sz val="10"/>
        <color theme="1"/>
        <rFont val="Calibri"/>
        <family val="2"/>
        <scheme val="minor"/>
      </rPr>
      <t xml:space="preserve">: 
</t>
    </r>
    <r>
      <rPr>
        <b/>
        <sz val="10"/>
        <color theme="1"/>
        <rFont val="Calibri"/>
        <family val="2"/>
        <scheme val="minor"/>
      </rPr>
      <t>Dado</t>
    </r>
    <r>
      <rPr>
        <sz val="10"/>
        <color theme="1"/>
        <rFont val="Calibri"/>
        <family val="2"/>
        <scheme val="minor"/>
      </rPr>
      <t xml:space="preserve"> que eu esteja no site da bradesco dental
</t>
    </r>
    <r>
      <rPr>
        <b/>
        <sz val="10"/>
        <color theme="1"/>
        <rFont val="Calibri"/>
        <family val="2"/>
        <scheme val="minor"/>
      </rPr>
      <t>Quando</t>
    </r>
    <r>
      <rPr>
        <sz val="10"/>
        <color theme="1"/>
        <rFont val="Calibri"/>
        <family val="2"/>
        <scheme val="minor"/>
      </rPr>
      <t xml:space="preserve"> eu abro uma conversa com o chatbot
</t>
    </r>
    <r>
      <rPr>
        <b/>
        <sz val="10"/>
        <color theme="1"/>
        <rFont val="Calibri"/>
        <family val="2"/>
        <scheme val="minor"/>
      </rPr>
      <t>E</t>
    </r>
    <r>
      <rPr>
        <sz val="10"/>
        <color theme="1"/>
        <rFont val="Calibri"/>
        <family val="2"/>
        <scheme val="minor"/>
      </rPr>
      <t xml:space="preserve"> insiro o nome e carteirinha inválida
</t>
    </r>
    <r>
      <rPr>
        <b/>
        <sz val="10"/>
        <color theme="1"/>
        <rFont val="Calibri"/>
        <family val="2"/>
        <scheme val="minor"/>
      </rPr>
      <t>Então</t>
    </r>
    <r>
      <rPr>
        <sz val="10"/>
        <color theme="1"/>
        <rFont val="Calibri"/>
        <family val="2"/>
        <scheme val="minor"/>
      </rPr>
      <t xml:space="preserve"> o sistema deve lançar a regra de negócio(erro de carteirinha inválida), não reconhecendo o usuário</t>
    </r>
  </si>
  <si>
    <r>
      <rPr>
        <b/>
        <sz val="10"/>
        <color theme="1"/>
        <rFont val="Calibri"/>
        <family val="2"/>
        <scheme val="minor"/>
      </rPr>
      <t>Caso</t>
    </r>
    <r>
      <rPr>
        <sz val="10"/>
        <color theme="1"/>
        <rFont val="Calibri"/>
        <family val="2"/>
        <scheme val="minor"/>
      </rPr>
      <t xml:space="preserve">: Verificar se o sistema faz o reconhecimento do usuário na base, sendo o usuário pertecente a marca bradesco dental.
</t>
    </r>
    <r>
      <rPr>
        <b/>
        <sz val="10"/>
        <color theme="1"/>
        <rFont val="Calibri"/>
        <family val="2"/>
        <scheme val="minor"/>
      </rPr>
      <t>Cenário</t>
    </r>
    <r>
      <rPr>
        <sz val="10"/>
        <color theme="1"/>
        <rFont val="Calibri"/>
        <family val="2"/>
        <scheme val="minor"/>
      </rPr>
      <t xml:space="preserve">: Sistema validando o usuário PJ
</t>
    </r>
    <r>
      <rPr>
        <b/>
        <sz val="10"/>
        <color theme="1"/>
        <rFont val="Calibri"/>
        <family val="2"/>
        <scheme val="minor"/>
      </rPr>
      <t>Dado</t>
    </r>
    <r>
      <rPr>
        <sz val="10"/>
        <color theme="1"/>
        <rFont val="Calibri"/>
        <family val="2"/>
        <scheme val="minor"/>
      </rPr>
      <t xml:space="preserve"> que eu no whatsapp
</t>
    </r>
    <r>
      <rPr>
        <b/>
        <sz val="10"/>
        <color theme="1"/>
        <rFont val="Calibri"/>
        <family val="2"/>
        <scheme val="minor"/>
      </rPr>
      <t>Quando</t>
    </r>
    <r>
      <rPr>
        <sz val="10"/>
        <color theme="1"/>
        <rFont val="Calibri"/>
        <family val="2"/>
        <scheme val="minor"/>
      </rPr>
      <t xml:space="preserve"> eu inicio a conversa
</t>
    </r>
    <r>
      <rPr>
        <b/>
        <sz val="10"/>
        <color theme="1"/>
        <rFont val="Calibri"/>
        <family val="2"/>
        <scheme val="minor"/>
      </rPr>
      <t>E</t>
    </r>
    <r>
      <rPr>
        <sz val="10"/>
        <color theme="1"/>
        <rFont val="Calibri"/>
        <family val="2"/>
        <scheme val="minor"/>
      </rPr>
      <t xml:space="preserve"> insiro os dados válidos da marca bradesco dental
</t>
    </r>
    <r>
      <rPr>
        <b/>
        <sz val="10"/>
        <color theme="1"/>
        <rFont val="Calibri"/>
        <family val="2"/>
        <scheme val="minor"/>
      </rPr>
      <t>Então</t>
    </r>
    <r>
      <rPr>
        <sz val="10"/>
        <color theme="1"/>
        <rFont val="Calibri"/>
        <family val="2"/>
        <scheme val="minor"/>
      </rPr>
      <t xml:space="preserve"> o sistema deve reconhecer o usuário</t>
    </r>
  </si>
  <si>
    <r>
      <rPr>
        <b/>
        <sz val="10"/>
        <color theme="1"/>
        <rFont val="Calibri"/>
        <family val="2"/>
        <scheme val="minor"/>
      </rPr>
      <t>Caso</t>
    </r>
    <r>
      <rPr>
        <sz val="10"/>
        <color theme="1"/>
        <rFont val="Calibri"/>
        <family val="2"/>
        <scheme val="minor"/>
      </rPr>
      <t xml:space="preserve">: Verificar se o sistema faz o reconhecimento do usuário na base, sendo o usuário pertecente a marca bradesco dental.
</t>
    </r>
    <r>
      <rPr>
        <b/>
        <sz val="10"/>
        <color theme="1"/>
        <rFont val="Calibri"/>
        <family val="2"/>
        <scheme val="minor"/>
      </rPr>
      <t>Cenário</t>
    </r>
    <r>
      <rPr>
        <sz val="10"/>
        <color theme="1"/>
        <rFont val="Calibri"/>
        <family val="2"/>
        <scheme val="minor"/>
      </rPr>
      <t xml:space="preserve">: Sistema validando o usuário PF
</t>
    </r>
    <r>
      <rPr>
        <b/>
        <sz val="10"/>
        <color theme="1"/>
        <rFont val="Calibri"/>
        <family val="2"/>
        <scheme val="minor"/>
      </rPr>
      <t>Dado</t>
    </r>
    <r>
      <rPr>
        <sz val="10"/>
        <color theme="1"/>
        <rFont val="Calibri"/>
        <family val="2"/>
        <scheme val="minor"/>
      </rPr>
      <t xml:space="preserve"> que eu no whatsapp
</t>
    </r>
    <r>
      <rPr>
        <b/>
        <sz val="10"/>
        <color theme="1"/>
        <rFont val="Calibri"/>
        <family val="2"/>
        <scheme val="minor"/>
      </rPr>
      <t>Quando</t>
    </r>
    <r>
      <rPr>
        <sz val="10"/>
        <color theme="1"/>
        <rFont val="Calibri"/>
        <family val="2"/>
        <scheme val="minor"/>
      </rPr>
      <t xml:space="preserve"> eu inicio a conversa
</t>
    </r>
    <r>
      <rPr>
        <b/>
        <sz val="10"/>
        <color theme="1"/>
        <rFont val="Calibri"/>
        <family val="2"/>
        <scheme val="minor"/>
      </rPr>
      <t>E</t>
    </r>
    <r>
      <rPr>
        <sz val="10"/>
        <color theme="1"/>
        <rFont val="Calibri"/>
        <family val="2"/>
        <scheme val="minor"/>
      </rPr>
      <t xml:space="preserve"> insiro os dados válidos da marca bradesco dental
</t>
    </r>
    <r>
      <rPr>
        <b/>
        <sz val="10"/>
        <color theme="1"/>
        <rFont val="Calibri"/>
        <family val="2"/>
        <scheme val="minor"/>
      </rPr>
      <t>Então</t>
    </r>
    <r>
      <rPr>
        <sz val="10"/>
        <color theme="1"/>
        <rFont val="Calibri"/>
        <family val="2"/>
        <scheme val="minor"/>
      </rPr>
      <t xml:space="preserve"> o sistema deve reconhecer o usuário</t>
    </r>
  </si>
  <si>
    <r>
      <rPr>
        <b/>
        <sz val="10"/>
        <color theme="1"/>
        <rFont val="Calibri"/>
        <family val="2"/>
        <scheme val="minor"/>
      </rPr>
      <t>Caso</t>
    </r>
    <r>
      <rPr>
        <sz val="10"/>
        <color theme="1"/>
        <rFont val="Calibri"/>
        <family val="2"/>
        <scheme val="minor"/>
      </rPr>
      <t xml:space="preserve">: Verificar se o sistema faz o reconhecimento do usuário na base, sendo o usuário pertecente a marca bradesco dental.
</t>
    </r>
    <r>
      <rPr>
        <b/>
        <sz val="10"/>
        <color theme="1"/>
        <rFont val="Calibri"/>
        <family val="2"/>
        <scheme val="minor"/>
      </rPr>
      <t>Cenário</t>
    </r>
    <r>
      <rPr>
        <sz val="10"/>
        <color theme="1"/>
        <rFont val="Calibri"/>
        <family val="2"/>
        <scheme val="minor"/>
      </rPr>
      <t xml:space="preserve">:
</t>
    </r>
    <r>
      <rPr>
        <b/>
        <sz val="10"/>
        <color theme="1"/>
        <rFont val="Calibri"/>
        <family val="2"/>
        <scheme val="minor"/>
      </rPr>
      <t>Dado</t>
    </r>
    <r>
      <rPr>
        <sz val="10"/>
        <color theme="1"/>
        <rFont val="Calibri"/>
        <family val="2"/>
        <scheme val="minor"/>
      </rPr>
      <t xml:space="preserve"> que eu esteja no whatsapp
</t>
    </r>
    <r>
      <rPr>
        <b/>
        <sz val="10"/>
        <color theme="1"/>
        <rFont val="Calibri"/>
        <family val="2"/>
        <scheme val="minor"/>
      </rPr>
      <t>Quando</t>
    </r>
    <r>
      <rPr>
        <sz val="10"/>
        <color theme="1"/>
        <rFont val="Calibri"/>
        <family val="2"/>
        <scheme val="minor"/>
      </rPr>
      <t xml:space="preserve"> eu inicio uma conversa com o whatsapp
</t>
    </r>
    <r>
      <rPr>
        <b/>
        <sz val="10"/>
        <color theme="1"/>
        <rFont val="Calibri"/>
        <family val="2"/>
        <scheme val="minor"/>
      </rPr>
      <t>E</t>
    </r>
    <r>
      <rPr>
        <sz val="10"/>
        <color theme="1"/>
        <rFont val="Calibri"/>
        <family val="2"/>
        <scheme val="minor"/>
      </rPr>
      <t xml:space="preserve"> insiro o nome e carteirinha válidos
</t>
    </r>
    <r>
      <rPr>
        <b/>
        <sz val="10"/>
        <color theme="1"/>
        <rFont val="Calibri"/>
        <family val="2"/>
        <scheme val="minor"/>
      </rPr>
      <t>E</t>
    </r>
    <r>
      <rPr>
        <sz val="10"/>
        <color theme="1"/>
        <rFont val="Calibri"/>
        <family val="2"/>
        <scheme val="minor"/>
      </rPr>
      <t xml:space="preserve"> data de nascimento inválido
</t>
    </r>
    <r>
      <rPr>
        <b/>
        <sz val="10"/>
        <color theme="1"/>
        <rFont val="Calibri"/>
        <family val="2"/>
        <scheme val="minor"/>
      </rPr>
      <t>Então</t>
    </r>
    <r>
      <rPr>
        <sz val="10"/>
        <color theme="1"/>
        <rFont val="Calibri"/>
        <family val="2"/>
        <scheme val="minor"/>
      </rPr>
      <t xml:space="preserve"> o sistema deve lançar a regra de negócio(erro de data inválida), não reconhecendo o usuário</t>
    </r>
  </si>
  <si>
    <r>
      <rPr>
        <b/>
        <sz val="10"/>
        <color theme="1"/>
        <rFont val="Calibri"/>
        <family val="2"/>
        <scheme val="minor"/>
      </rPr>
      <t>Caso</t>
    </r>
    <r>
      <rPr>
        <sz val="10"/>
        <color theme="1"/>
        <rFont val="Calibri"/>
        <family val="2"/>
        <scheme val="minor"/>
      </rPr>
      <t xml:space="preserve">: Verificar se o sistema faz o reconhecimento do usuário na base, sendo o usuário pertecente a marca bradesco dental.
</t>
    </r>
    <r>
      <rPr>
        <b/>
        <sz val="10"/>
        <color theme="1"/>
        <rFont val="Calibri"/>
        <family val="2"/>
        <scheme val="minor"/>
      </rPr>
      <t>Cenário</t>
    </r>
    <r>
      <rPr>
        <sz val="10"/>
        <color theme="1"/>
        <rFont val="Calibri"/>
        <family val="2"/>
        <scheme val="minor"/>
      </rPr>
      <t xml:space="preserve">: 
</t>
    </r>
    <r>
      <rPr>
        <b/>
        <sz val="10"/>
        <color theme="1"/>
        <rFont val="Calibri"/>
        <family val="2"/>
        <scheme val="minor"/>
      </rPr>
      <t>Dado</t>
    </r>
    <r>
      <rPr>
        <sz val="10"/>
        <color theme="1"/>
        <rFont val="Calibri"/>
        <family val="2"/>
        <scheme val="minor"/>
      </rPr>
      <t xml:space="preserve"> que eu esteja no whatsapp
</t>
    </r>
    <r>
      <rPr>
        <b/>
        <sz val="10"/>
        <color theme="1"/>
        <rFont val="Calibri"/>
        <family val="2"/>
        <scheme val="minor"/>
      </rPr>
      <t>Quando</t>
    </r>
    <r>
      <rPr>
        <sz val="10"/>
        <color theme="1"/>
        <rFont val="Calibri"/>
        <family val="2"/>
        <scheme val="minor"/>
      </rPr>
      <t xml:space="preserve"> eu inicio uma conversa com o whatsapp
</t>
    </r>
    <r>
      <rPr>
        <b/>
        <sz val="10"/>
        <color theme="1"/>
        <rFont val="Calibri"/>
        <family val="2"/>
        <scheme val="minor"/>
      </rPr>
      <t>E</t>
    </r>
    <r>
      <rPr>
        <sz val="10"/>
        <color theme="1"/>
        <rFont val="Calibri"/>
        <family val="2"/>
        <scheme val="minor"/>
      </rPr>
      <t xml:space="preserve"> insiro o nome e carteirinha inválida
</t>
    </r>
    <r>
      <rPr>
        <b/>
        <sz val="10"/>
        <color theme="1"/>
        <rFont val="Calibri"/>
        <family val="2"/>
        <scheme val="minor"/>
      </rPr>
      <t>Então</t>
    </r>
    <r>
      <rPr>
        <sz val="10"/>
        <color theme="1"/>
        <rFont val="Calibri"/>
        <family val="2"/>
        <scheme val="minor"/>
      </rPr>
      <t xml:space="preserve"> o sistema deve lançar a regra de negócio(erro de carteirinha inválida), não reconhecendo o usuário</t>
    </r>
  </si>
  <si>
    <t>Estoria</t>
  </si>
  <si>
    <t>Criação de Novo Canal de Atendimento</t>
  </si>
  <si>
    <t>LINK</t>
  </si>
  <si>
    <t>https://odontolabs.atlassian.net/browse/P21OECAR2-21</t>
  </si>
  <si>
    <t>https://odontolabs.atlassian.net/browse/P21OECAR2-35</t>
  </si>
  <si>
    <t>Criação das Filas de trabalho: Consultoria Especializada Mogidonto e Supervisão Mogidonto</t>
  </si>
  <si>
    <t>TagName para rodar automação</t>
  </si>
  <si>
    <t>VERIFICAR_CanalDeAtendimento_ConsultoriaMogidonto</t>
  </si>
  <si>
    <t>VERIFICAR_Fila_ConsultoriaEspecializadaMogidonto
VERIFICAR_Fila_SupervisaoMogidonto</t>
  </si>
  <si>
    <t>Criação da Fila Superintendência Operações Mogidonto</t>
  </si>
  <si>
    <t>https://odontolabs.atlassian.net/browse/P21OECAR2-34</t>
  </si>
  <si>
    <t>VERIFICAR_Fila_SuperintendenciaOperacoeseMogidonto</t>
  </si>
  <si>
    <t>(CHATBOT) Válidação de beneficiário cadastrado na base - Odontoprev</t>
  </si>
  <si>
    <t>(CHATBOT) Válidação de beneficiário cadastrado na base - Bradesco</t>
  </si>
  <si>
    <t>(CHATBOT) Funcionalidade - Cobertura do plano</t>
  </si>
  <si>
    <t xml:space="preserve">(CHATBOT) Funcionalidade - Buscar um Dentista </t>
  </si>
  <si>
    <t>CHATBOT_SelecionarFuncionalidade_BuscarUmDentista</t>
  </si>
  <si>
    <t>CHATBOT_iniciodeconversa</t>
  </si>
  <si>
    <t>CHATBOT_validarBeneficiarioCadastradoNaBase</t>
  </si>
  <si>
    <t>BOT_validarBeneficiarioCadastradoNaBase_chatbot_ODONTOPREV</t>
  </si>
  <si>
    <t>BOT_validarBeneficiarioCadastradoNaBase_chatbot_BRADESCO</t>
  </si>
  <si>
    <t>Nome da class</t>
  </si>
  <si>
    <t>BOT_inicioDeConversa_chatbot_BRADESCO</t>
  </si>
  <si>
    <t>(CHATBOT) Inicio da conversa - Bradesco</t>
  </si>
  <si>
    <t>(CHATBOT) Inicio da conversa - Odontoprev</t>
  </si>
  <si>
    <t>BOT_inicioDeConversa_chatbot_ODONTOPREV</t>
  </si>
  <si>
    <t>VERIFICAR_TodosOsCanaisDeAtendimentoExistem</t>
  </si>
  <si>
    <t>VERIFICAR_TodasAsFilasExistem</t>
  </si>
  <si>
    <t>CHATBOT_SelecionarFuncionalidade_CoberturaDoPlano</t>
  </si>
  <si>
    <t>(CHATBOT) Funcionalidade - 2 via de carteirinha - PNG BRADESCO</t>
  </si>
  <si>
    <t>(CHATBOT) Funcionalidade - 2 via de carteirinha - PNG ODONTOPREV</t>
  </si>
  <si>
    <t>(CHATBOT) Funcionalidade - 2 via de carteirinha - PDF BRADESCO</t>
  </si>
  <si>
    <t>(CHATBOT) Funcionalidade - 2 via de carteirinha - PDF ODONTOPREV</t>
  </si>
  <si>
    <t>(CHATBOT) Funcionalidade - 2 via de carteirinha - Envio para o email ODONTOPREV</t>
  </si>
  <si>
    <t>(CHATBOT) Funcionalidade - 2 via de carteirinha - Envio para o email BRADESCO</t>
  </si>
  <si>
    <t>CHATBOT_SelecionarFuncionalidade_2ViaDeCarteirinha</t>
  </si>
  <si>
    <t>BOT_SelecionarOpcao_CoberturaDoPlano_BRADESCO
BOT_SelecionarOpcao_CoberturaDoPlano_ODONTOPREV</t>
  </si>
  <si>
    <t>BOT_SelecionarOpcao_BuscarUmDentista_BRADESCO
BOT_SelecionarOpcao_BuscarUmDentista_ODONTOPREV</t>
  </si>
  <si>
    <t>BOT_SelecionarOpcao_2ViaDeCarteirinha_BRADESCO_DownloadCarteirinha_PNG</t>
  </si>
  <si>
    <t>BOT_SelecionarOpcao_2ViaDeCarteirinha_ODONTOPREV_DownloadCarteirinha_PNG</t>
  </si>
  <si>
    <t>BOT_SelecionarOpcao_2ViaDeCarteirinha_BRADESCO_DownloadCarteirinha_PDF</t>
  </si>
  <si>
    <t>BOT_SelecionarOpcao_2ViaDeCarteirinha_ODONTOPREV_DownloadCarteirinha_PDF</t>
  </si>
  <si>
    <t>BOT_SelecionarOpcao_2ViaDeCarteirinha_BRADESCO_EnviarCarteirinhaParaOEMail</t>
  </si>
  <si>
    <t>BOT_SelecionarOpcao_2ViaDeCarteirinha_ODONTOPREV_EnviarCarteirinhaParaOEMail</t>
  </si>
  <si>
    <r>
      <rPr>
        <b/>
        <sz val="10"/>
        <color theme="1"/>
        <rFont val="Calibri"/>
        <family val="2"/>
        <scheme val="minor"/>
      </rPr>
      <t>Estoria</t>
    </r>
    <r>
      <rPr>
        <sz val="10"/>
        <color theme="1"/>
        <rFont val="Calibri"/>
        <family val="2"/>
        <scheme val="minor"/>
      </rPr>
      <t xml:space="preserve">: 3 - Alterar template de e-mail da 2° via de carteirinha
</t>
    </r>
    <r>
      <rPr>
        <b/>
        <sz val="10"/>
        <color theme="1"/>
        <rFont val="Calibri"/>
        <family val="2"/>
        <scheme val="minor"/>
      </rPr>
      <t>LINK</t>
    </r>
    <r>
      <rPr>
        <sz val="10"/>
        <color theme="1"/>
        <rFont val="Calibri"/>
        <family val="2"/>
        <scheme val="minor"/>
      </rPr>
      <t xml:space="preserve">: https://odontolabs.atlassian.net/browse/P21OECAR2-28
</t>
    </r>
    <r>
      <rPr>
        <b/>
        <sz val="10"/>
        <color theme="1"/>
        <rFont val="Calibri"/>
        <family val="2"/>
        <scheme val="minor"/>
      </rPr>
      <t>OBS</t>
    </r>
    <r>
      <rPr>
        <sz val="10"/>
        <color theme="1"/>
        <rFont val="Calibri"/>
        <family val="2"/>
        <scheme val="minor"/>
      </rPr>
      <t>:</t>
    </r>
  </si>
  <si>
    <r>
      <rPr>
        <b/>
        <sz val="10"/>
        <color theme="1"/>
        <rFont val="Calibri"/>
        <family val="2"/>
        <scheme val="minor"/>
      </rPr>
      <t>Caso</t>
    </r>
    <r>
      <rPr>
        <sz val="10"/>
        <color theme="1"/>
        <rFont val="Calibri"/>
        <family val="2"/>
        <scheme val="minor"/>
      </rPr>
      <t xml:space="preserve">: Válidar atualização no template da 2° via de carteirinha.
</t>
    </r>
    <r>
      <rPr>
        <b/>
        <sz val="10"/>
        <color theme="1"/>
        <rFont val="Calibri"/>
        <family val="2"/>
        <scheme val="minor"/>
      </rPr>
      <t>Cenário</t>
    </r>
    <r>
      <rPr>
        <sz val="10"/>
        <color theme="1"/>
        <rFont val="Calibri"/>
        <family val="2"/>
        <scheme val="minor"/>
      </rPr>
      <t xml:space="preserve">: 
Quando o usuário estiver utilizando o whatsapp ou chatbot.
</t>
    </r>
    <r>
      <rPr>
        <b/>
        <sz val="10"/>
        <color theme="1"/>
        <rFont val="Calibri"/>
        <family val="2"/>
        <scheme val="minor"/>
      </rPr>
      <t>E</t>
    </r>
    <r>
      <rPr>
        <sz val="10"/>
        <color theme="1"/>
        <rFont val="Calibri"/>
        <family val="2"/>
        <scheme val="minor"/>
      </rPr>
      <t xml:space="preserve"> preencher os dados válidos.
</t>
    </r>
    <r>
      <rPr>
        <b/>
        <sz val="10"/>
        <color theme="1"/>
        <rFont val="Calibri"/>
        <family val="2"/>
        <scheme val="minor"/>
      </rPr>
      <t>Quando</t>
    </r>
    <r>
      <rPr>
        <sz val="10"/>
        <color theme="1"/>
        <rFont val="Calibri"/>
        <family val="2"/>
        <scheme val="minor"/>
      </rPr>
      <t xml:space="preserve"> selecionado a opção de 2 via de carteirinha.
</t>
    </r>
    <r>
      <rPr>
        <b/>
        <sz val="10"/>
        <color theme="1"/>
        <rFont val="Calibri"/>
        <family val="2"/>
        <scheme val="minor"/>
      </rPr>
      <t>Então</t>
    </r>
    <r>
      <rPr>
        <sz val="10"/>
        <color theme="1"/>
        <rFont val="Calibri"/>
        <family val="2"/>
        <scheme val="minor"/>
      </rPr>
      <t xml:space="preserve">  o sistema deve exibir a carteirinha que pertence ao usuário, e pergunta se o usuário deseja receber a carteirinha  por email.
</t>
    </r>
    <r>
      <rPr>
        <b/>
        <sz val="10"/>
        <color theme="1"/>
        <rFont val="Calibri"/>
        <family val="2"/>
        <scheme val="minor"/>
      </rPr>
      <t>Quando</t>
    </r>
    <r>
      <rPr>
        <sz val="10"/>
        <color theme="1"/>
        <rFont val="Calibri"/>
        <family val="2"/>
        <scheme val="minor"/>
      </rPr>
      <t xml:space="preserve"> o usuário selecionar a opção NÃO.
</t>
    </r>
    <r>
      <rPr>
        <b/>
        <sz val="10"/>
        <color theme="1"/>
        <rFont val="Calibri"/>
        <family val="2"/>
        <scheme val="minor"/>
      </rPr>
      <t>Então</t>
    </r>
    <r>
      <rPr>
        <sz val="10"/>
        <color theme="1"/>
        <rFont val="Calibri"/>
        <family val="2"/>
        <scheme val="minor"/>
      </rPr>
      <t xml:space="preserve"> o sistema deve dar continuação a regra de negócio(seguir com o fluxo)</t>
    </r>
  </si>
  <si>
    <r>
      <rPr>
        <b/>
        <sz val="10"/>
        <color theme="1"/>
        <rFont val="Calibri"/>
        <family val="2"/>
        <scheme val="minor"/>
      </rPr>
      <t>Caso</t>
    </r>
    <r>
      <rPr>
        <sz val="10"/>
        <color theme="1"/>
        <rFont val="Calibri"/>
        <family val="2"/>
        <scheme val="minor"/>
      </rPr>
      <t xml:space="preserve">: Válidar atualização no template da 2° via de carteirinha.
</t>
    </r>
    <r>
      <rPr>
        <b/>
        <sz val="10"/>
        <color theme="1"/>
        <rFont val="Calibri"/>
        <family val="2"/>
        <scheme val="minor"/>
      </rPr>
      <t>Cenário</t>
    </r>
    <r>
      <rPr>
        <sz val="10"/>
        <color theme="1"/>
        <rFont val="Calibri"/>
        <family val="2"/>
        <scheme val="minor"/>
      </rPr>
      <t xml:space="preserve">: 
</t>
    </r>
    <r>
      <rPr>
        <b/>
        <sz val="10"/>
        <color theme="1"/>
        <rFont val="Calibri"/>
        <family val="2"/>
        <scheme val="minor"/>
      </rPr>
      <t>Quando</t>
    </r>
    <r>
      <rPr>
        <sz val="10"/>
        <color theme="1"/>
        <rFont val="Calibri"/>
        <family val="2"/>
        <scheme val="minor"/>
      </rPr>
      <t xml:space="preserve"> o usuário estiver utilizando o whatsapp ou chatbot.
</t>
    </r>
    <r>
      <rPr>
        <b/>
        <sz val="10"/>
        <color theme="1"/>
        <rFont val="Calibri"/>
        <family val="2"/>
        <scheme val="minor"/>
      </rPr>
      <t>E</t>
    </r>
    <r>
      <rPr>
        <sz val="10"/>
        <color theme="1"/>
        <rFont val="Calibri"/>
        <family val="2"/>
        <scheme val="minor"/>
      </rPr>
      <t xml:space="preserve"> preencher os dados válidos.
</t>
    </r>
    <r>
      <rPr>
        <b/>
        <sz val="10"/>
        <color theme="1"/>
        <rFont val="Calibri"/>
        <family val="2"/>
        <scheme val="minor"/>
      </rPr>
      <t>Quando</t>
    </r>
    <r>
      <rPr>
        <sz val="10"/>
        <color theme="1"/>
        <rFont val="Calibri"/>
        <family val="2"/>
        <scheme val="minor"/>
      </rPr>
      <t xml:space="preserve"> selecionado a opção de 2 via de carteirinha
</t>
    </r>
    <r>
      <rPr>
        <b/>
        <sz val="10"/>
        <color theme="1"/>
        <rFont val="Calibri"/>
        <family val="2"/>
        <scheme val="minor"/>
      </rPr>
      <t>Então</t>
    </r>
    <r>
      <rPr>
        <sz val="10"/>
        <color theme="1"/>
        <rFont val="Calibri"/>
        <family val="2"/>
        <scheme val="minor"/>
      </rPr>
      <t xml:space="preserve"> o sistema deve exibir a carteirinha que pertence ao usuário, e pergunta se o usuário deseja receber a carteirinha  por email.
</t>
    </r>
    <r>
      <rPr>
        <b/>
        <sz val="10"/>
        <color theme="1"/>
        <rFont val="Calibri"/>
        <family val="2"/>
        <scheme val="minor"/>
      </rPr>
      <t>Quando</t>
    </r>
    <r>
      <rPr>
        <sz val="10"/>
        <color theme="1"/>
        <rFont val="Calibri"/>
        <family val="2"/>
        <scheme val="minor"/>
      </rPr>
      <t xml:space="preserve"> o usuário selecionar a opção SIM.
</t>
    </r>
    <r>
      <rPr>
        <b/>
        <sz val="10"/>
        <color theme="1"/>
        <rFont val="Calibri"/>
        <family val="2"/>
        <scheme val="minor"/>
      </rPr>
      <t>Então</t>
    </r>
    <r>
      <rPr>
        <sz val="10"/>
        <color theme="1"/>
        <rFont val="Calibri"/>
        <family val="2"/>
        <scheme val="minor"/>
      </rPr>
      <t xml:space="preserve"> o sistema deve pedir para que o usuário envie o email.
</t>
    </r>
    <r>
      <rPr>
        <b/>
        <sz val="10"/>
        <color theme="1"/>
        <rFont val="Calibri"/>
        <family val="2"/>
        <scheme val="minor"/>
      </rPr>
      <t>Quando</t>
    </r>
    <r>
      <rPr>
        <sz val="10"/>
        <color theme="1"/>
        <rFont val="Calibri"/>
        <family val="2"/>
        <scheme val="minor"/>
      </rPr>
      <t xml:space="preserve"> o usuário preencher o email.
</t>
    </r>
    <r>
      <rPr>
        <b/>
        <sz val="10"/>
        <color theme="1"/>
        <rFont val="Calibri"/>
        <family val="2"/>
        <scheme val="minor"/>
      </rPr>
      <t>Então</t>
    </r>
    <r>
      <rPr>
        <sz val="10"/>
        <color theme="1"/>
        <rFont val="Calibri"/>
        <family val="2"/>
        <scheme val="minor"/>
      </rPr>
      <t xml:space="preserve"> o sistema deve mandar a carteirinha.</t>
    </r>
  </si>
  <si>
    <r>
      <rPr>
        <b/>
        <sz val="10"/>
        <color theme="1"/>
        <rFont val="Calibri"/>
        <family val="2"/>
        <scheme val="minor"/>
      </rPr>
      <t>Estoria</t>
    </r>
    <r>
      <rPr>
        <sz val="10"/>
        <color theme="1"/>
        <rFont val="Calibri"/>
        <family val="2"/>
        <scheme val="minor"/>
      </rPr>
      <t xml:space="preserve">: Imagem template - Comunicação com a Rede Credenciada - Mogidonto
</t>
    </r>
    <r>
      <rPr>
        <b/>
        <sz val="10"/>
        <color theme="1"/>
        <rFont val="Calibri"/>
        <family val="2"/>
        <scheme val="minor"/>
      </rPr>
      <t>LINK</t>
    </r>
    <r>
      <rPr>
        <sz val="10"/>
        <color theme="1"/>
        <rFont val="Calibri"/>
        <family val="2"/>
        <scheme val="minor"/>
      </rPr>
      <t xml:space="preserve">: https://odontolabs.atlassian.net/browse/P21OECAR2-32
</t>
    </r>
    <r>
      <rPr>
        <b/>
        <sz val="10"/>
        <color theme="1"/>
        <rFont val="Calibri"/>
        <family val="2"/>
        <scheme val="minor"/>
      </rPr>
      <t>OBS</t>
    </r>
    <r>
      <rPr>
        <sz val="10"/>
        <color theme="1"/>
        <rFont val="Calibri"/>
        <family val="2"/>
        <scheme val="minor"/>
      </rPr>
      <t>:</t>
    </r>
  </si>
  <si>
    <t>Verificar se foi inserido os templates no repositório. - Cabeçalho</t>
  </si>
  <si>
    <t>Verificar se foi inserido os templates no repositório. - Rodapé</t>
  </si>
  <si>
    <r>
      <rPr>
        <b/>
        <sz val="10"/>
        <color theme="1"/>
        <rFont val="Calibri"/>
        <family val="2"/>
        <scheme val="minor"/>
      </rPr>
      <t>Estoria</t>
    </r>
    <r>
      <rPr>
        <sz val="10"/>
        <color theme="1"/>
        <rFont val="Calibri"/>
        <family val="2"/>
        <scheme val="minor"/>
      </rPr>
      <t xml:space="preserve">: Criação de Fluxo de Trabalho para o canal Bradesco Dental - WhatsApp
</t>
    </r>
    <r>
      <rPr>
        <b/>
        <sz val="10"/>
        <color theme="1"/>
        <rFont val="Calibri"/>
        <family val="2"/>
        <scheme val="minor"/>
      </rPr>
      <t>LINK</t>
    </r>
    <r>
      <rPr>
        <sz val="10"/>
        <color theme="1"/>
        <rFont val="Calibri"/>
        <family val="2"/>
        <scheme val="minor"/>
      </rPr>
      <t xml:space="preserve">: https://odontolabs.atlassian.net/browse/P21OECAR2-36
</t>
    </r>
    <r>
      <rPr>
        <b/>
        <sz val="10"/>
        <color theme="1"/>
        <rFont val="Calibri"/>
        <family val="2"/>
        <scheme val="minor"/>
      </rPr>
      <t>OBS</t>
    </r>
    <r>
      <rPr>
        <sz val="10"/>
        <color theme="1"/>
        <rFont val="Calibri"/>
        <family val="2"/>
        <scheme val="minor"/>
      </rPr>
      <t>:</t>
    </r>
  </si>
  <si>
    <t>Verificar se fluxo de trabalho foi criado!</t>
  </si>
  <si>
    <t>Verificar se foi retirado a pré-conversa e inserido o inicio da conversa idêntica ao do chatbot -odontoprev.</t>
  </si>
  <si>
    <r>
      <rPr>
        <b/>
        <sz val="10"/>
        <color theme="1"/>
        <rFont val="Calibri"/>
        <family val="2"/>
        <scheme val="minor"/>
      </rPr>
      <t>Estoria</t>
    </r>
    <r>
      <rPr>
        <sz val="10"/>
        <color theme="1"/>
        <rFont val="Calibri"/>
        <family val="2"/>
        <scheme val="minor"/>
      </rPr>
      <t xml:space="preserve">: Remover Pesquisa Pré Conversa - Chat Atual
</t>
    </r>
    <r>
      <rPr>
        <b/>
        <sz val="10"/>
        <color theme="1"/>
        <rFont val="Calibri"/>
        <family val="2"/>
        <scheme val="minor"/>
      </rPr>
      <t>LINK</t>
    </r>
    <r>
      <rPr>
        <sz val="10"/>
        <color theme="1"/>
        <rFont val="Calibri"/>
        <family val="2"/>
        <scheme val="minor"/>
      </rPr>
      <t xml:space="preserve">: https://odontolabs.atlassian.net/browse/P21OECAR2-37
</t>
    </r>
    <r>
      <rPr>
        <b/>
        <sz val="10"/>
        <color theme="1"/>
        <rFont val="Calibri"/>
        <family val="2"/>
        <scheme val="minor"/>
      </rPr>
      <t>OBS</t>
    </r>
    <r>
      <rPr>
        <sz val="10"/>
        <color theme="1"/>
        <rFont val="Calibri"/>
        <family val="2"/>
        <scheme val="minor"/>
      </rPr>
      <t>:
Anteriormente, quando o usuário acessava o chatbot, o sistema lançava uma pré-conversa(“formulário“), aonde o usuário deveria responder antes de começar o atendimento.
Com essa atualização, o sistema não deverá lançar essa pré-conversa e sim já iniciar a conversa como o chatbot odontoprev.</t>
    </r>
  </si>
  <si>
    <r>
      <rPr>
        <b/>
        <sz val="10"/>
        <color theme="1"/>
        <rFont val="Calibri"/>
        <family val="2"/>
        <scheme val="minor"/>
      </rPr>
      <t>Funcionalidade</t>
    </r>
    <r>
      <rPr>
        <sz val="10"/>
        <color theme="1"/>
        <rFont val="Calibri"/>
        <family val="2"/>
        <scheme val="minor"/>
      </rPr>
      <t xml:space="preserve">: Verificar se o chatbot/whatsapp faz o reconhecimento da marca do beneficiário e faz a distribuição para fila representante da marca.
</t>
    </r>
    <r>
      <rPr>
        <b/>
        <sz val="10"/>
        <color theme="1"/>
        <rFont val="Calibri"/>
        <family val="2"/>
        <scheme val="minor"/>
      </rPr>
      <t>Cenário</t>
    </r>
    <r>
      <rPr>
        <sz val="10"/>
        <color theme="1"/>
        <rFont val="Calibri"/>
        <family val="2"/>
        <scheme val="minor"/>
      </rPr>
      <t xml:space="preserve">: Distribuir o atendimento para a marca odontoprev através do whatsapp.
</t>
    </r>
    <r>
      <rPr>
        <b/>
        <sz val="10"/>
        <color theme="1"/>
        <rFont val="Calibri"/>
        <family val="2"/>
        <scheme val="minor"/>
      </rPr>
      <t>Eu</t>
    </r>
    <r>
      <rPr>
        <sz val="10"/>
        <color theme="1"/>
        <rFont val="Calibri"/>
        <family val="2"/>
        <scheme val="minor"/>
      </rPr>
      <t xml:space="preserve"> como Área de Negócio
</t>
    </r>
    <r>
      <rPr>
        <b/>
        <sz val="10"/>
        <color theme="1"/>
        <rFont val="Calibri"/>
        <family val="2"/>
        <scheme val="minor"/>
      </rPr>
      <t>Quando</t>
    </r>
    <r>
      <rPr>
        <sz val="10"/>
        <color theme="1"/>
        <rFont val="Calibri"/>
        <family val="2"/>
        <scheme val="minor"/>
      </rPr>
      <t xml:space="preserve"> o usuário estiver no whatsapp beneficiarios
</t>
    </r>
    <r>
      <rPr>
        <b/>
        <sz val="10"/>
        <color theme="1"/>
        <rFont val="Calibri"/>
        <family val="2"/>
        <scheme val="minor"/>
      </rPr>
      <t>E</t>
    </r>
    <r>
      <rPr>
        <sz val="10"/>
        <color theme="1"/>
        <rFont val="Calibri"/>
        <family val="2"/>
        <scheme val="minor"/>
      </rPr>
      <t xml:space="preserve"> inserir os dados necessários para atendimento
</t>
    </r>
    <r>
      <rPr>
        <b/>
        <sz val="10"/>
        <color theme="1"/>
        <rFont val="Calibri"/>
        <family val="2"/>
        <scheme val="minor"/>
      </rPr>
      <t>Quando</t>
    </r>
    <r>
      <rPr>
        <sz val="10"/>
        <color theme="1"/>
        <rFont val="Calibri"/>
        <family val="2"/>
        <scheme val="minor"/>
      </rPr>
      <t xml:space="preserve"> selecionar alguma opção que faz o transbordo para atendimento
</t>
    </r>
    <r>
      <rPr>
        <b/>
        <sz val="10"/>
        <color theme="1"/>
        <rFont val="Calibri"/>
        <family val="2"/>
        <scheme val="minor"/>
      </rPr>
      <t>Entao</t>
    </r>
    <r>
      <rPr>
        <sz val="10"/>
        <color theme="1"/>
        <rFont val="Calibri"/>
        <family val="2"/>
        <scheme val="minor"/>
      </rPr>
      <t xml:space="preserve"> o sistema deve reconhecer a marca e fazer a distribuição entre elas</t>
    </r>
  </si>
  <si>
    <r>
      <rPr>
        <b/>
        <sz val="10"/>
        <color theme="1"/>
        <rFont val="Calibri"/>
        <family val="2"/>
        <scheme val="minor"/>
      </rPr>
      <t>Funcionalidade</t>
    </r>
    <r>
      <rPr>
        <sz val="10"/>
        <color theme="1"/>
        <rFont val="Calibri"/>
        <family val="2"/>
        <scheme val="minor"/>
      </rPr>
      <t xml:space="preserve">: Verificar se o chatbot/whatsapp faz o reconhecimento da marca do beneficiário e faz a distribuição para fila representante da marca.
</t>
    </r>
    <r>
      <rPr>
        <b/>
        <sz val="10"/>
        <color theme="1"/>
        <rFont val="Calibri"/>
        <family val="2"/>
        <scheme val="minor"/>
      </rPr>
      <t xml:space="preserve">Cenário: </t>
    </r>
    <r>
      <rPr>
        <sz val="10"/>
        <color theme="1"/>
        <rFont val="Calibri"/>
        <family val="2"/>
        <scheme val="minor"/>
      </rPr>
      <t>Distribuir o atendimento para a marca bradesco através do whatsapp.</t>
    </r>
    <r>
      <rPr>
        <b/>
        <sz val="10"/>
        <color theme="1"/>
        <rFont val="Calibri"/>
        <family val="2"/>
        <scheme val="minor"/>
      </rPr>
      <t xml:space="preserve">
Eu </t>
    </r>
    <r>
      <rPr>
        <sz val="10"/>
        <color theme="1"/>
        <rFont val="Calibri"/>
        <family val="2"/>
        <scheme val="minor"/>
      </rPr>
      <t>como Área de Negócio</t>
    </r>
    <r>
      <rPr>
        <b/>
        <sz val="10"/>
        <color theme="1"/>
        <rFont val="Calibri"/>
        <family val="2"/>
        <scheme val="minor"/>
      </rPr>
      <t xml:space="preserve">
Quando </t>
    </r>
    <r>
      <rPr>
        <sz val="10"/>
        <color theme="1"/>
        <rFont val="Calibri"/>
        <family val="2"/>
        <scheme val="minor"/>
      </rPr>
      <t>o usuário estiver no whatsapp beneficiarios</t>
    </r>
    <r>
      <rPr>
        <b/>
        <sz val="10"/>
        <color theme="1"/>
        <rFont val="Calibri"/>
        <family val="2"/>
        <scheme val="minor"/>
      </rPr>
      <t xml:space="preserve">
E</t>
    </r>
    <r>
      <rPr>
        <sz val="10"/>
        <color theme="1"/>
        <rFont val="Calibri"/>
        <family val="2"/>
        <scheme val="minor"/>
      </rPr>
      <t xml:space="preserve"> inserir os dados necessários para atendimento</t>
    </r>
    <r>
      <rPr>
        <b/>
        <sz val="10"/>
        <color theme="1"/>
        <rFont val="Calibri"/>
        <family val="2"/>
        <scheme val="minor"/>
      </rPr>
      <t xml:space="preserve">
Quando</t>
    </r>
    <r>
      <rPr>
        <sz val="10"/>
        <color theme="1"/>
        <rFont val="Calibri"/>
        <family val="2"/>
        <scheme val="minor"/>
      </rPr>
      <t xml:space="preserve"> selecionar alguma opção que faz o transbordo para atendimento</t>
    </r>
    <r>
      <rPr>
        <b/>
        <sz val="10"/>
        <color theme="1"/>
        <rFont val="Calibri"/>
        <family val="2"/>
        <scheme val="minor"/>
      </rPr>
      <t xml:space="preserve">
Entao </t>
    </r>
    <r>
      <rPr>
        <sz val="10"/>
        <color theme="1"/>
        <rFont val="Calibri"/>
        <family val="2"/>
        <scheme val="minor"/>
      </rPr>
      <t>o sistema deve reconhecer a marca e fazer a distribuição entre elas</t>
    </r>
  </si>
  <si>
    <r>
      <rPr>
        <b/>
        <sz val="10"/>
        <color theme="1"/>
        <rFont val="Calibri"/>
        <family val="2"/>
        <scheme val="minor"/>
      </rPr>
      <t>Funcionalidade</t>
    </r>
    <r>
      <rPr>
        <sz val="10"/>
        <color theme="1"/>
        <rFont val="Calibri"/>
        <family val="2"/>
        <scheme val="minor"/>
      </rPr>
      <t xml:space="preserve">: Verificar se o chatbot/whatsapp faz o reconhecimento da marca do beneficiário e faz a distribuição para fila representante da marca.
</t>
    </r>
    <r>
      <rPr>
        <b/>
        <sz val="10"/>
        <color theme="1"/>
        <rFont val="Calibri"/>
        <family val="2"/>
        <scheme val="minor"/>
      </rPr>
      <t xml:space="preserve">Cenário: </t>
    </r>
    <r>
      <rPr>
        <sz val="10"/>
        <color theme="1"/>
        <rFont val="Calibri"/>
        <family val="2"/>
        <scheme val="minor"/>
      </rPr>
      <t>Distribuir o atendimento para a marca odontoprev através do chatbot odontoprev.</t>
    </r>
    <r>
      <rPr>
        <b/>
        <sz val="10"/>
        <color theme="1"/>
        <rFont val="Calibri"/>
        <family val="2"/>
        <scheme val="minor"/>
      </rPr>
      <t xml:space="preserve">
Eu </t>
    </r>
    <r>
      <rPr>
        <sz val="10"/>
        <color theme="1"/>
        <rFont val="Calibri"/>
        <family val="2"/>
        <scheme val="minor"/>
      </rPr>
      <t>como Área de Negócio</t>
    </r>
    <r>
      <rPr>
        <b/>
        <sz val="10"/>
        <color theme="1"/>
        <rFont val="Calibri"/>
        <family val="2"/>
        <scheme val="minor"/>
      </rPr>
      <t xml:space="preserve">
Quando</t>
    </r>
    <r>
      <rPr>
        <sz val="10"/>
        <color theme="1"/>
        <rFont val="Calibri"/>
        <family val="2"/>
        <scheme val="minor"/>
      </rPr>
      <t xml:space="preserve"> o usuário estiver no chatbot odontoprev</t>
    </r>
    <r>
      <rPr>
        <b/>
        <sz val="10"/>
        <color theme="1"/>
        <rFont val="Calibri"/>
        <family val="2"/>
        <scheme val="minor"/>
      </rPr>
      <t xml:space="preserve">
E</t>
    </r>
    <r>
      <rPr>
        <sz val="10"/>
        <color theme="1"/>
        <rFont val="Calibri"/>
        <family val="2"/>
        <scheme val="minor"/>
      </rPr>
      <t xml:space="preserve"> inserir os dados necessários para atendimento</t>
    </r>
    <r>
      <rPr>
        <b/>
        <sz val="10"/>
        <color theme="1"/>
        <rFont val="Calibri"/>
        <family val="2"/>
        <scheme val="minor"/>
      </rPr>
      <t xml:space="preserve">
Quando</t>
    </r>
    <r>
      <rPr>
        <sz val="10"/>
        <color theme="1"/>
        <rFont val="Calibri"/>
        <family val="2"/>
        <scheme val="minor"/>
      </rPr>
      <t xml:space="preserve"> selecionar alguma opção que faz o transbordo para atendimento</t>
    </r>
    <r>
      <rPr>
        <b/>
        <sz val="10"/>
        <color theme="1"/>
        <rFont val="Calibri"/>
        <family val="2"/>
        <scheme val="minor"/>
      </rPr>
      <t xml:space="preserve">
Entao</t>
    </r>
    <r>
      <rPr>
        <sz val="10"/>
        <color theme="1"/>
        <rFont val="Calibri"/>
        <family val="2"/>
        <scheme val="minor"/>
      </rPr>
      <t xml:space="preserve"> o sistema deve reconhecer a marca e fazer a distribuição entre elas</t>
    </r>
  </si>
  <si>
    <r>
      <rPr>
        <b/>
        <sz val="10"/>
        <color theme="1"/>
        <rFont val="Calibri"/>
        <family val="2"/>
        <scheme val="minor"/>
      </rPr>
      <t>Funcionalidade</t>
    </r>
    <r>
      <rPr>
        <sz val="10"/>
        <color theme="1"/>
        <rFont val="Calibri"/>
        <family val="2"/>
        <scheme val="minor"/>
      </rPr>
      <t xml:space="preserve">: Verificar se o chatbot/whatsapp faz o reconhecimento da marca do beneficiário e faz a distribuição para fila representante da marca.
</t>
    </r>
    <r>
      <rPr>
        <b/>
        <sz val="10"/>
        <color theme="1"/>
        <rFont val="Calibri"/>
        <family val="2"/>
        <scheme val="minor"/>
      </rPr>
      <t>Cenário:</t>
    </r>
    <r>
      <rPr>
        <sz val="10"/>
        <color theme="1"/>
        <rFont val="Calibri"/>
        <family val="2"/>
        <scheme val="minor"/>
      </rPr>
      <t xml:space="preserve"> Distribuir o atendimento para a marca bradesco através do chatbot bradesco.</t>
    </r>
    <r>
      <rPr>
        <b/>
        <sz val="10"/>
        <color theme="1"/>
        <rFont val="Calibri"/>
        <family val="2"/>
        <scheme val="minor"/>
      </rPr>
      <t xml:space="preserve">
Eu</t>
    </r>
    <r>
      <rPr>
        <sz val="10"/>
        <color theme="1"/>
        <rFont val="Calibri"/>
        <family val="2"/>
        <scheme val="minor"/>
      </rPr>
      <t xml:space="preserve"> como Área de Negócio</t>
    </r>
    <r>
      <rPr>
        <b/>
        <sz val="10"/>
        <color theme="1"/>
        <rFont val="Calibri"/>
        <family val="2"/>
        <scheme val="minor"/>
      </rPr>
      <t xml:space="preserve">
Quando</t>
    </r>
    <r>
      <rPr>
        <sz val="10"/>
        <color theme="1"/>
        <rFont val="Calibri"/>
        <family val="2"/>
        <scheme val="minor"/>
      </rPr>
      <t xml:space="preserve"> o usuário estiver no chatbot odontoprev</t>
    </r>
    <r>
      <rPr>
        <b/>
        <sz val="10"/>
        <color theme="1"/>
        <rFont val="Calibri"/>
        <family val="2"/>
        <scheme val="minor"/>
      </rPr>
      <t xml:space="preserve">
E</t>
    </r>
    <r>
      <rPr>
        <sz val="10"/>
        <color theme="1"/>
        <rFont val="Calibri"/>
        <family val="2"/>
        <scheme val="minor"/>
      </rPr>
      <t xml:space="preserve"> inserir os dados necessários para atendimento</t>
    </r>
    <r>
      <rPr>
        <b/>
        <sz val="10"/>
        <color theme="1"/>
        <rFont val="Calibri"/>
        <family val="2"/>
        <scheme val="minor"/>
      </rPr>
      <t xml:space="preserve">
Quando </t>
    </r>
    <r>
      <rPr>
        <sz val="10"/>
        <color theme="1"/>
        <rFont val="Calibri"/>
        <family val="2"/>
        <scheme val="minor"/>
      </rPr>
      <t>selecionar alguma opção que faz o transbordo para atendimento</t>
    </r>
    <r>
      <rPr>
        <b/>
        <sz val="10"/>
        <color theme="1"/>
        <rFont val="Calibri"/>
        <family val="2"/>
        <scheme val="minor"/>
      </rPr>
      <t xml:space="preserve">
Entao </t>
    </r>
    <r>
      <rPr>
        <sz val="10"/>
        <color theme="1"/>
        <rFont val="Calibri"/>
        <family val="2"/>
        <scheme val="minor"/>
      </rPr>
      <t>o sistema deve reconhecer a marca e fazer a distribuição entre elas</t>
    </r>
  </si>
  <si>
    <r>
      <rPr>
        <b/>
        <sz val="10"/>
        <color theme="1"/>
        <rFont val="Calibri"/>
        <family val="2"/>
        <scheme val="minor"/>
      </rPr>
      <t>Estoria</t>
    </r>
    <r>
      <rPr>
        <sz val="10"/>
        <color theme="1"/>
        <rFont val="Calibri"/>
        <family val="2"/>
        <scheme val="minor"/>
      </rPr>
      <t xml:space="preserve">: Roteamento de filas  no transbordo - reconhecimento da marca
</t>
    </r>
    <r>
      <rPr>
        <b/>
        <sz val="10"/>
        <color theme="1"/>
        <rFont val="Calibri"/>
        <family val="2"/>
        <scheme val="minor"/>
      </rPr>
      <t>LINK</t>
    </r>
    <r>
      <rPr>
        <sz val="10"/>
        <color theme="1"/>
        <rFont val="Calibri"/>
        <family val="2"/>
        <scheme val="minor"/>
      </rPr>
      <t xml:space="preserve">: https://odontolabs.atlassian.net/browse/P21OECAR2-46
</t>
    </r>
    <r>
      <rPr>
        <b/>
        <sz val="10"/>
        <color theme="1"/>
        <rFont val="Calibri"/>
        <family val="2"/>
        <scheme val="minor"/>
      </rPr>
      <t>OBS</t>
    </r>
    <r>
      <rPr>
        <sz val="10"/>
        <color theme="1"/>
        <rFont val="Calibri"/>
        <family val="2"/>
        <scheme val="minor"/>
      </rPr>
      <t>:
Durante os testes dessa estoria, notei que após o transbordo para atendimento humano, o sistema(omnicanal) não estava preenchendo os campos relacionados ao usuário.
Após conversa com o @Thiago de Barros Andrade, ele me alertou sobre uma atualização que está sendo feita pela equipe do Fasttrack, possívelmente a equipe tenha feito o desligamento do Java Script.</t>
    </r>
  </si>
  <si>
    <r>
      <rPr>
        <b/>
        <sz val="10"/>
        <color theme="1"/>
        <rFont val="Calibri"/>
        <family val="2"/>
        <scheme val="minor"/>
      </rPr>
      <t>Estoria</t>
    </r>
    <r>
      <rPr>
        <sz val="10"/>
        <color theme="1"/>
        <rFont val="Calibri"/>
        <family val="2"/>
        <scheme val="minor"/>
      </rPr>
      <t xml:space="preserve">: Roteamento de filas no transbordo - bot
</t>
    </r>
    <r>
      <rPr>
        <b/>
        <sz val="10"/>
        <color theme="1"/>
        <rFont val="Calibri"/>
        <family val="2"/>
        <scheme val="minor"/>
      </rPr>
      <t>LINK</t>
    </r>
    <r>
      <rPr>
        <sz val="10"/>
        <color theme="1"/>
        <rFont val="Calibri"/>
        <family val="2"/>
        <scheme val="minor"/>
      </rPr>
      <t xml:space="preserve">: https://odontolabs.atlassian.net/browse/P21OECAR2-47
</t>
    </r>
    <r>
      <rPr>
        <b/>
        <sz val="10"/>
        <color theme="1"/>
        <rFont val="Calibri"/>
        <family val="2"/>
        <scheme val="minor"/>
      </rPr>
      <t>OBS</t>
    </r>
    <r>
      <rPr>
        <sz val="10"/>
        <color theme="1"/>
        <rFont val="Calibri"/>
        <family val="2"/>
        <scheme val="minor"/>
      </rPr>
      <t>:</t>
    </r>
  </si>
  <si>
    <t>Não precisa de teste</t>
  </si>
  <si>
    <r>
      <rPr>
        <b/>
        <sz val="10"/>
        <color theme="1"/>
        <rFont val="Calibri"/>
        <family val="2"/>
        <scheme val="minor"/>
      </rPr>
      <t>Estoria</t>
    </r>
    <r>
      <rPr>
        <sz val="10"/>
        <color theme="1"/>
        <rFont val="Calibri"/>
        <family val="2"/>
        <scheme val="minor"/>
      </rPr>
      <t xml:space="preserve">: Estudo das Integrações - Bradesco Dental
</t>
    </r>
    <r>
      <rPr>
        <b/>
        <sz val="10"/>
        <color theme="1"/>
        <rFont val="Calibri"/>
        <family val="2"/>
        <scheme val="minor"/>
      </rPr>
      <t>LINK</t>
    </r>
    <r>
      <rPr>
        <sz val="10"/>
        <color theme="1"/>
        <rFont val="Calibri"/>
        <family val="2"/>
        <scheme val="minor"/>
      </rPr>
      <t xml:space="preserve">: https://odontolabs.atlassian.net/browse/P21OECAR2-12
</t>
    </r>
    <r>
      <rPr>
        <b/>
        <sz val="10"/>
        <color theme="1"/>
        <rFont val="Calibri"/>
        <family val="2"/>
        <scheme val="minor"/>
      </rPr>
      <t>OBS</t>
    </r>
    <r>
      <rPr>
        <sz val="10"/>
        <color theme="1"/>
        <rFont val="Calibri"/>
        <family val="2"/>
        <scheme val="minor"/>
      </rPr>
      <t>:</t>
    </r>
  </si>
  <si>
    <t>Estoria de estudo, não necessita de testes</t>
  </si>
  <si>
    <r>
      <rPr>
        <b/>
        <sz val="10"/>
        <color theme="1"/>
        <rFont val="Calibri"/>
        <family val="2"/>
        <scheme val="minor"/>
      </rPr>
      <t>Estoria</t>
    </r>
    <r>
      <rPr>
        <sz val="10"/>
        <color theme="1"/>
        <rFont val="Calibri"/>
        <family val="2"/>
        <scheme val="minor"/>
      </rPr>
      <t xml:space="preserve">: 4 - Alterar template de e-mail do Boleto 
</t>
    </r>
    <r>
      <rPr>
        <b/>
        <sz val="10"/>
        <color theme="1"/>
        <rFont val="Calibri"/>
        <family val="2"/>
        <scheme val="minor"/>
      </rPr>
      <t>LINK</t>
    </r>
    <r>
      <rPr>
        <sz val="10"/>
        <color theme="1"/>
        <rFont val="Calibri"/>
        <family val="2"/>
        <scheme val="minor"/>
      </rPr>
      <t xml:space="preserve">: https://odontolabs.atlassian.net/browse/P21OECAR2-29
</t>
    </r>
    <r>
      <rPr>
        <b/>
        <sz val="10"/>
        <color theme="1"/>
        <rFont val="Calibri"/>
        <family val="2"/>
        <scheme val="minor"/>
      </rPr>
      <t>OBS</t>
    </r>
    <r>
      <rPr>
        <sz val="10"/>
        <color theme="1"/>
        <rFont val="Calibri"/>
        <family val="2"/>
        <scheme val="minor"/>
      </rPr>
      <t>:</t>
    </r>
  </si>
  <si>
    <r>
      <rPr>
        <b/>
        <sz val="10"/>
        <color theme="1"/>
        <rFont val="Calibri"/>
        <family val="2"/>
        <scheme val="minor"/>
      </rPr>
      <t>Caso</t>
    </r>
    <r>
      <rPr>
        <sz val="10"/>
        <color theme="1"/>
        <rFont val="Calibri"/>
        <family val="2"/>
        <scheme val="minor"/>
      </rPr>
      <t xml:space="preserve">: Válidar atualização no template da 2° via de boleto.
</t>
    </r>
    <r>
      <rPr>
        <b/>
        <sz val="10"/>
        <color theme="1"/>
        <rFont val="Calibri"/>
        <family val="2"/>
        <scheme val="minor"/>
      </rPr>
      <t>Cenário</t>
    </r>
    <r>
      <rPr>
        <sz val="10"/>
        <color theme="1"/>
        <rFont val="Calibri"/>
        <family val="2"/>
        <scheme val="minor"/>
      </rPr>
      <t xml:space="preserve">: 
</t>
    </r>
    <r>
      <rPr>
        <b/>
        <sz val="10"/>
        <color theme="1"/>
        <rFont val="Calibri"/>
        <family val="2"/>
        <scheme val="minor"/>
      </rPr>
      <t>Quando</t>
    </r>
    <r>
      <rPr>
        <sz val="10"/>
        <color theme="1"/>
        <rFont val="Calibri"/>
        <family val="2"/>
        <scheme val="minor"/>
      </rPr>
      <t xml:space="preserve"> o usuário estiver utilizando o whatsapp ou chatbot.
</t>
    </r>
    <r>
      <rPr>
        <b/>
        <sz val="10"/>
        <color theme="1"/>
        <rFont val="Calibri"/>
        <family val="2"/>
        <scheme val="minor"/>
      </rPr>
      <t>E</t>
    </r>
    <r>
      <rPr>
        <sz val="10"/>
        <color theme="1"/>
        <rFont val="Calibri"/>
        <family val="2"/>
        <scheme val="minor"/>
      </rPr>
      <t xml:space="preserve"> preencher os dados válidos.
</t>
    </r>
    <r>
      <rPr>
        <b/>
        <sz val="10"/>
        <color theme="1"/>
        <rFont val="Calibri"/>
        <family val="2"/>
        <scheme val="minor"/>
      </rPr>
      <t>Quando</t>
    </r>
    <r>
      <rPr>
        <sz val="10"/>
        <color theme="1"/>
        <rFont val="Calibri"/>
        <family val="2"/>
        <scheme val="minor"/>
      </rPr>
      <t xml:space="preserve"> selecionado a opção de 2 via de boleto
</t>
    </r>
    <r>
      <rPr>
        <b/>
        <sz val="10"/>
        <color theme="1"/>
        <rFont val="Calibri"/>
        <family val="2"/>
        <scheme val="minor"/>
      </rPr>
      <t>Então</t>
    </r>
    <r>
      <rPr>
        <sz val="10"/>
        <color theme="1"/>
        <rFont val="Calibri"/>
        <family val="2"/>
        <scheme val="minor"/>
      </rPr>
      <t xml:space="preserve"> o sistema deve exibir os boletos disponíveis pertecente ao usuário, e pergunta se o usuário deseja receber a boleto por email.
</t>
    </r>
    <r>
      <rPr>
        <b/>
        <sz val="10"/>
        <color theme="1"/>
        <rFont val="Calibri"/>
        <family val="2"/>
        <scheme val="minor"/>
      </rPr>
      <t>Quando</t>
    </r>
    <r>
      <rPr>
        <sz val="10"/>
        <color theme="1"/>
        <rFont val="Calibri"/>
        <family val="2"/>
        <scheme val="minor"/>
      </rPr>
      <t xml:space="preserve"> o usuário selecionar a opção SIM.
</t>
    </r>
    <r>
      <rPr>
        <b/>
        <sz val="10"/>
        <color theme="1"/>
        <rFont val="Calibri"/>
        <family val="2"/>
        <scheme val="minor"/>
      </rPr>
      <t>Então</t>
    </r>
    <r>
      <rPr>
        <sz val="10"/>
        <color theme="1"/>
        <rFont val="Calibri"/>
        <family val="2"/>
        <scheme val="minor"/>
      </rPr>
      <t xml:space="preserve"> o sistema deve pedir para que o usuário insira o email em que deseja receber os boletos.
</t>
    </r>
    <r>
      <rPr>
        <b/>
        <sz val="10"/>
        <color theme="1"/>
        <rFont val="Calibri"/>
        <family val="2"/>
        <scheme val="minor"/>
      </rPr>
      <t>Quando</t>
    </r>
    <r>
      <rPr>
        <sz val="10"/>
        <color theme="1"/>
        <rFont val="Calibri"/>
        <family val="2"/>
        <scheme val="minor"/>
      </rPr>
      <t xml:space="preserve"> o usuário preencher o email.
</t>
    </r>
    <r>
      <rPr>
        <b/>
        <sz val="10"/>
        <color theme="1"/>
        <rFont val="Calibri"/>
        <family val="2"/>
        <scheme val="minor"/>
      </rPr>
      <t>Então</t>
    </r>
    <r>
      <rPr>
        <sz val="10"/>
        <color theme="1"/>
        <rFont val="Calibri"/>
        <family val="2"/>
        <scheme val="minor"/>
      </rPr>
      <t xml:space="preserve"> o sistema deve mandar os boletos.</t>
    </r>
  </si>
  <si>
    <r>
      <rPr>
        <b/>
        <sz val="10"/>
        <color theme="1"/>
        <rFont val="Calibri"/>
        <family val="2"/>
        <scheme val="minor"/>
      </rPr>
      <t>Caso</t>
    </r>
    <r>
      <rPr>
        <sz val="10"/>
        <color theme="1"/>
        <rFont val="Calibri"/>
        <family val="2"/>
        <scheme val="minor"/>
      </rPr>
      <t xml:space="preserve">: Válidar atualização no template da 2° via de boleto.
</t>
    </r>
    <r>
      <rPr>
        <b/>
        <sz val="10"/>
        <color theme="1"/>
        <rFont val="Calibri"/>
        <family val="2"/>
        <scheme val="minor"/>
      </rPr>
      <t>Cenário</t>
    </r>
    <r>
      <rPr>
        <sz val="10"/>
        <color theme="1"/>
        <rFont val="Calibri"/>
        <family val="2"/>
        <scheme val="minor"/>
      </rPr>
      <t xml:space="preserve">: 
</t>
    </r>
    <r>
      <rPr>
        <b/>
        <sz val="10"/>
        <color theme="1"/>
        <rFont val="Calibri"/>
        <family val="2"/>
        <scheme val="minor"/>
      </rPr>
      <t>Quando</t>
    </r>
    <r>
      <rPr>
        <sz val="10"/>
        <color theme="1"/>
        <rFont val="Calibri"/>
        <family val="2"/>
        <scheme val="minor"/>
      </rPr>
      <t xml:space="preserve"> o usuário estiver utilizando o whatsapp ou chatbot.
</t>
    </r>
    <r>
      <rPr>
        <b/>
        <sz val="10"/>
        <color theme="1"/>
        <rFont val="Calibri"/>
        <family val="2"/>
        <scheme val="minor"/>
      </rPr>
      <t>E</t>
    </r>
    <r>
      <rPr>
        <sz val="10"/>
        <color theme="1"/>
        <rFont val="Calibri"/>
        <family val="2"/>
        <scheme val="minor"/>
      </rPr>
      <t xml:space="preserve"> preencher os dados válidos.
</t>
    </r>
    <r>
      <rPr>
        <b/>
        <sz val="10"/>
        <color theme="1"/>
        <rFont val="Calibri"/>
        <family val="2"/>
        <scheme val="minor"/>
      </rPr>
      <t>Quando</t>
    </r>
    <r>
      <rPr>
        <sz val="10"/>
        <color theme="1"/>
        <rFont val="Calibri"/>
        <family val="2"/>
        <scheme val="minor"/>
      </rPr>
      <t xml:space="preserve"> selecionado a opção de 2 via de boleto
</t>
    </r>
    <r>
      <rPr>
        <b/>
        <sz val="10"/>
        <color theme="1"/>
        <rFont val="Calibri"/>
        <family val="2"/>
        <scheme val="minor"/>
      </rPr>
      <t>Então</t>
    </r>
    <r>
      <rPr>
        <sz val="10"/>
        <color theme="1"/>
        <rFont val="Calibri"/>
        <family val="2"/>
        <scheme val="minor"/>
      </rPr>
      <t xml:space="preserve">  o sistema deve exibir os boletos disponíveis pertecente ao usuário, e pergunta se o usuário deseja receber a boleto por email.
</t>
    </r>
    <r>
      <rPr>
        <b/>
        <sz val="10"/>
        <color theme="1"/>
        <rFont val="Calibri"/>
        <family val="2"/>
        <scheme val="minor"/>
      </rPr>
      <t>Quando</t>
    </r>
    <r>
      <rPr>
        <sz val="10"/>
        <color theme="1"/>
        <rFont val="Calibri"/>
        <family val="2"/>
        <scheme val="minor"/>
      </rPr>
      <t xml:space="preserve"> o usuário selecionar a opção NÃO.
</t>
    </r>
    <r>
      <rPr>
        <b/>
        <sz val="10"/>
        <color theme="1"/>
        <rFont val="Calibri"/>
        <family val="2"/>
        <scheme val="minor"/>
      </rPr>
      <t>Então</t>
    </r>
    <r>
      <rPr>
        <sz val="10"/>
        <color theme="1"/>
        <rFont val="Calibri"/>
        <family val="2"/>
        <scheme val="minor"/>
      </rPr>
      <t xml:space="preserve"> o sistema deve dar continuação a regra de negócio(seguir com o fluxo)</t>
    </r>
  </si>
  <si>
    <t>Bloqueado</t>
  </si>
  <si>
    <t>odontoprev - politica - dentista</t>
  </si>
  <si>
    <t>odontoprev - termo - beneficiario</t>
  </si>
  <si>
    <t>odontoprev - ambos - corretor</t>
  </si>
  <si>
    <t>odontoprev - politica - empresa</t>
  </si>
  <si>
    <t>bradesco - termo - dentista</t>
  </si>
  <si>
    <t>bradesco - ambos - beneficiario</t>
  </si>
  <si>
    <t>bradesco - politica - corretor</t>
  </si>
  <si>
    <t>bradesco - termo - empresa</t>
  </si>
  <si>
    <t>bbdental - ambos - dentista</t>
  </si>
  <si>
    <t>bbdental - politica - beneficiario</t>
  </si>
  <si>
    <t>bbdental - termo - corretor</t>
  </si>
  <si>
    <t>bbdental - ambos - empresa</t>
  </si>
  <si>
    <t>privian - politica - dentista</t>
  </si>
  <si>
    <t>privian - termo - beneficiario</t>
  </si>
  <si>
    <t>privian - ambos - corretor</t>
  </si>
  <si>
    <t>privian - politica - empresa</t>
  </si>
  <si>
    <t>odontosystem - termo - dentista</t>
  </si>
  <si>
    <t>odontosystem - ambos - beneficiario</t>
  </si>
  <si>
    <t>odontosystem - politica - corretor</t>
  </si>
  <si>
    <t>odontosystem - termo - empresa</t>
  </si>
  <si>
    <t>mogidonto - ambos - dentista</t>
  </si>
  <si>
    <t>mogidonto - politica - beneficiario</t>
  </si>
  <si>
    <t>mogidonto - termo - corretor</t>
  </si>
  <si>
    <t>mogidonto - ambos - empresa</t>
  </si>
  <si>
    <r>
      <rPr>
        <b/>
        <sz val="10"/>
        <color theme="1"/>
        <rFont val="Calibri"/>
        <family val="2"/>
        <scheme val="minor"/>
      </rPr>
      <t>Estoria</t>
    </r>
    <r>
      <rPr>
        <sz val="10"/>
        <color theme="1"/>
        <rFont val="Calibri"/>
        <family val="2"/>
        <scheme val="minor"/>
      </rPr>
      <t xml:space="preserve">: Mudança na tabela do Opt in - CRM
</t>
    </r>
    <r>
      <rPr>
        <b/>
        <sz val="10"/>
        <color theme="1"/>
        <rFont val="Calibri"/>
        <family val="2"/>
        <scheme val="minor"/>
      </rPr>
      <t>LINK</t>
    </r>
    <r>
      <rPr>
        <sz val="10"/>
        <color theme="1"/>
        <rFont val="Calibri"/>
        <family val="2"/>
        <scheme val="minor"/>
      </rPr>
      <t xml:space="preserve">: https://odontolabs.atlassian.net/browse/P21OECAR2-44
</t>
    </r>
    <r>
      <rPr>
        <b/>
        <sz val="10"/>
        <color theme="1"/>
        <rFont val="Calibri"/>
        <family val="2"/>
        <scheme val="minor"/>
      </rPr>
      <t>OBS: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</si>
</sst>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2"/>
      <color theme="0"/>
      <name val="Roboto"/>
    </font>
    <font>
      <b/>
      <sz val="11"/>
      <color theme="0"/>
      <name val="Roboto"/>
    </font>
    <font>
      <sz val="11"/>
      <color theme="1"/>
      <name val="Roboto"/>
    </font>
    <font>
      <b/>
      <sz val="10"/>
      <color theme="0"/>
      <name val="Roboto"/>
    </font>
    <font>
      <b/>
      <sz val="11"/>
      <color theme="1"/>
      <name val="Roboto"/>
    </font>
    <font>
      <b/>
      <sz val="12"/>
      <color rgb="FFFFFF00"/>
      <name val="Roboto"/>
    </font>
    <font>
      <sz val="11"/>
      <color theme="0"/>
      <name val="Roboto"/>
    </font>
    <font>
      <b/>
      <sz val="10"/>
      <color theme="1"/>
      <name val="Roboto"/>
    </font>
    <font>
      <b/>
      <sz val="8.5"/>
      <color theme="1"/>
      <name val="Roboto"/>
    </font>
    <font>
      <b/>
      <sz val="16"/>
      <color theme="0"/>
      <name val="Roboto"/>
    </font>
    <font>
      <b/>
      <sz val="16"/>
      <name val="Roboto"/>
    </font>
    <font>
      <b/>
      <sz val="8"/>
      <color theme="2"/>
      <name val="Roboto"/>
    </font>
    <font>
      <b/>
      <sz val="8"/>
      <name val="Roboto"/>
    </font>
    <font>
      <b/>
      <sz val="10"/>
      <color theme="1"/>
      <name val="Calibri"/>
      <family val="2"/>
      <scheme val="minor"/>
    </font>
    <font>
      <b/>
      <sz val="11"/>
      <color rgb="FFFFFF00"/>
      <name val="Roboto"/>
    </font>
    <font>
      <b/>
      <sz val="9"/>
      <color theme="1"/>
      <name val="Roboto"/>
    </font>
    <font>
      <sz val="8"/>
      <name val="Calibri"/>
      <family val="2"/>
      <scheme val="minor"/>
    </font>
    <font>
      <b/>
      <sz val="9"/>
      <color theme="0"/>
      <name val="Roboto"/>
    </font>
    <font>
      <b/>
      <sz val="12"/>
      <color theme="5" tint="0.59999389629810485"/>
      <name val="Roboto"/>
    </font>
    <font>
      <b/>
      <sz val="8.5"/>
      <color theme="0"/>
      <name val="Roboto"/>
    </font>
    <font>
      <b/>
      <sz val="10"/>
      <color rgb="FFFFFF00"/>
      <name val="Roboto"/>
    </font>
    <font>
      <b/>
      <sz val="12"/>
      <color theme="1"/>
      <name val="Calibri"/>
      <family val="2"/>
      <scheme val="minor"/>
    </font>
    <font>
      <sz val="10"/>
      <color theme="1"/>
      <name val="Roboto"/>
    </font>
    <font>
      <b/>
      <u/>
      <sz val="11"/>
      <color theme="1"/>
      <name val="Calibri"/>
      <family val="2"/>
      <scheme val="minor"/>
    </font>
    <font>
      <i/>
      <sz val="11"/>
      <color theme="1"/>
      <name val="Calibri"/>
      <family val="2"/>
      <scheme val="minor"/>
    </font>
    <font>
      <b/>
      <i/>
      <sz val="11"/>
      <color theme="1"/>
      <name val="Calibri"/>
      <family val="2"/>
      <scheme val="minor"/>
    </font>
    <font>
      <sz val="11"/>
      <color theme="0"/>
      <name val="Calibri"/>
      <family val="2"/>
      <scheme val="minor"/>
    </font>
    <font>
      <b/>
      <sz val="12"/>
      <color rgb="FF202124"/>
      <name val="Arial"/>
      <family val="2"/>
    </font>
    <font>
      <b/>
      <sz val="8"/>
      <color theme="0" tint="-4.9989318521683403E-2"/>
      <name val="Roboto"/>
    </font>
    <font>
      <u/>
      <sz val="10"/>
      <color theme="1"/>
      <name val="Calibri"/>
      <family val="2"/>
      <scheme val="minor"/>
    </font>
    <font>
      <u/>
      <sz val="11"/>
      <color theme="10"/>
      <name val="Calibri"/>
      <family val="2"/>
      <scheme val="minor"/>
    </font>
    <font>
      <b/>
      <sz val="14"/>
      <color theme="1"/>
      <name val="Calibri"/>
      <family val="2"/>
      <scheme val="minor"/>
    </font>
    <font>
      <b/>
      <sz val="14"/>
      <color theme="0"/>
      <name val="Calibri"/>
      <family val="2"/>
      <scheme val="minor"/>
    </font>
    <font>
      <sz val="11"/>
      <color theme="10"/>
      <name val="Calibri"/>
      <family val="2"/>
      <scheme val="minor"/>
    </font>
    <font>
      <sz val="11"/>
      <name val="Calibri"/>
      <family val="2"/>
      <scheme val="minor"/>
    </font>
  </fonts>
  <fills count="22">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rgb="FF002060"/>
        <bgColor indexed="64"/>
      </patternFill>
    </fill>
    <fill>
      <patternFill patternType="solid">
        <fgColor rgb="FF0066FF"/>
        <bgColor indexed="64"/>
      </patternFill>
    </fill>
    <fill>
      <patternFill patternType="solid">
        <fgColor rgb="FF0FE1E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8" tint="0.59999389629810485"/>
        <bgColor indexed="64"/>
      </patternFill>
    </fill>
  </fills>
  <borders count="6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diagonal/>
    </border>
    <border>
      <left style="thin">
        <color theme="0"/>
      </left>
      <right/>
      <top/>
      <bottom style="thin">
        <color theme="0"/>
      </bottom>
      <diagonal/>
    </border>
    <border>
      <left style="thin">
        <color theme="0"/>
      </left>
      <right/>
      <top style="thin">
        <color theme="0"/>
      </top>
      <bottom/>
      <diagonal/>
    </border>
    <border>
      <left/>
      <right/>
      <top style="thin">
        <color theme="0"/>
      </top>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bottom/>
      <diagonal/>
    </border>
    <border>
      <left/>
      <right style="thin">
        <color theme="0"/>
      </right>
      <top style="thin">
        <color theme="0"/>
      </top>
      <bottom/>
      <diagonal/>
    </border>
    <border>
      <left/>
      <right style="thin">
        <color theme="0"/>
      </right>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medium">
        <color indexed="64"/>
      </left>
      <right style="thin">
        <color theme="0"/>
      </right>
      <top/>
      <bottom style="thin">
        <color theme="0"/>
      </bottom>
      <diagonal/>
    </border>
    <border>
      <left style="medium">
        <color indexed="64"/>
      </left>
      <right style="thin">
        <color theme="0"/>
      </right>
      <top style="thin">
        <color theme="0"/>
      </top>
      <bottom/>
      <diagonal/>
    </border>
    <border>
      <left style="thin">
        <color theme="0"/>
      </left>
      <right style="medium">
        <color indexed="64"/>
      </right>
      <top style="thin">
        <color theme="0"/>
      </top>
      <bottom/>
      <diagonal/>
    </border>
    <border>
      <left style="thin">
        <color theme="0"/>
      </left>
      <right style="medium">
        <color indexed="64"/>
      </right>
      <top/>
      <bottom style="thin">
        <color theme="0"/>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theme="0"/>
      </right>
      <top/>
      <bottom style="medium">
        <color indexed="64"/>
      </bottom>
      <diagonal/>
    </border>
    <border>
      <left style="thin">
        <color theme="0"/>
      </left>
      <right style="thin">
        <color theme="0"/>
      </right>
      <top/>
      <bottom style="medium">
        <color indexed="64"/>
      </bottom>
      <diagonal/>
    </border>
    <border>
      <left style="thin">
        <color theme="0"/>
      </left>
      <right style="medium">
        <color indexed="64"/>
      </right>
      <top style="medium">
        <color indexed="64"/>
      </top>
      <bottom/>
      <diagonal/>
    </border>
    <border>
      <left style="thin">
        <color theme="0"/>
      </left>
      <right style="medium">
        <color indexed="64"/>
      </right>
      <top/>
      <bottom style="medium">
        <color indexed="64"/>
      </bottom>
      <diagonal/>
    </border>
    <border>
      <left/>
      <right/>
      <top style="thin">
        <color theme="0"/>
      </top>
      <bottom style="thin">
        <color theme="0"/>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style="hair">
        <color auto="1"/>
      </right>
      <top style="hair">
        <color auto="1"/>
      </top>
      <bottom style="medium">
        <color auto="1"/>
      </bottom>
      <diagonal/>
    </border>
    <border>
      <left style="hair">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34" fillId="0" borderId="0" applyNumberFormat="0" applyFill="0" applyBorder="0" applyAlignment="0" applyProtection="0"/>
  </cellStyleXfs>
  <cellXfs count="294">
    <xf numFmtId="0" fontId="0" fillId="0" borderId="0" xfId="0"/>
    <xf numFmtId="0" fontId="0" fillId="0" borderId="0" xfId="0" applyAlignment="1">
      <alignment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2" fillId="6" borderId="1" xfId="0" applyFont="1" applyFill="1" applyBorder="1" applyAlignment="1">
      <alignment horizontal="right" vertical="center"/>
    </xf>
    <xf numFmtId="0" fontId="6" fillId="0" borderId="0" xfId="0" applyFont="1" applyAlignment="1">
      <alignment vertical="center"/>
    </xf>
    <xf numFmtId="0" fontId="6" fillId="5" borderId="0" xfId="0" applyFont="1" applyFill="1" applyAlignment="1">
      <alignment vertical="center"/>
    </xf>
    <xf numFmtId="0" fontId="3" fillId="3" borderId="1" xfId="0" applyFont="1" applyFill="1" applyBorder="1" applyAlignment="1">
      <alignment vertical="center" wrapText="1"/>
    </xf>
    <xf numFmtId="0" fontId="6" fillId="10" borderId="0" xfId="0" applyFont="1" applyFill="1" applyAlignment="1">
      <alignment vertical="center"/>
    </xf>
    <xf numFmtId="0" fontId="13" fillId="8" borderId="0" xfId="0" applyFont="1" applyFill="1" applyAlignment="1">
      <alignment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9" fontId="6" fillId="5" borderId="0" xfId="0" applyNumberFormat="1" applyFont="1" applyFill="1" applyAlignment="1">
      <alignment vertical="center"/>
    </xf>
    <xf numFmtId="2" fontId="6" fillId="5" borderId="0" xfId="1" applyNumberFormat="1" applyFont="1" applyFill="1" applyAlignment="1">
      <alignment vertical="center"/>
    </xf>
    <xf numFmtId="0" fontId="16" fillId="9" borderId="2" xfId="0" applyFont="1" applyFill="1" applyBorder="1" applyAlignment="1">
      <alignment horizontal="center" vertical="center"/>
    </xf>
    <xf numFmtId="0" fontId="14" fillId="8" borderId="6" xfId="0" applyFont="1" applyFill="1" applyBorder="1" applyAlignment="1">
      <alignment vertical="center"/>
    </xf>
    <xf numFmtId="0" fontId="14" fillId="8" borderId="7" xfId="0" applyFont="1" applyFill="1" applyBorder="1" applyAlignment="1">
      <alignment vertical="center"/>
    </xf>
    <xf numFmtId="0" fontId="14" fillId="8" borderId="4" xfId="0" applyFont="1" applyFill="1" applyBorder="1" applyAlignment="1">
      <alignment vertical="center"/>
    </xf>
    <xf numFmtId="0" fontId="14" fillId="8" borderId="0" xfId="0" applyFont="1" applyFill="1" applyAlignment="1">
      <alignment vertical="center"/>
    </xf>
    <xf numFmtId="164" fontId="18" fillId="7" borderId="1" xfId="1" applyNumberFormat="1" applyFont="1" applyFill="1" applyBorder="1" applyAlignment="1">
      <alignment horizontal="center" vertical="center"/>
    </xf>
    <xf numFmtId="0" fontId="3" fillId="3" borderId="1" xfId="0" applyFont="1" applyFill="1" applyBorder="1" applyAlignment="1">
      <alignment horizontal="left" vertical="center"/>
    </xf>
    <xf numFmtId="0" fontId="5" fillId="7" borderId="1" xfId="0" applyFont="1" applyFill="1" applyBorder="1" applyAlignment="1">
      <alignment horizontal="center" vertical="center"/>
    </xf>
    <xf numFmtId="2" fontId="6" fillId="10" borderId="3" xfId="0" applyNumberFormat="1" applyFont="1" applyFill="1" applyBorder="1" applyAlignment="1">
      <alignment horizontal="center" vertical="center"/>
    </xf>
    <xf numFmtId="164" fontId="0" fillId="5" borderId="0" xfId="1" applyNumberFormat="1" applyFont="1" applyFill="1" applyAlignment="1">
      <alignment vertical="center"/>
    </xf>
    <xf numFmtId="0" fontId="6" fillId="5" borderId="0" xfId="0" applyFont="1" applyFill="1" applyAlignment="1">
      <alignment horizontal="center" vertical="center"/>
    </xf>
    <xf numFmtId="2" fontId="6" fillId="5" borderId="0" xfId="0" applyNumberFormat="1" applyFont="1" applyFill="1" applyAlignment="1">
      <alignment horizontal="center" vertical="center"/>
    </xf>
    <xf numFmtId="14" fontId="6" fillId="5" borderId="0" xfId="0" applyNumberFormat="1" applyFont="1" applyFill="1" applyAlignment="1">
      <alignment horizontal="center" vertical="center"/>
    </xf>
    <xf numFmtId="0" fontId="0" fillId="15" borderId="15" xfId="0" applyFill="1" applyBorder="1" applyAlignment="1">
      <alignment vertical="center"/>
    </xf>
    <xf numFmtId="14" fontId="0" fillId="15" borderId="16" xfId="0" applyNumberFormat="1" applyFill="1" applyBorder="1" applyAlignment="1">
      <alignment horizontal="center" vertical="center"/>
    </xf>
    <xf numFmtId="0" fontId="0" fillId="15" borderId="18" xfId="0" applyFill="1" applyBorder="1" applyAlignment="1">
      <alignment vertical="center"/>
    </xf>
    <xf numFmtId="0" fontId="0" fillId="16" borderId="18" xfId="0" applyFill="1" applyBorder="1" applyAlignment="1">
      <alignment vertical="center"/>
    </xf>
    <xf numFmtId="0" fontId="0" fillId="16" borderId="1" xfId="0" applyFill="1" applyBorder="1" applyAlignment="1">
      <alignment horizontal="center" vertical="center"/>
    </xf>
    <xf numFmtId="0" fontId="2" fillId="17" borderId="19" xfId="0" applyFont="1" applyFill="1" applyBorder="1" applyAlignment="1">
      <alignment horizontal="center" vertical="center"/>
    </xf>
    <xf numFmtId="0" fontId="3" fillId="15" borderId="18" xfId="0" applyFont="1" applyFill="1" applyBorder="1" applyAlignment="1">
      <alignment vertical="center"/>
    </xf>
    <xf numFmtId="0" fontId="0" fillId="15" borderId="1" xfId="0" applyFill="1" applyBorder="1" applyAlignment="1">
      <alignment horizontal="center" vertical="center"/>
    </xf>
    <xf numFmtId="2" fontId="0" fillId="16" borderId="1" xfId="0" applyNumberFormat="1" applyFill="1" applyBorder="1" applyAlignment="1">
      <alignment horizontal="center" vertical="center"/>
    </xf>
    <xf numFmtId="2" fontId="2" fillId="17" borderId="19" xfId="0" applyNumberFormat="1" applyFont="1" applyFill="1" applyBorder="1" applyAlignment="1">
      <alignment horizontal="center" vertical="center"/>
    </xf>
    <xf numFmtId="0" fontId="0" fillId="16" borderId="20" xfId="0" applyFill="1" applyBorder="1" applyAlignment="1">
      <alignment vertical="center"/>
    </xf>
    <xf numFmtId="165" fontId="0" fillId="16" borderId="21" xfId="0" applyNumberFormat="1" applyFill="1" applyBorder="1" applyAlignment="1">
      <alignment horizontal="center" vertical="center"/>
    </xf>
    <xf numFmtId="165" fontId="2" fillId="17" borderId="22" xfId="0" applyNumberFormat="1" applyFont="1" applyFill="1" applyBorder="1" applyAlignment="1">
      <alignment horizontal="center" vertical="center"/>
    </xf>
    <xf numFmtId="0" fontId="0" fillId="16" borderId="23" xfId="0" applyFill="1" applyBorder="1" applyAlignment="1">
      <alignment vertical="center"/>
    </xf>
    <xf numFmtId="0" fontId="0" fillId="16" borderId="3" xfId="0" applyFill="1" applyBorder="1" applyAlignment="1">
      <alignment horizontal="center" vertical="center"/>
    </xf>
    <xf numFmtId="0" fontId="0" fillId="15" borderId="20" xfId="0" applyFill="1" applyBorder="1" applyAlignment="1">
      <alignment vertical="center"/>
    </xf>
    <xf numFmtId="0" fontId="0" fillId="16" borderId="15" xfId="0" applyFill="1" applyBorder="1" applyAlignment="1">
      <alignment vertical="center"/>
    </xf>
    <xf numFmtId="0" fontId="0" fillId="16" borderId="16" xfId="0" applyFill="1" applyBorder="1" applyAlignment="1">
      <alignment horizontal="center" vertical="center"/>
    </xf>
    <xf numFmtId="0" fontId="0" fillId="16" borderId="21" xfId="0" applyFill="1" applyBorder="1" applyAlignment="1">
      <alignment horizontal="center" vertical="center"/>
    </xf>
    <xf numFmtId="0" fontId="0" fillId="16" borderId="24" xfId="0" applyFill="1" applyBorder="1" applyAlignment="1">
      <alignment vertical="center"/>
    </xf>
    <xf numFmtId="0" fontId="0" fillId="16" borderId="2" xfId="0" applyFill="1" applyBorder="1" applyAlignment="1">
      <alignment horizontal="center" vertical="center"/>
    </xf>
    <xf numFmtId="0" fontId="2" fillId="17" borderId="26" xfId="0" applyFont="1" applyFill="1" applyBorder="1" applyAlignment="1">
      <alignment horizontal="center" vertical="center"/>
    </xf>
    <xf numFmtId="0" fontId="0" fillId="15" borderId="27" xfId="0" applyFill="1" applyBorder="1" applyAlignment="1">
      <alignment vertical="center"/>
    </xf>
    <xf numFmtId="164" fontId="0" fillId="15" borderId="28" xfId="1" applyNumberFormat="1" applyFont="1" applyFill="1" applyBorder="1" applyAlignment="1">
      <alignment horizontal="center" vertical="center"/>
    </xf>
    <xf numFmtId="164" fontId="2" fillId="17" borderId="29" xfId="0" applyNumberFormat="1" applyFont="1" applyFill="1" applyBorder="1" applyAlignment="1">
      <alignment horizontal="center" vertical="center"/>
    </xf>
    <xf numFmtId="0" fontId="2" fillId="17" borderId="17" xfId="0" applyFont="1" applyFill="1" applyBorder="1" applyAlignment="1">
      <alignment horizontal="center" vertical="center"/>
    </xf>
    <xf numFmtId="0" fontId="2" fillId="17" borderId="22" xfId="0" applyFont="1" applyFill="1" applyBorder="1" applyAlignment="1">
      <alignment horizontal="center" vertical="center"/>
    </xf>
    <xf numFmtId="0" fontId="0" fillId="16" borderId="27" xfId="0" applyFill="1" applyBorder="1" applyAlignment="1">
      <alignment vertical="center"/>
    </xf>
    <xf numFmtId="0" fontId="0" fillId="16" borderId="28" xfId="0" applyFill="1" applyBorder="1" applyAlignment="1">
      <alignment horizontal="center" vertical="center"/>
    </xf>
    <xf numFmtId="0" fontId="2" fillId="17" borderId="29" xfId="0" applyFont="1" applyFill="1" applyBorder="1" applyAlignment="1">
      <alignment horizontal="center" vertical="center"/>
    </xf>
    <xf numFmtId="0" fontId="3" fillId="15" borderId="15" xfId="0" applyFont="1" applyFill="1" applyBorder="1" applyAlignment="1">
      <alignment vertical="center"/>
    </xf>
    <xf numFmtId="0" fontId="0" fillId="15" borderId="16" xfId="0" applyFill="1" applyBorder="1" applyAlignment="1">
      <alignment horizontal="center" vertical="center"/>
    </xf>
    <xf numFmtId="0" fontId="3" fillId="15" borderId="20" xfId="0" applyFont="1" applyFill="1" applyBorder="1" applyAlignment="1">
      <alignment vertical="center"/>
    </xf>
    <xf numFmtId="0" fontId="0" fillId="15" borderId="21" xfId="0" applyFill="1" applyBorder="1" applyAlignment="1">
      <alignment horizontal="center" vertical="center"/>
    </xf>
    <xf numFmtId="165" fontId="0" fillId="16" borderId="28" xfId="0" applyNumberFormat="1" applyFill="1" applyBorder="1" applyAlignment="1">
      <alignment horizontal="center" vertical="center"/>
    </xf>
    <xf numFmtId="165" fontId="2" fillId="17" borderId="29" xfId="0" applyNumberFormat="1" applyFont="1" applyFill="1" applyBorder="1" applyAlignment="1">
      <alignment horizontal="center" vertical="center"/>
    </xf>
    <xf numFmtId="2" fontId="0" fillId="16" borderId="16" xfId="0" applyNumberFormat="1" applyFill="1" applyBorder="1" applyAlignment="1">
      <alignment horizontal="center" vertical="center"/>
    </xf>
    <xf numFmtId="2" fontId="2" fillId="17" borderId="17" xfId="0" applyNumberFormat="1" applyFont="1" applyFill="1" applyBorder="1" applyAlignment="1">
      <alignment horizontal="center" vertical="center"/>
    </xf>
    <xf numFmtId="0" fontId="0" fillId="16" borderId="9" xfId="0" applyFill="1" applyBorder="1" applyAlignment="1">
      <alignment horizontal="center" vertical="center"/>
    </xf>
    <xf numFmtId="0" fontId="0" fillId="16" borderId="5" xfId="0" applyFill="1" applyBorder="1" applyAlignment="1">
      <alignment horizontal="center" vertical="center"/>
    </xf>
    <xf numFmtId="14" fontId="2" fillId="17" borderId="17" xfId="0" applyNumberFormat="1" applyFont="1" applyFill="1" applyBorder="1" applyAlignment="1">
      <alignment horizontal="center" vertical="center"/>
    </xf>
    <xf numFmtId="0" fontId="2" fillId="14" borderId="35" xfId="0" applyFont="1" applyFill="1" applyBorder="1" applyAlignment="1">
      <alignment horizontal="center" vertical="center"/>
    </xf>
    <xf numFmtId="0" fontId="2" fillId="14" borderId="14" xfId="0" applyFont="1" applyFill="1" applyBorder="1" applyAlignment="1">
      <alignment horizontal="center" vertical="center"/>
    </xf>
    <xf numFmtId="0" fontId="22" fillId="7" borderId="1" xfId="0" applyFont="1" applyFill="1" applyBorder="1" applyAlignment="1">
      <alignment horizontal="center" vertical="center"/>
    </xf>
    <xf numFmtId="165" fontId="22" fillId="7" borderId="1" xfId="0" applyNumberFormat="1" applyFont="1" applyFill="1" applyBorder="1" applyAlignment="1">
      <alignment horizontal="center" vertical="center"/>
    </xf>
    <xf numFmtId="164" fontId="24" fillId="7" borderId="1" xfId="1" applyNumberFormat="1" applyFont="1" applyFill="1" applyBorder="1" applyAlignment="1">
      <alignment horizontal="center" vertical="center"/>
    </xf>
    <xf numFmtId="0" fontId="6" fillId="10" borderId="0" xfId="0" applyFont="1" applyFill="1" applyAlignment="1">
      <alignment horizontal="center" vertical="center"/>
    </xf>
    <xf numFmtId="0" fontId="2" fillId="17" borderId="25" xfId="0" applyFont="1" applyFill="1" applyBorder="1" applyAlignment="1">
      <alignment horizontal="center" vertical="center"/>
    </xf>
    <xf numFmtId="0" fontId="2" fillId="17" borderId="38" xfId="0" applyFont="1" applyFill="1" applyBorder="1" applyAlignment="1">
      <alignment horizontal="center" vertical="center"/>
    </xf>
    <xf numFmtId="0" fontId="0" fillId="15" borderId="36" xfId="0" applyFill="1" applyBorder="1" applyAlignment="1">
      <alignment vertical="center"/>
    </xf>
    <xf numFmtId="164" fontId="0" fillId="15" borderId="37" xfId="1" applyNumberFormat="1" applyFont="1" applyFill="1" applyBorder="1" applyAlignment="1">
      <alignment horizontal="center" vertical="center"/>
    </xf>
    <xf numFmtId="164" fontId="2" fillId="17" borderId="39" xfId="0" applyNumberFormat="1" applyFont="1" applyFill="1" applyBorder="1" applyAlignment="1">
      <alignment horizontal="center" vertical="center"/>
    </xf>
    <xf numFmtId="0" fontId="2" fillId="12" borderId="0" xfId="0" applyFont="1" applyFill="1" applyAlignment="1">
      <alignment vertical="center"/>
    </xf>
    <xf numFmtId="0" fontId="2" fillId="12" borderId="0" xfId="0" applyFont="1" applyFill="1" applyAlignment="1">
      <alignment horizontal="center" vertical="center"/>
    </xf>
    <xf numFmtId="0" fontId="2" fillId="10" borderId="0" xfId="0" applyFont="1" applyFill="1" applyAlignment="1">
      <alignment vertical="center"/>
    </xf>
    <xf numFmtId="0" fontId="0" fillId="0" borderId="11" xfId="0" applyBorder="1" applyAlignment="1">
      <alignment vertical="center"/>
    </xf>
    <xf numFmtId="0" fontId="0" fillId="2" borderId="0" xfId="0" applyFill="1" applyAlignment="1">
      <alignment horizontal="center" vertical="center"/>
    </xf>
    <xf numFmtId="14" fontId="0" fillId="15" borderId="1" xfId="0" applyNumberFormat="1" applyFill="1" applyBorder="1" applyAlignment="1">
      <alignment horizontal="center" vertical="center"/>
    </xf>
    <xf numFmtId="14" fontId="2" fillId="17" borderId="19" xfId="0" applyNumberFormat="1" applyFont="1" applyFill="1" applyBorder="1" applyAlignment="1">
      <alignment horizontal="center" vertical="center"/>
    </xf>
    <xf numFmtId="9" fontId="6" fillId="5" borderId="0" xfId="1" applyFont="1" applyFill="1" applyAlignment="1">
      <alignment horizontal="center" vertical="center"/>
    </xf>
    <xf numFmtId="0" fontId="26" fillId="5" borderId="0" xfId="0" applyFont="1" applyFill="1" applyAlignment="1">
      <alignment vertical="center"/>
    </xf>
    <xf numFmtId="0" fontId="2" fillId="12" borderId="41" xfId="0" applyFont="1" applyFill="1" applyBorder="1" applyAlignment="1">
      <alignment horizontal="center" vertical="center"/>
    </xf>
    <xf numFmtId="14" fontId="0" fillId="0" borderId="41" xfId="0" applyNumberFormat="1" applyBorder="1" applyAlignment="1">
      <alignment horizontal="center" vertical="center"/>
    </xf>
    <xf numFmtId="0" fontId="0" fillId="0" borderId="41" xfId="0" applyBorder="1" applyAlignment="1">
      <alignment vertical="center"/>
    </xf>
    <xf numFmtId="0" fontId="21" fillId="8" borderId="5" xfId="0" applyFont="1" applyFill="1" applyBorder="1" applyAlignment="1">
      <alignment horizontal="right" vertical="center" indent="1"/>
    </xf>
    <xf numFmtId="0" fontId="21" fillId="8" borderId="8" xfId="0" applyFont="1" applyFill="1" applyBorder="1" applyAlignment="1">
      <alignment horizontal="left" vertical="center"/>
    </xf>
    <xf numFmtId="0" fontId="6" fillId="5" borderId="0" xfId="0" applyFont="1" applyFill="1" applyAlignment="1" applyProtection="1">
      <alignment vertical="center"/>
      <protection locked="0"/>
    </xf>
    <xf numFmtId="0" fontId="0" fillId="5" borderId="0" xfId="0" applyFill="1" applyAlignment="1" applyProtection="1">
      <alignment vertical="center"/>
      <protection locked="0"/>
    </xf>
    <xf numFmtId="0" fontId="0" fillId="0" borderId="0" xfId="0" applyAlignment="1" applyProtection="1">
      <alignment vertical="center"/>
      <protection locked="0"/>
    </xf>
    <xf numFmtId="0" fontId="30" fillId="5" borderId="0" xfId="0" applyFont="1" applyFill="1" applyAlignment="1" applyProtection="1">
      <alignment horizontal="center" vertical="center"/>
      <protection locked="0"/>
    </xf>
    <xf numFmtId="0" fontId="31" fillId="5" borderId="0" xfId="0" applyFont="1" applyFill="1" applyProtection="1">
      <protection locked="0"/>
    </xf>
    <xf numFmtId="0" fontId="13" fillId="5" borderId="0" xfId="0" applyFont="1" applyFill="1" applyAlignment="1">
      <alignment vertical="center"/>
    </xf>
    <xf numFmtId="0" fontId="0" fillId="5" borderId="49" xfId="0" applyFill="1" applyBorder="1" applyAlignment="1">
      <alignment vertical="center"/>
    </xf>
    <xf numFmtId="0" fontId="0" fillId="5" borderId="50" xfId="0" applyFill="1" applyBorder="1" applyAlignment="1">
      <alignment vertical="center"/>
    </xf>
    <xf numFmtId="0" fontId="3" fillId="3" borderId="18" xfId="0" applyFont="1" applyFill="1" applyBorder="1" applyAlignment="1">
      <alignment horizontal="center" vertical="center"/>
    </xf>
    <xf numFmtId="0" fontId="3" fillId="2" borderId="18" xfId="0" applyFont="1" applyFill="1" applyBorder="1" applyAlignment="1">
      <alignment horizontal="center" vertical="center"/>
    </xf>
    <xf numFmtId="0" fontId="15" fillId="8" borderId="0" xfId="0" applyFont="1" applyFill="1" applyAlignment="1">
      <alignment horizontal="center"/>
    </xf>
    <xf numFmtId="0" fontId="15" fillId="8" borderId="0" xfId="0" applyFont="1" applyFill="1" applyAlignment="1">
      <alignment vertical="center"/>
    </xf>
    <xf numFmtId="0" fontId="15" fillId="8" borderId="0" xfId="0" applyFont="1" applyFill="1" applyAlignment="1">
      <alignment horizontal="center" vertical="center"/>
    </xf>
    <xf numFmtId="0" fontId="32" fillId="8" borderId="0" xfId="0" applyFont="1" applyFill="1" applyAlignment="1">
      <alignment horizontal="right" vertical="center"/>
    </xf>
    <xf numFmtId="164" fontId="18" fillId="7" borderId="1" xfId="1" applyNumberFormat="1" applyFont="1" applyFill="1" applyBorder="1" applyAlignment="1" applyProtection="1">
      <alignment horizontal="center" vertical="center"/>
    </xf>
    <xf numFmtId="2" fontId="6" fillId="5" borderId="0" xfId="1" applyNumberFormat="1" applyFont="1" applyFill="1" applyAlignment="1" applyProtection="1">
      <alignment vertical="center"/>
    </xf>
    <xf numFmtId="0" fontId="3" fillId="3" borderId="1" xfId="0" applyFont="1" applyFill="1" applyBorder="1" applyAlignment="1">
      <alignment horizontal="left" vertical="center" wrapText="1"/>
    </xf>
    <xf numFmtId="0" fontId="17" fillId="3" borderId="1" xfId="0" applyFont="1" applyFill="1" applyBorder="1" applyAlignment="1">
      <alignment vertical="center" wrapText="1"/>
    </xf>
    <xf numFmtId="0" fontId="36" fillId="20" borderId="41" xfId="0" applyFont="1" applyFill="1" applyBorder="1"/>
    <xf numFmtId="0" fontId="34" fillId="19" borderId="41" xfId="2" applyFill="1" applyBorder="1" applyAlignment="1">
      <alignment horizontal="center" vertical="center"/>
    </xf>
    <xf numFmtId="0" fontId="0" fillId="19" borderId="41" xfId="0" applyFill="1" applyBorder="1" applyAlignment="1">
      <alignment horizontal="center" vertical="center" wrapText="1"/>
    </xf>
    <xf numFmtId="0" fontId="0" fillId="21" borderId="41" xfId="0" applyFill="1" applyBorder="1" applyAlignment="1">
      <alignment horizontal="center" vertical="center" wrapText="1"/>
    </xf>
    <xf numFmtId="0" fontId="34" fillId="21" borderId="41" xfId="2" applyFill="1" applyBorder="1" applyAlignment="1">
      <alignment horizontal="center" vertical="center"/>
    </xf>
    <xf numFmtId="0" fontId="36" fillId="20" borderId="41" xfId="0" applyFont="1" applyFill="1" applyBorder="1" applyAlignment="1">
      <alignment horizontal="center" vertical="center"/>
    </xf>
    <xf numFmtId="0" fontId="35" fillId="18" borderId="41" xfId="0" applyFont="1" applyFill="1" applyBorder="1" applyAlignment="1">
      <alignment horizontal="center" vertical="center"/>
    </xf>
    <xf numFmtId="0" fontId="36" fillId="20" borderId="41" xfId="0" applyFont="1" applyFill="1" applyBorder="1" applyAlignment="1">
      <alignment horizontal="center" vertical="center" wrapText="1"/>
    </xf>
    <xf numFmtId="0" fontId="38" fillId="19" borderId="41" xfId="2" applyFont="1" applyFill="1" applyBorder="1" applyAlignment="1">
      <alignment horizontal="center" vertical="center" wrapText="1"/>
    </xf>
    <xf numFmtId="0" fontId="38" fillId="21" borderId="41" xfId="2" applyFont="1" applyFill="1" applyBorder="1" applyAlignment="1">
      <alignment horizontal="center" vertical="center" wrapText="1"/>
    </xf>
    <xf numFmtId="0" fontId="37" fillId="19" borderId="41" xfId="2" applyFont="1" applyFill="1" applyBorder="1" applyAlignment="1">
      <alignment horizontal="center" vertical="center" wrapText="1"/>
    </xf>
    <xf numFmtId="0" fontId="0" fillId="0" borderId="0" xfId="0" applyAlignment="1">
      <alignment wrapText="1"/>
    </xf>
    <xf numFmtId="0" fontId="3" fillId="3" borderId="1" xfId="0" applyFont="1" applyFill="1" applyBorder="1" applyAlignment="1">
      <alignment horizontal="center" vertical="center" wrapText="1"/>
    </xf>
    <xf numFmtId="0" fontId="0" fillId="19" borderId="61" xfId="0" applyFill="1" applyBorder="1" applyAlignment="1">
      <alignment horizontal="center" vertical="center" wrapText="1"/>
    </xf>
    <xf numFmtId="0" fontId="0" fillId="19" borderId="62" xfId="0" applyFill="1" applyBorder="1" applyAlignment="1">
      <alignment horizontal="center" vertical="center" wrapText="1"/>
    </xf>
    <xf numFmtId="0" fontId="38" fillId="21" borderId="41" xfId="2" applyFont="1" applyFill="1" applyBorder="1" applyAlignment="1">
      <alignment horizontal="center" vertical="center" wrapText="1"/>
    </xf>
    <xf numFmtId="0" fontId="38" fillId="21" borderId="61" xfId="2" applyFont="1" applyFill="1" applyBorder="1" applyAlignment="1">
      <alignment horizontal="center" vertical="center" wrapText="1"/>
    </xf>
    <xf numFmtId="0" fontId="38" fillId="21" borderId="62" xfId="2" applyFont="1" applyFill="1" applyBorder="1" applyAlignment="1">
      <alignment horizontal="center" vertical="center" wrapText="1"/>
    </xf>
    <xf numFmtId="0" fontId="38" fillId="19" borderId="61" xfId="2" applyFont="1" applyFill="1" applyBorder="1" applyAlignment="1">
      <alignment horizontal="center" vertical="center" wrapText="1"/>
    </xf>
    <xf numFmtId="0" fontId="38" fillId="19" borderId="11" xfId="2" applyFont="1" applyFill="1" applyBorder="1" applyAlignment="1">
      <alignment horizontal="center" vertical="center" wrapText="1"/>
    </xf>
    <xf numFmtId="0" fontId="38" fillId="19" borderId="62" xfId="2" applyFont="1" applyFill="1" applyBorder="1" applyAlignment="1">
      <alignment horizontal="center" vertical="center" wrapText="1"/>
    </xf>
    <xf numFmtId="0" fontId="25" fillId="9" borderId="43" xfId="0" applyFont="1" applyFill="1" applyBorder="1" applyAlignment="1">
      <alignment horizontal="center" vertical="center"/>
    </xf>
    <xf numFmtId="0" fontId="25" fillId="9" borderId="44" xfId="0" applyFont="1" applyFill="1" applyBorder="1" applyAlignment="1">
      <alignment horizontal="center" vertical="center"/>
    </xf>
    <xf numFmtId="0" fontId="25" fillId="9" borderId="45" xfId="0" applyFont="1" applyFill="1" applyBorder="1" applyAlignment="1">
      <alignment horizontal="center" vertical="center"/>
    </xf>
    <xf numFmtId="0" fontId="2" fillId="13" borderId="42" xfId="0" applyFont="1" applyFill="1" applyBorder="1" applyAlignment="1">
      <alignment horizontal="center" vertical="center" wrapText="1"/>
    </xf>
    <xf numFmtId="0" fontId="2" fillId="13" borderId="52" xfId="0" applyFont="1" applyFill="1" applyBorder="1" applyAlignment="1">
      <alignment horizontal="center" vertical="center" wrapText="1"/>
    </xf>
    <xf numFmtId="0" fontId="0" fillId="3" borderId="51" xfId="0" applyFill="1" applyBorder="1" applyAlignment="1">
      <alignment horizontal="center" vertical="center" wrapText="1"/>
    </xf>
    <xf numFmtId="0" fontId="0" fillId="3" borderId="42" xfId="0" applyFill="1" applyBorder="1" applyAlignment="1">
      <alignment horizontal="center" vertical="center" wrapText="1"/>
    </xf>
    <xf numFmtId="0" fontId="28" fillId="5" borderId="42" xfId="0" applyFont="1" applyFill="1" applyBorder="1" applyAlignment="1">
      <alignment horizontal="left" vertical="center" wrapText="1"/>
    </xf>
    <xf numFmtId="0" fontId="28" fillId="5" borderId="52" xfId="0" applyFont="1" applyFill="1" applyBorder="1" applyAlignment="1">
      <alignment horizontal="left" vertical="center" wrapText="1"/>
    </xf>
    <xf numFmtId="0" fontId="0" fillId="5" borderId="46" xfId="0" applyFill="1" applyBorder="1" applyAlignment="1">
      <alignment horizontal="center" vertical="center" wrapText="1"/>
    </xf>
    <xf numFmtId="0" fontId="0" fillId="5" borderId="47" xfId="0" applyFill="1" applyBorder="1" applyAlignment="1">
      <alignment horizontal="center" vertical="center" wrapText="1"/>
    </xf>
    <xf numFmtId="0" fontId="28" fillId="5" borderId="47" xfId="0" applyFont="1" applyFill="1" applyBorder="1" applyAlignment="1">
      <alignment horizontal="left" vertical="center" wrapText="1"/>
    </xf>
    <xf numFmtId="0" fontId="28" fillId="5" borderId="48" xfId="0" applyFont="1" applyFill="1" applyBorder="1" applyAlignment="1">
      <alignment horizontal="left" vertical="center" wrapText="1"/>
    </xf>
    <xf numFmtId="0" fontId="0" fillId="5" borderId="0" xfId="0" applyFill="1" applyAlignment="1">
      <alignment horizontal="center" vertical="center" wrapText="1"/>
    </xf>
    <xf numFmtId="0" fontId="28" fillId="5" borderId="0" xfId="0" applyFont="1" applyFill="1" applyAlignment="1">
      <alignment horizontal="left" vertical="center" wrapText="1"/>
    </xf>
    <xf numFmtId="0" fontId="28" fillId="5" borderId="42" xfId="0" applyFont="1" applyFill="1" applyBorder="1" applyAlignment="1">
      <alignment horizontal="left" vertical="center"/>
    </xf>
    <xf numFmtId="0" fontId="28" fillId="5" borderId="52" xfId="0" applyFont="1" applyFill="1" applyBorder="1" applyAlignment="1">
      <alignment horizontal="left" vertical="center"/>
    </xf>
    <xf numFmtId="0" fontId="0" fillId="3" borderId="51" xfId="0" applyFill="1" applyBorder="1" applyAlignment="1">
      <alignment horizontal="center" vertical="center"/>
    </xf>
    <xf numFmtId="0" fontId="0" fillId="3" borderId="42" xfId="0" applyFill="1" applyBorder="1" applyAlignment="1">
      <alignment horizontal="center" vertical="center"/>
    </xf>
    <xf numFmtId="0" fontId="0" fillId="2" borderId="51" xfId="0" applyFill="1" applyBorder="1" applyAlignment="1">
      <alignment horizontal="center" vertical="center"/>
    </xf>
    <xf numFmtId="0" fontId="0" fillId="2" borderId="42" xfId="0" applyFill="1" applyBorder="1" applyAlignment="1">
      <alignment horizontal="center" vertical="center"/>
    </xf>
    <xf numFmtId="0" fontId="14" fillId="8" borderId="0" xfId="0" applyFont="1" applyFill="1" applyAlignment="1">
      <alignment horizontal="center" vertical="center"/>
    </xf>
    <xf numFmtId="0" fontId="15" fillId="8" borderId="0" xfId="0" applyFont="1" applyFill="1" applyAlignment="1">
      <alignment horizontal="right" vertical="center"/>
    </xf>
    <xf numFmtId="0" fontId="0" fillId="0" borderId="46"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5" borderId="49" xfId="0" applyFill="1" applyBorder="1" applyAlignment="1">
      <alignment horizontal="left" vertical="center" wrapText="1"/>
    </xf>
    <xf numFmtId="0" fontId="0" fillId="5" borderId="0" xfId="0" applyFill="1" applyAlignment="1">
      <alignment horizontal="left" vertical="center" wrapText="1"/>
    </xf>
    <xf numFmtId="0" fontId="0" fillId="5" borderId="50" xfId="0" applyFill="1" applyBorder="1" applyAlignment="1">
      <alignment horizontal="left" vertical="center" wrapText="1"/>
    </xf>
    <xf numFmtId="0" fontId="0" fillId="5" borderId="46" xfId="0" applyFill="1" applyBorder="1" applyAlignment="1">
      <alignment horizontal="left" vertical="center" wrapText="1"/>
    </xf>
    <xf numFmtId="0" fontId="0" fillId="5" borderId="47" xfId="0" applyFill="1" applyBorder="1" applyAlignment="1">
      <alignment horizontal="left" vertical="center" wrapText="1"/>
    </xf>
    <xf numFmtId="0" fontId="0" fillId="5" borderId="48" xfId="0" applyFill="1" applyBorder="1" applyAlignment="1">
      <alignment horizontal="left" vertical="center" wrapText="1"/>
    </xf>
    <xf numFmtId="17" fontId="3" fillId="5" borderId="53" xfId="0" applyNumberFormat="1" applyFont="1" applyFill="1" applyBorder="1" applyAlignment="1" applyProtection="1">
      <alignment horizontal="center" vertical="center"/>
      <protection locked="0"/>
    </xf>
    <xf numFmtId="0" fontId="3" fillId="5" borderId="54" xfId="0" applyFont="1" applyFill="1" applyBorder="1" applyAlignment="1" applyProtection="1">
      <alignment horizontal="center" vertical="center"/>
      <protection locked="0"/>
    </xf>
    <xf numFmtId="0" fontId="3" fillId="5" borderId="53" xfId="0" applyFont="1" applyFill="1" applyBorder="1" applyAlignment="1" applyProtection="1">
      <alignment horizontal="center" vertical="center"/>
      <protection locked="0"/>
    </xf>
    <xf numFmtId="0" fontId="3" fillId="5" borderId="53" xfId="0" applyFont="1" applyFill="1" applyBorder="1" applyAlignment="1" applyProtection="1">
      <alignment horizontal="left" vertical="center"/>
      <protection locked="0"/>
    </xf>
    <xf numFmtId="0" fontId="3" fillId="5" borderId="55" xfId="0" applyFont="1" applyFill="1" applyBorder="1" applyAlignment="1" applyProtection="1">
      <alignment horizontal="left" vertical="center"/>
      <protection locked="0"/>
    </xf>
    <xf numFmtId="0" fontId="3" fillId="5" borderId="56" xfId="0" applyFont="1" applyFill="1" applyBorder="1" applyAlignment="1" applyProtection="1">
      <alignment horizontal="left" vertical="center"/>
      <protection locked="0"/>
    </xf>
    <xf numFmtId="0" fontId="2" fillId="13" borderId="51" xfId="0" applyFont="1" applyFill="1" applyBorder="1" applyAlignment="1">
      <alignment horizontal="center" vertical="center"/>
    </xf>
    <xf numFmtId="0" fontId="2" fillId="13" borderId="42" xfId="0" applyFont="1" applyFill="1" applyBorder="1" applyAlignment="1">
      <alignment horizontal="center" vertical="center"/>
    </xf>
    <xf numFmtId="0" fontId="2" fillId="13" borderId="52" xfId="0" applyFont="1" applyFill="1" applyBorder="1" applyAlignment="1">
      <alignment horizontal="center" vertical="center"/>
    </xf>
    <xf numFmtId="17" fontId="3" fillId="5" borderId="58" xfId="0" applyNumberFormat="1" applyFont="1" applyFill="1" applyBorder="1" applyAlignment="1" applyProtection="1">
      <alignment horizontal="center" vertical="center"/>
      <protection locked="0"/>
    </xf>
    <xf numFmtId="0" fontId="3" fillId="5" borderId="57" xfId="0" applyFont="1" applyFill="1" applyBorder="1" applyAlignment="1" applyProtection="1">
      <alignment horizontal="center" vertical="center"/>
      <protection locked="0"/>
    </xf>
    <xf numFmtId="0" fontId="3" fillId="5" borderId="58" xfId="0" applyFont="1" applyFill="1" applyBorder="1" applyAlignment="1" applyProtection="1">
      <alignment horizontal="center" vertical="center"/>
      <protection locked="0"/>
    </xf>
    <xf numFmtId="0" fontId="3" fillId="5" borderId="58" xfId="0" applyFont="1" applyFill="1" applyBorder="1" applyAlignment="1" applyProtection="1">
      <alignment horizontal="left" vertical="center"/>
      <protection locked="0"/>
    </xf>
    <xf numFmtId="0" fontId="3" fillId="5" borderId="59" xfId="0" applyFont="1" applyFill="1" applyBorder="1" applyAlignment="1" applyProtection="1">
      <alignment horizontal="left" vertical="center"/>
      <protection locked="0"/>
    </xf>
    <xf numFmtId="0" fontId="3" fillId="5" borderId="60" xfId="0" applyFont="1" applyFill="1" applyBorder="1" applyAlignment="1" applyProtection="1">
      <alignment horizontal="left" vertical="center"/>
      <protection locked="0"/>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2" fillId="11" borderId="10"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3" fillId="8" borderId="7" xfId="0" applyFont="1" applyFill="1" applyBorder="1" applyAlignment="1">
      <alignment horizontal="center" vertical="center" wrapText="1"/>
    </xf>
    <xf numFmtId="0" fontId="13" fillId="8" borderId="7" xfId="0" applyFont="1" applyFill="1" applyBorder="1" applyAlignment="1">
      <alignment horizontal="center" vertical="center"/>
    </xf>
    <xf numFmtId="0" fontId="13" fillId="8" borderId="0" xfId="0" applyFont="1" applyFill="1" applyAlignment="1">
      <alignment horizontal="center" vertical="center"/>
    </xf>
    <xf numFmtId="0" fontId="13" fillId="8" borderId="8" xfId="0" applyFont="1" applyFill="1" applyBorder="1" applyAlignment="1">
      <alignment horizontal="center" vertical="center"/>
    </xf>
    <xf numFmtId="0" fontId="0" fillId="3" borderId="1" xfId="0" applyFill="1" applyBorder="1" applyAlignment="1">
      <alignment horizontal="left" vertical="center"/>
    </xf>
    <xf numFmtId="0" fontId="2" fillId="11" borderId="6" xfId="0" applyFont="1" applyFill="1" applyBorder="1" applyAlignment="1">
      <alignment horizontal="center" vertical="center" wrapText="1"/>
    </xf>
    <xf numFmtId="0" fontId="2" fillId="11" borderId="12"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13" xfId="0" applyFont="1" applyFill="1" applyBorder="1" applyAlignment="1">
      <alignment horizontal="center" vertical="center" wrapText="1"/>
    </xf>
    <xf numFmtId="0" fontId="15" fillId="8" borderId="0" xfId="0" applyFont="1" applyFill="1" applyAlignment="1">
      <alignment horizontal="right" vertical="center" indent="1"/>
    </xf>
    <xf numFmtId="0" fontId="7" fillId="8" borderId="1" xfId="0" applyFont="1" applyFill="1" applyBorder="1" applyAlignment="1">
      <alignment horizontal="center" vertical="center" wrapText="1"/>
    </xf>
    <xf numFmtId="0" fontId="4" fillId="7" borderId="1" xfId="0" applyFont="1" applyFill="1" applyBorder="1" applyAlignment="1">
      <alignment horizontal="center" vertical="center"/>
    </xf>
    <xf numFmtId="164" fontId="18" fillId="7" borderId="1" xfId="1" applyNumberFormat="1" applyFont="1" applyFill="1" applyBorder="1" applyAlignment="1" applyProtection="1">
      <alignment horizontal="center" vertical="center"/>
    </xf>
    <xf numFmtId="0" fontId="7" fillId="8" borderId="0" xfId="0" applyFont="1" applyFill="1" applyAlignment="1">
      <alignment horizontal="center" vertical="center" wrapText="1"/>
    </xf>
    <xf numFmtId="0" fontId="4" fillId="7" borderId="0" xfId="0" applyFont="1" applyFill="1" applyAlignment="1">
      <alignment horizontal="center" vertical="center"/>
    </xf>
    <xf numFmtId="0" fontId="7" fillId="8" borderId="1" xfId="0" applyFont="1" applyFill="1" applyBorder="1" applyAlignment="1">
      <alignment horizontal="left" vertical="center"/>
    </xf>
    <xf numFmtId="0" fontId="11" fillId="9" borderId="2"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8" fillId="9" borderId="2" xfId="0" applyFont="1" applyFill="1" applyBorder="1" applyAlignment="1">
      <alignment horizontal="center" vertical="center"/>
    </xf>
    <xf numFmtId="0" fontId="8" fillId="9" borderId="3" xfId="0" applyFont="1" applyFill="1" applyBorder="1" applyAlignment="1">
      <alignment horizontal="center" vertical="center"/>
    </xf>
    <xf numFmtId="2" fontId="5" fillId="7" borderId="1" xfId="1" applyNumberFormat="1" applyFont="1" applyFill="1" applyBorder="1" applyAlignment="1" applyProtection="1">
      <alignment horizontal="center" vertical="center"/>
    </xf>
    <xf numFmtId="0" fontId="12" fillId="9" borderId="6"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9" borderId="5" xfId="0" applyFont="1" applyFill="1" applyBorder="1" applyAlignment="1">
      <alignment horizontal="center" vertical="center" wrapText="1"/>
    </xf>
    <xf numFmtId="0" fontId="12" fillId="9" borderId="8" xfId="0" applyFont="1" applyFill="1" applyBorder="1" applyAlignment="1">
      <alignment horizontal="center" vertical="center" wrapText="1"/>
    </xf>
    <xf numFmtId="0" fontId="19" fillId="9" borderId="6" xfId="0" applyFont="1" applyFill="1" applyBorder="1" applyAlignment="1">
      <alignment horizontal="center" vertical="center" wrapText="1"/>
    </xf>
    <xf numFmtId="0" fontId="19" fillId="9" borderId="7" xfId="0" applyFont="1" applyFill="1" applyBorder="1" applyAlignment="1">
      <alignment horizontal="center" vertical="center" wrapText="1"/>
    </xf>
    <xf numFmtId="0" fontId="19" fillId="9" borderId="5" xfId="0" applyFont="1" applyFill="1" applyBorder="1" applyAlignment="1">
      <alignment horizontal="center" vertical="center" wrapText="1"/>
    </xf>
    <xf numFmtId="0" fontId="19" fillId="9" borderId="8" xfId="0" applyFont="1" applyFill="1" applyBorder="1" applyAlignment="1">
      <alignment horizontal="center" vertical="center" wrapText="1"/>
    </xf>
    <xf numFmtId="0" fontId="5" fillId="8" borderId="0" xfId="0" applyFont="1" applyFill="1" applyAlignment="1">
      <alignment horizontal="center" vertical="center"/>
    </xf>
    <xf numFmtId="14" fontId="5" fillId="7" borderId="0" xfId="0" applyNumberFormat="1" applyFont="1" applyFill="1" applyAlignment="1">
      <alignment horizontal="center" vertical="center"/>
    </xf>
    <xf numFmtId="0" fontId="5" fillId="7" borderId="0" xfId="0" applyFont="1" applyFill="1" applyAlignment="1">
      <alignment horizontal="center" vertical="center"/>
    </xf>
    <xf numFmtId="0" fontId="11" fillId="9" borderId="6"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1" fillId="9" borderId="12"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8" xfId="0" applyFont="1" applyFill="1" applyBorder="1" applyAlignment="1">
      <alignment horizontal="center" vertical="center" wrapText="1"/>
    </xf>
    <xf numFmtId="0" fontId="11" fillId="9" borderId="13" xfId="0" applyFont="1" applyFill="1" applyBorder="1" applyAlignment="1">
      <alignment horizontal="center" vertical="center" wrapText="1"/>
    </xf>
    <xf numFmtId="164" fontId="10" fillId="10" borderId="4" xfId="0" applyNumberFormat="1" applyFont="1" applyFill="1" applyBorder="1" applyAlignment="1">
      <alignment horizontal="center" vertical="center"/>
    </xf>
    <xf numFmtId="164" fontId="9" fillId="7" borderId="1" xfId="1" applyNumberFormat="1" applyFont="1" applyFill="1" applyBorder="1" applyAlignment="1" applyProtection="1">
      <alignment horizontal="center" vertical="center"/>
    </xf>
    <xf numFmtId="2" fontId="4" fillId="7" borderId="0" xfId="0" applyNumberFormat="1" applyFont="1" applyFill="1" applyAlignment="1">
      <alignment horizontal="center" vertical="center"/>
    </xf>
    <xf numFmtId="0" fontId="10" fillId="10" borderId="4" xfId="0" applyFont="1" applyFill="1" applyBorder="1" applyAlignment="1">
      <alignment horizontal="center" vertical="center"/>
    </xf>
    <xf numFmtId="0" fontId="21" fillId="8" borderId="0" xfId="0" applyFont="1" applyFill="1" applyAlignment="1">
      <alignment horizontal="center" vertical="center" wrapText="1"/>
    </xf>
    <xf numFmtId="0" fontId="19" fillId="9" borderId="2" xfId="0" applyFont="1" applyFill="1" applyBorder="1" applyAlignment="1">
      <alignment horizontal="center" vertical="center" wrapText="1"/>
    </xf>
    <xf numFmtId="0" fontId="19" fillId="9" borderId="3" xfId="0" applyFont="1" applyFill="1" applyBorder="1" applyAlignment="1">
      <alignment horizontal="center" vertical="center" wrapText="1"/>
    </xf>
    <xf numFmtId="165" fontId="4" fillId="7" borderId="2" xfId="0" applyNumberFormat="1" applyFont="1" applyFill="1" applyBorder="1" applyAlignment="1">
      <alignment horizontal="center" vertical="center"/>
    </xf>
    <xf numFmtId="165" fontId="4" fillId="7" borderId="3" xfId="0" applyNumberFormat="1" applyFont="1" applyFill="1" applyBorder="1" applyAlignment="1">
      <alignment horizontal="center" vertical="center"/>
    </xf>
    <xf numFmtId="0" fontId="5" fillId="8" borderId="0" xfId="0" applyFont="1" applyFill="1" applyAlignment="1">
      <alignment horizontal="right" vertical="center"/>
    </xf>
    <xf numFmtId="0" fontId="4" fillId="7" borderId="0" xfId="0" applyFont="1" applyFill="1" applyAlignment="1">
      <alignment horizontal="left" vertical="center" wrapText="1"/>
    </xf>
    <xf numFmtId="0" fontId="4" fillId="7" borderId="0" xfId="0" applyFont="1" applyFill="1" applyAlignment="1">
      <alignment horizontal="center" vertical="center" wrapText="1"/>
    </xf>
    <xf numFmtId="0" fontId="7" fillId="8" borderId="1" xfId="0" applyFont="1" applyFill="1" applyBorder="1" applyAlignment="1">
      <alignment horizontal="right" vertical="center"/>
    </xf>
    <xf numFmtId="164" fontId="9" fillId="7" borderId="0" xfId="1" applyNumberFormat="1" applyFont="1" applyFill="1" applyAlignment="1" applyProtection="1">
      <alignment horizontal="center" vertical="center"/>
    </xf>
    <xf numFmtId="0" fontId="12" fillId="9" borderId="12" xfId="0" applyFont="1" applyFill="1" applyBorder="1" applyAlignment="1">
      <alignment horizontal="center" vertical="center" wrapText="1"/>
    </xf>
    <xf numFmtId="0" fontId="12" fillId="9" borderId="13" xfId="0" applyFont="1" applyFill="1" applyBorder="1" applyAlignment="1">
      <alignment horizontal="center" vertical="center" wrapText="1"/>
    </xf>
    <xf numFmtId="2" fontId="5" fillId="7" borderId="2" xfId="1" applyNumberFormat="1" applyFont="1" applyFill="1" applyBorder="1" applyAlignment="1" applyProtection="1">
      <alignment horizontal="center" vertical="center"/>
    </xf>
    <xf numFmtId="2" fontId="5" fillId="7" borderId="3" xfId="1" applyNumberFormat="1" applyFont="1" applyFill="1" applyBorder="1" applyAlignment="1" applyProtection="1">
      <alignment horizontal="center" vertical="center"/>
    </xf>
    <xf numFmtId="0" fontId="19" fillId="9" borderId="12" xfId="0" applyFont="1" applyFill="1" applyBorder="1" applyAlignment="1">
      <alignment horizontal="center" vertical="center" wrapText="1"/>
    </xf>
    <xf numFmtId="0" fontId="19" fillId="9" borderId="13" xfId="0" applyFont="1" applyFill="1" applyBorder="1" applyAlignment="1">
      <alignment horizontal="center" vertical="center" wrapText="1"/>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164" fontId="18" fillId="7" borderId="2" xfId="1" applyNumberFormat="1" applyFont="1" applyFill="1" applyBorder="1" applyAlignment="1" applyProtection="1">
      <alignment horizontal="center" vertical="center"/>
    </xf>
    <xf numFmtId="164" fontId="18" fillId="7" borderId="3" xfId="1" applyNumberFormat="1" applyFont="1" applyFill="1" applyBorder="1" applyAlignment="1" applyProtection="1">
      <alignment horizontal="center" vertical="center"/>
    </xf>
    <xf numFmtId="0" fontId="7" fillId="8" borderId="6"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9" xfId="0" applyFont="1" applyFill="1" applyBorder="1" applyAlignment="1">
      <alignment horizontal="left" vertical="center"/>
    </xf>
    <xf numFmtId="0" fontId="7" fillId="8" borderId="40" xfId="0" applyFont="1" applyFill="1" applyBorder="1" applyAlignment="1">
      <alignment horizontal="left" vertical="center"/>
    </xf>
    <xf numFmtId="0" fontId="7" fillId="8" borderId="10" xfId="0" applyFont="1" applyFill="1" applyBorder="1" applyAlignment="1">
      <alignment horizontal="left" vertical="center"/>
    </xf>
    <xf numFmtId="0" fontId="7" fillId="8" borderId="9" xfId="0" applyFont="1" applyFill="1" applyBorder="1" applyAlignment="1">
      <alignment horizontal="right" vertical="center"/>
    </xf>
    <xf numFmtId="0" fontId="7" fillId="8" borderId="40" xfId="0" applyFont="1" applyFill="1" applyBorder="1" applyAlignment="1">
      <alignment horizontal="right" vertical="center"/>
    </xf>
    <xf numFmtId="0" fontId="7" fillId="8" borderId="10" xfId="0" applyFont="1" applyFill="1" applyBorder="1" applyAlignment="1">
      <alignment horizontal="right" vertical="center"/>
    </xf>
    <xf numFmtId="164" fontId="9" fillId="7" borderId="2" xfId="1" applyNumberFormat="1" applyFont="1" applyFill="1" applyBorder="1" applyAlignment="1" applyProtection="1">
      <alignment horizontal="center" vertical="center"/>
    </xf>
    <xf numFmtId="164" fontId="9" fillId="7" borderId="3" xfId="1" applyNumberFormat="1" applyFont="1" applyFill="1" applyBorder="1" applyAlignment="1" applyProtection="1">
      <alignment horizontal="center" vertical="center"/>
    </xf>
    <xf numFmtId="2" fontId="5" fillId="7" borderId="1" xfId="1" applyNumberFormat="1" applyFont="1" applyFill="1" applyBorder="1" applyAlignment="1">
      <alignment horizontal="center" vertical="center"/>
    </xf>
    <xf numFmtId="164" fontId="18" fillId="7" borderId="1" xfId="1" applyNumberFormat="1" applyFont="1" applyFill="1" applyBorder="1" applyAlignment="1">
      <alignment horizontal="center" vertical="center"/>
    </xf>
    <xf numFmtId="164" fontId="9" fillId="7" borderId="1" xfId="1" applyNumberFormat="1" applyFont="1" applyFill="1" applyBorder="1" applyAlignment="1">
      <alignment horizontal="center" vertical="center"/>
    </xf>
    <xf numFmtId="164" fontId="9" fillId="7" borderId="0" xfId="1" applyNumberFormat="1" applyFont="1" applyFill="1" applyAlignment="1">
      <alignment horizontal="center" vertical="center"/>
    </xf>
    <xf numFmtId="0" fontId="21" fillId="8" borderId="1" xfId="0" applyFont="1" applyFill="1" applyBorder="1" applyAlignment="1">
      <alignment horizontal="right" vertical="center" wrapText="1"/>
    </xf>
    <xf numFmtId="0" fontId="22" fillId="7" borderId="2" xfId="0" applyFont="1" applyFill="1" applyBorder="1" applyAlignment="1">
      <alignment horizontal="center" vertical="center"/>
    </xf>
    <xf numFmtId="0" fontId="22" fillId="7" borderId="3" xfId="0" applyFont="1" applyFill="1" applyBorder="1" applyAlignment="1">
      <alignment horizontal="center" vertical="center"/>
    </xf>
    <xf numFmtId="0" fontId="7" fillId="8" borderId="0" xfId="0" applyFont="1" applyFill="1" applyAlignment="1">
      <alignment horizontal="right" vertical="center"/>
    </xf>
    <xf numFmtId="0" fontId="7" fillId="8" borderId="0" xfId="0" applyFont="1" applyFill="1" applyAlignment="1">
      <alignment horizontal="center" vertical="center"/>
    </xf>
    <xf numFmtId="0" fontId="23" fillId="8" borderId="1" xfId="0" applyFont="1" applyFill="1" applyBorder="1" applyAlignment="1">
      <alignment horizontal="center" vertical="center" wrapText="1"/>
    </xf>
    <xf numFmtId="0" fontId="21" fillId="8" borderId="1" xfId="0" applyFont="1" applyFill="1" applyBorder="1" applyAlignment="1">
      <alignment horizontal="center" vertical="center" wrapText="1"/>
    </xf>
    <xf numFmtId="0" fontId="21" fillId="8" borderId="9" xfId="0" applyFont="1" applyFill="1" applyBorder="1" applyAlignment="1">
      <alignment horizontal="right" vertical="center" wrapText="1"/>
    </xf>
    <xf numFmtId="0" fontId="21" fillId="8" borderId="40" xfId="0" applyFont="1" applyFill="1" applyBorder="1" applyAlignment="1">
      <alignment horizontal="right" vertical="center" wrapText="1"/>
    </xf>
    <xf numFmtId="0" fontId="21" fillId="8" borderId="10" xfId="0" applyFont="1" applyFill="1" applyBorder="1" applyAlignment="1">
      <alignment horizontal="right" vertical="center" wrapText="1"/>
    </xf>
    <xf numFmtId="0" fontId="7" fillId="8" borderId="7" xfId="0" applyFont="1" applyFill="1" applyBorder="1" applyAlignment="1">
      <alignment horizontal="center" vertical="center" wrapText="1"/>
    </xf>
    <xf numFmtId="0" fontId="7" fillId="8" borderId="8" xfId="0" applyFont="1" applyFill="1" applyBorder="1" applyAlignment="1">
      <alignment horizontal="center" vertical="center" wrapText="1"/>
    </xf>
    <xf numFmtId="164" fontId="9" fillId="7" borderId="2" xfId="1" applyNumberFormat="1" applyFont="1" applyFill="1" applyBorder="1" applyAlignment="1">
      <alignment horizontal="center" vertical="center"/>
    </xf>
    <xf numFmtId="164" fontId="9" fillId="7" borderId="3" xfId="1" applyNumberFormat="1" applyFont="1" applyFill="1" applyBorder="1" applyAlignment="1">
      <alignment horizontal="center" vertical="center"/>
    </xf>
    <xf numFmtId="2" fontId="22" fillId="7" borderId="2" xfId="0" applyNumberFormat="1" applyFont="1" applyFill="1" applyBorder="1" applyAlignment="1">
      <alignment horizontal="center" vertical="center"/>
    </xf>
    <xf numFmtId="2" fontId="22" fillId="7" borderId="3" xfId="0" applyNumberFormat="1" applyFont="1" applyFill="1" applyBorder="1" applyAlignment="1">
      <alignment horizontal="center" vertical="center"/>
    </xf>
    <xf numFmtId="0" fontId="25" fillId="14" borderId="32" xfId="0" applyFont="1" applyFill="1" applyBorder="1" applyAlignment="1">
      <alignment horizontal="center" vertical="center"/>
    </xf>
    <xf numFmtId="0" fontId="25" fillId="14" borderId="33" xfId="0" applyFont="1" applyFill="1" applyBorder="1" applyAlignment="1">
      <alignment horizontal="center" vertical="center"/>
    </xf>
    <xf numFmtId="0" fontId="25" fillId="14" borderId="34" xfId="0" applyFont="1" applyFill="1" applyBorder="1" applyAlignment="1">
      <alignment horizontal="center" vertical="center"/>
    </xf>
    <xf numFmtId="0" fontId="2" fillId="14" borderId="30"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2" fillId="14" borderId="30" xfId="0" applyFont="1" applyFill="1" applyBorder="1" applyAlignment="1">
      <alignment horizontal="center" vertical="center"/>
    </xf>
    <xf numFmtId="0" fontId="2" fillId="14" borderId="31" xfId="0" applyFont="1" applyFill="1" applyBorder="1" applyAlignment="1">
      <alignment horizontal="center" vertical="center"/>
    </xf>
  </cellXfs>
  <cellStyles count="3">
    <cellStyle name="Hiperlink" xfId="2" builtinId="8"/>
    <cellStyle name="Normal" xfId="0" builtinId="0"/>
    <cellStyle name="Porcentagem" xfId="1" builtinId="5"/>
  </cellStyles>
  <dxfs count="55">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7030A0"/>
        </patternFill>
      </fill>
    </dxf>
    <dxf>
      <fill>
        <patternFill>
          <bgColor rgb="FF00B050"/>
        </patternFill>
      </fill>
    </dxf>
    <dxf>
      <fill>
        <patternFill>
          <bgColor rgb="FFFF0000"/>
        </patternFill>
      </fill>
    </dxf>
    <dxf>
      <fill>
        <patternFill>
          <bgColor rgb="FFFFC000"/>
        </patternFill>
      </fill>
    </dxf>
    <dxf>
      <fill>
        <patternFill>
          <bgColor rgb="FF7030A0"/>
        </patternFill>
      </fill>
    </dxf>
  </dxfs>
  <tableStyles count="0" defaultTableStyle="TableStyleMedium2" defaultPivotStyle="PivotStyleLight16"/>
  <colors>
    <mruColors>
      <color rgb="FF0FE1E1"/>
      <color rgb="FF0066FF"/>
      <color rgb="FFCC33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3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3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4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42.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43.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44.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45.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4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4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5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5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5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5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5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5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5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5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5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5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6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6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6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6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6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6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6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6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6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6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7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7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72.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73.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74.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_rels/chart75.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76.xml.rels><?xml version="1.0" encoding="UTF-8" standalone="yes"?>
<Relationships xmlns="http://schemas.openxmlformats.org/package/2006/relationships"><Relationship Id="rId2" Type="http://schemas.microsoft.com/office/2011/relationships/chartColorStyle" Target="colors66.xml"/><Relationship Id="rId1" Type="http://schemas.microsoft.com/office/2011/relationships/chartStyle" Target="style6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SP1'!$A$22:$B$29</c15:sqref>
                  </c15:fullRef>
                </c:ext>
              </c:extLst>
              <c:f>('Indicadores  SP1'!$A$22:$B$22,'Indicadores  SP1'!$A$24:$B$24,'Indicadores  SP1'!$A$26:$B$26,'Indicadores  SP1'!$A$28:$B$28)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0D5-43FE-9217-BFB7F296B6E7}"/>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SP1'!$A$22:$B$29</c15:sqref>
                  </c15:fullRef>
                </c:ext>
              </c:extLst>
              <c:f>('Indicadores  SP1'!$A$22:$B$22,'Indicadores  SP1'!$A$24:$B$24,'Indicadores  SP1'!$A$26:$B$26,'Indicadores  SP1'!$A$28:$B$28)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A0D5-43FE-9217-BFB7F296B6E7}"/>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0D5-43FE-9217-BFB7F296B6E7}"/>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A0D5-43FE-9217-BFB7F296B6E7}"/>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0D5-43FE-9217-BFB7F296B6E7}"/>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A0D5-43FE-9217-BFB7F296B6E7}"/>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SP1'!$A$22:$B$29</c15:sqref>
                  </c15:fullRef>
                </c:ext>
              </c:extLst>
              <c:f>('Indicadores  SP1'!$A$22:$B$22,'Indicadores  SP1'!$A$24:$B$24,'Indicadores  SP1'!$A$26:$B$26,'Indicadores  SP1'!$A$28:$B$28)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SP1'!$C$22:$C$29</c15:sqref>
                  </c15:fullRef>
                </c:ext>
              </c:extLst>
              <c:f>('Indicadores  SP1'!$C$22,'Indicadores  SP1'!$C$24,'Indicadores  SP1'!$C$26,'Indicadores  SP1'!$C$28)</c:f>
              <c:numCache>
                <c:formatCode>General</c:formatCode>
                <c:ptCount val="4"/>
                <c:pt idx="0">
                  <c:v>25</c:v>
                </c:pt>
                <c:pt idx="1">
                  <c:v>0</c:v>
                </c:pt>
                <c:pt idx="2">
                  <c:v>2</c:v>
                </c:pt>
                <c:pt idx="3">
                  <c:v>2</c:v>
                </c:pt>
              </c:numCache>
            </c:numRef>
          </c:val>
          <c:extLst>
            <c:ext xmlns:c16="http://schemas.microsoft.com/office/drawing/2014/chart" uri="{C3380CC4-5D6E-409C-BE32-E72D297353CC}">
              <c16:uniqueId val="{00000002-A0D5-43FE-9217-BFB7F296B6E7}"/>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SP1'!$C$43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9DC3-4487-A72D-D8796D933BBE}"/>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4-9DC3-4487-A72D-D8796D933BBE}"/>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9DC3-4487-A72D-D8796D933BBE}"/>
              </c:ext>
            </c:extLst>
          </c:dPt>
          <c:cat>
            <c:strRef>
              <c:f>'Indicadores  SP1'!$A$44:$A$52</c:f>
              <c:strCache>
                <c:ptCount val="8"/>
                <c:pt idx="1">
                  <c:v>MUST</c:v>
                </c:pt>
                <c:pt idx="3">
                  <c:v>SHOLD</c:v>
                </c:pt>
                <c:pt idx="5">
                  <c:v>COULD</c:v>
                </c:pt>
                <c:pt idx="7">
                  <c:v>WONT</c:v>
                </c:pt>
              </c:strCache>
            </c:strRef>
          </c:cat>
          <c:val>
            <c:numRef>
              <c:f>'Indicadores  SP1'!$C$44:$C$52</c:f>
              <c:numCache>
                <c:formatCode>General</c:formatCode>
                <c:ptCount val="9"/>
                <c:pt idx="1">
                  <c:v>12</c:v>
                </c:pt>
                <c:pt idx="3">
                  <c:v>15</c:v>
                </c:pt>
                <c:pt idx="5">
                  <c:v>0</c:v>
                </c:pt>
                <c:pt idx="7">
                  <c:v>0</c:v>
                </c:pt>
              </c:numCache>
            </c:numRef>
          </c:val>
          <c:extLst>
            <c:ext xmlns:c16="http://schemas.microsoft.com/office/drawing/2014/chart" uri="{C3380CC4-5D6E-409C-BE32-E72D297353CC}">
              <c16:uniqueId val="{00000001-9DC3-4487-A72D-D8796D933BBE}"/>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SP1'!$A$44:$A$52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0-9DC3-4487-A72D-D8796D933BBE}"/>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SP1'!$C$54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FF-4849-B26E-6EB2CDC70A1B}"/>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77D-4A5E-9AE6-DBDE665AFDD9}"/>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9FF-4849-B26E-6EB2CDC70A1B}"/>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E77D-4A5E-9AE6-DBDE665AFDD9}"/>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9FF-4849-B26E-6EB2CDC70A1B}"/>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77D-4A5E-9AE6-DBDE665AFDD9}"/>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9FF-4849-B26E-6EB2CDC70A1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SP1'!$A$55:$A$61</c:f>
              <c:strCache>
                <c:ptCount val="6"/>
                <c:pt idx="1">
                  <c:v>POSITIVO</c:v>
                </c:pt>
                <c:pt idx="3">
                  <c:v>NEGATIVO</c:v>
                </c:pt>
                <c:pt idx="5">
                  <c:v>DESTRUTIVO</c:v>
                </c:pt>
              </c:strCache>
            </c:strRef>
          </c:cat>
          <c:val>
            <c:numRef>
              <c:f>'Indicadores  SP1'!$C$55:$C$61</c:f>
              <c:numCache>
                <c:formatCode>General</c:formatCode>
                <c:ptCount val="7"/>
                <c:pt idx="1">
                  <c:v>23</c:v>
                </c:pt>
                <c:pt idx="3">
                  <c:v>4</c:v>
                </c:pt>
                <c:pt idx="5">
                  <c:v>0</c:v>
                </c:pt>
              </c:numCache>
            </c:numRef>
          </c:val>
          <c:extLst>
            <c:ext xmlns:c16="http://schemas.microsoft.com/office/drawing/2014/chart" uri="{C3380CC4-5D6E-409C-BE32-E72D297353CC}">
              <c16:uniqueId val="{00000001-E77D-4A5E-9AE6-DBDE665AFDD9}"/>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9FF-4849-B26E-6EB2CDC70A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9FF-4849-B26E-6EB2CDC70A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9FF-4849-B26E-6EB2CDC70A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99FF-4849-B26E-6EB2CDC70A1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99FF-4849-B26E-6EB2CDC70A1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99FF-4849-B26E-6EB2CDC70A1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99FF-4849-B26E-6EB2CDC70A1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SP1'!$A$55:$A$61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00-E77D-4A5E-9AE6-DBDE665AFDD9}"/>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SP1'!$A$69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F0B8-4B35-B344-23D14650B421}"/>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F0B8-4B35-B344-23D14650B421}"/>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4-8A3E-43D2-8498-8661092F212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SP1'!$A$71:$B$76</c15:sqref>
                  </c15:fullRef>
                </c:ext>
              </c:extLst>
              <c:f>('Indicadores  SP1'!$A$71:$B$71,'Indicadores  SP1'!$A$73:$B$73,'Indicadores  SP1'!$A$75:$B$75)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SP1'!$C$71:$C$76</c15:sqref>
                  </c15:fullRef>
                </c:ext>
              </c:extLst>
              <c:f>('Indicadores  SP1'!$C$71,'Indicadores  SP1'!$C$73,'Indicadores  SP1'!$C$75)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8A3E-43D2-8498-8661092F2122}"/>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0B8-4B35-B344-23D14650B42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0B8-4B35-B344-23D14650B42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0B8-4B35-B344-23D14650B42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0B8-4B35-B344-23D14650B42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SP1'!$A$71:$B$76</c15:sqref>
                        </c15:fullRef>
                        <c15:formulaRef>
                          <c15:sqref>('Indicadores  SP1'!$A$71:$B$71,'Indicadores  SP1'!$A$73:$B$73,'Indicadores  SP1'!$A$75:$B$75)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1-8A3E-43D2-8498-8661092F2122}"/>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SP1'!$A$33:$A$40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SP1'!$F$33:$F$40</c:f>
              <c:numCache>
                <c:formatCode>General</c:formatCode>
                <c:ptCount val="8"/>
                <c:pt idx="0">
                  <c:v>0</c:v>
                </c:pt>
                <c:pt idx="1">
                  <c:v>0</c:v>
                </c:pt>
                <c:pt idx="2">
                  <c:v>0</c:v>
                </c:pt>
                <c:pt idx="3">
                  <c:v>0</c:v>
                </c:pt>
                <c:pt idx="4">
                  <c:v>2</c:v>
                </c:pt>
                <c:pt idx="5">
                  <c:v>0</c:v>
                </c:pt>
                <c:pt idx="6">
                  <c:v>0</c:v>
                </c:pt>
                <c:pt idx="7">
                  <c:v>2</c:v>
                </c:pt>
              </c:numCache>
            </c:numRef>
          </c:val>
          <c:extLst>
            <c:ext xmlns:c16="http://schemas.microsoft.com/office/drawing/2014/chart" uri="{C3380CC4-5D6E-409C-BE32-E72D297353CC}">
              <c16:uniqueId val="{00000004-9FB7-417B-B5A8-1A892B421B3C}"/>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SP1'!$A$33:$A$40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0-9FB7-417B-B5A8-1A892B421B3C}"/>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SP1'!$A$33:$A$40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1-9FB7-417B-B5A8-1A892B421B3C}"/>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SP1'!$A$33:$A$40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9FB7-417B-B5A8-1A892B421B3C}"/>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SP1'!$A$33:$A$40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9FB7-417B-B5A8-1A892B421B3C}"/>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SP2'!$A$22:$B$29</c15:sqref>
                  </c15:fullRef>
                </c:ext>
              </c:extLst>
              <c:f>('Indicadores SP2'!$A$22:$B$22,'Indicadores SP2'!$A$24:$B$24,'Indicadores SP2'!$A$26:$B$26,'Indicadores SP2'!$A$28:$B$28)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SP2'!$A$22:$A$29</c15:sqref>
                  </c15:fullRef>
                </c:ext>
              </c:extLst>
              <c:f>('Indicadores SP2'!$A$22,'Indicadores SP2'!$A$24,'Indicadores SP2'!$A$26,'Indicadores SP2'!$A$28)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D005-4A2C-A116-2FDB4E610E62}"/>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SP2'!$A$22:$B$29</c15:sqref>
                  </c15:fullRef>
                </c:ext>
              </c:extLst>
              <c:f>('Indicadores SP2'!$A$22:$B$22,'Indicadores SP2'!$A$24:$B$24,'Indicadores SP2'!$A$26:$B$26,'Indicadores SP2'!$A$28:$B$28)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SP2'!$B$22:$B$29</c15:sqref>
                  </c15:fullRef>
                </c:ext>
              </c:extLst>
              <c:f>('Indicadores SP2'!$B$22,'Indicadores SP2'!$B$24,'Indicadores SP2'!$B$26,'Indicadores SP2'!$B$28)</c:f>
              <c:numCache>
                <c:formatCode>General</c:formatCode>
                <c:ptCount val="4"/>
              </c:numCache>
            </c:numRef>
          </c:val>
          <c:extLst>
            <c:ext xmlns:c16="http://schemas.microsoft.com/office/drawing/2014/chart" uri="{C3380CC4-5D6E-409C-BE32-E72D297353CC}">
              <c16:uniqueId val="{00000001-D005-4A2C-A116-2FDB4E610E62}"/>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005-4A2C-A116-2FDB4E610E62}"/>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005-4A2C-A116-2FDB4E610E62}"/>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005-4A2C-A116-2FDB4E610E62}"/>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005-4A2C-A116-2FDB4E610E62}"/>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SP2'!$A$22:$B$29</c15:sqref>
                  </c15:fullRef>
                </c:ext>
              </c:extLst>
              <c:f>('Indicadores SP2'!$A$22:$B$22,'Indicadores SP2'!$A$24:$B$24,'Indicadores SP2'!$A$26:$B$26,'Indicadores SP2'!$A$28:$B$28)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SP2'!$C$22:$C$29</c15:sqref>
                  </c15:fullRef>
                </c:ext>
              </c:extLst>
              <c:f>('Indicadores SP2'!$C$22,'Indicadores SP2'!$C$24,'Indicadores SP2'!$C$26,'Indicadores SP2'!$C$28)</c:f>
              <c:numCache>
                <c:formatCode>General</c:formatCode>
                <c:ptCount val="4"/>
                <c:pt idx="0">
                  <c:v>24</c:v>
                </c:pt>
                <c:pt idx="1">
                  <c:v>0</c:v>
                </c:pt>
                <c:pt idx="2">
                  <c:v>0</c:v>
                </c:pt>
                <c:pt idx="3">
                  <c:v>0</c:v>
                </c:pt>
              </c:numCache>
            </c:numRef>
          </c:val>
          <c:extLst>
            <c:ext xmlns:c16="http://schemas.microsoft.com/office/drawing/2014/chart" uri="{C3380CC4-5D6E-409C-BE32-E72D297353CC}">
              <c16:uniqueId val="{0000000A-D005-4A2C-A116-2FDB4E610E62}"/>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SP2'!$C$54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430-4EC4-85C2-7BE1FD14AB17}"/>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430-4EC4-85C2-7BE1FD14AB17}"/>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430-4EC4-85C2-7BE1FD14AB17}"/>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430-4EC4-85C2-7BE1FD14AB17}"/>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430-4EC4-85C2-7BE1FD14AB17}"/>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430-4EC4-85C2-7BE1FD14AB17}"/>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430-4EC4-85C2-7BE1FD14AB1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SP2'!$A$55:$A$61</c:f>
              <c:strCache>
                <c:ptCount val="6"/>
                <c:pt idx="1">
                  <c:v>POSITIVO</c:v>
                </c:pt>
                <c:pt idx="3">
                  <c:v>NEGATIVO</c:v>
                </c:pt>
                <c:pt idx="5">
                  <c:v>DESTRUTIVO</c:v>
                </c:pt>
              </c:strCache>
            </c:strRef>
          </c:cat>
          <c:val>
            <c:numRef>
              <c:f>'Indicadores SP2'!$C$55:$C$61</c:f>
              <c:numCache>
                <c:formatCode>General</c:formatCode>
                <c:ptCount val="7"/>
                <c:pt idx="1">
                  <c:v>24</c:v>
                </c:pt>
                <c:pt idx="3">
                  <c:v>0</c:v>
                </c:pt>
                <c:pt idx="5">
                  <c:v>0</c:v>
                </c:pt>
              </c:numCache>
            </c:numRef>
          </c:val>
          <c:extLst>
            <c:ext xmlns:c16="http://schemas.microsoft.com/office/drawing/2014/chart" uri="{C3380CC4-5D6E-409C-BE32-E72D297353CC}">
              <c16:uniqueId val="{0000000E-F430-4EC4-85C2-7BE1FD14AB17}"/>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F430-4EC4-85C2-7BE1FD14AB1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F430-4EC4-85C2-7BE1FD14AB1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F430-4EC4-85C2-7BE1FD14AB1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F430-4EC4-85C2-7BE1FD14AB1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F430-4EC4-85C2-7BE1FD14AB1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F430-4EC4-85C2-7BE1FD14AB1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F430-4EC4-85C2-7BE1FD14AB1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SP2'!$A$55:$A$61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F430-4EC4-85C2-7BE1FD14AB17}"/>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SP2'!$A$69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35AD-4F7B-BAD5-6545BA32CD95}"/>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35AD-4F7B-BAD5-6545BA32CD95}"/>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35AD-4F7B-BAD5-6545BA32CD9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SP2'!$A$71:$B$76</c15:sqref>
                  </c15:fullRef>
                </c:ext>
              </c:extLst>
              <c:f>('Indicadores SP2'!$A$71:$B$71,'Indicadores SP2'!$A$73:$B$73,'Indicadores SP2'!$A$75:$B$75)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SP2'!$C$71:$C$76</c15:sqref>
                  </c15:fullRef>
                </c:ext>
              </c:extLst>
              <c:f>('Indicadores SP2'!$C$71,'Indicadores SP2'!$C$73,'Indicadores SP2'!$C$75)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35AD-4F7B-BAD5-6545BA32CD95}"/>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35AD-4F7B-BAD5-6545BA32CD9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35AD-4F7B-BAD5-6545BA32CD9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35AD-4F7B-BAD5-6545BA32CD9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35AD-4F7B-BAD5-6545BA32CD9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SP2'!$A$71:$B$76</c15:sqref>
                        </c15:fullRef>
                        <c15:formulaRef>
                          <c15:sqref>('Indicadores SP2'!$A$71:$B$71,'Indicadores SP2'!$A$73:$B$73,'Indicadores SP2'!$A$75:$B$75)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35AD-4F7B-BAD5-6545BA32CD95}"/>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SP2'!$C$43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2D31-457F-B455-C1364353008E}"/>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2D31-457F-B455-C1364353008E}"/>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2D31-457F-B455-C1364353008E}"/>
              </c:ext>
            </c:extLst>
          </c:dPt>
          <c:cat>
            <c:strRef>
              <c:f>'Indicadores SP2'!$A$44:$A$52</c:f>
              <c:strCache>
                <c:ptCount val="8"/>
                <c:pt idx="1">
                  <c:v>MUST</c:v>
                </c:pt>
                <c:pt idx="3">
                  <c:v>SHOLD</c:v>
                </c:pt>
                <c:pt idx="5">
                  <c:v>COULD</c:v>
                </c:pt>
                <c:pt idx="7">
                  <c:v>WONT</c:v>
                </c:pt>
              </c:strCache>
            </c:strRef>
          </c:cat>
          <c:val>
            <c:numRef>
              <c:f>'Indicadores SP2'!$C$44:$C$52</c:f>
              <c:numCache>
                <c:formatCode>General</c:formatCode>
                <c:ptCount val="9"/>
                <c:pt idx="1">
                  <c:v>0</c:v>
                </c:pt>
                <c:pt idx="3">
                  <c:v>24</c:v>
                </c:pt>
                <c:pt idx="5">
                  <c:v>0</c:v>
                </c:pt>
                <c:pt idx="7">
                  <c:v>0</c:v>
                </c:pt>
              </c:numCache>
            </c:numRef>
          </c:val>
          <c:extLst>
            <c:ext xmlns:c16="http://schemas.microsoft.com/office/drawing/2014/chart" uri="{C3380CC4-5D6E-409C-BE32-E72D297353CC}">
              <c16:uniqueId val="{00000006-2D31-457F-B455-C1364353008E}"/>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SP2'!$A$44:$A$52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2D31-457F-B455-C1364353008E}"/>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SP2'!$A$33:$A$40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SP2'!$F$33:$F$40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F376-41DE-8870-7CC28FA6D867}"/>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SP2'!$A$33:$A$40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F376-41DE-8870-7CC28FA6D867}"/>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SP2'!$A$33:$A$40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F376-41DE-8870-7CC28FA6D867}"/>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SP2'!$A$33:$A$40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F376-41DE-8870-7CC28FA6D867}"/>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SP2'!$A$33:$A$40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F376-41DE-8870-7CC28FA6D867}"/>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SP3'!$A$22:$B$29</c15:sqref>
                  </c15:fullRef>
                </c:ext>
              </c:extLst>
              <c:f>('Indicadores SP3'!$A$22:$B$22,'Indicadores SP3'!$A$24:$B$24,'Indicadores SP3'!$A$26:$B$26,'Indicadores SP3'!$A$28:$B$28)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3164-4C3F-95E3-10A3DE74A883}"/>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SP3'!$A$22:$B$29</c15:sqref>
                  </c15:fullRef>
                </c:ext>
              </c:extLst>
              <c:f>('Indicadores SP3'!$A$22:$B$22,'Indicadores SP3'!$A$24:$B$24,'Indicadores SP3'!$A$26:$B$26,'Indicadores SP3'!$A$28:$B$28)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3164-4C3F-95E3-10A3DE74A883}"/>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164-4C3F-95E3-10A3DE74A883}"/>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164-4C3F-95E3-10A3DE74A883}"/>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164-4C3F-95E3-10A3DE74A883}"/>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164-4C3F-95E3-10A3DE74A883}"/>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SP3'!$A$22:$B$29</c15:sqref>
                  </c15:fullRef>
                </c:ext>
              </c:extLst>
              <c:f>('Indicadores SP3'!$A$22:$B$22,'Indicadores SP3'!$A$24:$B$24,'Indicadores SP3'!$A$26:$B$26,'Indicadores SP3'!$A$28:$B$28)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SP3'!$C$22:$C$29</c15:sqref>
                  </c15:fullRef>
                </c:ext>
              </c:extLst>
              <c:f>('Indicadores SP3'!$C$22,'Indicadores SP3'!$C$24,'Indicadores SP3'!$C$26,'Indicadores SP3'!$C$28)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3164-4C3F-95E3-10A3DE74A883}"/>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SP3'!$C$43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5E2C-47FD-A696-EB66782CF6FC}"/>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5E2C-47FD-A696-EB66782CF6FC}"/>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5E2C-47FD-A696-EB66782CF6FC}"/>
              </c:ext>
            </c:extLst>
          </c:dPt>
          <c:cat>
            <c:strRef>
              <c:f>'Indicadores SP3'!$A$44:$A$52</c:f>
              <c:strCache>
                <c:ptCount val="8"/>
                <c:pt idx="1">
                  <c:v>MUST</c:v>
                </c:pt>
                <c:pt idx="3">
                  <c:v>SHOLD</c:v>
                </c:pt>
                <c:pt idx="5">
                  <c:v>COULD</c:v>
                </c:pt>
                <c:pt idx="7">
                  <c:v>WONT</c:v>
                </c:pt>
              </c:strCache>
            </c:strRef>
          </c:cat>
          <c:val>
            <c:numRef>
              <c:f>'Indicadores SP3'!$C$44:$C$52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5E2C-47FD-A696-EB66782CF6FC}"/>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SP3'!$A$44:$A$52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5E2C-47FD-A696-EB66782CF6FC}"/>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SP3'!$C$54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957-4CB4-990A-D9BCBC8231B5}"/>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957-4CB4-990A-D9BCBC8231B5}"/>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957-4CB4-990A-D9BCBC8231B5}"/>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957-4CB4-990A-D9BCBC8231B5}"/>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957-4CB4-990A-D9BCBC8231B5}"/>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957-4CB4-990A-D9BCBC8231B5}"/>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957-4CB4-990A-D9BCBC8231B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SP3'!$A$55:$A$61</c:f>
              <c:strCache>
                <c:ptCount val="6"/>
                <c:pt idx="1">
                  <c:v>POSITIVO</c:v>
                </c:pt>
                <c:pt idx="3">
                  <c:v>NEGATIVO</c:v>
                </c:pt>
                <c:pt idx="5">
                  <c:v>DESTRUTIVO</c:v>
                </c:pt>
              </c:strCache>
            </c:strRef>
          </c:cat>
          <c:val>
            <c:numRef>
              <c:f>'Indicadores SP3'!$C$55:$C$61</c:f>
              <c:numCache>
                <c:formatCode>General</c:formatCode>
                <c:ptCount val="7"/>
                <c:pt idx="1">
                  <c:v>0</c:v>
                </c:pt>
                <c:pt idx="3">
                  <c:v>0</c:v>
                </c:pt>
                <c:pt idx="5">
                  <c:v>0</c:v>
                </c:pt>
              </c:numCache>
            </c:numRef>
          </c:val>
          <c:extLst>
            <c:ext xmlns:c16="http://schemas.microsoft.com/office/drawing/2014/chart" uri="{C3380CC4-5D6E-409C-BE32-E72D297353CC}">
              <c16:uniqueId val="{0000000E-A957-4CB4-990A-D9BCBC8231B5}"/>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A957-4CB4-990A-D9BCBC8231B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A957-4CB4-990A-D9BCBC8231B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A957-4CB4-990A-D9BCBC8231B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A957-4CB4-990A-D9BCBC8231B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A957-4CB4-990A-D9BCBC8231B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A957-4CB4-990A-D9BCBC8231B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A957-4CB4-990A-D9BCBC8231B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SP3'!$A$55:$A$61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A957-4CB4-990A-D9BCBC8231B5}"/>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SP3'!$A$69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53E2-4273-AB66-A6FA0C0530CB}"/>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53E2-4273-AB66-A6FA0C0530CB}"/>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53E2-4273-AB66-A6FA0C0530C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SP3'!$A$71:$B$76</c15:sqref>
                  </c15:fullRef>
                </c:ext>
              </c:extLst>
              <c:f>('Indicadores SP3'!$A$71:$B$71,'Indicadores SP3'!$A$73:$B$73,'Indicadores SP3'!$A$75:$B$75)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SP3'!$C$71:$C$76</c15:sqref>
                  </c15:fullRef>
                </c:ext>
              </c:extLst>
              <c:f>('Indicadores SP3'!$C$71,'Indicadores SP3'!$C$73,'Indicadores SP3'!$C$75)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53E2-4273-AB66-A6FA0C0530CB}"/>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53E2-4273-AB66-A6FA0C0530C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53E2-4273-AB66-A6FA0C0530C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53E2-4273-AB66-A6FA0C0530C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53E2-4273-AB66-A6FA0C0530C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SP3'!$A$71:$B$76</c15:sqref>
                        </c15:fullRef>
                        <c15:formulaRef>
                          <c15:sqref>('Indicadores SP3'!$A$71:$B$71,'Indicadores SP3'!$A$73:$B$73,'Indicadores SP3'!$A$75:$B$75)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53E2-4273-AB66-A6FA0C0530CB}"/>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SP3'!$A$33:$A$40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SP3'!$F$33:$F$40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BDBE-4AD1-B008-E71C1B9CF665}"/>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SP3'!$A$33:$A$40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BDBE-4AD1-B008-E71C1B9CF665}"/>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SP3'!$A$33:$A$40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BDBE-4AD1-B008-E71C1B9CF665}"/>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SP3'!$A$33:$A$40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BDBE-4AD1-B008-E71C1B9CF665}"/>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SP3'!$A$33:$A$40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BDBE-4AD1-B008-E71C1B9CF665}"/>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SP4'!$A$22:$B$29</c15:sqref>
                  </c15:fullRef>
                </c:ext>
              </c:extLst>
              <c:f>('Indicadores SP4'!$A$22:$B$22,'Indicadores SP4'!$A$24:$B$24,'Indicadores SP4'!$A$26:$B$26,'Indicadores SP4'!$A$28:$B$28)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8EA0-458F-ADD0-51A9D9926CB0}"/>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SP4'!$A$22:$B$29</c15:sqref>
                  </c15:fullRef>
                </c:ext>
              </c:extLst>
              <c:f>('Indicadores SP4'!$A$22:$B$22,'Indicadores SP4'!$A$24:$B$24,'Indicadores SP4'!$A$26:$B$26,'Indicadores SP4'!$A$28:$B$28)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8EA0-458F-ADD0-51A9D9926CB0}"/>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EA0-458F-ADD0-51A9D9926CB0}"/>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EA0-458F-ADD0-51A9D9926CB0}"/>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EA0-458F-ADD0-51A9D9926CB0}"/>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EA0-458F-ADD0-51A9D9926CB0}"/>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SP4'!$A$22:$B$29</c15:sqref>
                  </c15:fullRef>
                </c:ext>
              </c:extLst>
              <c:f>('Indicadores SP4'!$A$22:$B$22,'Indicadores SP4'!$A$24:$B$24,'Indicadores SP4'!$A$26:$B$26,'Indicadores SP4'!$A$28:$B$28)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SP4'!$C$22:$C$29</c15:sqref>
                  </c15:fullRef>
                </c:ext>
              </c:extLst>
              <c:f>('Indicadores SP4'!$C$22,'Indicadores SP4'!$C$24,'Indicadores SP4'!$C$26,'Indicadores SP4'!$C$28)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8EA0-458F-ADD0-51A9D9926CB0}"/>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SP4'!$C$43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A7FC-43D4-B2E6-C9990DBC6E14}"/>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A7FC-43D4-B2E6-C9990DBC6E14}"/>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A7FC-43D4-B2E6-C9990DBC6E14}"/>
              </c:ext>
            </c:extLst>
          </c:dPt>
          <c:cat>
            <c:strRef>
              <c:f>'Indicadores SP4'!$A$44:$A$52</c:f>
              <c:strCache>
                <c:ptCount val="8"/>
                <c:pt idx="1">
                  <c:v>MUST</c:v>
                </c:pt>
                <c:pt idx="3">
                  <c:v>SHOLD</c:v>
                </c:pt>
                <c:pt idx="5">
                  <c:v>COULD</c:v>
                </c:pt>
                <c:pt idx="7">
                  <c:v>WONT</c:v>
                </c:pt>
              </c:strCache>
            </c:strRef>
          </c:cat>
          <c:val>
            <c:numRef>
              <c:f>'Indicadores SP4'!$C$44:$C$52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A7FC-43D4-B2E6-C9990DBC6E14}"/>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SP4'!$A$44:$A$52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A7FC-43D4-B2E6-C9990DBC6E14}"/>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SP4'!$C$54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010-47D5-9805-C35EF581B681}"/>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010-47D5-9805-C35EF581B681}"/>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010-47D5-9805-C35EF581B681}"/>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010-47D5-9805-C35EF581B681}"/>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010-47D5-9805-C35EF581B681}"/>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010-47D5-9805-C35EF581B681}"/>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010-47D5-9805-C35EF581B6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SP4'!$A$55:$A$61</c:f>
              <c:strCache>
                <c:ptCount val="6"/>
                <c:pt idx="1">
                  <c:v>POSITIVO</c:v>
                </c:pt>
                <c:pt idx="3">
                  <c:v>NEGATIVO</c:v>
                </c:pt>
                <c:pt idx="5">
                  <c:v>DESTRUTIVO</c:v>
                </c:pt>
              </c:strCache>
            </c:strRef>
          </c:cat>
          <c:val>
            <c:numRef>
              <c:f>'Indicadores SP4'!$C$55:$C$61</c:f>
              <c:numCache>
                <c:formatCode>General</c:formatCode>
                <c:ptCount val="7"/>
                <c:pt idx="1">
                  <c:v>0</c:v>
                </c:pt>
                <c:pt idx="3">
                  <c:v>0</c:v>
                </c:pt>
                <c:pt idx="5">
                  <c:v>0</c:v>
                </c:pt>
              </c:numCache>
            </c:numRef>
          </c:val>
          <c:extLst>
            <c:ext xmlns:c16="http://schemas.microsoft.com/office/drawing/2014/chart" uri="{C3380CC4-5D6E-409C-BE32-E72D297353CC}">
              <c16:uniqueId val="{0000000E-7010-47D5-9805-C35EF581B681}"/>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7010-47D5-9805-C35EF581B68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7010-47D5-9805-C35EF581B68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7010-47D5-9805-C35EF581B68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7010-47D5-9805-C35EF581B68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7010-47D5-9805-C35EF581B68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7010-47D5-9805-C35EF581B68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7010-47D5-9805-C35EF581B6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SP4'!$A$55:$A$61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7010-47D5-9805-C35EF581B681}"/>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SP4'!$A$69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BB62-4D64-81E5-0A23ADC14EEA}"/>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BB62-4D64-81E5-0A23ADC14EEA}"/>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BB62-4D64-81E5-0A23ADC14EE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SP4'!$A$71:$B$76</c15:sqref>
                  </c15:fullRef>
                </c:ext>
              </c:extLst>
              <c:f>('Indicadores SP4'!$A$71:$B$71,'Indicadores SP4'!$A$73:$B$73,'Indicadores SP4'!$A$75:$B$75)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SP4'!$C$71:$C$76</c15:sqref>
                  </c15:fullRef>
                </c:ext>
              </c:extLst>
              <c:f>('Indicadores SP4'!$C$71,'Indicadores SP4'!$C$73,'Indicadores SP4'!$C$75)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BB62-4D64-81E5-0A23ADC14EEA}"/>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BB62-4D64-81E5-0A23ADC14EE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BB62-4D64-81E5-0A23ADC14EE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BB62-4D64-81E5-0A23ADC14EE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BB62-4D64-81E5-0A23ADC14EE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SP4'!$A$71:$B$76</c15:sqref>
                        </c15:fullRef>
                        <c15:formulaRef>
                          <c15:sqref>('Indicadores SP4'!$A$71:$B$71,'Indicadores SP4'!$A$73:$B$73,'Indicadores SP4'!$A$75:$B$75)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BB62-4D64-81E5-0A23ADC14EEA}"/>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SP4'!$A$33:$A$40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SP4'!$F$33:$F$40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6B3C-4C15-B041-C3F23DA42111}"/>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SP4'!$A$33:$A$40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6B3C-4C15-B041-C3F23DA42111}"/>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SP4'!$A$33:$A$40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6B3C-4C15-B041-C3F23DA42111}"/>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SP4'!$A$33:$A$40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6B3C-4C15-B041-C3F23DA42111}"/>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SP4'!$A$33:$A$40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6B3C-4C15-B041-C3F23DA42111}"/>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SP5'!$A$22:$B$29</c15:sqref>
                  </c15:fullRef>
                </c:ext>
              </c:extLst>
              <c:f>('Indicadores SP5'!$A$22:$B$22,'Indicadores SP5'!$A$24:$B$24,'Indicadores SP5'!$A$26:$B$26,'Indicadores SP5'!$A$28:$B$28)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687D-412C-8DF7-200AA9FAFE45}"/>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SP5'!$A$22:$B$29</c15:sqref>
                  </c15:fullRef>
                </c:ext>
              </c:extLst>
              <c:f>('Indicadores SP5'!$A$22:$B$22,'Indicadores SP5'!$A$24:$B$24,'Indicadores SP5'!$A$26:$B$26,'Indicadores SP5'!$A$28:$B$28)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687D-412C-8DF7-200AA9FAFE45}"/>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7D-412C-8DF7-200AA9FAFE45}"/>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87D-412C-8DF7-200AA9FAFE45}"/>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87D-412C-8DF7-200AA9FAFE45}"/>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87D-412C-8DF7-200AA9FAFE45}"/>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SP5'!$A$22:$B$29</c15:sqref>
                  </c15:fullRef>
                </c:ext>
              </c:extLst>
              <c:f>('Indicadores SP5'!$A$22:$B$22,'Indicadores SP5'!$A$24:$B$24,'Indicadores SP5'!$A$26:$B$26,'Indicadores SP5'!$A$28:$B$28)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SP5'!$C$22:$C$29</c15:sqref>
                  </c15:fullRef>
                </c:ext>
              </c:extLst>
              <c:f>('Indicadores SP5'!$C$22,'Indicadores SP5'!$C$24,'Indicadores SP5'!$C$26,'Indicadores SP5'!$C$28)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687D-412C-8DF7-200AA9FAFE45}"/>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SP5'!$C$43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4C4A-4174-ABC2-3281B843EE35}"/>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4C4A-4174-ABC2-3281B843EE35}"/>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4C4A-4174-ABC2-3281B843EE35}"/>
              </c:ext>
            </c:extLst>
          </c:dPt>
          <c:cat>
            <c:strRef>
              <c:f>'Indicadores SP5'!$A$44:$A$52</c:f>
              <c:strCache>
                <c:ptCount val="8"/>
                <c:pt idx="1">
                  <c:v>MUST</c:v>
                </c:pt>
                <c:pt idx="3">
                  <c:v>SHOLD</c:v>
                </c:pt>
                <c:pt idx="5">
                  <c:v>COULD</c:v>
                </c:pt>
                <c:pt idx="7">
                  <c:v>WONT</c:v>
                </c:pt>
              </c:strCache>
            </c:strRef>
          </c:cat>
          <c:val>
            <c:numRef>
              <c:f>'Indicadores SP5'!$C$44:$C$52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4C4A-4174-ABC2-3281B843EE35}"/>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SP5'!$A$44:$A$52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4C4A-4174-ABC2-3281B843EE35}"/>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SP5'!$C$54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77D-45FD-BC5B-9A0C82983522}"/>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77D-45FD-BC5B-9A0C82983522}"/>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77D-45FD-BC5B-9A0C82983522}"/>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77D-45FD-BC5B-9A0C82983522}"/>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77D-45FD-BC5B-9A0C82983522}"/>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77D-45FD-BC5B-9A0C82983522}"/>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77D-45FD-BC5B-9A0C8298352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SP5'!$A$55:$A$61</c:f>
              <c:strCache>
                <c:ptCount val="6"/>
                <c:pt idx="1">
                  <c:v>POSITIVO</c:v>
                </c:pt>
                <c:pt idx="3">
                  <c:v>NEGATIVO</c:v>
                </c:pt>
                <c:pt idx="5">
                  <c:v>DESTRUTIVO</c:v>
                </c:pt>
              </c:strCache>
            </c:strRef>
          </c:cat>
          <c:val>
            <c:numRef>
              <c:f>'Indicadores SP5'!$C$55:$C$61</c:f>
              <c:numCache>
                <c:formatCode>General</c:formatCode>
                <c:ptCount val="7"/>
                <c:pt idx="1">
                  <c:v>0</c:v>
                </c:pt>
                <c:pt idx="3">
                  <c:v>0</c:v>
                </c:pt>
                <c:pt idx="5">
                  <c:v>0</c:v>
                </c:pt>
              </c:numCache>
            </c:numRef>
          </c:val>
          <c:extLst>
            <c:ext xmlns:c16="http://schemas.microsoft.com/office/drawing/2014/chart" uri="{C3380CC4-5D6E-409C-BE32-E72D297353CC}">
              <c16:uniqueId val="{0000000E-677D-45FD-BC5B-9A0C82983522}"/>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77D-45FD-BC5B-9A0C8298352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77D-45FD-BC5B-9A0C8298352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77D-45FD-BC5B-9A0C8298352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77D-45FD-BC5B-9A0C8298352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77D-45FD-BC5B-9A0C8298352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77D-45FD-BC5B-9A0C8298352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77D-45FD-BC5B-9A0C8298352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SP5'!$A$55:$A$61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677D-45FD-BC5B-9A0C82983522}"/>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SP5'!$A$69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9492-4D1B-B7DE-4CF15BBFB6D2}"/>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9492-4D1B-B7DE-4CF15BBFB6D2}"/>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9492-4D1B-B7DE-4CF15BBFB6D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SP5'!$A$71:$B$76</c15:sqref>
                  </c15:fullRef>
                </c:ext>
              </c:extLst>
              <c:f>('Indicadores SP5'!$A$71:$B$71,'Indicadores SP5'!$A$73:$B$73,'Indicadores SP5'!$A$75:$B$75)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SP5'!$C$71:$C$76</c15:sqref>
                  </c15:fullRef>
                </c:ext>
              </c:extLst>
              <c:f>('Indicadores SP5'!$C$71,'Indicadores SP5'!$C$73,'Indicadores SP5'!$C$75)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9492-4D1B-B7DE-4CF15BBFB6D2}"/>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9492-4D1B-B7DE-4CF15BBFB6D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9492-4D1B-B7DE-4CF15BBFB6D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9492-4D1B-B7DE-4CF15BBFB6D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9492-4D1B-B7DE-4CF15BBFB6D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SP5'!$A$71:$B$76</c15:sqref>
                        </c15:fullRef>
                        <c15:formulaRef>
                          <c15:sqref>('Indicadores SP5'!$A$71:$B$71,'Indicadores SP5'!$A$73:$B$73,'Indicadores SP5'!$A$75:$B$75)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9492-4D1B-B7DE-4CF15BBFB6D2}"/>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SP5'!$A$33:$A$40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SP5'!$F$33:$F$40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782F-4FB2-8330-FF5C1B57AC5D}"/>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SP5'!$A$33:$A$40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782F-4FB2-8330-FF5C1B57AC5D}"/>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SP5'!$A$33:$A$40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782F-4FB2-8330-FF5C1B57AC5D}"/>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SP5'!$A$33:$A$40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782F-4FB2-8330-FF5C1B57AC5D}"/>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SP5'!$A$33:$A$40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782F-4FB2-8330-FF5C1B57AC5D}"/>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SP6'!$A$22:$B$29</c15:sqref>
                  </c15:fullRef>
                </c:ext>
              </c:extLst>
              <c:f>('Indicadores SP6'!$A$22:$B$22,'Indicadores SP6'!$A$24:$B$24,'Indicadores SP6'!$A$26:$B$26,'Indicadores SP6'!$A$28:$B$28)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7230-4800-A0E5-D8E78783C99D}"/>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SP6'!$A$22:$B$29</c15:sqref>
                  </c15:fullRef>
                </c:ext>
              </c:extLst>
              <c:f>('Indicadores SP6'!$A$22:$B$22,'Indicadores SP6'!$A$24:$B$24,'Indicadores SP6'!$A$26:$B$26,'Indicadores SP6'!$A$28:$B$28)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7230-4800-A0E5-D8E78783C99D}"/>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230-4800-A0E5-D8E78783C99D}"/>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230-4800-A0E5-D8E78783C99D}"/>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230-4800-A0E5-D8E78783C99D}"/>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230-4800-A0E5-D8E78783C99D}"/>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SP6'!$A$22:$B$29</c15:sqref>
                  </c15:fullRef>
                </c:ext>
              </c:extLst>
              <c:f>('Indicadores SP6'!$A$22:$B$22,'Indicadores SP6'!$A$24:$B$24,'Indicadores SP6'!$A$26:$B$26,'Indicadores SP6'!$A$28:$B$28)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SP6'!$C$22:$C$29</c15:sqref>
                  </c15:fullRef>
                </c:ext>
              </c:extLst>
              <c:f>('Indicadores SP6'!$C$22,'Indicadores SP6'!$C$24,'Indicadores SP6'!$C$26,'Indicadores SP6'!$C$28)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30-4800-A0E5-D8E78783C99D}"/>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SP6'!$C$43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38FE-4F07-BA3C-09E0F9A4EE29}"/>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38FE-4F07-BA3C-09E0F9A4EE29}"/>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38FE-4F07-BA3C-09E0F9A4EE29}"/>
              </c:ext>
            </c:extLst>
          </c:dPt>
          <c:cat>
            <c:strRef>
              <c:f>'Indicadores SP6'!$A$44:$A$52</c:f>
              <c:strCache>
                <c:ptCount val="8"/>
                <c:pt idx="1">
                  <c:v>MUST</c:v>
                </c:pt>
                <c:pt idx="3">
                  <c:v>SHOLD</c:v>
                </c:pt>
                <c:pt idx="5">
                  <c:v>COULD</c:v>
                </c:pt>
                <c:pt idx="7">
                  <c:v>WONT</c:v>
                </c:pt>
              </c:strCache>
            </c:strRef>
          </c:cat>
          <c:val>
            <c:numRef>
              <c:f>'Indicadores SP6'!$C$44:$C$52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38FE-4F07-BA3C-09E0F9A4EE29}"/>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SP6'!$A$44:$A$52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38FE-4F07-BA3C-09E0F9A4EE29}"/>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SP6'!$C$54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DDC-4DC5-8B0D-582752E99281}"/>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DDC-4DC5-8B0D-582752E99281}"/>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DDC-4DC5-8B0D-582752E99281}"/>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DDC-4DC5-8B0D-582752E99281}"/>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DDC-4DC5-8B0D-582752E99281}"/>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DDC-4DC5-8B0D-582752E99281}"/>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DDC-4DC5-8B0D-582752E992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SP6'!$A$55:$A$61</c:f>
              <c:strCache>
                <c:ptCount val="6"/>
                <c:pt idx="1">
                  <c:v>POSITIVO</c:v>
                </c:pt>
                <c:pt idx="3">
                  <c:v>NEGATIVO</c:v>
                </c:pt>
                <c:pt idx="5">
                  <c:v>DESTRUTIVO</c:v>
                </c:pt>
              </c:strCache>
            </c:strRef>
          </c:cat>
          <c:val>
            <c:numRef>
              <c:f>'Indicadores SP6'!$C$55:$C$61</c:f>
              <c:numCache>
                <c:formatCode>General</c:formatCode>
                <c:ptCount val="7"/>
                <c:pt idx="1">
                  <c:v>0</c:v>
                </c:pt>
                <c:pt idx="3">
                  <c:v>0</c:v>
                </c:pt>
                <c:pt idx="5">
                  <c:v>0</c:v>
                </c:pt>
              </c:numCache>
            </c:numRef>
          </c:val>
          <c:extLst>
            <c:ext xmlns:c16="http://schemas.microsoft.com/office/drawing/2014/chart" uri="{C3380CC4-5D6E-409C-BE32-E72D297353CC}">
              <c16:uniqueId val="{0000000E-7DDC-4DC5-8B0D-582752E99281}"/>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7DDC-4DC5-8B0D-582752E9928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7DDC-4DC5-8B0D-582752E9928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7DDC-4DC5-8B0D-582752E9928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7DDC-4DC5-8B0D-582752E9928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7DDC-4DC5-8B0D-582752E9928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7DDC-4DC5-8B0D-582752E9928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7DDC-4DC5-8B0D-582752E992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SP6'!$A$55:$A$61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7DDC-4DC5-8B0D-582752E99281}"/>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SP6'!$A$69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0CFC-416B-AC5E-43EA62F54623}"/>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0CFC-416B-AC5E-43EA62F54623}"/>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0CFC-416B-AC5E-43EA62F5462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SP6'!$A$71:$B$76</c15:sqref>
                  </c15:fullRef>
                </c:ext>
              </c:extLst>
              <c:f>('Indicadores SP6'!$A$71:$B$71,'Indicadores SP6'!$A$73:$B$73,'Indicadores SP6'!$A$75:$B$75)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SP6'!$C$71:$C$76</c15:sqref>
                  </c15:fullRef>
                </c:ext>
              </c:extLst>
              <c:f>('Indicadores SP6'!$C$71,'Indicadores SP6'!$C$73,'Indicadores SP6'!$C$75)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0CFC-416B-AC5E-43EA62F54623}"/>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0CFC-416B-AC5E-43EA62F5462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0CFC-416B-AC5E-43EA62F5462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0CFC-416B-AC5E-43EA62F5462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0CFC-416B-AC5E-43EA62F5462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SP6'!$A$71:$B$76</c15:sqref>
                        </c15:fullRef>
                        <c15:formulaRef>
                          <c15:sqref>('Indicadores SP6'!$A$71:$B$71,'Indicadores SP6'!$A$73:$B$73,'Indicadores SP6'!$A$75:$B$75)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0CFC-416B-AC5E-43EA62F54623}"/>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SP6'!$A$33:$A$40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SP6'!$F$33:$F$40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39-41D2-A12F-CA895BD74958}"/>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SP6'!$A$33:$A$40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0139-41D2-A12F-CA895BD74958}"/>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SP6'!$A$33:$A$40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0139-41D2-A12F-CA895BD74958}"/>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SP6'!$A$33:$A$40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0139-41D2-A12F-CA895BD74958}"/>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SP6'!$A$33:$A$40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0139-41D2-A12F-CA895BD74958}"/>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SP7'!$A$22:$B$29</c15:sqref>
                  </c15:fullRef>
                </c:ext>
              </c:extLst>
              <c:f>('Indicadores SP7'!$A$22:$B$22,'Indicadores SP7'!$A$24:$B$24,'Indicadores SP7'!$A$26:$B$26,'Indicadores SP7'!$A$28:$B$28)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98DD-49C6-8E6A-97CD2662B9D0}"/>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SP7'!$A$22:$B$29</c15:sqref>
                  </c15:fullRef>
                </c:ext>
              </c:extLst>
              <c:f>('Indicadores SP7'!$A$22:$B$22,'Indicadores SP7'!$A$24:$B$24,'Indicadores SP7'!$A$26:$B$26,'Indicadores SP7'!$A$28:$B$28)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98DD-49C6-8E6A-97CD2662B9D0}"/>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DD-49C6-8E6A-97CD2662B9D0}"/>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DD-49C6-8E6A-97CD2662B9D0}"/>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DD-49C6-8E6A-97CD2662B9D0}"/>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8DD-49C6-8E6A-97CD2662B9D0}"/>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SP7'!$A$22:$B$29</c15:sqref>
                  </c15:fullRef>
                </c:ext>
              </c:extLst>
              <c:f>('Indicadores SP7'!$A$22:$B$22,'Indicadores SP7'!$A$24:$B$24,'Indicadores SP7'!$A$26:$B$26,'Indicadores SP7'!$A$28:$B$28)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SP7'!$C$22:$C$29</c15:sqref>
                  </c15:fullRef>
                </c:ext>
              </c:extLst>
              <c:f>('Indicadores SP7'!$C$22,'Indicadores SP7'!$C$24,'Indicadores SP7'!$C$26,'Indicadores SP7'!$C$28)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98DD-49C6-8E6A-97CD2662B9D0}"/>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SP7'!$C$43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5F8D-4971-93E4-743F79A1F60B}"/>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5F8D-4971-93E4-743F79A1F60B}"/>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5F8D-4971-93E4-743F79A1F60B}"/>
              </c:ext>
            </c:extLst>
          </c:dPt>
          <c:cat>
            <c:strRef>
              <c:f>'Indicadores SP7'!$A$44:$A$52</c:f>
              <c:strCache>
                <c:ptCount val="8"/>
                <c:pt idx="1">
                  <c:v>MUST</c:v>
                </c:pt>
                <c:pt idx="3">
                  <c:v>SHOLD</c:v>
                </c:pt>
                <c:pt idx="5">
                  <c:v>COULD</c:v>
                </c:pt>
                <c:pt idx="7">
                  <c:v>WONT</c:v>
                </c:pt>
              </c:strCache>
            </c:strRef>
          </c:cat>
          <c:val>
            <c:numRef>
              <c:f>'Indicadores SP7'!$C$44:$C$52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5F8D-4971-93E4-743F79A1F60B}"/>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SP7'!$A$44:$A$52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5F8D-4971-93E4-743F79A1F60B}"/>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SP7'!$C$54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D5F-42FC-B2B9-9F2BDC602CF3}"/>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D5F-42FC-B2B9-9F2BDC602CF3}"/>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D5F-42FC-B2B9-9F2BDC602CF3}"/>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D5F-42FC-B2B9-9F2BDC602CF3}"/>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D5F-42FC-B2B9-9F2BDC602CF3}"/>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D5F-42FC-B2B9-9F2BDC602CF3}"/>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D5F-42FC-B2B9-9F2BDC602CF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SP7'!$A$55:$A$61</c:f>
              <c:strCache>
                <c:ptCount val="6"/>
                <c:pt idx="1">
                  <c:v>POSITIVO</c:v>
                </c:pt>
                <c:pt idx="3">
                  <c:v>NEGATIVO</c:v>
                </c:pt>
                <c:pt idx="5">
                  <c:v>DESTRUTIVO</c:v>
                </c:pt>
              </c:strCache>
            </c:strRef>
          </c:cat>
          <c:val>
            <c:numRef>
              <c:f>'Indicadores SP7'!$C$55:$C$61</c:f>
              <c:numCache>
                <c:formatCode>General</c:formatCode>
                <c:ptCount val="7"/>
                <c:pt idx="1">
                  <c:v>0</c:v>
                </c:pt>
                <c:pt idx="3">
                  <c:v>0</c:v>
                </c:pt>
                <c:pt idx="5">
                  <c:v>0</c:v>
                </c:pt>
              </c:numCache>
            </c:numRef>
          </c:val>
          <c:extLst>
            <c:ext xmlns:c16="http://schemas.microsoft.com/office/drawing/2014/chart" uri="{C3380CC4-5D6E-409C-BE32-E72D297353CC}">
              <c16:uniqueId val="{0000000E-6D5F-42FC-B2B9-9F2BDC602CF3}"/>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D5F-42FC-B2B9-9F2BDC602CF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D5F-42FC-B2B9-9F2BDC602CF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D5F-42FC-B2B9-9F2BDC602CF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D5F-42FC-B2B9-9F2BDC602CF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D5F-42FC-B2B9-9F2BDC602CF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D5F-42FC-B2B9-9F2BDC602CF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D5F-42FC-B2B9-9F2BDC602CF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SP7'!$A$55:$A$61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6D5F-42FC-B2B9-9F2BDC602CF3}"/>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SP7'!$A$69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B540-4392-A981-5A25182E2E60}"/>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B540-4392-A981-5A25182E2E60}"/>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B540-4392-A981-5A25182E2E6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SP7'!$A$71:$B$76</c15:sqref>
                  </c15:fullRef>
                </c:ext>
              </c:extLst>
              <c:f>('Indicadores SP7'!$A$71:$B$71,'Indicadores SP7'!$A$73:$B$73,'Indicadores SP7'!$A$75:$B$75)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SP7'!$C$71:$C$76</c15:sqref>
                  </c15:fullRef>
                </c:ext>
              </c:extLst>
              <c:f>('Indicadores SP7'!$C$71,'Indicadores SP7'!$C$73,'Indicadores SP7'!$C$75)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B540-4392-A981-5A25182E2E60}"/>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B540-4392-A981-5A25182E2E6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B540-4392-A981-5A25182E2E6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B540-4392-A981-5A25182E2E6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B540-4392-A981-5A25182E2E6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SP7'!$A$71:$B$76</c15:sqref>
                        </c15:fullRef>
                        <c15:formulaRef>
                          <c15:sqref>('Indicadores SP7'!$A$71:$B$71,'Indicadores SP7'!$A$73:$B$73,'Indicadores SP7'!$A$75:$B$75)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B540-4392-A981-5A25182E2E60}"/>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SP7'!$A$33:$A$40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SP7'!$F$33:$F$40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A799-47D2-A9E6-8E5F586DB3D2}"/>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SP7'!$A$33:$A$40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A799-47D2-A9E6-8E5F586DB3D2}"/>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SP7'!$A$33:$A$40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A799-47D2-A9E6-8E5F586DB3D2}"/>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SP7'!$A$33:$A$40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A799-47D2-A9E6-8E5F586DB3D2}"/>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SP7'!$A$33:$A$40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A799-47D2-A9E6-8E5F586DB3D2}"/>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SP8'!$A$22:$B$29</c15:sqref>
                  </c15:fullRef>
                </c:ext>
              </c:extLst>
              <c:f>('Indicadores SP8'!$A$22:$B$22,'Indicadores SP8'!$A$24:$B$24,'Indicadores SP8'!$A$26:$B$26,'Indicadores SP8'!$A$28:$B$28)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B1E9-480E-A743-4355A2BB82F7}"/>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SP8'!$A$22:$B$29</c15:sqref>
                  </c15:fullRef>
                </c:ext>
              </c:extLst>
              <c:f>('Indicadores SP8'!$A$22:$B$22,'Indicadores SP8'!$A$24:$B$24,'Indicadores SP8'!$A$26:$B$26,'Indicadores SP8'!$A$28:$B$28)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B1E9-480E-A743-4355A2BB82F7}"/>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E9-480E-A743-4355A2BB82F7}"/>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E9-480E-A743-4355A2BB82F7}"/>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E9-480E-A743-4355A2BB82F7}"/>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E9-480E-A743-4355A2BB82F7}"/>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SP8'!$A$22:$B$29</c15:sqref>
                  </c15:fullRef>
                </c:ext>
              </c:extLst>
              <c:f>('Indicadores SP8'!$A$22:$B$22,'Indicadores SP8'!$A$24:$B$24,'Indicadores SP8'!$A$26:$B$26,'Indicadores SP8'!$A$28:$B$28)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SP8'!$C$22:$C$29</c15:sqref>
                  </c15:fullRef>
                </c:ext>
              </c:extLst>
              <c:f>('Indicadores SP8'!$C$22,'Indicadores SP8'!$C$24,'Indicadores SP8'!$C$26,'Indicadores SP8'!$C$28)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B1E9-480E-A743-4355A2BB82F7}"/>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SP8'!$C$43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9930-4FAD-9D51-1F85BBD4FF90}"/>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9930-4FAD-9D51-1F85BBD4FF90}"/>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9930-4FAD-9D51-1F85BBD4FF90}"/>
              </c:ext>
            </c:extLst>
          </c:dPt>
          <c:cat>
            <c:strRef>
              <c:f>'Indicadores SP8'!$A$44:$A$52</c:f>
              <c:strCache>
                <c:ptCount val="8"/>
                <c:pt idx="1">
                  <c:v>MUST</c:v>
                </c:pt>
                <c:pt idx="3">
                  <c:v>SHOLD</c:v>
                </c:pt>
                <c:pt idx="5">
                  <c:v>COULD</c:v>
                </c:pt>
                <c:pt idx="7">
                  <c:v>WONT</c:v>
                </c:pt>
              </c:strCache>
            </c:strRef>
          </c:cat>
          <c:val>
            <c:numRef>
              <c:f>'Indicadores SP8'!$C$44:$C$52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9930-4FAD-9D51-1F85BBD4FF90}"/>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SP8'!$A$44:$A$52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9930-4FAD-9D51-1F85BBD4FF90}"/>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SP8'!$C$54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E64-492D-9621-2B20D3F57B60}"/>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E64-492D-9621-2B20D3F57B60}"/>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E64-492D-9621-2B20D3F57B60}"/>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E64-492D-9621-2B20D3F57B60}"/>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E64-492D-9621-2B20D3F57B60}"/>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E64-492D-9621-2B20D3F57B60}"/>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E64-492D-9621-2B20D3F57B6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SP8'!$A$55:$A$61</c:f>
              <c:strCache>
                <c:ptCount val="6"/>
                <c:pt idx="1">
                  <c:v>POSITIVO</c:v>
                </c:pt>
                <c:pt idx="3">
                  <c:v>NEGATIVO</c:v>
                </c:pt>
                <c:pt idx="5">
                  <c:v>DESTRUTIVO</c:v>
                </c:pt>
              </c:strCache>
            </c:strRef>
          </c:cat>
          <c:val>
            <c:numRef>
              <c:f>'Indicadores SP8'!$C$55:$C$61</c:f>
              <c:numCache>
                <c:formatCode>General</c:formatCode>
                <c:ptCount val="7"/>
                <c:pt idx="1">
                  <c:v>0</c:v>
                </c:pt>
                <c:pt idx="3">
                  <c:v>0</c:v>
                </c:pt>
                <c:pt idx="5">
                  <c:v>0</c:v>
                </c:pt>
              </c:numCache>
            </c:numRef>
          </c:val>
          <c:extLst>
            <c:ext xmlns:c16="http://schemas.microsoft.com/office/drawing/2014/chart" uri="{C3380CC4-5D6E-409C-BE32-E72D297353CC}">
              <c16:uniqueId val="{0000000E-3E64-492D-9621-2B20D3F57B60}"/>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3E64-492D-9621-2B20D3F57B6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3E64-492D-9621-2B20D3F57B6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3E64-492D-9621-2B20D3F57B6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3E64-492D-9621-2B20D3F57B6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3E64-492D-9621-2B20D3F57B60}"/>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3E64-492D-9621-2B20D3F57B6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3E64-492D-9621-2B20D3F57B6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SP8'!$A$55:$A$61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3E64-492D-9621-2B20D3F57B60}"/>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SP8'!$A$69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72B8-4AE3-B8E1-CE6BC4E66EB6}"/>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72B8-4AE3-B8E1-CE6BC4E66EB6}"/>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72B8-4AE3-B8E1-CE6BC4E66EB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SP8'!$A$71:$B$76</c15:sqref>
                  </c15:fullRef>
                </c:ext>
              </c:extLst>
              <c:f>('Indicadores SP8'!$A$71:$B$71,'Indicadores SP8'!$A$73:$B$73,'Indicadores SP8'!$A$75:$B$75)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SP8'!$C$71:$C$76</c15:sqref>
                  </c15:fullRef>
                </c:ext>
              </c:extLst>
              <c:f>('Indicadores SP8'!$C$71,'Indicadores SP8'!$C$73,'Indicadores SP8'!$C$75)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72B8-4AE3-B8E1-CE6BC4E66EB6}"/>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72B8-4AE3-B8E1-CE6BC4E66EB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72B8-4AE3-B8E1-CE6BC4E66EB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72B8-4AE3-B8E1-CE6BC4E66EB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72B8-4AE3-B8E1-CE6BC4E66EB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SP8'!$A$71:$B$76</c15:sqref>
                        </c15:fullRef>
                        <c15:formulaRef>
                          <c15:sqref>('Indicadores SP8'!$A$71:$B$71,'Indicadores SP8'!$A$73:$B$73,'Indicadores SP8'!$A$75:$B$75)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72B8-4AE3-B8E1-CE6BC4E66EB6}"/>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SP8'!$A$33:$A$40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SP8'!$F$33:$F$40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F7D2-4017-B70D-FBF3F4977A61}"/>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SP8'!$A$33:$A$40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F7D2-4017-B70D-FBF3F4977A61}"/>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SP8'!$A$33:$A$40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F7D2-4017-B70D-FBF3F4977A61}"/>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SP8'!$A$33:$A$40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F7D2-4017-B70D-FBF3F4977A61}"/>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SP8'!$A$33:$A$40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F7D2-4017-B70D-FBF3F4977A61}"/>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SP9'!$A$22:$B$29</c15:sqref>
                  </c15:fullRef>
                </c:ext>
              </c:extLst>
              <c:f>('Indicadores SP9'!$A$22:$B$22,'Indicadores SP9'!$A$24:$B$24,'Indicadores SP9'!$A$26:$B$26,'Indicadores SP9'!$A$28:$B$28)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E885-42E8-8482-491184802793}"/>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SP9'!$A$22:$B$29</c15:sqref>
                  </c15:fullRef>
                </c:ext>
              </c:extLst>
              <c:f>('Indicadores SP9'!$A$22:$B$22,'Indicadores SP9'!$A$24:$B$24,'Indicadores SP9'!$A$26:$B$26,'Indicadores SP9'!$A$28:$B$28)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E885-42E8-8482-491184802793}"/>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885-42E8-8482-491184802793}"/>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885-42E8-8482-491184802793}"/>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885-42E8-8482-491184802793}"/>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885-42E8-8482-491184802793}"/>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SP9'!$A$22:$B$29</c15:sqref>
                  </c15:fullRef>
                </c:ext>
              </c:extLst>
              <c:f>('Indicadores SP9'!$A$22:$B$22,'Indicadores SP9'!$A$24:$B$24,'Indicadores SP9'!$A$26:$B$26,'Indicadores SP9'!$A$28:$B$28)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SP9'!$C$22:$C$29</c15:sqref>
                  </c15:fullRef>
                </c:ext>
              </c:extLst>
              <c:f>('Indicadores SP9'!$C$22,'Indicadores SP9'!$C$24,'Indicadores SP9'!$C$26,'Indicadores SP9'!$C$28)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E885-42E8-8482-491184802793}"/>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SP9'!$C$43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4A97-4DC1-8834-83A23D5E591C}"/>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4A97-4DC1-8834-83A23D5E591C}"/>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4A97-4DC1-8834-83A23D5E591C}"/>
              </c:ext>
            </c:extLst>
          </c:dPt>
          <c:cat>
            <c:strRef>
              <c:f>'Indicadores SP9'!$A$44:$A$52</c:f>
              <c:strCache>
                <c:ptCount val="8"/>
                <c:pt idx="1">
                  <c:v>MUST</c:v>
                </c:pt>
                <c:pt idx="3">
                  <c:v>SHOLD</c:v>
                </c:pt>
                <c:pt idx="5">
                  <c:v>COULD</c:v>
                </c:pt>
                <c:pt idx="7">
                  <c:v>WONT</c:v>
                </c:pt>
              </c:strCache>
            </c:strRef>
          </c:cat>
          <c:val>
            <c:numRef>
              <c:f>'Indicadores SP9'!$C$44:$C$52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4A97-4DC1-8834-83A23D5E591C}"/>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SP9'!$A$44:$A$52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4A97-4DC1-8834-83A23D5E591C}"/>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SP9'!$C$54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3A9-4D27-9EC6-6EF807501072}"/>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3A9-4D27-9EC6-6EF807501072}"/>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3A9-4D27-9EC6-6EF807501072}"/>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3A9-4D27-9EC6-6EF807501072}"/>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3A9-4D27-9EC6-6EF807501072}"/>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3A9-4D27-9EC6-6EF807501072}"/>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3A9-4D27-9EC6-6EF80750107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SP9'!$A$55:$A$61</c:f>
              <c:strCache>
                <c:ptCount val="6"/>
                <c:pt idx="1">
                  <c:v>POSITIVO</c:v>
                </c:pt>
                <c:pt idx="3">
                  <c:v>NEGATIVO</c:v>
                </c:pt>
                <c:pt idx="5">
                  <c:v>DESTRUTIVO</c:v>
                </c:pt>
              </c:strCache>
            </c:strRef>
          </c:cat>
          <c:val>
            <c:numRef>
              <c:f>'Indicadores SP9'!$C$55:$C$61</c:f>
              <c:numCache>
                <c:formatCode>General</c:formatCode>
                <c:ptCount val="7"/>
                <c:pt idx="1">
                  <c:v>0</c:v>
                </c:pt>
                <c:pt idx="3">
                  <c:v>0</c:v>
                </c:pt>
                <c:pt idx="5">
                  <c:v>0</c:v>
                </c:pt>
              </c:numCache>
            </c:numRef>
          </c:val>
          <c:extLst>
            <c:ext xmlns:c16="http://schemas.microsoft.com/office/drawing/2014/chart" uri="{C3380CC4-5D6E-409C-BE32-E72D297353CC}">
              <c16:uniqueId val="{0000000E-73A9-4D27-9EC6-6EF807501072}"/>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73A9-4D27-9EC6-6EF80750107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73A9-4D27-9EC6-6EF80750107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73A9-4D27-9EC6-6EF80750107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73A9-4D27-9EC6-6EF80750107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73A9-4D27-9EC6-6EF80750107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73A9-4D27-9EC6-6EF80750107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73A9-4D27-9EC6-6EF80750107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SP9'!$A$55:$A$61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73A9-4D27-9EC6-6EF807501072}"/>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SP9'!$A$69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6F37-430F-B83E-1A8C45F47E62}"/>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6F37-430F-B83E-1A8C45F47E62}"/>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6F37-430F-B83E-1A8C45F47E6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SP9'!$A$71:$B$76</c15:sqref>
                  </c15:fullRef>
                </c:ext>
              </c:extLst>
              <c:f>('Indicadores SP9'!$A$71:$B$71,'Indicadores SP9'!$A$73:$B$73,'Indicadores SP9'!$A$75:$B$75)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SP9'!$C$71:$C$76</c15:sqref>
                  </c15:fullRef>
                </c:ext>
              </c:extLst>
              <c:f>('Indicadores SP9'!$C$71,'Indicadores SP9'!$C$73,'Indicadores SP9'!$C$75)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6F37-430F-B83E-1A8C45F47E62}"/>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6F37-430F-B83E-1A8C45F47E6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6F37-430F-B83E-1A8C45F47E6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6F37-430F-B83E-1A8C45F47E6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6F37-430F-B83E-1A8C45F47E6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SP9'!$A$71:$B$76</c15:sqref>
                        </c15:fullRef>
                        <c15:formulaRef>
                          <c15:sqref>('Indicadores SP9'!$A$71:$B$71,'Indicadores SP9'!$A$73:$B$73,'Indicadores SP9'!$A$75:$B$75)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6F37-430F-B83E-1A8C45F47E62}"/>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SP9'!$A$33:$A$40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SP9'!$F$33:$F$40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EEF0-4E31-8EDF-0C7615622C8E}"/>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SP9'!$A$33:$A$40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EEF0-4E31-8EDF-0C7615622C8E}"/>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SP9'!$A$33:$A$40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EEF0-4E31-8EDF-0C7615622C8E}"/>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SP9'!$A$33:$A$40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EEF0-4E31-8EDF-0C7615622C8E}"/>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SP9'!$A$33:$A$40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EEF0-4E31-8EDF-0C7615622C8E}"/>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Status Atual dos Testes</a:t>
            </a:r>
          </a:p>
        </c:rich>
      </c:tx>
      <c:overlay val="0"/>
      <c:spPr>
        <a:noFill/>
        <a:ln>
          <a:noFill/>
        </a:ln>
        <a:effectLst/>
      </c:sp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SP10'!$A$22:$B$29</c15:sqref>
                  </c15:fullRef>
                </c:ext>
              </c:extLst>
              <c:f>('Indicadores SP10'!$A$22:$B$22,'Indicadores SP10'!$A$24:$B$24,'Indicadores SP10'!$A$26:$B$26,'Indicadores SP10'!$A$28:$B$28)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SP1'!$A$22:$A$29</c15:sqref>
                  </c15:fullRef>
                </c:ext>
              </c:extLst>
              <c:f>('Indicadores  SP1'!$A$22,'Indicadores  SP1'!$A$24,'Indicadores  SP1'!$A$26,'Indicadores  SP1'!$A$28)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3651-4440-813D-153895FF4134}"/>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'Indicadores SP10'!$A$22:$B$29</c15:sqref>
                  </c15:fullRef>
                </c:ext>
              </c:extLst>
              <c:f>('Indicadores SP10'!$A$22:$B$22,'Indicadores SP10'!$A$24:$B$24,'Indicadores SP10'!$A$26:$B$26,'Indicadores SP10'!$A$28:$B$28)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SP1'!$B$22:$B$29</c15:sqref>
                  </c15:fullRef>
                </c:ext>
              </c:extLst>
              <c:f>('Indicadores  SP1'!$B$22,'Indicadores  SP1'!$B$24,'Indicadores  SP1'!$B$26,'Indicadores  SP1'!$B$28)</c:f>
              <c:numCache>
                <c:formatCode>General</c:formatCode>
                <c:ptCount val="4"/>
              </c:numCache>
            </c:numRef>
          </c:val>
          <c:extLst>
            <c:ext xmlns:c16="http://schemas.microsoft.com/office/drawing/2014/chart" uri="{C3380CC4-5D6E-409C-BE32-E72D297353CC}">
              <c16:uniqueId val="{00000001-3651-4440-813D-153895FF4134}"/>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51-4440-813D-153895FF4134}"/>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651-4440-813D-153895FF4134}"/>
              </c:ext>
            </c:extLst>
          </c:dPt>
          <c:dPt>
            <c:idx val="2"/>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651-4440-813D-153895FF4134}"/>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651-4440-813D-153895FF4134}"/>
              </c:ext>
            </c:extLst>
          </c:dPt>
          <c:dLbls>
            <c:spPr>
              <a:solidFill>
                <a:schemeClr val="bg1">
                  <a:lumMod val="85000"/>
                </a:schemeClr>
              </a:solidFill>
              <a:ln>
                <a:noFill/>
              </a:ln>
              <a:effectLst/>
            </c:spPr>
            <c:txPr>
              <a:bodyPr rot="0" spcFirstLastPara="1" vertOverflow="ellipsis" vert="horz" wrap="square" lIns="396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extLst>
                <c:ext xmlns:c15="http://schemas.microsoft.com/office/drawing/2012/chart" uri="{02D57815-91ED-43cb-92C2-25804820EDAC}">
                  <c15:fullRef>
                    <c15:sqref>'Indicadores SP10'!$A$22:$B$29</c15:sqref>
                  </c15:fullRef>
                </c:ext>
              </c:extLst>
              <c:f>('Indicadores SP10'!$A$22:$B$22,'Indicadores SP10'!$A$24:$B$24,'Indicadores SP10'!$A$26:$B$26,'Indicadores SP10'!$A$28:$B$28)</c:f>
              <c:strCache>
                <c:ptCount val="4"/>
                <c:pt idx="0">
                  <c:v>OK </c:v>
                </c:pt>
                <c:pt idx="1">
                  <c:v>NOK </c:v>
                </c:pt>
                <c:pt idx="2">
                  <c:v>BLOQUEADO </c:v>
                </c:pt>
                <c:pt idx="3">
                  <c:v>NÃO EXECUTADO </c:v>
                </c:pt>
              </c:strCache>
            </c:strRef>
          </c:cat>
          <c:val>
            <c:numRef>
              <c:extLst>
                <c:ext xmlns:c15="http://schemas.microsoft.com/office/drawing/2012/chart" uri="{02D57815-91ED-43cb-92C2-25804820EDAC}">
                  <c15:fullRef>
                    <c15:sqref>'Indicadores SP10'!$C$22:$C$29</c15:sqref>
                  </c15:fullRef>
                </c:ext>
              </c:extLst>
              <c:f>('Indicadores SP10'!$C$22,'Indicadores SP10'!$C$24,'Indicadores SP10'!$C$26,'Indicadores SP10'!$C$28)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3651-4440-813D-153895FF4134}"/>
            </c:ext>
          </c:extLst>
        </c:ser>
        <c:dLbls>
          <c:showLegendKey val="0"/>
          <c:showVal val="0"/>
          <c:showCatName val="0"/>
          <c:showSerName val="0"/>
          <c:showPercent val="0"/>
          <c:showBubbleSize val="0"/>
        </c:dLbls>
        <c:gapWidth val="150"/>
        <c:overlap val="100"/>
        <c:axId val="791100024"/>
        <c:axId val="791099704"/>
      </c:barChart>
      <c:catAx>
        <c:axId val="791100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pt-BR"/>
          </a:p>
        </c:txPr>
        <c:crossAx val="791099704"/>
        <c:crosses val="autoZero"/>
        <c:auto val="1"/>
        <c:lblAlgn val="ctr"/>
        <c:lblOffset val="100"/>
        <c:noMultiLvlLbl val="0"/>
      </c:catAx>
      <c:valAx>
        <c:axId val="79109970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9110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Prioridade dos Testes Planejados</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bar"/>
        <c:grouping val="clustered"/>
        <c:varyColors val="0"/>
        <c:ser>
          <c:idx val="1"/>
          <c:order val="1"/>
          <c:tx>
            <c:strRef>
              <c:f>'Indicadores SP10'!$C$43</c:f>
              <c:strCache>
                <c:ptCount val="1"/>
                <c:pt idx="0">
                  <c:v>Qtde</c:v>
                </c:pt>
              </c:strCache>
            </c:strRef>
          </c:tx>
          <c:spPr>
            <a:solidFill>
              <a:srgbClr val="C00000"/>
            </a:solidFill>
            <a:ln w="6350" cap="flat" cmpd="sng" algn="ctr">
              <a:solidFill>
                <a:schemeClr val="bg1">
                  <a:alpha val="90000"/>
                </a:schemeClr>
              </a:solidFill>
              <a:prstDash val="solid"/>
              <a:miter lim="800000"/>
            </a:ln>
            <a:effectLst>
              <a:glow rad="63500">
                <a:schemeClr val="accent1">
                  <a:satMod val="175000"/>
                  <a:alpha val="40000"/>
                </a:schemeClr>
              </a:glow>
            </a:effectLst>
          </c:spPr>
          <c:invertIfNegative val="0"/>
          <c:dPt>
            <c:idx val="3"/>
            <c:invertIfNegative val="0"/>
            <c:bubble3D val="0"/>
            <c:spPr>
              <a:solidFill>
                <a:srgbClr val="FFFF00"/>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1-1AFD-47BB-891F-17774B4F97BC}"/>
              </c:ext>
            </c:extLst>
          </c:dPt>
          <c:dPt>
            <c:idx val="5"/>
            <c:invertIfNegative val="0"/>
            <c:bubble3D val="0"/>
            <c:spPr>
              <a:solidFill>
                <a:schemeClr val="accent2">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3-1AFD-47BB-891F-17774B4F97BC}"/>
              </c:ext>
            </c:extLst>
          </c:dPt>
          <c:dPt>
            <c:idx val="7"/>
            <c:invertIfNegative val="0"/>
            <c:bubble3D val="0"/>
            <c:spPr>
              <a:solidFill>
                <a:schemeClr val="accent1">
                  <a:lumMod val="60000"/>
                  <a:lumOff val="40000"/>
                </a:schemeClr>
              </a:solidFill>
              <a:ln w="6350" cap="flat" cmpd="sng" algn="ctr">
                <a:solidFill>
                  <a:schemeClr val="bg1">
                    <a:alpha val="90000"/>
                  </a:schemeClr>
                </a:solidFill>
                <a:prstDash val="solid"/>
                <a:miter lim="800000"/>
              </a:ln>
              <a:effectLst>
                <a:glow rad="63500">
                  <a:schemeClr val="accent1">
                    <a:satMod val="175000"/>
                    <a:alpha val="40000"/>
                  </a:schemeClr>
                </a:glow>
              </a:effectLst>
            </c:spPr>
            <c:extLst>
              <c:ext xmlns:c16="http://schemas.microsoft.com/office/drawing/2014/chart" uri="{C3380CC4-5D6E-409C-BE32-E72D297353CC}">
                <c16:uniqueId val="{00000005-1AFD-47BB-891F-17774B4F97BC}"/>
              </c:ext>
            </c:extLst>
          </c:dPt>
          <c:cat>
            <c:strRef>
              <c:f>'Indicadores SP10'!$A$44:$A$52</c:f>
              <c:strCache>
                <c:ptCount val="8"/>
                <c:pt idx="1">
                  <c:v>MUST</c:v>
                </c:pt>
                <c:pt idx="3">
                  <c:v>SHOLD</c:v>
                </c:pt>
                <c:pt idx="5">
                  <c:v>COULD</c:v>
                </c:pt>
                <c:pt idx="7">
                  <c:v>WONT</c:v>
                </c:pt>
              </c:strCache>
            </c:strRef>
          </c:cat>
          <c:val>
            <c:numRef>
              <c:f>'Indicadores SP10'!$C$44:$C$52</c:f>
              <c:numCache>
                <c:formatCode>General</c:formatCode>
                <c:ptCount val="9"/>
                <c:pt idx="1">
                  <c:v>0</c:v>
                </c:pt>
                <c:pt idx="3">
                  <c:v>0</c:v>
                </c:pt>
                <c:pt idx="5">
                  <c:v>0</c:v>
                </c:pt>
                <c:pt idx="7">
                  <c:v>0</c:v>
                </c:pt>
              </c:numCache>
            </c:numRef>
          </c:val>
          <c:extLst>
            <c:ext xmlns:c16="http://schemas.microsoft.com/office/drawing/2014/chart" uri="{C3380CC4-5D6E-409C-BE32-E72D297353CC}">
              <c16:uniqueId val="{00000006-1AFD-47BB-891F-17774B4F97BC}"/>
            </c:ext>
          </c:extLst>
        </c:ser>
        <c:dLbls>
          <c:showLegendKey val="0"/>
          <c:showVal val="0"/>
          <c:showCatName val="0"/>
          <c:showSerName val="0"/>
          <c:showPercent val="0"/>
          <c:showBubbleSize val="0"/>
        </c:dLbls>
        <c:gapWidth val="0"/>
        <c:overlap val="-50"/>
        <c:axId val="556804408"/>
        <c:axId val="556806008"/>
        <c:extLst>
          <c:ext xmlns:c15="http://schemas.microsoft.com/office/drawing/2012/chart" uri="{02D57815-91ED-43cb-92C2-25804820EDAC}">
            <c15:filteredBarSeries>
              <c15:ser>
                <c:idx val="0"/>
                <c:order val="0"/>
                <c:tx>
                  <c:strRef>
                    <c:extLst>
                      <c:ext uri="{02D57815-91ED-43cb-92C2-25804820EDAC}">
                        <c15:formulaRef>
                          <c15:sqref>'Indicadores  SP1'!$B$43</c15:sqref>
                        </c15:formulaRef>
                      </c:ext>
                    </c:extLst>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'Indicadores SP10'!$A$44:$A$52</c15:sqref>
                        </c15:formulaRef>
                      </c:ext>
                    </c:extLst>
                    <c:strCache>
                      <c:ptCount val="8"/>
                      <c:pt idx="1">
                        <c:v>MUST</c:v>
                      </c:pt>
                      <c:pt idx="3">
                        <c:v>SHOLD</c:v>
                      </c:pt>
                      <c:pt idx="5">
                        <c:v>COULD</c:v>
                      </c:pt>
                      <c:pt idx="7">
                        <c:v>WONT</c:v>
                      </c:pt>
                    </c:strCache>
                  </c:strRef>
                </c:cat>
                <c:val>
                  <c:numRef>
                    <c:extLst>
                      <c:ext uri="{02D57815-91ED-43cb-92C2-25804820EDAC}">
                        <c15:formulaRef>
                          <c15:sqref>'Indicadores  SP1'!$B$44:$B$52</c15:sqref>
                        </c15:formulaRef>
                      </c:ext>
                    </c:extLst>
                    <c:numCache>
                      <c:formatCode>General</c:formatCode>
                      <c:ptCount val="9"/>
                    </c:numCache>
                  </c:numRef>
                </c:val>
                <c:extLst>
                  <c:ext xmlns:c16="http://schemas.microsoft.com/office/drawing/2014/chart" uri="{C3380CC4-5D6E-409C-BE32-E72D297353CC}">
                    <c16:uniqueId val="{00000007-1AFD-47BB-891F-17774B4F97BC}"/>
                  </c:ext>
                </c:extLst>
              </c15:ser>
            </c15:filteredBarSeries>
          </c:ext>
        </c:extLst>
      </c:barChart>
      <c:catAx>
        <c:axId val="55680440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pt-BR"/>
          </a:p>
        </c:txPr>
        <c:crossAx val="556806008"/>
        <c:crosses val="autoZero"/>
        <c:auto val="1"/>
        <c:lblAlgn val="ctr"/>
        <c:lblOffset val="100"/>
        <c:noMultiLvlLbl val="0"/>
      </c:catAx>
      <c:valAx>
        <c:axId val="5568060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56804408"/>
        <c:crosses val="autoZero"/>
        <c:crossBetween val="between"/>
        <c:majorUnit val="1"/>
        <c:minorUnit val="1"/>
      </c:valAx>
      <c:spPr>
        <a:noFill/>
        <a:ln w="25400">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Distribuição</a:t>
            </a:r>
          </a:p>
          <a:p>
            <a:pPr>
              <a:defRPr sz="1400"/>
            </a:pPr>
            <a:r>
              <a:rPr lang="en-US" sz="1400"/>
              <a:t>das</a:t>
            </a:r>
            <a:r>
              <a:rPr lang="en-US" sz="1400" baseline="0"/>
              <a:t> Abordagem</a:t>
            </a:r>
            <a:r>
              <a:rPr lang="en-US" sz="1400"/>
              <a:t> </a:t>
            </a:r>
          </a:p>
          <a:p>
            <a:pPr>
              <a:defRPr sz="1400"/>
            </a:pPr>
            <a:r>
              <a:rPr lang="en-US" sz="1400"/>
              <a:t>dos Testes</a:t>
            </a:r>
          </a:p>
        </c:rich>
      </c:tx>
      <c:layout>
        <c:manualLayout>
          <c:xMode val="edge"/>
          <c:yMode val="edge"/>
          <c:x val="2.6309866248268782E-2"/>
          <c:y val="0.2798832962563466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34789687266951413"/>
          <c:y val="3.1797852269123829E-2"/>
          <c:w val="0.29682637456295824"/>
          <c:h val="0.938074902450999"/>
        </c:manualLayout>
      </c:layout>
      <c:doughnutChart>
        <c:varyColors val="1"/>
        <c:ser>
          <c:idx val="1"/>
          <c:order val="1"/>
          <c:tx>
            <c:strRef>
              <c:f>'Indicadores SP10'!$C$54</c:f>
              <c:strCache>
                <c:ptCount val="1"/>
                <c:pt idx="0">
                  <c:v>Qtde</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70B-4869-BD91-6B6E019B5BED}"/>
              </c:ext>
            </c:extLst>
          </c:dPt>
          <c:dPt>
            <c:idx val="1"/>
            <c:bubble3D val="0"/>
            <c:spPr>
              <a:solidFill>
                <a:schemeClr val="accent6">
                  <a:lumMod val="75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70B-4869-BD91-6B6E019B5BED}"/>
              </c:ext>
            </c:extLst>
          </c:dPt>
          <c:dPt>
            <c:idx val="2"/>
            <c:bubble3D val="0"/>
            <c:spPr>
              <a:solidFill>
                <a:schemeClr val="accent3"/>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70B-4869-BD91-6B6E019B5BED}"/>
              </c:ext>
            </c:extLst>
          </c:dPt>
          <c:dPt>
            <c:idx val="3"/>
            <c:bubble3D val="0"/>
            <c:spPr>
              <a:solidFill>
                <a:srgbClr val="FFFF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70B-4869-BD91-6B6E019B5BED}"/>
              </c:ext>
            </c:extLst>
          </c:dPt>
          <c:dPt>
            <c:idx val="4"/>
            <c:bubble3D val="0"/>
            <c:spPr>
              <a:solidFill>
                <a:schemeClr val="accent5"/>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70B-4869-BD91-6B6E019B5BED}"/>
              </c:ext>
            </c:extLst>
          </c:dPt>
          <c:dPt>
            <c:idx val="5"/>
            <c:bubble3D val="0"/>
            <c:spPr>
              <a:solidFill>
                <a:srgbClr val="7030A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70B-4869-BD91-6B6E019B5BED}"/>
              </c:ext>
            </c:extLst>
          </c:dPt>
          <c:dPt>
            <c:idx val="6"/>
            <c:bubble3D val="0"/>
            <c:spPr>
              <a:solidFill>
                <a:schemeClr val="accent1">
                  <a:lumMod val="6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70B-4869-BD91-6B6E019B5BE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SP10'!$A$55:$A$61</c:f>
              <c:strCache>
                <c:ptCount val="6"/>
                <c:pt idx="1">
                  <c:v>POSITIVO</c:v>
                </c:pt>
                <c:pt idx="3">
                  <c:v>NEGATIVO</c:v>
                </c:pt>
                <c:pt idx="5">
                  <c:v>DESTRUTIVO</c:v>
                </c:pt>
              </c:strCache>
            </c:strRef>
          </c:cat>
          <c:val>
            <c:numRef>
              <c:f>'Indicadores SP10'!$C$55:$C$61</c:f>
              <c:numCache>
                <c:formatCode>General</c:formatCode>
                <c:ptCount val="7"/>
                <c:pt idx="1">
                  <c:v>0</c:v>
                </c:pt>
                <c:pt idx="3">
                  <c:v>0</c:v>
                </c:pt>
                <c:pt idx="5">
                  <c:v>0</c:v>
                </c:pt>
              </c:numCache>
            </c:numRef>
          </c:val>
          <c:extLst>
            <c:ext xmlns:c16="http://schemas.microsoft.com/office/drawing/2014/chart" uri="{C3380CC4-5D6E-409C-BE32-E72D297353CC}">
              <c16:uniqueId val="{0000000E-E70B-4869-BD91-6B6E019B5BED}"/>
            </c:ext>
          </c:extLst>
        </c:ser>
        <c:dLbls>
          <c:showLegendKey val="0"/>
          <c:showVal val="0"/>
          <c:showCatName val="0"/>
          <c:showSerName val="0"/>
          <c:showPercent val="1"/>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'Indicadores  SP1'!$B$54</c15:sqref>
                        </c15:formulaRef>
                      </c:ext>
                    </c:extLst>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E70B-4869-BD91-6B6E019B5BE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E70B-4869-BD91-6B6E019B5BE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E70B-4869-BD91-6B6E019B5BE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E70B-4869-BD91-6B6E019B5BE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E70B-4869-BD91-6B6E019B5BE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E70B-4869-BD91-6B6E019B5BE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E70B-4869-BD91-6B6E019B5BE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'Indicadores SP10'!$A$55:$A$61</c15:sqref>
                        </c15:formulaRef>
                      </c:ext>
                    </c:extLst>
                    <c:strCache>
                      <c:ptCount val="6"/>
                      <c:pt idx="1">
                        <c:v>POSITIVO</c:v>
                      </c:pt>
                      <c:pt idx="3">
                        <c:v>NEGATIVO</c:v>
                      </c:pt>
                      <c:pt idx="5">
                        <c:v>DESTRUTIVO</c:v>
                      </c:pt>
                    </c:strCache>
                  </c:strRef>
                </c:cat>
                <c:val>
                  <c:numRef>
                    <c:extLst>
                      <c:ext uri="{02D57815-91ED-43cb-92C2-25804820EDAC}">
                        <c15:formulaRef>
                          <c15:sqref>'Indicadores  SP1'!$B$55:$B$61</c15:sqref>
                        </c15:formulaRef>
                      </c:ext>
                    </c:extLst>
                    <c:numCache>
                      <c:formatCode>General</c:formatCode>
                      <c:ptCount val="7"/>
                    </c:numCache>
                  </c:numRef>
                </c:val>
                <c:extLst>
                  <c:ext xmlns:c16="http://schemas.microsoft.com/office/drawing/2014/chart" uri="{C3380CC4-5D6E-409C-BE32-E72D297353CC}">
                    <c16:uniqueId val="{0000001D-E70B-4869-BD91-6B6E019B5BED}"/>
                  </c:ext>
                </c:extLst>
              </c15:ser>
            </c15:filteredPieSeries>
          </c:ext>
        </c:extLst>
      </c:doughnutChart>
      <c:spPr>
        <a:noFill/>
        <a:ln>
          <a:noFill/>
        </a:ln>
        <a:effectLst/>
      </c:spPr>
    </c:plotArea>
    <c:legend>
      <c:legendPos val="r"/>
      <c:legendEntry>
        <c:idx val="0"/>
        <c:delete val="1"/>
      </c:legendEntry>
      <c:legendEntry>
        <c:idx val="2"/>
        <c:delete val="1"/>
      </c:legendEntry>
      <c:legendEntry>
        <c:idx val="4"/>
        <c:delete val="1"/>
      </c:legendEntry>
      <c:legendEntry>
        <c:idx val="6"/>
        <c:delete val="1"/>
      </c:legendEntry>
      <c:layout>
        <c:manualLayout>
          <c:xMode val="edge"/>
          <c:yMode val="edge"/>
          <c:x val="0.80881463617785787"/>
          <c:y val="0.24479932514578787"/>
          <c:w val="0.15371777057279604"/>
          <c:h val="0.416669582968795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US" sz="1400"/>
              <a:t>Defeitos</a:t>
            </a:r>
            <a:r>
              <a:rPr lang="en-US" sz="1400" baseline="0"/>
              <a:t> Abertos</a:t>
            </a:r>
          </a:p>
          <a:p>
            <a:pPr algn="ctr">
              <a:defRPr sz="1400"/>
            </a:pPr>
            <a:r>
              <a:rPr lang="en-US" sz="1400" baseline="0"/>
              <a:t> por Abordagem</a:t>
            </a:r>
          </a:p>
          <a:p>
            <a:pPr algn="ctr">
              <a:defRPr sz="1400"/>
            </a:pPr>
            <a:r>
              <a:rPr lang="en-US" sz="1400" baseline="0"/>
              <a:t>do Teste</a:t>
            </a:r>
          </a:p>
          <a:p>
            <a:pPr algn="ctr">
              <a:defRPr sz="1400"/>
            </a:pPr>
            <a:endParaRPr lang="en-US" sz="1400"/>
          </a:p>
        </c:rich>
      </c:tx>
      <c:layout>
        <c:manualLayout>
          <c:xMode val="edge"/>
          <c:yMode val="edge"/>
          <c:x val="1.9008825526137134E-2"/>
          <c:y val="0.2884819542834367"/>
        </c:manualLayout>
      </c:layout>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491557385308562"/>
          <c:y val="8.8584552144379148E-3"/>
          <c:w val="0.35668072569539411"/>
          <c:h val="0.99114154478556205"/>
        </c:manualLayout>
      </c:layout>
      <c:pie3DChart>
        <c:varyColors val="1"/>
        <c:ser>
          <c:idx val="0"/>
          <c:order val="0"/>
          <c:tx>
            <c:strRef>
              <c:f>'Indicadores SP10'!$A$69</c:f>
              <c:strCache>
                <c:ptCount val="1"/>
                <c:pt idx="0">
                  <c:v>DEFEITOS ABERTOS POR ABORDAGEM</c:v>
                </c:pt>
              </c:strCache>
            </c:strRef>
          </c:tx>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1-1C86-4BF1-B0C8-2505F13D4669}"/>
              </c:ext>
            </c:extLst>
          </c:dPt>
          <c:dPt>
            <c:idx val="1"/>
            <c:bubble3D val="0"/>
            <c:spPr>
              <a:solidFill>
                <a:schemeClr val="accent2"/>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3-1C86-4BF1-B0C8-2505F13D4669}"/>
              </c:ext>
            </c:extLst>
          </c:dPt>
          <c:dPt>
            <c:idx val="2"/>
            <c:bubble3D val="0"/>
            <c:spPr>
              <a:solidFill>
                <a:srgbClr val="FFC000"/>
              </a:solidFill>
              <a:ln>
                <a:solidFill>
                  <a:schemeClr val="bg1"/>
                </a:solidFill>
              </a:ln>
              <a:effectLst>
                <a:outerShdw blurRad="254000" sx="102000" sy="102000" algn="ctr" rotWithShape="0">
                  <a:prstClr val="black">
                    <a:alpha val="20000"/>
                  </a:prstClr>
                </a:outerShdw>
              </a:effectLst>
              <a:sp3d>
                <a:contourClr>
                  <a:schemeClr val="bg1"/>
                </a:contourClr>
              </a:sp3d>
            </c:spPr>
            <c:extLst>
              <c:ext xmlns:c16="http://schemas.microsoft.com/office/drawing/2014/chart" uri="{C3380CC4-5D6E-409C-BE32-E72D297353CC}">
                <c16:uniqueId val="{00000005-1C86-4BF1-B0C8-2505F13D466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'Indicadores SP10'!$A$71:$B$76</c15:sqref>
                  </c15:fullRef>
                </c:ext>
              </c:extLst>
              <c:f>('Indicadores SP10'!$A$71:$B$71,'Indicadores SP10'!$A$73:$B$73,'Indicadores SP10'!$A$75:$B$75)</c:f>
              <c:strCache>
                <c:ptCount val="3"/>
                <c:pt idx="0">
                  <c:v>POSITIVO</c:v>
                </c:pt>
                <c:pt idx="1">
                  <c:v>NEGATIVO</c:v>
                </c:pt>
                <c:pt idx="2">
                  <c:v>DESTRUTIVO</c:v>
                </c:pt>
              </c:strCache>
            </c:strRef>
          </c:cat>
          <c:val>
            <c:numRef>
              <c:extLst>
                <c:ext xmlns:c15="http://schemas.microsoft.com/office/drawing/2012/chart" uri="{02D57815-91ED-43cb-92C2-25804820EDAC}">
                  <c15:fullRef>
                    <c15:sqref>'Indicadores SP10'!$C$71:$C$76</c15:sqref>
                  </c15:fullRef>
                </c:ext>
              </c:extLst>
              <c:f>('Indicadores SP10'!$C$71,'Indicadores SP10'!$C$73,'Indicadores SP10'!$C$75)</c:f>
              <c:numCache>
                <c:formatCode>General</c:formatCode>
                <c:ptCount val="3"/>
                <c:pt idx="0">
                  <c:v>0</c:v>
                </c:pt>
                <c:pt idx="1">
                  <c:v>0</c:v>
                </c:pt>
                <c:pt idx="2">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1C86-4BF1-B0C8-2505F13D4669}"/>
            </c:ext>
          </c:extLst>
        </c:ser>
        <c:dLbls>
          <c:dLblPos val="ctr"/>
          <c:showLegendKey val="0"/>
          <c:showVal val="0"/>
          <c:showCatName val="0"/>
          <c:showSerName val="0"/>
          <c:showPercent val="1"/>
          <c:showBubbleSize val="0"/>
          <c:showLeaderLines val="1"/>
        </c:dLbls>
        <c:extLst>
          <c:ext xmlns:c15="http://schemas.microsoft.com/office/drawing/2012/chart" uri="{02D57815-91ED-43cb-92C2-25804820EDAC}">
            <c15:filteredPieSeries>
              <c15:ser>
                <c:idx val="1"/>
                <c:order val="1"/>
                <c:tx>
                  <c:strRef>
                    <c:extLst>
                      <c:ext uri="{02D57815-91ED-43cb-92C2-25804820EDAC}">
                        <c15:formulaRef>
                          <c15:sqref>'Indicadores  SP1'!$D$69</c15:sqref>
                        </c15:formulaRef>
                      </c:ext>
                    </c:extLst>
                    <c:strCache>
                      <c:ptCount val="1"/>
                      <c:pt idx="0">
                        <c:v>%</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1C86-4BF1-B0C8-2505F13D466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1C86-4BF1-B0C8-2505F13D466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1C86-4BF1-B0C8-2505F13D466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1C86-4BF1-B0C8-2505F13D466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ullRef>
                          <c15:sqref>'Indicadores SP10'!$A$71:$B$76</c15:sqref>
                        </c15:fullRef>
                        <c15:formulaRef>
                          <c15:sqref>('Indicadores SP10'!$A$71:$B$71,'Indicadores SP10'!$A$73:$B$73,'Indicadores SP10'!$A$75:$B$75)</c15:sqref>
                        </c15:formulaRef>
                      </c:ext>
                    </c:extLst>
                    <c:strCache>
                      <c:ptCount val="3"/>
                      <c:pt idx="0">
                        <c:v>POSITIVO</c:v>
                      </c:pt>
                      <c:pt idx="1">
                        <c:v>NEGATIVO</c:v>
                      </c:pt>
                      <c:pt idx="2">
                        <c:v>DESTRUTIVO</c:v>
                      </c:pt>
                    </c:strCache>
                  </c:strRef>
                </c:cat>
                <c:val>
                  <c:numRef>
                    <c:extLst>
                      <c:ext uri="{02D57815-91ED-43cb-92C2-25804820EDAC}">
                        <c15:fullRef>
                          <c15:sqref>'Indicadores  SP1'!$D$70:$D$76</c15:sqref>
                        </c15:fullRef>
                        <c15:formulaRef>
                          <c15:sqref>('Indicadores  SP1'!$D$70,'Indicadores  SP1'!$D$72,'Indicadores  SP1'!$D$74,'Indicadores  SP1'!$D$76)</c15:sqref>
                        </c15:formulaRef>
                      </c:ext>
                    </c:extLst>
                    <c:numCache>
                      <c:formatCode>0.0%</c:formatCode>
                      <c:ptCount val="4"/>
                    </c:numCache>
                  </c:numRef>
                </c:val>
                <c:extLst>
                  <c:ext uri="{02D57815-91ED-43cb-92C2-25804820EDAC}">
                    <c15:categoryFilterExceptions/>
                  </c:ext>
                  <c:ext xmlns:c16="http://schemas.microsoft.com/office/drawing/2014/chart" uri="{C3380CC4-5D6E-409C-BE32-E72D297353CC}">
                    <c16:uniqueId val="{0000000F-1C86-4BF1-B0C8-2505F13D4669}"/>
                  </c:ext>
                </c:extLst>
              </c15:ser>
            </c15:filteredPieSeries>
          </c:ext>
        </c:extLst>
      </c:pie3DChart>
      <c:spPr>
        <a:noFill/>
        <a:ln>
          <a:noFill/>
        </a:ln>
        <a:effectLst/>
      </c:spPr>
    </c:plotArea>
    <c:legend>
      <c:legendPos val="r"/>
      <c:layout>
        <c:manualLayout>
          <c:xMode val="edge"/>
          <c:yMode val="edge"/>
          <c:x val="0.74915534743493117"/>
          <c:y val="0.25691163419910534"/>
          <c:w val="0.19806683024092456"/>
          <c:h val="0.4656511348463905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Motivos</a:t>
            </a:r>
            <a:r>
              <a:rPr lang="pt-BR" baseline="0"/>
              <a:t> da não execução</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'Indicadores SP10'!$A$33:$A$40</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'Indicadores SP10'!$F$33:$F$40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D03F-4411-BA65-AA5E3E136DEF}"/>
            </c:ext>
          </c:extLst>
        </c:ser>
        <c:dLbls>
          <c:showLegendKey val="0"/>
          <c:showVal val="0"/>
          <c:showCatName val="0"/>
          <c:showSerName val="0"/>
          <c:showPercent val="0"/>
          <c:showBubbleSize val="0"/>
        </c:dLbls>
        <c:gapWidth val="115"/>
        <c:overlap val="-20"/>
        <c:axId val="443983288"/>
        <c:axId val="4439816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'Indicadores SP10'!$A$33:$A$40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c:ext uri="{02D57815-91ED-43cb-92C2-25804820EDAC}">
                        <c15:formulaRef>
                          <c15:sqref>'Indicadores  SP1'!$B$33:$B$40</c15:sqref>
                        </c15:formulaRef>
                      </c:ext>
                    </c:extLst>
                    <c:numCache>
                      <c:formatCode>General</c:formatCode>
                      <c:ptCount val="8"/>
                    </c:numCache>
                  </c:numRef>
                </c:val>
                <c:extLst>
                  <c:ext xmlns:c16="http://schemas.microsoft.com/office/drawing/2014/chart" uri="{C3380CC4-5D6E-409C-BE32-E72D297353CC}">
                    <c16:uniqueId val="{00000001-D03F-4411-BA65-AA5E3E136DEF}"/>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SP10'!$A$33:$A$40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SP1'!$C$33:$C$40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2-D03F-4411-BA65-AA5E3E136DEF}"/>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SP10'!$A$33:$A$40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SP1'!$D$33:$D$40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3-D03F-4411-BA65-AA5E3E136DEF}"/>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'Indicadores SP10'!$A$33:$A$40</c15:sqref>
                        </c15:formulaRef>
                      </c:ext>
                    </c:extLst>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extLst xmlns:c15="http://schemas.microsoft.com/office/drawing/2012/chart">
                      <c:ext xmlns:c15="http://schemas.microsoft.com/office/drawing/2012/chart" uri="{02D57815-91ED-43cb-92C2-25804820EDAC}">
                        <c15:formulaRef>
                          <c15:sqref>'Indicadores  SP1'!$E$33:$E$40</c15:sqref>
                        </c15:formulaRef>
                      </c:ext>
                    </c:extLst>
                    <c:numCache>
                      <c:formatCode>General</c:formatCode>
                      <c:ptCount val="8"/>
                    </c:numCache>
                  </c:numRef>
                </c:val>
                <c:extLst xmlns:c15="http://schemas.microsoft.com/office/drawing/2012/chart">
                  <c:ext xmlns:c16="http://schemas.microsoft.com/office/drawing/2014/chart" uri="{C3380CC4-5D6E-409C-BE32-E72D297353CC}">
                    <c16:uniqueId val="{00000004-D03F-4411-BA65-AA5E3E136DEF}"/>
                  </c:ext>
                </c:extLst>
              </c15:ser>
            </c15:filteredBarSeries>
          </c:ext>
        </c:extLst>
      </c:barChart>
      <c:catAx>
        <c:axId val="443983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443981688"/>
        <c:crosses val="autoZero"/>
        <c:auto val="1"/>
        <c:lblAlgn val="ctr"/>
        <c:lblOffset val="100"/>
        <c:noMultiLvlLbl val="0"/>
      </c:catAx>
      <c:valAx>
        <c:axId val="44398168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39832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Quantidade de testes planejados </a:t>
            </a:r>
          </a:p>
          <a:p>
            <a:pPr>
              <a:defRPr/>
            </a:pPr>
            <a:r>
              <a:rPr lang="pt-BR" sz="1400"/>
              <a:t>por sprint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Matriz!$B$8:$K$8</c:f>
              <c:numCache>
                <c:formatCode>General</c:formatCode>
                <c:ptCount val="10"/>
                <c:pt idx="0">
                  <c:v>29</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4846-4B1F-A096-7C31F059B78E}"/>
            </c:ext>
          </c:extLst>
        </c:ser>
        <c:dLbls>
          <c:showLegendKey val="0"/>
          <c:showVal val="0"/>
          <c:showCatName val="0"/>
          <c:showSerName val="0"/>
          <c:showPercent val="0"/>
          <c:showBubbleSize val="0"/>
        </c:dLbls>
        <c:gapWidth val="100"/>
        <c:overlap val="-24"/>
        <c:axId val="675266896"/>
        <c:axId val="675267216"/>
      </c:barChart>
      <c:catAx>
        <c:axId val="6752668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pt-BR"/>
          </a:p>
        </c:txPr>
        <c:crossAx val="675267216"/>
        <c:crosses val="autoZero"/>
        <c:auto val="1"/>
        <c:lblAlgn val="ctr"/>
        <c:lblOffset val="100"/>
        <c:noMultiLvlLbl val="0"/>
      </c:catAx>
      <c:valAx>
        <c:axId val="675267216"/>
        <c:scaling>
          <c:orientation val="minMax"/>
          <c:min val="1"/>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752668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Quantidade</a:t>
            </a:r>
            <a:r>
              <a:rPr lang="pt-BR" sz="1400" baseline="0"/>
              <a:t> de testes executados x não executados por sprint</a:t>
            </a:r>
            <a:endParaRPr lang="pt-BR"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stacked"/>
        <c:varyColors val="0"/>
        <c:ser>
          <c:idx val="0"/>
          <c:order val="0"/>
          <c:tx>
            <c:strRef>
              <c:f>Matriz!$A$9</c:f>
              <c:strCache>
                <c:ptCount val="1"/>
                <c:pt idx="0">
                  <c:v># Testes Executados</c:v>
                </c:pt>
              </c:strCache>
            </c:strRef>
          </c:tx>
          <c:spPr>
            <a:solidFill>
              <a:srgbClr val="00B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Matriz!$B$9:$K$9</c:f>
              <c:numCache>
                <c:formatCode>General</c:formatCode>
                <c:ptCount val="10"/>
                <c:pt idx="0">
                  <c:v>25</c:v>
                </c:pt>
                <c:pt idx="1">
                  <c:v>24</c:v>
                </c:pt>
                <c:pt idx="2">
                  <c:v>0</c:v>
                </c:pt>
                <c:pt idx="3">
                  <c:v>0</c:v>
                </c:pt>
                <c:pt idx="4">
                  <c:v>0</c:v>
                </c:pt>
                <c:pt idx="5">
                  <c:v>0</c:v>
                </c:pt>
                <c:pt idx="6">
                  <c:v>0</c:v>
                </c:pt>
                <c:pt idx="7">
                  <c:v>0</c:v>
                </c:pt>
                <c:pt idx="8">
                  <c:v>0</c:v>
                </c:pt>
                <c:pt idx="9">
                  <c:v>0</c:v>
                </c:pt>
              </c:numCache>
            </c:numRef>
          </c:val>
          <c:extLst>
            <c:ext xmlns:c15="http://schemas.microsoft.com/office/drawing/2012/chart" uri="{02D57815-91ED-43cb-92C2-25804820EDAC}">
              <c15:filteredCategoryTitle>
                <c15:cat>
                  <c:strRef>
                    <c:extLst>
                      <c:ext uri="{02D57815-91ED-43cb-92C2-25804820EDAC}">
                        <c15:formulaRef>
                          <c15:sqref>Matriz!$B$2:$K$2</c15:sqref>
                        </c15:formulaRef>
                      </c:ext>
                    </c:extLst>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15:cat>
              </c15:filteredCategoryTitle>
            </c:ext>
            <c:ext xmlns:c16="http://schemas.microsoft.com/office/drawing/2014/chart" uri="{C3380CC4-5D6E-409C-BE32-E72D297353CC}">
              <c16:uniqueId val="{00000000-9BB6-45AE-AF6A-1A28FFE00289}"/>
            </c:ext>
          </c:extLst>
        </c:ser>
        <c:ser>
          <c:idx val="1"/>
          <c:order val="1"/>
          <c:tx>
            <c:strRef>
              <c:f>Matriz!$A$10</c:f>
              <c:strCache>
                <c:ptCount val="1"/>
                <c:pt idx="0">
                  <c:v># Testes Não Executados</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Matriz!$B$10:$K$10</c:f>
              <c:numCache>
                <c:formatCode>General</c:formatCode>
                <c:ptCount val="10"/>
                <c:pt idx="0">
                  <c:v>4</c:v>
                </c:pt>
                <c:pt idx="1">
                  <c:v>0</c:v>
                </c:pt>
                <c:pt idx="2">
                  <c:v>0</c:v>
                </c:pt>
                <c:pt idx="3">
                  <c:v>0</c:v>
                </c:pt>
                <c:pt idx="4">
                  <c:v>0</c:v>
                </c:pt>
                <c:pt idx="5">
                  <c:v>0</c:v>
                </c:pt>
                <c:pt idx="6">
                  <c:v>0</c:v>
                </c:pt>
                <c:pt idx="7">
                  <c:v>0</c:v>
                </c:pt>
                <c:pt idx="8">
                  <c:v>0</c:v>
                </c:pt>
                <c:pt idx="9">
                  <c:v>0</c:v>
                </c:pt>
              </c:numCache>
            </c:numRef>
          </c:val>
          <c:extLst>
            <c:ext xmlns:c15="http://schemas.microsoft.com/office/drawing/2012/chart" uri="{02D57815-91ED-43cb-92C2-25804820EDAC}">
              <c15:filteredCategoryTitle>
                <c15:cat>
                  <c:strRef>
                    <c:extLst>
                      <c:ext uri="{02D57815-91ED-43cb-92C2-25804820EDAC}">
                        <c15:formulaRef>
                          <c15:sqref>Matriz!$B$2:$K$2</c15:sqref>
                        </c15:formulaRef>
                      </c:ext>
                    </c:extLst>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15:cat>
              </c15:filteredCategoryTitle>
            </c:ext>
            <c:ext xmlns:c16="http://schemas.microsoft.com/office/drawing/2014/chart" uri="{C3380CC4-5D6E-409C-BE32-E72D297353CC}">
              <c16:uniqueId val="{00000001-9BB6-45AE-AF6A-1A28FFE00289}"/>
            </c:ext>
          </c:extLst>
        </c:ser>
        <c:dLbls>
          <c:showLegendKey val="0"/>
          <c:showVal val="0"/>
          <c:showCatName val="0"/>
          <c:showSerName val="0"/>
          <c:showPercent val="0"/>
          <c:showBubbleSize val="0"/>
        </c:dLbls>
        <c:gapWidth val="150"/>
        <c:overlap val="100"/>
        <c:axId val="679107896"/>
        <c:axId val="679109496"/>
      </c:barChart>
      <c:catAx>
        <c:axId val="6791078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79109496"/>
        <c:crosses val="autoZero"/>
        <c:auto val="1"/>
        <c:lblAlgn val="ctr"/>
        <c:lblOffset val="100"/>
        <c:noMultiLvlLbl val="0"/>
      </c:catAx>
      <c:valAx>
        <c:axId val="679109496"/>
        <c:scaling>
          <c:orientation val="minMax"/>
          <c:min val="1"/>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79107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pt-BR" sz="1400"/>
              <a:t>Histórias</a:t>
            </a:r>
            <a:r>
              <a:rPr lang="pt-BR" sz="1400" baseline="0"/>
              <a:t> Previstas x Entregues</a:t>
            </a:r>
            <a:endParaRPr lang="pt-BR" sz="1400"/>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barChart>
        <c:barDir val="col"/>
        <c:grouping val="clustered"/>
        <c:varyColors val="0"/>
        <c:ser>
          <c:idx val="0"/>
          <c:order val="0"/>
          <c:tx>
            <c:strRef>
              <c:f>Matriz!$A$12</c:f>
              <c:strCache>
                <c:ptCount val="1"/>
                <c:pt idx="0">
                  <c:v>Histórias Previstas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Matriz!$B$12:$K$12</c:f>
              <c:numCache>
                <c:formatCode>General</c:formatCode>
                <c:ptCount val="10"/>
                <c:pt idx="0">
                  <c:v>10</c:v>
                </c:pt>
                <c:pt idx="1">
                  <c:v>19</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DD44-459D-80B1-BA936D207611}"/>
            </c:ext>
          </c:extLst>
        </c:ser>
        <c:ser>
          <c:idx val="1"/>
          <c:order val="1"/>
          <c:tx>
            <c:strRef>
              <c:f>Matriz!$A$13</c:f>
              <c:strCache>
                <c:ptCount val="1"/>
                <c:pt idx="0">
                  <c:v>Histórias Entregues por Sprint</c:v>
                </c:pt>
              </c:strCache>
            </c:strRef>
          </c:tx>
          <c:spPr>
            <a:solidFill>
              <a:schemeClr val="accent6">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Matriz!$B$13:$K$13</c:f>
              <c:numCache>
                <c:formatCode>General</c:formatCode>
                <c:ptCount val="10"/>
                <c:pt idx="0">
                  <c:v>8</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DD44-459D-80B1-BA936D207611}"/>
            </c:ext>
          </c:extLst>
        </c:ser>
        <c:dLbls>
          <c:dLblPos val="inEnd"/>
          <c:showLegendKey val="0"/>
          <c:showVal val="1"/>
          <c:showCatName val="0"/>
          <c:showSerName val="0"/>
          <c:showPercent val="0"/>
          <c:showBubbleSize val="0"/>
        </c:dLbls>
        <c:gapWidth val="65"/>
        <c:axId val="675788472"/>
        <c:axId val="675789112"/>
      </c:barChart>
      <c:catAx>
        <c:axId val="675788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pt-BR"/>
          </a:p>
        </c:txPr>
        <c:crossAx val="675789112"/>
        <c:crosses val="autoZero"/>
        <c:auto val="1"/>
        <c:lblAlgn val="ctr"/>
        <c:lblOffset val="100"/>
        <c:noMultiLvlLbl val="0"/>
      </c:catAx>
      <c:valAx>
        <c:axId val="6757891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7578847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200"/>
              <a:t>Cruzamento Histórias Previstas x Entregues</a:t>
            </a:r>
          </a:p>
          <a:p>
            <a:pPr>
              <a:defRPr sz="1400"/>
            </a:pPr>
            <a:r>
              <a:rPr lang="pt-BR" sz="1200"/>
              <a:t> x Story Points </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2"/>
          <c:order val="2"/>
          <c:tx>
            <c:strRef>
              <c:f>Matriz!$A$15</c:f>
              <c:strCache>
                <c:ptCount val="1"/>
                <c:pt idx="0">
                  <c:v>Story Points</c:v>
                </c:pt>
              </c:strCache>
            </c:strRef>
          </c:tx>
          <c:spPr>
            <a:solidFill>
              <a:schemeClr val="accent3">
                <a:lumMod val="60000"/>
                <a:lumOff val="40000"/>
              </a:schemeClr>
            </a:soli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Matriz!$B$15:$K$15</c:f>
              <c:numCache>
                <c:formatCode>General</c:formatCode>
                <c:ptCount val="10"/>
                <c:pt idx="0">
                  <c:v>29</c:v>
                </c:pt>
                <c:pt idx="1">
                  <c:v>44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F01B-4D0A-B6FC-048F61E82033}"/>
            </c:ext>
          </c:extLst>
        </c:ser>
        <c:dLbls>
          <c:showLegendKey val="0"/>
          <c:showVal val="0"/>
          <c:showCatName val="0"/>
          <c:showSerName val="0"/>
          <c:showPercent val="0"/>
          <c:showBubbleSize val="0"/>
        </c:dLbls>
        <c:gapWidth val="150"/>
        <c:axId val="688662856"/>
        <c:axId val="688663496"/>
      </c:barChart>
      <c:lineChart>
        <c:grouping val="standard"/>
        <c:varyColors val="0"/>
        <c:ser>
          <c:idx val="0"/>
          <c:order val="0"/>
          <c:tx>
            <c:strRef>
              <c:f>Matriz!$A$13</c:f>
              <c:strCache>
                <c:ptCount val="1"/>
                <c:pt idx="0">
                  <c:v>Histórias Entregues por Sprint</c:v>
                </c:pt>
              </c:strCache>
            </c:strRef>
          </c:tx>
          <c:spPr>
            <a:ln w="34925" cap="rnd">
              <a:solidFill>
                <a:schemeClr val="accent2">
                  <a:lumMod val="60000"/>
                  <a:lumOff val="40000"/>
                </a:schemeClr>
              </a:solidFill>
              <a:round/>
            </a:ln>
            <a:effectLst>
              <a:outerShdw blurRad="57150" dist="19050" dir="5400000" algn="ctr" rotWithShape="0">
                <a:srgbClr val="000000">
                  <a:alpha val="63000"/>
                </a:srgbClr>
              </a:outerShdw>
            </a:effectLst>
          </c:spPr>
          <c:marker>
            <c:symbol val="diamond"/>
            <c:size val="9"/>
            <c:spPr>
              <a:solidFill>
                <a:srgbClr val="00B050"/>
              </a:solidFill>
              <a:ln w="9525">
                <a:solidFill>
                  <a:schemeClr val="accent2">
                    <a:lumMod val="60000"/>
                    <a:lumOff val="40000"/>
                  </a:schemeClr>
                </a:solidFill>
                <a:round/>
              </a:ln>
              <a:effectLst>
                <a:outerShdw blurRad="57150" dist="19050" dir="5400000" algn="ctr" rotWithShape="0">
                  <a:srgbClr val="000000">
                    <a:alpha val="63000"/>
                  </a:srgbClr>
                </a:outerShdw>
              </a:effectLst>
            </c:spPr>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Matriz!$B$13:$K$13</c:f>
              <c:numCache>
                <c:formatCode>General</c:formatCode>
                <c:ptCount val="10"/>
                <c:pt idx="0">
                  <c:v>8</c:v>
                </c:pt>
                <c:pt idx="1">
                  <c:v>0</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1-F01B-4D0A-B6FC-048F61E82033}"/>
            </c:ext>
          </c:extLst>
        </c:ser>
        <c:ser>
          <c:idx val="1"/>
          <c:order val="1"/>
          <c:tx>
            <c:strRef>
              <c:f>Matriz!$A$14</c:f>
              <c:strCache>
                <c:ptCount val="1"/>
                <c:pt idx="0">
                  <c:v>Acumulado de Histórias Entregues</c:v>
                </c:pt>
              </c:strCache>
            </c:strRef>
          </c:tx>
          <c:spPr>
            <a:ln w="44450" cap="rnd">
              <a:solidFill>
                <a:srgbClr val="FFFF00"/>
              </a:solidFill>
              <a:prstDash val="sysDot"/>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Matriz!$B$14:$K$14</c:f>
              <c:numCache>
                <c:formatCode>General</c:formatCode>
                <c:ptCount val="10"/>
                <c:pt idx="0">
                  <c:v>8</c:v>
                </c:pt>
                <c:pt idx="1">
                  <c:v>8</c:v>
                </c:pt>
                <c:pt idx="2">
                  <c:v>8</c:v>
                </c:pt>
                <c:pt idx="3">
                  <c:v>8</c:v>
                </c:pt>
                <c:pt idx="4">
                  <c:v>8</c:v>
                </c:pt>
                <c:pt idx="5">
                  <c:v>8</c:v>
                </c:pt>
                <c:pt idx="6">
                  <c:v>8</c:v>
                </c:pt>
                <c:pt idx="7">
                  <c:v>8</c:v>
                </c:pt>
                <c:pt idx="8">
                  <c:v>8</c:v>
                </c:pt>
                <c:pt idx="9">
                  <c:v>8</c:v>
                </c:pt>
              </c:numCache>
            </c:numRef>
          </c:val>
          <c:smooth val="1"/>
          <c:extLst>
            <c:ext xmlns:c16="http://schemas.microsoft.com/office/drawing/2014/chart" uri="{C3380CC4-5D6E-409C-BE32-E72D297353CC}">
              <c16:uniqueId val="{00000002-F01B-4D0A-B6FC-048F61E82033}"/>
            </c:ext>
          </c:extLst>
        </c:ser>
        <c:dLbls>
          <c:showLegendKey val="0"/>
          <c:showVal val="0"/>
          <c:showCatName val="0"/>
          <c:showSerName val="0"/>
          <c:showPercent val="0"/>
          <c:showBubbleSize val="0"/>
        </c:dLbls>
        <c:marker val="1"/>
        <c:smooth val="0"/>
        <c:axId val="688662856"/>
        <c:axId val="688663496"/>
      </c:lineChart>
      <c:catAx>
        <c:axId val="688662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pt-BR"/>
          </a:p>
        </c:txPr>
        <c:crossAx val="688663496"/>
        <c:crosses val="autoZero"/>
        <c:auto val="1"/>
        <c:lblAlgn val="ctr"/>
        <c:lblOffset val="100"/>
        <c:noMultiLvlLbl val="0"/>
      </c:catAx>
      <c:valAx>
        <c:axId val="688663496"/>
        <c:scaling>
          <c:orientation val="minMax"/>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88662856"/>
        <c:crosses val="autoZero"/>
        <c:crossBetween val="between"/>
        <c:majorUnit val="10"/>
      </c:valAx>
      <c:spPr>
        <a:noFill/>
        <a:ln>
          <a:noFill/>
        </a:ln>
        <a:effectLst/>
      </c:spPr>
    </c:plotArea>
    <c:legend>
      <c:legendPos val="b"/>
      <c:layout>
        <c:manualLayout>
          <c:xMode val="edge"/>
          <c:yMode val="edge"/>
          <c:x val="5.7498148148148139E-2"/>
          <c:y val="0.79108632254301547"/>
          <c:w val="0.92910069444444454"/>
          <c:h val="0.139469233012540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200"/>
              <a:t>Motivos dos</a:t>
            </a:r>
            <a:r>
              <a:rPr lang="pt-BR" sz="1200" baseline="0"/>
              <a:t> testes não executados</a:t>
            </a:r>
            <a:endParaRPr lang="pt-BR"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GLOBAL'!$A$77:$A$84</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'DASHBOARD GLOBAL'!$B$77:$B$84</c:f>
              <c:numCache>
                <c:formatCode>General</c:formatCode>
                <c:ptCount val="8"/>
              </c:numCache>
            </c:numRef>
          </c:val>
          <c:extLst>
            <c:ext xmlns:c16="http://schemas.microsoft.com/office/drawing/2014/chart" uri="{C3380CC4-5D6E-409C-BE32-E72D297353CC}">
              <c16:uniqueId val="{00000000-5EBA-4185-853B-56EBA48E9830}"/>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GLOBAL'!$A$77:$A$84</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'DASHBOARD GLOBAL'!$C$77:$C$84</c:f>
              <c:numCache>
                <c:formatCode>General</c:formatCode>
                <c:ptCount val="8"/>
              </c:numCache>
            </c:numRef>
          </c:val>
          <c:extLst>
            <c:ext xmlns:c16="http://schemas.microsoft.com/office/drawing/2014/chart" uri="{C3380CC4-5D6E-409C-BE32-E72D297353CC}">
              <c16:uniqueId val="{00000001-5EBA-4185-853B-56EBA48E9830}"/>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GLOBAL'!$A$77:$A$84</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'DASHBOARD GLOBAL'!$D$77:$D$84</c:f>
              <c:numCache>
                <c:formatCode>General</c:formatCode>
                <c:ptCount val="8"/>
              </c:numCache>
            </c:numRef>
          </c:val>
          <c:extLst>
            <c:ext xmlns:c16="http://schemas.microsoft.com/office/drawing/2014/chart" uri="{C3380CC4-5D6E-409C-BE32-E72D297353CC}">
              <c16:uniqueId val="{00000002-5EBA-4185-853B-56EBA48E9830}"/>
            </c:ext>
          </c:extLst>
        </c:ser>
        <c: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GLOBAL'!$A$77:$A$84</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'DASHBOARD GLOBAL'!$E$77:$E$84</c:f>
              <c:numCache>
                <c:formatCode>General</c:formatCode>
                <c:ptCount val="8"/>
              </c:numCache>
            </c:numRef>
          </c:val>
          <c:extLst>
            <c:ext xmlns:c16="http://schemas.microsoft.com/office/drawing/2014/chart" uri="{C3380CC4-5D6E-409C-BE32-E72D297353CC}">
              <c16:uniqueId val="{00000003-5EBA-4185-853B-56EBA48E9830}"/>
            </c:ext>
          </c:extLst>
        </c:ser>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lumMod val="9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GLOBAL'!$A$77:$A$84</c:f>
              <c:strCache>
                <c:ptCount val="8"/>
                <c:pt idx="0">
                  <c:v>Funcionalidade prevista e não entregue</c:v>
                </c:pt>
                <c:pt idx="1">
                  <c:v>Funcionalidade saiu do escopo desta sprint</c:v>
                </c:pt>
                <c:pt idx="2">
                  <c:v>Demora na entrega da funcionalidade</c:v>
                </c:pt>
                <c:pt idx="3">
                  <c:v>Falta de planejamento de tempo do QA</c:v>
                </c:pt>
                <c:pt idx="4">
                  <c:v>Teste não era aplicável</c:v>
                </c:pt>
                <c:pt idx="5">
                  <c:v>Equipe despriorizou o teste ou o critério de aceite</c:v>
                </c:pt>
                <c:pt idx="6">
                  <c:v>Equipe priorizou testar na proxima sprint</c:v>
                </c:pt>
                <c:pt idx="7">
                  <c:v>Ambiente indisponível para teste</c:v>
                </c:pt>
              </c:strCache>
            </c:strRef>
          </c:cat>
          <c:val>
            <c:numRef>
              <c:f>'DASHBOARD GLOBAL'!$F$77:$F$84</c:f>
              <c:numCache>
                <c:formatCode>General</c:formatCode>
                <c:ptCount val="8"/>
                <c:pt idx="0">
                  <c:v>0</c:v>
                </c:pt>
                <c:pt idx="1">
                  <c:v>0</c:v>
                </c:pt>
                <c:pt idx="2">
                  <c:v>0</c:v>
                </c:pt>
                <c:pt idx="3">
                  <c:v>0</c:v>
                </c:pt>
                <c:pt idx="4">
                  <c:v>2</c:v>
                </c:pt>
                <c:pt idx="5">
                  <c:v>0</c:v>
                </c:pt>
                <c:pt idx="6">
                  <c:v>0</c:v>
                </c:pt>
                <c:pt idx="7">
                  <c:v>2</c:v>
                </c:pt>
              </c:numCache>
            </c:numRef>
          </c:val>
          <c:extLst>
            <c:ext xmlns:c16="http://schemas.microsoft.com/office/drawing/2014/chart" uri="{C3380CC4-5D6E-409C-BE32-E72D297353CC}">
              <c16:uniqueId val="{00000004-5EBA-4185-853B-56EBA48E9830}"/>
            </c:ext>
          </c:extLst>
        </c:ser>
        <c:dLbls>
          <c:showLegendKey val="0"/>
          <c:showVal val="0"/>
          <c:showCatName val="0"/>
          <c:showSerName val="0"/>
          <c:showPercent val="0"/>
          <c:showBubbleSize val="0"/>
        </c:dLbls>
        <c:gapWidth val="50"/>
        <c:overlap val="100"/>
        <c:axId val="691292360"/>
        <c:axId val="691293320"/>
      </c:barChart>
      <c:catAx>
        <c:axId val="6912923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91293320"/>
        <c:crosses val="autoZero"/>
        <c:auto val="1"/>
        <c:lblAlgn val="ctr"/>
        <c:lblOffset val="100"/>
        <c:noMultiLvlLbl val="0"/>
      </c:catAx>
      <c:valAx>
        <c:axId val="691293320"/>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691292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Histórico dos status dos testes nas sprints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stacked"/>
        <c:varyColors val="0"/>
        <c:ser>
          <c:idx val="0"/>
          <c:order val="0"/>
          <c:tx>
            <c:strRef>
              <c:f>Matriz!$A$17</c:f>
              <c:strCache>
                <c:ptCount val="1"/>
                <c:pt idx="0">
                  <c:v>Testes "OK"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Matriz!$B$17:$K$17</c:f>
              <c:numCache>
                <c:formatCode>General</c:formatCode>
                <c:ptCount val="10"/>
                <c:pt idx="0">
                  <c:v>25</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7269-422C-852B-EDB364FF0785}"/>
            </c:ext>
          </c:extLst>
        </c:ser>
        <c:ser>
          <c:idx val="1"/>
          <c:order val="1"/>
          <c:tx>
            <c:strRef>
              <c:f>Matriz!$A$18</c:f>
              <c:strCache>
                <c:ptCount val="1"/>
                <c:pt idx="0">
                  <c:v>Testes "NOK"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Matriz!$B$18:$K$18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7269-422C-852B-EDB364FF0785}"/>
            </c:ext>
          </c:extLst>
        </c:ser>
        <c:ser>
          <c:idx val="2"/>
          <c:order val="2"/>
          <c:tx>
            <c:strRef>
              <c:f>Matriz!$A$19</c:f>
              <c:strCache>
                <c:ptCount val="1"/>
                <c:pt idx="0">
                  <c:v>Testes "Bloqueados"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Matriz!$B$19:$K$19</c:f>
              <c:numCache>
                <c:formatCode>General</c:formatCode>
                <c:ptCount val="10"/>
                <c:pt idx="0">
                  <c:v>2</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7269-422C-852B-EDB364FF0785}"/>
            </c:ext>
          </c:extLst>
        </c:ser>
        <c:ser>
          <c:idx val="3"/>
          <c:order val="3"/>
          <c:tx>
            <c:strRef>
              <c:f>Matriz!$A$20</c:f>
              <c:strCache>
                <c:ptCount val="1"/>
                <c:pt idx="0">
                  <c:v>Testes "Não Executados"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Matriz!$B$20:$K$20</c:f>
              <c:numCache>
                <c:formatCode>General</c:formatCode>
                <c:ptCount val="10"/>
                <c:pt idx="0">
                  <c:v>2</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7269-422C-852B-EDB364FF0785}"/>
            </c:ext>
          </c:extLst>
        </c:ser>
        <c:dLbls>
          <c:showLegendKey val="0"/>
          <c:showVal val="0"/>
          <c:showCatName val="0"/>
          <c:showSerName val="0"/>
          <c:showPercent val="0"/>
          <c:showBubbleSize val="0"/>
        </c:dLbls>
        <c:gapWidth val="150"/>
        <c:overlap val="100"/>
        <c:axId val="532286160"/>
        <c:axId val="532290960"/>
      </c:barChart>
      <c:catAx>
        <c:axId val="532286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32290960"/>
        <c:crosses val="autoZero"/>
        <c:auto val="1"/>
        <c:lblAlgn val="ctr"/>
        <c:lblOffset val="100"/>
        <c:noMultiLvlLbl val="0"/>
      </c:catAx>
      <c:valAx>
        <c:axId val="532290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32286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pt-BR"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pt-BR" sz="12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rPr>
              <a:t>Representatividade dos Status dos Testes</a:t>
            </a:r>
          </a:p>
        </c:rich>
      </c:tx>
      <c:overlay val="0"/>
      <c:spPr>
        <a:noFill/>
        <a:ln>
          <a:noFill/>
        </a:ln>
        <a:effectLst/>
      </c:spPr>
      <c:txPr>
        <a:bodyPr rot="0" spcFirstLastPara="1" vertOverflow="ellipsis" vert="horz" wrap="square" anchor="ctr" anchorCtr="1"/>
        <a:lstStyle/>
        <a:p>
          <a:pPr>
            <a:defRPr lang="pt-BR"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474123426879328E-2"/>
          <c:y val="0.21580941495216321"/>
          <c:w val="0.96485066289790689"/>
          <c:h val="0.5363906527813056"/>
        </c:manualLayout>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BC7-41A4-BE31-392AA7876A4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BC7-41A4-BE31-392AA7876A4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BC7-41A4-BE31-392AA7876A4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BC7-41A4-BE31-392AA7876A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Matriz!$A$17:$A$20</c:f>
              <c:strCache>
                <c:ptCount val="4"/>
                <c:pt idx="0">
                  <c:v>Testes "OK"</c:v>
                </c:pt>
                <c:pt idx="1">
                  <c:v>Testes "NOK"</c:v>
                </c:pt>
                <c:pt idx="2">
                  <c:v>Testes "Bloqueados"</c:v>
                </c:pt>
                <c:pt idx="3">
                  <c:v>Testes "Não Executados"</c:v>
                </c:pt>
              </c:strCache>
            </c:strRef>
          </c:cat>
          <c:val>
            <c:numRef>
              <c:f>Matriz!$L$17:$L$20</c:f>
              <c:numCache>
                <c:formatCode>General</c:formatCode>
                <c:ptCount val="4"/>
                <c:pt idx="0">
                  <c:v>49</c:v>
                </c:pt>
                <c:pt idx="1">
                  <c:v>0</c:v>
                </c:pt>
                <c:pt idx="2">
                  <c:v>2</c:v>
                </c:pt>
                <c:pt idx="3">
                  <c:v>2</c:v>
                </c:pt>
              </c:numCache>
            </c:numRef>
          </c:val>
          <c:extLst>
            <c:ext xmlns:c16="http://schemas.microsoft.com/office/drawing/2014/chart" uri="{C3380CC4-5D6E-409C-BE32-E72D297353CC}">
              <c16:uniqueId val="{00000008-CBC7-41A4-BE31-392AA7876A4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pt-BR"/>
              <a:t>Planejamento Regressão &amp; Automação</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col"/>
        <c:grouping val="clustered"/>
        <c:varyColors val="0"/>
        <c:ser>
          <c:idx val="0"/>
          <c:order val="0"/>
          <c:tx>
            <c:strRef>
              <c:f>Matriz!$A$36</c:f>
              <c:strCache>
                <c:ptCount val="1"/>
                <c:pt idx="0">
                  <c:v>Testes Previstos para Regressão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Matriz!$B$36:$K$36</c:f>
              <c:numCache>
                <c:formatCode>General</c:formatCode>
                <c:ptCount val="10"/>
                <c:pt idx="0">
                  <c:v>10</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515E-47D4-A6CC-310CA663D4EE}"/>
            </c:ext>
          </c:extLst>
        </c:ser>
        <c:ser>
          <c:idx val="1"/>
          <c:order val="1"/>
          <c:tx>
            <c:strRef>
              <c:f>Matriz!$A$37</c:f>
              <c:strCache>
                <c:ptCount val="1"/>
                <c:pt idx="0">
                  <c:v>Testes Previstos para Automação</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Matriz!$B$37:$K$37</c:f>
              <c:numCache>
                <c:formatCode>General</c:formatCode>
                <c:ptCount val="10"/>
                <c:pt idx="0">
                  <c:v>9</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515E-47D4-A6CC-310CA663D4EE}"/>
            </c:ext>
          </c:extLst>
        </c:ser>
        <c:dLbls>
          <c:showLegendKey val="0"/>
          <c:showVal val="0"/>
          <c:showCatName val="0"/>
          <c:showSerName val="0"/>
          <c:showPercent val="0"/>
          <c:showBubbleSize val="0"/>
        </c:dLbls>
        <c:gapWidth val="315"/>
        <c:overlap val="-40"/>
        <c:axId val="698873608"/>
        <c:axId val="698875528"/>
      </c:barChart>
      <c:catAx>
        <c:axId val="698873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698875528"/>
        <c:crosses val="autoZero"/>
        <c:auto val="1"/>
        <c:lblAlgn val="ctr"/>
        <c:lblOffset val="100"/>
        <c:noMultiLvlLbl val="0"/>
      </c:catAx>
      <c:valAx>
        <c:axId val="6988755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698873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pt-BR" sz="1400"/>
              <a:t>Falhograma</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areaChart>
        <c:grouping val="stacked"/>
        <c:varyColors val="0"/>
        <c:ser>
          <c:idx val="0"/>
          <c:order val="0"/>
          <c:spPr>
            <a:solidFill>
              <a:srgbClr val="FF0066">
                <a:alpha val="56863"/>
              </a:srgbClr>
            </a:solidFill>
            <a:ln>
              <a:noFill/>
            </a:ln>
            <a:effectLst>
              <a:innerShdw dist="127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Roboto" panose="02000000000000000000" pitchFamily="2" charset="0"/>
                    <a:ea typeface="Roboto" panose="02000000000000000000" pitchFamily="2" charset="0"/>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Matriz!$B$38:$K$38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C82A-4B60-A6AE-EA992C305007}"/>
            </c:ext>
          </c:extLst>
        </c:ser>
        <c:dLbls>
          <c:showLegendKey val="0"/>
          <c:showVal val="0"/>
          <c:showCatName val="0"/>
          <c:showSerName val="0"/>
          <c:showPercent val="0"/>
          <c:showBubbleSize val="0"/>
        </c:dLbls>
        <c:axId val="768884592"/>
        <c:axId val="768886192"/>
      </c:areaChart>
      <c:catAx>
        <c:axId val="7688845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pt-BR"/>
          </a:p>
        </c:txPr>
        <c:crossAx val="768886192"/>
        <c:crosses val="autoZero"/>
        <c:auto val="1"/>
        <c:lblAlgn val="ctr"/>
        <c:lblOffset val="100"/>
        <c:noMultiLvlLbl val="0"/>
      </c:catAx>
      <c:valAx>
        <c:axId val="7688861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crossAx val="768884592"/>
        <c:crosses val="autoZero"/>
        <c:crossBetween val="midCat"/>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Prioridade</a:t>
            </a:r>
            <a:r>
              <a:rPr lang="pt-BR" sz="1400" baseline="0"/>
              <a:t> dos Testes Planejados</a:t>
            </a:r>
            <a:endParaRPr lang="pt-BR" sz="1400"/>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stacked"/>
        <c:varyColors val="0"/>
        <c:ser>
          <c:idx val="0"/>
          <c:order val="0"/>
          <c:tx>
            <c:strRef>
              <c:f>Matriz!$A$29</c:f>
              <c:strCache>
                <c:ptCount val="1"/>
                <c:pt idx="0">
                  <c:v>Testes Must</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Matriz!$B$29:$K$29</c:f>
              <c:numCache>
                <c:formatCode>General</c:formatCode>
                <c:ptCount val="10"/>
                <c:pt idx="0">
                  <c:v>12</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DC72-4A98-B1CD-7DB5E990EFDE}"/>
            </c:ext>
          </c:extLst>
        </c:ser>
        <c:ser>
          <c:idx val="1"/>
          <c:order val="1"/>
          <c:tx>
            <c:strRef>
              <c:f>Matriz!$A$30</c:f>
              <c:strCache>
                <c:ptCount val="1"/>
                <c:pt idx="0">
                  <c:v>Testes Shold</c:v>
                </c:pt>
              </c:strCache>
            </c:strRef>
          </c:tx>
          <c:spPr>
            <a:solidFill>
              <a:schemeClr val="accent2">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Matriz!$B$30:$K$30</c:f>
              <c:numCache>
                <c:formatCode>General</c:formatCode>
                <c:ptCount val="10"/>
                <c:pt idx="0">
                  <c:v>15</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DC72-4A98-B1CD-7DB5E990EFDE}"/>
            </c:ext>
          </c:extLst>
        </c:ser>
        <c:ser>
          <c:idx val="2"/>
          <c:order val="2"/>
          <c:tx>
            <c:strRef>
              <c:f>Matriz!$A$31</c:f>
              <c:strCache>
                <c:ptCount val="1"/>
                <c:pt idx="0">
                  <c:v>Testes Could</c:v>
                </c:pt>
              </c:strCache>
            </c:strRef>
          </c:tx>
          <c:spPr>
            <a:solidFill>
              <a:schemeClr val="tx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Matriz!$B$31:$K$31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DC72-4A98-B1CD-7DB5E990EFDE}"/>
            </c:ext>
          </c:extLst>
        </c:ser>
        <c:ser>
          <c:idx val="3"/>
          <c:order val="3"/>
          <c:tx>
            <c:strRef>
              <c:f>Matriz!$A$32</c:f>
              <c:strCache>
                <c:ptCount val="1"/>
                <c:pt idx="0">
                  <c:v>Testes Wont</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Matriz!$B$32:$K$32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DC72-4A98-B1CD-7DB5E990EFDE}"/>
            </c:ext>
          </c:extLst>
        </c:ser>
        <c:dLbls>
          <c:showLegendKey val="0"/>
          <c:showVal val="0"/>
          <c:showCatName val="0"/>
          <c:showSerName val="0"/>
          <c:showPercent val="0"/>
          <c:showBubbleSize val="0"/>
        </c:dLbls>
        <c:gapWidth val="150"/>
        <c:overlap val="100"/>
        <c:axId val="513828816"/>
        <c:axId val="513831376"/>
      </c:barChart>
      <c:catAx>
        <c:axId val="5138288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13831376"/>
        <c:crosses val="autoZero"/>
        <c:auto val="1"/>
        <c:lblAlgn val="ctr"/>
        <c:lblOffset val="100"/>
        <c:noMultiLvlLbl val="0"/>
      </c:catAx>
      <c:valAx>
        <c:axId val="5138313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13828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Abordagem dos Testes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0"/>
          <c:order val="0"/>
          <c:tx>
            <c:strRef>
              <c:f>Matriz!$A$33</c:f>
              <c:strCache>
                <c:ptCount val="1"/>
                <c:pt idx="0">
                  <c:v>Testes Positivos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Matriz!$B$33:$K$33</c:f>
              <c:numCache>
                <c:formatCode>General</c:formatCode>
                <c:ptCount val="10"/>
                <c:pt idx="0">
                  <c:v>23</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07A-489A-82CE-D85338AEAF24}"/>
            </c:ext>
          </c:extLst>
        </c:ser>
        <c:ser>
          <c:idx val="1"/>
          <c:order val="1"/>
          <c:tx>
            <c:strRef>
              <c:f>Matriz!$A$34</c:f>
              <c:strCache>
                <c:ptCount val="1"/>
                <c:pt idx="0">
                  <c:v>Testes Negativos</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Matriz!$B$34:$K$34</c:f>
              <c:numCache>
                <c:formatCode>General</c:formatCode>
                <c:ptCount val="10"/>
                <c:pt idx="0">
                  <c:v>4</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907A-489A-82CE-D85338AEAF24}"/>
            </c:ext>
          </c:extLst>
        </c:ser>
        <c:ser>
          <c:idx val="2"/>
          <c:order val="2"/>
          <c:tx>
            <c:strRef>
              <c:f>Matriz!$A$35</c:f>
              <c:strCache>
                <c:ptCount val="1"/>
                <c:pt idx="0">
                  <c:v>Testes Destrutivos</c:v>
                </c:pt>
              </c:strCache>
            </c:strRef>
          </c:tx>
          <c:spPr>
            <a:solidFill>
              <a:srgbClr val="CC3300"/>
            </a:soli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Matriz!$B$35:$K$35</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907A-489A-82CE-D85338AEAF24}"/>
            </c:ext>
          </c:extLst>
        </c:ser>
        <c:dLbls>
          <c:showLegendKey val="0"/>
          <c:showVal val="0"/>
          <c:showCatName val="0"/>
          <c:showSerName val="0"/>
          <c:showPercent val="0"/>
          <c:showBubbleSize val="0"/>
        </c:dLbls>
        <c:gapWidth val="100"/>
        <c:overlap val="-24"/>
        <c:axId val="698856328"/>
        <c:axId val="698851528"/>
      </c:barChart>
      <c:catAx>
        <c:axId val="698856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698851528"/>
        <c:crosses val="autoZero"/>
        <c:auto val="1"/>
        <c:lblAlgn val="ctr"/>
        <c:lblOffset val="100"/>
        <c:noMultiLvlLbl val="0"/>
      </c:catAx>
      <c:valAx>
        <c:axId val="6988515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98856328"/>
        <c:crosses val="autoZero"/>
        <c:crossBetween val="between"/>
      </c:valAx>
      <c:spPr>
        <a:noFill/>
        <a:ln>
          <a:noFill/>
        </a:ln>
        <a:effectLst/>
      </c:spPr>
    </c:plotArea>
    <c:legend>
      <c:legendPos val="b"/>
      <c:layout>
        <c:manualLayout>
          <c:xMode val="edge"/>
          <c:yMode val="edge"/>
          <c:x val="0.12174878748675685"/>
          <c:y val="0.89391251509071956"/>
          <c:w val="0.7024116103134167"/>
          <c:h val="7.826140303340810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pt-BR" sz="1400"/>
              <a:t>Defeitos por Abordagem</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12653215223097114"/>
          <c:y val="0.16463733699954175"/>
          <c:w val="0.44429370718904032"/>
          <c:h val="0.72285880931550217"/>
        </c:manualLayout>
      </c:layout>
      <c:doughnutChart>
        <c:varyColors val="1"/>
        <c:ser>
          <c:idx val="0"/>
          <c:order val="0"/>
          <c:spPr>
            <a:ln>
              <a:solidFill>
                <a:schemeClr val="bg1"/>
              </a:solidFill>
            </a:ln>
          </c:spPr>
          <c:dPt>
            <c:idx val="0"/>
            <c:bubble3D val="0"/>
            <c:spPr>
              <a:solidFill>
                <a:schemeClr val="accent1"/>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551-4FDB-A299-1C641F948FB8}"/>
              </c:ext>
            </c:extLst>
          </c:dPt>
          <c:dPt>
            <c:idx val="1"/>
            <c:bubble3D val="0"/>
            <c:spPr>
              <a:solidFill>
                <a:schemeClr val="accent2">
                  <a:lumMod val="60000"/>
                  <a:lumOff val="40000"/>
                </a:schemeClr>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51-4FDB-A299-1C641F948FB8}"/>
              </c:ext>
            </c:extLst>
          </c:dPt>
          <c:dPt>
            <c:idx val="2"/>
            <c:bubble3D val="0"/>
            <c:spPr>
              <a:solidFill>
                <a:srgbClr val="CC3300"/>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551-4FDB-A299-1C641F948FB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Matriz!$A$41:$A$43</c:f>
              <c:strCache>
                <c:ptCount val="3"/>
                <c:pt idx="0">
                  <c:v>Defeitos por testes Positivos</c:v>
                </c:pt>
                <c:pt idx="1">
                  <c:v>Defeitos por testes Negativos</c:v>
                </c:pt>
                <c:pt idx="2">
                  <c:v>Defeitos por testes Destrutivos</c:v>
                </c:pt>
              </c:strCache>
            </c:strRef>
          </c:cat>
          <c:val>
            <c:numRef>
              <c:f>Matriz!$L$41:$L$43</c:f>
              <c:numCache>
                <c:formatCode>General</c:formatCode>
                <c:ptCount val="3"/>
                <c:pt idx="0">
                  <c:v>0</c:v>
                </c:pt>
                <c:pt idx="1">
                  <c:v>0</c:v>
                </c:pt>
                <c:pt idx="2">
                  <c:v>0</c:v>
                </c:pt>
              </c:numCache>
            </c:numRef>
          </c:val>
          <c:extLst>
            <c:ext xmlns:c16="http://schemas.microsoft.com/office/drawing/2014/chart" uri="{C3380CC4-5D6E-409C-BE32-E72D297353CC}">
              <c16:uniqueId val="{00000006-B551-4FDB-A299-1C641F948FB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7093681582485121"/>
          <c:y val="0.27470691163604549"/>
          <c:w val="0.27703066384994557"/>
          <c:h val="0.4404799400074990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Visão Geral Escopo e Cobertura dos Testes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2"/>
          <c:order val="2"/>
          <c:tx>
            <c:strRef>
              <c:f>Matriz!$A$13</c:f>
              <c:strCache>
                <c:ptCount val="1"/>
                <c:pt idx="0">
                  <c:v>Histórias Entregues por Sprint</c:v>
                </c:pt>
              </c:strCache>
            </c:strRef>
          </c:tx>
          <c:spPr>
            <a:solidFill>
              <a:srgbClr val="7030A0">
                <a:alpha val="92000"/>
              </a:srgbClr>
            </a:solidFill>
            <a:ln>
              <a:solidFill>
                <a:schemeClr val="bg1">
                  <a:lumMod val="75000"/>
                </a:schemeClr>
              </a:solidFill>
            </a:ln>
            <a:effectLst>
              <a:outerShdw blurRad="50800" dist="38100" dir="2700000" sx="102000" sy="102000" algn="tl" rotWithShape="0">
                <a:schemeClr val="bg1">
                  <a:lumMod val="85000"/>
                  <a:alpha val="40000"/>
                </a:schemeClr>
              </a:outerShdw>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Matriz!$B$13:$K$13</c:f>
              <c:numCache>
                <c:formatCode>General</c:formatCode>
                <c:ptCount val="10"/>
                <c:pt idx="0">
                  <c:v>8</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2C77-4158-87F5-CD71011F48C9}"/>
            </c:ext>
          </c:extLst>
        </c:ser>
        <c:ser>
          <c:idx val="3"/>
          <c:order val="3"/>
          <c:tx>
            <c:strRef>
              <c:f>Matriz!$A$15</c:f>
              <c:strCache>
                <c:ptCount val="1"/>
                <c:pt idx="0">
                  <c:v>Story 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bg1">
                  <a:lumMod val="85000"/>
                </a:schemeClr>
              </a:solidFill>
            </a:ln>
            <a:effectLst>
              <a:outerShdw blurRad="50800" dist="38100" dir="2700000" sx="102000" sy="102000" algn="tl" rotWithShape="0">
                <a:schemeClr val="bg1">
                  <a:lumMod val="95000"/>
                  <a:alpha val="40000"/>
                </a:schemeClr>
              </a:outerShdw>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Matriz!$B$15:$K$15</c:f>
              <c:numCache>
                <c:formatCode>General</c:formatCode>
                <c:ptCount val="10"/>
                <c:pt idx="0">
                  <c:v>29</c:v>
                </c:pt>
                <c:pt idx="1">
                  <c:v>44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2C77-4158-87F5-CD71011F48C9}"/>
            </c:ext>
          </c:extLst>
        </c:ser>
        <c:dLbls>
          <c:showLegendKey val="0"/>
          <c:showVal val="0"/>
          <c:showCatName val="0"/>
          <c:showSerName val="0"/>
          <c:showPercent val="0"/>
          <c:showBubbleSize val="0"/>
        </c:dLbls>
        <c:gapWidth val="219"/>
        <c:axId val="632315704"/>
        <c:axId val="632310904"/>
      </c:barChart>
      <c:lineChart>
        <c:grouping val="standard"/>
        <c:varyColors val="0"/>
        <c:ser>
          <c:idx val="0"/>
          <c:order val="0"/>
          <c:tx>
            <c:strRef>
              <c:f>Matriz!$A$8</c:f>
              <c:strCache>
                <c:ptCount val="1"/>
                <c:pt idx="0">
                  <c:v># Testes Planejados</c:v>
                </c:pt>
              </c:strCache>
            </c:strRef>
          </c:tx>
          <c:spPr>
            <a:ln w="34925" cap="rnd">
              <a:solidFill>
                <a:schemeClr val="accent2">
                  <a:lumMod val="75000"/>
                </a:schemeClr>
              </a:solidFill>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Matriz!$B$8:$K$8</c:f>
              <c:numCache>
                <c:formatCode>General</c:formatCode>
                <c:ptCount val="10"/>
                <c:pt idx="0">
                  <c:v>29</c:v>
                </c:pt>
                <c:pt idx="1">
                  <c:v>24</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2-2C77-4158-87F5-CD71011F48C9}"/>
            </c:ext>
          </c:extLst>
        </c:ser>
        <c:ser>
          <c:idx val="1"/>
          <c:order val="1"/>
          <c:tx>
            <c:strRef>
              <c:f>Matriz!$A$9</c:f>
              <c:strCache>
                <c:ptCount val="1"/>
                <c:pt idx="0">
                  <c:v># Testes Executados</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Matriz!$B$9:$K$9</c:f>
              <c:numCache>
                <c:formatCode>General</c:formatCode>
                <c:ptCount val="10"/>
                <c:pt idx="0">
                  <c:v>25</c:v>
                </c:pt>
                <c:pt idx="1">
                  <c:v>24</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3-2C77-4158-87F5-CD71011F48C9}"/>
            </c:ext>
          </c:extLst>
        </c:ser>
        <c:dLbls>
          <c:showLegendKey val="0"/>
          <c:showVal val="0"/>
          <c:showCatName val="0"/>
          <c:showSerName val="0"/>
          <c:showPercent val="0"/>
          <c:showBubbleSize val="0"/>
        </c:dLbls>
        <c:marker val="1"/>
        <c:smooth val="0"/>
        <c:axId val="632315704"/>
        <c:axId val="632310904"/>
      </c:lineChart>
      <c:catAx>
        <c:axId val="632315704"/>
        <c:scaling>
          <c:orientation val="minMax"/>
        </c:scaling>
        <c:delete val="0"/>
        <c:axPos val="b"/>
        <c:numFmt formatCode="General" sourceLinked="1"/>
        <c:majorTickMark val="none"/>
        <c:minorTickMark val="none"/>
        <c:tickLblPos val="nextTo"/>
        <c:spPr>
          <a:noFill/>
          <a:ln w="12700" cap="flat" cmpd="sng" algn="ctr">
            <a:solidFill>
              <a:schemeClr val="bg1">
                <a:lumMod val="7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32310904"/>
        <c:crosses val="autoZero"/>
        <c:auto val="1"/>
        <c:lblAlgn val="ctr"/>
        <c:lblOffset val="100"/>
        <c:noMultiLvlLbl val="0"/>
      </c:catAx>
      <c:valAx>
        <c:axId val="632310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32315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Quantidade de testes planejados ao longo do tempo por sprint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Matriz!$B$8:$K$8</c:f>
              <c:numCache>
                <c:formatCode>General</c:formatCode>
                <c:ptCount val="10"/>
                <c:pt idx="0">
                  <c:v>29</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16DD-4CA2-926B-43F923017B3F}"/>
            </c:ext>
          </c:extLst>
        </c:ser>
        <c:dLbls>
          <c:showLegendKey val="0"/>
          <c:showVal val="0"/>
          <c:showCatName val="0"/>
          <c:showSerName val="0"/>
          <c:showPercent val="0"/>
          <c:showBubbleSize val="0"/>
        </c:dLbls>
        <c:gapWidth val="100"/>
        <c:overlap val="-24"/>
        <c:axId val="675266896"/>
        <c:axId val="675267216"/>
      </c:barChart>
      <c:catAx>
        <c:axId val="6752668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pt-BR"/>
          </a:p>
        </c:txPr>
        <c:crossAx val="675267216"/>
        <c:crosses val="autoZero"/>
        <c:auto val="1"/>
        <c:lblAlgn val="ctr"/>
        <c:lblOffset val="100"/>
        <c:noMultiLvlLbl val="0"/>
      </c:catAx>
      <c:valAx>
        <c:axId val="675267216"/>
        <c:scaling>
          <c:orientation val="minMax"/>
          <c:min val="1"/>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752668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Quantidade</a:t>
            </a:r>
            <a:r>
              <a:rPr lang="pt-BR" sz="1400" baseline="0"/>
              <a:t> de testes executados x não executados por sprint</a:t>
            </a:r>
            <a:endParaRPr lang="pt-BR"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stacked"/>
        <c:varyColors val="0"/>
        <c:ser>
          <c:idx val="0"/>
          <c:order val="0"/>
          <c:tx>
            <c:strRef>
              <c:f>Matriz!$A$9</c:f>
              <c:strCache>
                <c:ptCount val="1"/>
                <c:pt idx="0">
                  <c:v># Testes Executados</c:v>
                </c:pt>
              </c:strCache>
            </c:strRef>
          </c:tx>
          <c:spPr>
            <a:solidFill>
              <a:srgbClr val="00B050"/>
            </a:solidFill>
            <a:ln>
              <a:noFill/>
            </a:ln>
            <a:effectLst>
              <a:outerShdw blurRad="57150" dist="19050" dir="5400000" algn="ctr" rotWithShape="0">
                <a:srgbClr val="000000">
                  <a:alpha val="63000"/>
                </a:srgbClr>
              </a:outerShdw>
            </a:effectLst>
          </c:spPr>
          <c:invertIfNegative val="0"/>
          <c:val>
            <c:numRef>
              <c:f>Matriz!$B$9:$K$9</c:f>
              <c:numCache>
                <c:formatCode>General</c:formatCode>
                <c:ptCount val="10"/>
                <c:pt idx="0">
                  <c:v>25</c:v>
                </c:pt>
                <c:pt idx="1">
                  <c:v>24</c:v>
                </c:pt>
                <c:pt idx="2">
                  <c:v>0</c:v>
                </c:pt>
                <c:pt idx="3">
                  <c:v>0</c:v>
                </c:pt>
                <c:pt idx="4">
                  <c:v>0</c:v>
                </c:pt>
                <c:pt idx="5">
                  <c:v>0</c:v>
                </c:pt>
                <c:pt idx="6">
                  <c:v>0</c:v>
                </c:pt>
                <c:pt idx="7">
                  <c:v>0</c:v>
                </c:pt>
                <c:pt idx="8">
                  <c:v>0</c:v>
                </c:pt>
                <c:pt idx="9">
                  <c:v>0</c:v>
                </c:pt>
              </c:numCache>
            </c:numRef>
          </c:val>
          <c:extLst>
            <c:ext xmlns:c15="http://schemas.microsoft.com/office/drawing/2012/chart" uri="{02D57815-91ED-43cb-92C2-25804820EDAC}">
              <c15:filteredCategoryTitle>
                <c15:cat>
                  <c:strRef>
                    <c:extLst>
                      <c:ext uri="{02D57815-91ED-43cb-92C2-25804820EDAC}">
                        <c15:formulaRef>
                          <c15:sqref>Matriz!$B$2:$K$2</c15:sqref>
                        </c15:formulaRef>
                      </c:ext>
                    </c:extLst>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15:cat>
              </c15:filteredCategoryTitle>
            </c:ext>
            <c:ext xmlns:c16="http://schemas.microsoft.com/office/drawing/2014/chart" uri="{C3380CC4-5D6E-409C-BE32-E72D297353CC}">
              <c16:uniqueId val="{00000000-2AFD-4F8E-B64F-75FA07A4DD9B}"/>
            </c:ext>
          </c:extLst>
        </c:ser>
        <c:ser>
          <c:idx val="1"/>
          <c:order val="1"/>
          <c:tx>
            <c:strRef>
              <c:f>Matriz!$A$10</c:f>
              <c:strCache>
                <c:ptCount val="1"/>
                <c:pt idx="0">
                  <c:v># Testes Não Executados</c:v>
                </c:pt>
              </c:strCache>
            </c:strRef>
          </c:tx>
          <c:spPr>
            <a:solidFill>
              <a:srgbClr val="FF0000"/>
            </a:solidFill>
            <a:ln>
              <a:noFill/>
            </a:ln>
            <a:effectLst>
              <a:outerShdw blurRad="57150" dist="19050" dir="5400000" algn="ctr" rotWithShape="0">
                <a:srgbClr val="000000">
                  <a:alpha val="63000"/>
                </a:srgbClr>
              </a:outerShdw>
            </a:effectLst>
          </c:spPr>
          <c:invertIfNegative val="0"/>
          <c:val>
            <c:numRef>
              <c:f>Matriz!$B$10:$K$10</c:f>
              <c:numCache>
                <c:formatCode>General</c:formatCode>
                <c:ptCount val="10"/>
                <c:pt idx="0">
                  <c:v>4</c:v>
                </c:pt>
                <c:pt idx="1">
                  <c:v>0</c:v>
                </c:pt>
                <c:pt idx="2">
                  <c:v>0</c:v>
                </c:pt>
                <c:pt idx="3">
                  <c:v>0</c:v>
                </c:pt>
                <c:pt idx="4">
                  <c:v>0</c:v>
                </c:pt>
                <c:pt idx="5">
                  <c:v>0</c:v>
                </c:pt>
                <c:pt idx="6">
                  <c:v>0</c:v>
                </c:pt>
                <c:pt idx="7">
                  <c:v>0</c:v>
                </c:pt>
                <c:pt idx="8">
                  <c:v>0</c:v>
                </c:pt>
                <c:pt idx="9">
                  <c:v>0</c:v>
                </c:pt>
              </c:numCache>
            </c:numRef>
          </c:val>
          <c:extLst>
            <c:ext xmlns:c15="http://schemas.microsoft.com/office/drawing/2012/chart" uri="{02D57815-91ED-43cb-92C2-25804820EDAC}">
              <c15:filteredCategoryTitle>
                <c15:cat>
                  <c:strRef>
                    <c:extLst>
                      <c:ext uri="{02D57815-91ED-43cb-92C2-25804820EDAC}">
                        <c15:formulaRef>
                          <c15:sqref>Matriz!$B$2:$K$2</c15:sqref>
                        </c15:formulaRef>
                      </c:ext>
                    </c:extLst>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15:cat>
              </c15:filteredCategoryTitle>
            </c:ext>
            <c:ext xmlns:c16="http://schemas.microsoft.com/office/drawing/2014/chart" uri="{C3380CC4-5D6E-409C-BE32-E72D297353CC}">
              <c16:uniqueId val="{00000001-2AFD-4F8E-B64F-75FA07A4DD9B}"/>
            </c:ext>
          </c:extLst>
        </c:ser>
        <c:dLbls>
          <c:showLegendKey val="0"/>
          <c:showVal val="0"/>
          <c:showCatName val="0"/>
          <c:showSerName val="0"/>
          <c:showPercent val="0"/>
          <c:showBubbleSize val="0"/>
        </c:dLbls>
        <c:gapWidth val="150"/>
        <c:overlap val="100"/>
        <c:axId val="679107896"/>
        <c:axId val="679109496"/>
      </c:barChart>
      <c:catAx>
        <c:axId val="6791078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79109496"/>
        <c:crosses val="autoZero"/>
        <c:auto val="1"/>
        <c:lblAlgn val="ctr"/>
        <c:lblOffset val="100"/>
        <c:noMultiLvlLbl val="0"/>
      </c:catAx>
      <c:valAx>
        <c:axId val="679109496"/>
        <c:scaling>
          <c:orientation val="minMax"/>
          <c:min val="1"/>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79107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pt-BR" sz="1400"/>
              <a:t>Histórias</a:t>
            </a:r>
            <a:r>
              <a:rPr lang="pt-BR" sz="1400" baseline="0"/>
              <a:t> Previstas x Entregues</a:t>
            </a:r>
            <a:endParaRPr lang="pt-BR" sz="1400"/>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barChart>
        <c:barDir val="col"/>
        <c:grouping val="clustered"/>
        <c:varyColors val="0"/>
        <c:ser>
          <c:idx val="0"/>
          <c:order val="0"/>
          <c:tx>
            <c:strRef>
              <c:f>Matriz!$A$12</c:f>
              <c:strCache>
                <c:ptCount val="1"/>
                <c:pt idx="0">
                  <c:v>Histórias Previstas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Matriz!$B$12:$K$12</c:f>
              <c:numCache>
                <c:formatCode>General</c:formatCode>
                <c:ptCount val="10"/>
                <c:pt idx="0">
                  <c:v>10</c:v>
                </c:pt>
                <c:pt idx="1">
                  <c:v>19</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74D4-49D8-A380-5CF3141ADCD8}"/>
            </c:ext>
          </c:extLst>
        </c:ser>
        <c:ser>
          <c:idx val="1"/>
          <c:order val="1"/>
          <c:tx>
            <c:strRef>
              <c:f>Matriz!$A$13</c:f>
              <c:strCache>
                <c:ptCount val="1"/>
                <c:pt idx="0">
                  <c:v>Histórias Entregues por Sprint</c:v>
                </c:pt>
              </c:strCache>
            </c:strRef>
          </c:tx>
          <c:spPr>
            <a:solidFill>
              <a:schemeClr val="accent6">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Matriz!$B$13:$K$13</c:f>
              <c:numCache>
                <c:formatCode>General</c:formatCode>
                <c:ptCount val="10"/>
                <c:pt idx="0">
                  <c:v>8</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74D4-49D8-A380-5CF3141ADCD8}"/>
            </c:ext>
          </c:extLst>
        </c:ser>
        <c:dLbls>
          <c:dLblPos val="inEnd"/>
          <c:showLegendKey val="0"/>
          <c:showVal val="1"/>
          <c:showCatName val="0"/>
          <c:showSerName val="0"/>
          <c:showPercent val="0"/>
          <c:showBubbleSize val="0"/>
        </c:dLbls>
        <c:gapWidth val="65"/>
        <c:axId val="675788472"/>
        <c:axId val="675789112"/>
      </c:barChart>
      <c:catAx>
        <c:axId val="675788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pt-BR"/>
          </a:p>
        </c:txPr>
        <c:crossAx val="675789112"/>
        <c:crosses val="autoZero"/>
        <c:auto val="1"/>
        <c:lblAlgn val="ctr"/>
        <c:lblOffset val="100"/>
        <c:noMultiLvlLbl val="0"/>
      </c:catAx>
      <c:valAx>
        <c:axId val="6757891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7578847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Cruzamento Histórias Previstas x Entregues</a:t>
            </a:r>
          </a:p>
          <a:p>
            <a:pPr>
              <a:defRPr sz="1400"/>
            </a:pPr>
            <a:r>
              <a:rPr lang="pt-BR" sz="1400"/>
              <a:t> x Story Points </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2"/>
          <c:order val="2"/>
          <c:tx>
            <c:strRef>
              <c:f>Matriz!$A$15</c:f>
              <c:strCache>
                <c:ptCount val="1"/>
                <c:pt idx="0">
                  <c:v>Story Points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Matriz!$B$15:$K$15</c:f>
              <c:numCache>
                <c:formatCode>General</c:formatCode>
                <c:ptCount val="10"/>
                <c:pt idx="0">
                  <c:v>29</c:v>
                </c:pt>
                <c:pt idx="1">
                  <c:v>44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5553-4FCE-9916-79B4E53C9CAB}"/>
            </c:ext>
          </c:extLst>
        </c:ser>
        <c:dLbls>
          <c:showLegendKey val="0"/>
          <c:showVal val="0"/>
          <c:showCatName val="0"/>
          <c:showSerName val="0"/>
          <c:showPercent val="0"/>
          <c:showBubbleSize val="0"/>
        </c:dLbls>
        <c:gapWidth val="150"/>
        <c:axId val="688662856"/>
        <c:axId val="688663496"/>
      </c:barChart>
      <c:lineChart>
        <c:grouping val="standard"/>
        <c:varyColors val="0"/>
        <c:ser>
          <c:idx val="0"/>
          <c:order val="0"/>
          <c:tx>
            <c:strRef>
              <c:f>Matriz!$A$13</c:f>
              <c:strCache>
                <c:ptCount val="1"/>
                <c:pt idx="0">
                  <c:v>Histórias Entregues por Sprint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Matriz!$B$13:$K$13</c:f>
              <c:numCache>
                <c:formatCode>General</c:formatCode>
                <c:ptCount val="10"/>
                <c:pt idx="0">
                  <c:v>8</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5553-4FCE-9916-79B4E53C9CAB}"/>
            </c:ext>
          </c:extLst>
        </c:ser>
        <c:ser>
          <c:idx val="1"/>
          <c:order val="1"/>
          <c:tx>
            <c:strRef>
              <c:f>Matriz!$A$14</c:f>
              <c:strCache>
                <c:ptCount val="1"/>
                <c:pt idx="0">
                  <c:v>Acumulado de Histórias Entregues</c:v>
                </c:pt>
              </c:strCache>
            </c:strRef>
          </c:tx>
          <c:spPr>
            <a:ln w="34925" cap="rnd">
              <a:solidFill>
                <a:schemeClr val="accent2"/>
              </a:solidFill>
              <a:prstDash val="sysDot"/>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Matriz!$B$14:$K$14</c:f>
              <c:numCache>
                <c:formatCode>General</c:formatCode>
                <c:ptCount val="10"/>
                <c:pt idx="0">
                  <c:v>8</c:v>
                </c:pt>
                <c:pt idx="1">
                  <c:v>8</c:v>
                </c:pt>
                <c:pt idx="2">
                  <c:v>8</c:v>
                </c:pt>
                <c:pt idx="3">
                  <c:v>8</c:v>
                </c:pt>
                <c:pt idx="4">
                  <c:v>8</c:v>
                </c:pt>
                <c:pt idx="5">
                  <c:v>8</c:v>
                </c:pt>
                <c:pt idx="6">
                  <c:v>8</c:v>
                </c:pt>
                <c:pt idx="7">
                  <c:v>8</c:v>
                </c:pt>
                <c:pt idx="8">
                  <c:v>8</c:v>
                </c:pt>
                <c:pt idx="9">
                  <c:v>8</c:v>
                </c:pt>
              </c:numCache>
            </c:numRef>
          </c:val>
          <c:smooth val="0"/>
          <c:extLst>
            <c:ext xmlns:c16="http://schemas.microsoft.com/office/drawing/2014/chart" uri="{C3380CC4-5D6E-409C-BE32-E72D297353CC}">
              <c16:uniqueId val="{00000001-5553-4FCE-9916-79B4E53C9CAB}"/>
            </c:ext>
          </c:extLst>
        </c:ser>
        <c:dLbls>
          <c:showLegendKey val="0"/>
          <c:showVal val="0"/>
          <c:showCatName val="0"/>
          <c:showSerName val="0"/>
          <c:showPercent val="0"/>
          <c:showBubbleSize val="0"/>
        </c:dLbls>
        <c:marker val="1"/>
        <c:smooth val="0"/>
        <c:axId val="688662856"/>
        <c:axId val="688663496"/>
      </c:lineChart>
      <c:catAx>
        <c:axId val="688662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88663496"/>
        <c:crosses val="autoZero"/>
        <c:auto val="1"/>
        <c:lblAlgn val="ctr"/>
        <c:lblOffset val="100"/>
        <c:noMultiLvlLbl val="0"/>
      </c:catAx>
      <c:valAx>
        <c:axId val="688663496"/>
        <c:scaling>
          <c:orientation val="minMax"/>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88662856"/>
        <c:crosses val="autoZero"/>
        <c:crossBetween val="between"/>
        <c:majorUnit val="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Histórico dos status dos testes nas sprints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stacked"/>
        <c:varyColors val="0"/>
        <c:ser>
          <c:idx val="0"/>
          <c:order val="0"/>
          <c:tx>
            <c:strRef>
              <c:f>Matriz!$A$17</c:f>
              <c:strCache>
                <c:ptCount val="1"/>
                <c:pt idx="0">
                  <c:v>Testes "OK"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Matriz!$B$17:$K$17</c:f>
              <c:numCache>
                <c:formatCode>General</c:formatCode>
                <c:ptCount val="10"/>
                <c:pt idx="0">
                  <c:v>25</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6CB3-4044-AFD2-063F45459C0F}"/>
            </c:ext>
          </c:extLst>
        </c:ser>
        <c:ser>
          <c:idx val="1"/>
          <c:order val="1"/>
          <c:tx>
            <c:strRef>
              <c:f>Matriz!$A$18</c:f>
              <c:strCache>
                <c:ptCount val="1"/>
                <c:pt idx="0">
                  <c:v>Testes "NOK"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Matriz!$B$18:$K$18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6CB3-4044-AFD2-063F45459C0F}"/>
            </c:ext>
          </c:extLst>
        </c:ser>
        <c:ser>
          <c:idx val="2"/>
          <c:order val="2"/>
          <c:tx>
            <c:strRef>
              <c:f>Matriz!$A$19</c:f>
              <c:strCache>
                <c:ptCount val="1"/>
                <c:pt idx="0">
                  <c:v>Testes "Bloqueados"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Matriz!$B$19:$K$19</c:f>
              <c:numCache>
                <c:formatCode>General</c:formatCode>
                <c:ptCount val="10"/>
                <c:pt idx="0">
                  <c:v>2</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6CB3-4044-AFD2-063F45459C0F}"/>
            </c:ext>
          </c:extLst>
        </c:ser>
        <c:ser>
          <c:idx val="3"/>
          <c:order val="3"/>
          <c:tx>
            <c:strRef>
              <c:f>Matriz!$A$20</c:f>
              <c:strCache>
                <c:ptCount val="1"/>
                <c:pt idx="0">
                  <c:v>Testes "Não Executados"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Matriz!$B$20:$K$20</c:f>
              <c:numCache>
                <c:formatCode>General</c:formatCode>
                <c:ptCount val="10"/>
                <c:pt idx="0">
                  <c:v>2</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6CB3-4044-AFD2-063F45459C0F}"/>
            </c:ext>
          </c:extLst>
        </c:ser>
        <c:dLbls>
          <c:showLegendKey val="0"/>
          <c:showVal val="0"/>
          <c:showCatName val="0"/>
          <c:showSerName val="0"/>
          <c:showPercent val="0"/>
          <c:showBubbleSize val="0"/>
        </c:dLbls>
        <c:gapWidth val="150"/>
        <c:overlap val="100"/>
        <c:axId val="532286160"/>
        <c:axId val="532290960"/>
      </c:barChart>
      <c:catAx>
        <c:axId val="532286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32290960"/>
        <c:crosses val="autoZero"/>
        <c:auto val="1"/>
        <c:lblAlgn val="ctr"/>
        <c:lblOffset val="100"/>
        <c:noMultiLvlLbl val="0"/>
      </c:catAx>
      <c:valAx>
        <c:axId val="532290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32286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pt-BR"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pt-BR"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rPr>
              <a:t>Representatividade dos Status dos Testes</a:t>
            </a:r>
          </a:p>
        </c:rich>
      </c:tx>
      <c:overlay val="0"/>
      <c:spPr>
        <a:noFill/>
        <a:ln>
          <a:noFill/>
        </a:ln>
        <a:effectLst/>
      </c:spPr>
      <c:txPr>
        <a:bodyPr rot="0" spcFirstLastPara="1" vertOverflow="ellipsis" vert="horz" wrap="square" anchor="ctr" anchorCtr="1"/>
        <a:lstStyle/>
        <a:p>
          <a:pPr>
            <a:defRPr lang="pt-BR"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F46-478E-B0AF-41DECCD0226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F46-478E-B0AF-41DECCD0226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F46-478E-B0AF-41DECCD0226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F46-478E-B0AF-41DECCD022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Matriz!$A$17:$A$20</c:f>
              <c:strCache>
                <c:ptCount val="4"/>
                <c:pt idx="0">
                  <c:v>Testes "OK"</c:v>
                </c:pt>
                <c:pt idx="1">
                  <c:v>Testes "NOK"</c:v>
                </c:pt>
                <c:pt idx="2">
                  <c:v>Testes "Bloqueados"</c:v>
                </c:pt>
                <c:pt idx="3">
                  <c:v>Testes "Não Executados"</c:v>
                </c:pt>
              </c:strCache>
            </c:strRef>
          </c:cat>
          <c:val>
            <c:numRef>
              <c:f>Matriz!$L$17:$L$20</c:f>
              <c:numCache>
                <c:formatCode>General</c:formatCode>
                <c:ptCount val="4"/>
                <c:pt idx="0">
                  <c:v>49</c:v>
                </c:pt>
                <c:pt idx="1">
                  <c:v>0</c:v>
                </c:pt>
                <c:pt idx="2">
                  <c:v>2</c:v>
                </c:pt>
                <c:pt idx="3">
                  <c:v>2</c:v>
                </c:pt>
              </c:numCache>
            </c:numRef>
          </c:val>
          <c:extLst>
            <c:ext xmlns:c16="http://schemas.microsoft.com/office/drawing/2014/chart" uri="{C3380CC4-5D6E-409C-BE32-E72D297353CC}">
              <c16:uniqueId val="{00000000-00B4-4D4C-849E-34A65130387F}"/>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Prioridade</a:t>
            </a:r>
            <a:r>
              <a:rPr lang="pt-BR" sz="1400" baseline="0"/>
              <a:t> dos Testes Planejados</a:t>
            </a:r>
            <a:endParaRPr lang="pt-BR" sz="1400"/>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stacked"/>
        <c:varyColors val="0"/>
        <c:ser>
          <c:idx val="0"/>
          <c:order val="0"/>
          <c:tx>
            <c:strRef>
              <c:f>Matriz!$A$29</c:f>
              <c:strCache>
                <c:ptCount val="1"/>
                <c:pt idx="0">
                  <c:v>Testes Must</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Matriz!$B$29:$K$29</c:f>
              <c:numCache>
                <c:formatCode>General</c:formatCode>
                <c:ptCount val="10"/>
                <c:pt idx="0">
                  <c:v>12</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107-4C06-B991-4C024C6C7AC2}"/>
            </c:ext>
          </c:extLst>
        </c:ser>
        <c:ser>
          <c:idx val="1"/>
          <c:order val="1"/>
          <c:tx>
            <c:strRef>
              <c:f>Matriz!$A$30</c:f>
              <c:strCache>
                <c:ptCount val="1"/>
                <c:pt idx="0">
                  <c:v>Testes Shold</c:v>
                </c:pt>
              </c:strCache>
            </c:strRef>
          </c:tx>
          <c:spPr>
            <a:solidFill>
              <a:schemeClr val="accent2">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Matriz!$B$30:$K$30</c:f>
              <c:numCache>
                <c:formatCode>General</c:formatCode>
                <c:ptCount val="10"/>
                <c:pt idx="0">
                  <c:v>15</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9107-4C06-B991-4C024C6C7AC2}"/>
            </c:ext>
          </c:extLst>
        </c:ser>
        <c:ser>
          <c:idx val="2"/>
          <c:order val="2"/>
          <c:tx>
            <c:strRef>
              <c:f>Matriz!$A$31</c:f>
              <c:strCache>
                <c:ptCount val="1"/>
                <c:pt idx="0">
                  <c:v>Testes Could</c:v>
                </c:pt>
              </c:strCache>
            </c:strRef>
          </c:tx>
          <c:spPr>
            <a:solidFill>
              <a:schemeClr val="tx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Matriz!$B$31:$K$31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9107-4C06-B991-4C024C6C7AC2}"/>
            </c:ext>
          </c:extLst>
        </c:ser>
        <c:ser>
          <c:idx val="3"/>
          <c:order val="3"/>
          <c:tx>
            <c:strRef>
              <c:f>Matriz!$A$32</c:f>
              <c:strCache>
                <c:ptCount val="1"/>
                <c:pt idx="0">
                  <c:v>Testes Wont</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Matriz!$B$32:$K$32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9107-4C06-B991-4C024C6C7AC2}"/>
            </c:ext>
          </c:extLst>
        </c:ser>
        <c:dLbls>
          <c:showLegendKey val="0"/>
          <c:showVal val="0"/>
          <c:showCatName val="0"/>
          <c:showSerName val="0"/>
          <c:showPercent val="0"/>
          <c:showBubbleSize val="0"/>
        </c:dLbls>
        <c:gapWidth val="150"/>
        <c:overlap val="100"/>
        <c:axId val="513828816"/>
        <c:axId val="513831376"/>
      </c:barChart>
      <c:catAx>
        <c:axId val="5138288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13831376"/>
        <c:crosses val="autoZero"/>
        <c:auto val="1"/>
        <c:lblAlgn val="ctr"/>
        <c:lblOffset val="100"/>
        <c:noMultiLvlLbl val="0"/>
      </c:catAx>
      <c:valAx>
        <c:axId val="5138313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513828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pt-BR"/>
              <a:t>Planejamento Regressão &amp; Automação</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pt-BR"/>
        </a:p>
      </c:txPr>
    </c:title>
    <c:autoTitleDeleted val="0"/>
    <c:plotArea>
      <c:layout/>
      <c:barChart>
        <c:barDir val="col"/>
        <c:grouping val="clustered"/>
        <c:varyColors val="0"/>
        <c:ser>
          <c:idx val="0"/>
          <c:order val="0"/>
          <c:tx>
            <c:strRef>
              <c:f>Matriz!$A$36</c:f>
              <c:strCache>
                <c:ptCount val="1"/>
                <c:pt idx="0">
                  <c:v>Testes Previstos para Regressão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Matriz!$B$36:$K$36</c:f>
              <c:numCache>
                <c:formatCode>General</c:formatCode>
                <c:ptCount val="10"/>
                <c:pt idx="0">
                  <c:v>10</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CA99-4D9A-9400-C992B60E673B}"/>
            </c:ext>
          </c:extLst>
        </c:ser>
        <c:ser>
          <c:idx val="1"/>
          <c:order val="1"/>
          <c:tx>
            <c:strRef>
              <c:f>Matriz!$A$37</c:f>
              <c:strCache>
                <c:ptCount val="1"/>
                <c:pt idx="0">
                  <c:v>Testes Previstos para Automação</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Matriz!$B$37:$K$37</c:f>
              <c:numCache>
                <c:formatCode>General</c:formatCode>
                <c:ptCount val="10"/>
                <c:pt idx="0">
                  <c:v>9</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CA99-4D9A-9400-C992B60E673B}"/>
            </c:ext>
          </c:extLst>
        </c:ser>
        <c:dLbls>
          <c:showLegendKey val="0"/>
          <c:showVal val="0"/>
          <c:showCatName val="0"/>
          <c:showSerName val="0"/>
          <c:showPercent val="0"/>
          <c:showBubbleSize val="0"/>
        </c:dLbls>
        <c:gapWidth val="315"/>
        <c:overlap val="-40"/>
        <c:axId val="698873608"/>
        <c:axId val="698875528"/>
      </c:barChart>
      <c:catAx>
        <c:axId val="698873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698875528"/>
        <c:crosses val="autoZero"/>
        <c:auto val="1"/>
        <c:lblAlgn val="ctr"/>
        <c:lblOffset val="100"/>
        <c:noMultiLvlLbl val="0"/>
      </c:catAx>
      <c:valAx>
        <c:axId val="6988755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698873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pt-BR" sz="1400"/>
              <a:t>Falhograma</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areaChart>
        <c:grouping val="stacked"/>
        <c:varyColors val="0"/>
        <c:ser>
          <c:idx val="0"/>
          <c:order val="0"/>
          <c:spPr>
            <a:solidFill>
              <a:srgbClr val="FF0066">
                <a:alpha val="56863"/>
              </a:srgbClr>
            </a:solidFill>
            <a:ln>
              <a:noFill/>
            </a:ln>
            <a:effectLst>
              <a:innerShdw dist="127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Matriz!$B$38:$K$38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D4C-472C-8EEE-D68C3B70FCFA}"/>
            </c:ext>
          </c:extLst>
        </c:ser>
        <c:dLbls>
          <c:showLegendKey val="0"/>
          <c:showVal val="0"/>
          <c:showCatName val="0"/>
          <c:showSerName val="0"/>
          <c:showPercent val="0"/>
          <c:showBubbleSize val="0"/>
        </c:dLbls>
        <c:axId val="768884592"/>
        <c:axId val="768886192"/>
      </c:areaChart>
      <c:catAx>
        <c:axId val="768884592"/>
        <c:scaling>
          <c:orientation val="minMax"/>
        </c:scaling>
        <c:delete val="0"/>
        <c:axPos val="b"/>
        <c:numFmt formatCode="General" sourceLinked="1"/>
        <c:majorTickMark val="none"/>
        <c:minorTickMark val="none"/>
        <c:tickLblPos val="nextTo"/>
        <c:spPr>
          <a:noFill/>
          <a:ln w="19050" cap="flat" cmpd="sng" algn="ctr">
            <a:no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pt-BR"/>
          </a:p>
        </c:txPr>
        <c:crossAx val="768886192"/>
        <c:crosses val="autoZero"/>
        <c:auto val="1"/>
        <c:lblAlgn val="ctr"/>
        <c:lblOffset val="100"/>
        <c:noMultiLvlLbl val="0"/>
      </c:catAx>
      <c:valAx>
        <c:axId val="7688861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crossAx val="768884592"/>
        <c:crosses val="autoZero"/>
        <c:crossBetween val="midCat"/>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400"/>
              <a:t>Abordagem dos Testes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0"/>
          <c:order val="0"/>
          <c:tx>
            <c:strRef>
              <c:f>Matriz!$A$33</c:f>
              <c:strCache>
                <c:ptCount val="1"/>
                <c:pt idx="0">
                  <c:v>Testes Positivos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Matriz!$B$33:$K$33</c:f>
              <c:numCache>
                <c:formatCode>General</c:formatCode>
                <c:ptCount val="10"/>
                <c:pt idx="0">
                  <c:v>23</c:v>
                </c:pt>
                <c:pt idx="1">
                  <c:v>24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0FB6-4A6C-97B2-0003A8906D23}"/>
            </c:ext>
          </c:extLst>
        </c:ser>
        <c:ser>
          <c:idx val="1"/>
          <c:order val="1"/>
          <c:tx>
            <c:strRef>
              <c:f>Matriz!$A$34</c:f>
              <c:strCache>
                <c:ptCount val="1"/>
                <c:pt idx="0">
                  <c:v>Testes Negativos</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Matriz!$B$34:$K$34</c:f>
              <c:numCache>
                <c:formatCode>General</c:formatCode>
                <c:ptCount val="10"/>
                <c:pt idx="0">
                  <c:v>4</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0FB6-4A6C-97B2-0003A8906D23}"/>
            </c:ext>
          </c:extLst>
        </c:ser>
        <c:ser>
          <c:idx val="2"/>
          <c:order val="2"/>
          <c:tx>
            <c:strRef>
              <c:f>Matriz!$A$35</c:f>
              <c:strCache>
                <c:ptCount val="1"/>
                <c:pt idx="0">
                  <c:v>Testes Destrutivos</c:v>
                </c:pt>
              </c:strCache>
            </c:strRef>
          </c:tx>
          <c:spPr>
            <a:solidFill>
              <a:srgbClr val="CC3300"/>
            </a:soli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Matriz!$B$35:$K$35</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0FB6-4A6C-97B2-0003A8906D23}"/>
            </c:ext>
          </c:extLst>
        </c:ser>
        <c:dLbls>
          <c:showLegendKey val="0"/>
          <c:showVal val="0"/>
          <c:showCatName val="0"/>
          <c:showSerName val="0"/>
          <c:showPercent val="0"/>
          <c:showBubbleSize val="0"/>
        </c:dLbls>
        <c:gapWidth val="100"/>
        <c:overlap val="-24"/>
        <c:axId val="698856328"/>
        <c:axId val="698851528"/>
      </c:barChart>
      <c:catAx>
        <c:axId val="698856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98851528"/>
        <c:crosses val="autoZero"/>
        <c:auto val="1"/>
        <c:lblAlgn val="ctr"/>
        <c:lblOffset val="100"/>
        <c:noMultiLvlLbl val="0"/>
      </c:catAx>
      <c:valAx>
        <c:axId val="6988515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98856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pt-BR" sz="1400"/>
              <a:t>Defeitos por Abordagem</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pt-BR"/>
        </a:p>
      </c:txPr>
    </c:title>
    <c:autoTitleDeleted val="0"/>
    <c:plotArea>
      <c:layout>
        <c:manualLayout>
          <c:layoutTarget val="inner"/>
          <c:xMode val="edge"/>
          <c:yMode val="edge"/>
          <c:x val="0.12653215223097114"/>
          <c:y val="0.22008821813939924"/>
          <c:w val="0.4052692475940507"/>
          <c:h val="0.67544874599008453"/>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BBA-4F84-9909-FCCAA9B424EC}"/>
              </c:ext>
            </c:extLst>
          </c:dPt>
          <c:dPt>
            <c:idx val="1"/>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C02-4DF3-A674-F13507E2E6DA}"/>
              </c:ext>
            </c:extLst>
          </c:dPt>
          <c:dPt>
            <c:idx val="2"/>
            <c:bubble3D val="0"/>
            <c:spPr>
              <a:solidFill>
                <a:srgbClr val="CC33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C02-4DF3-A674-F13507E2E6D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Matriz!$A$41:$A$43</c:f>
              <c:strCache>
                <c:ptCount val="3"/>
                <c:pt idx="0">
                  <c:v>Defeitos por testes Positivos</c:v>
                </c:pt>
                <c:pt idx="1">
                  <c:v>Defeitos por testes Negativos</c:v>
                </c:pt>
                <c:pt idx="2">
                  <c:v>Defeitos por testes Destrutivos</c:v>
                </c:pt>
              </c:strCache>
            </c:strRef>
          </c:cat>
          <c:val>
            <c:numRef>
              <c:f>Matriz!$L$41:$L$43</c:f>
              <c:numCache>
                <c:formatCode>General</c:formatCode>
                <c:ptCount val="3"/>
                <c:pt idx="0">
                  <c:v>0</c:v>
                </c:pt>
                <c:pt idx="1">
                  <c:v>0</c:v>
                </c:pt>
                <c:pt idx="2">
                  <c:v>0</c:v>
                </c:pt>
              </c:numCache>
            </c:numRef>
          </c:val>
          <c:extLst>
            <c:ext xmlns:c16="http://schemas.microsoft.com/office/drawing/2014/chart" uri="{C3380CC4-5D6E-409C-BE32-E72D297353CC}">
              <c16:uniqueId val="{00000000-CC02-4DF3-A674-F13507E2E6D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300"/>
              <a:t>Cruzamento de Média de Testes x Story Points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1"/>
          <c:order val="1"/>
          <c:tx>
            <c:strRef>
              <c:f>Matriz!$A$11</c:f>
              <c:strCache>
                <c:ptCount val="1"/>
                <c:pt idx="0">
                  <c:v>Média de Testes por Histórias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Matriz!$B$15:$K$15</c:f>
              <c:numCache>
                <c:formatCode>General</c:formatCode>
                <c:ptCount val="10"/>
                <c:pt idx="0">
                  <c:v>29</c:v>
                </c:pt>
                <c:pt idx="1">
                  <c:v>44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C28F-4EAE-A078-6780DC2D77D8}"/>
            </c:ext>
          </c:extLst>
        </c:ser>
        <c:dLbls>
          <c:showLegendKey val="0"/>
          <c:showVal val="0"/>
          <c:showCatName val="0"/>
          <c:showSerName val="0"/>
          <c:showPercent val="0"/>
          <c:showBubbleSize val="0"/>
        </c:dLbls>
        <c:gapWidth val="219"/>
        <c:overlap val="-27"/>
        <c:axId val="651598280"/>
        <c:axId val="651597960"/>
      </c:barChart>
      <c:lineChart>
        <c:grouping val="standard"/>
        <c:varyColors val="0"/>
        <c:ser>
          <c:idx val="0"/>
          <c:order val="0"/>
          <c:tx>
            <c:strRef>
              <c:f>Matriz!$A$15</c:f>
              <c:strCache>
                <c:ptCount val="1"/>
                <c:pt idx="0">
                  <c:v>Story Points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Matriz!$B$11:$K$11</c:f>
              <c:numCache>
                <c:formatCode>0.00</c:formatCode>
                <c:ptCount val="10"/>
                <c:pt idx="0">
                  <c:v>3.625</c:v>
                </c:pt>
                <c:pt idx="1">
                  <c:v>0</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0-C28F-4EAE-A078-6780DC2D77D8}"/>
            </c:ext>
          </c:extLst>
        </c:ser>
        <c:dLbls>
          <c:showLegendKey val="0"/>
          <c:showVal val="0"/>
          <c:showCatName val="0"/>
          <c:showSerName val="0"/>
          <c:showPercent val="0"/>
          <c:showBubbleSize val="0"/>
        </c:dLbls>
        <c:marker val="1"/>
        <c:smooth val="0"/>
        <c:axId val="645591880"/>
        <c:axId val="645592200"/>
      </c:lineChart>
      <c:catAx>
        <c:axId val="645591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45592200"/>
        <c:crosses val="autoZero"/>
        <c:auto val="1"/>
        <c:lblAlgn val="ctr"/>
        <c:lblOffset val="100"/>
        <c:noMultiLvlLbl val="0"/>
      </c:catAx>
      <c:valAx>
        <c:axId val="64559220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45591880"/>
        <c:crosses val="autoZero"/>
        <c:crossBetween val="between"/>
      </c:valAx>
      <c:valAx>
        <c:axId val="65159796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51598280"/>
        <c:crosses val="max"/>
        <c:crossBetween val="between"/>
        <c:majorUnit val="5"/>
      </c:valAx>
      <c:catAx>
        <c:axId val="651598280"/>
        <c:scaling>
          <c:orientation val="minMax"/>
        </c:scaling>
        <c:delete val="1"/>
        <c:axPos val="b"/>
        <c:numFmt formatCode="General" sourceLinked="1"/>
        <c:majorTickMark val="none"/>
        <c:minorTickMark val="none"/>
        <c:tickLblPos val="nextTo"/>
        <c:crossAx val="6515979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Visão Geral Escopo e Cobertura dos Testes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2"/>
          <c:order val="2"/>
          <c:tx>
            <c:strRef>
              <c:f>Matriz!$A$13</c:f>
              <c:strCache>
                <c:ptCount val="1"/>
                <c:pt idx="0">
                  <c:v>Histórias Entregues por Sprint</c:v>
                </c:pt>
              </c:strCache>
            </c:strRef>
          </c:tx>
          <c:spPr>
            <a:solidFill>
              <a:srgbClr val="7030A0">
                <a:alpha val="92000"/>
              </a:srgbClr>
            </a:solidFill>
            <a:ln>
              <a:solidFill>
                <a:schemeClr val="bg1">
                  <a:lumMod val="75000"/>
                </a:schemeClr>
              </a:solidFill>
            </a:ln>
            <a:effectLst>
              <a:outerShdw blurRad="50800" dist="38100" dir="2700000" sx="102000" sy="102000" algn="tl" rotWithShape="0">
                <a:schemeClr val="bg1">
                  <a:lumMod val="85000"/>
                  <a:alpha val="40000"/>
                </a:scheme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Matriz!$B$13:$K$13</c:f>
              <c:numCache>
                <c:formatCode>General</c:formatCode>
                <c:ptCount val="10"/>
                <c:pt idx="0">
                  <c:v>8</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46AB-443B-8A31-2D2247C8F484}"/>
            </c:ext>
          </c:extLst>
        </c:ser>
        <c:ser>
          <c:idx val="3"/>
          <c:order val="3"/>
          <c:tx>
            <c:strRef>
              <c:f>Matriz!$A$15</c:f>
              <c:strCache>
                <c:ptCount val="1"/>
                <c:pt idx="0">
                  <c:v>Story 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bg1">
                  <a:lumMod val="85000"/>
                </a:schemeClr>
              </a:solidFill>
            </a:ln>
            <a:effectLst>
              <a:outerShdw blurRad="50800" dist="38100" dir="2700000" sx="102000" sy="102000" algn="tl" rotWithShape="0">
                <a:schemeClr val="bg1">
                  <a:lumMod val="95000"/>
                  <a:alpha val="40000"/>
                </a:schemeClr>
              </a:outerShdw>
            </a:effectLst>
          </c:spPr>
          <c:invertIfNegative val="0"/>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Matriz!$B$15:$K$15</c:f>
              <c:numCache>
                <c:formatCode>General</c:formatCode>
                <c:ptCount val="10"/>
                <c:pt idx="0">
                  <c:v>29</c:v>
                </c:pt>
                <c:pt idx="1">
                  <c:v>44</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46AB-443B-8A31-2D2247C8F484}"/>
            </c:ext>
          </c:extLst>
        </c:ser>
        <c:dLbls>
          <c:showLegendKey val="0"/>
          <c:showVal val="0"/>
          <c:showCatName val="0"/>
          <c:showSerName val="0"/>
          <c:showPercent val="0"/>
          <c:showBubbleSize val="0"/>
        </c:dLbls>
        <c:gapWidth val="219"/>
        <c:axId val="632315704"/>
        <c:axId val="632310904"/>
      </c:barChart>
      <c:lineChart>
        <c:grouping val="standard"/>
        <c:varyColors val="0"/>
        <c:ser>
          <c:idx val="0"/>
          <c:order val="0"/>
          <c:tx>
            <c:strRef>
              <c:f>Matriz!$A$8</c:f>
              <c:strCache>
                <c:ptCount val="1"/>
                <c:pt idx="0">
                  <c:v># Testes Planejados</c:v>
                </c:pt>
              </c:strCache>
            </c:strRef>
          </c:tx>
          <c:spPr>
            <a:ln w="34925" cap="rnd">
              <a:solidFill>
                <a:schemeClr val="accent2">
                  <a:lumMod val="75000"/>
                </a:schemeClr>
              </a:solidFill>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Matriz!$B$8:$K$8</c:f>
              <c:numCache>
                <c:formatCode>General</c:formatCode>
                <c:ptCount val="10"/>
                <c:pt idx="0">
                  <c:v>29</c:v>
                </c:pt>
                <c:pt idx="1">
                  <c:v>24</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0-46AB-443B-8A31-2D2247C8F484}"/>
            </c:ext>
          </c:extLst>
        </c:ser>
        <c:ser>
          <c:idx val="1"/>
          <c:order val="1"/>
          <c:tx>
            <c:strRef>
              <c:f>Matriz!$A$9</c:f>
              <c:strCache>
                <c:ptCount val="1"/>
                <c:pt idx="0">
                  <c:v># Testes Executados</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cat>
            <c:strRef>
              <c:f>Matriz!$B$2:$K$2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Matriz!$B$9:$K$9</c:f>
              <c:numCache>
                <c:formatCode>General</c:formatCode>
                <c:ptCount val="10"/>
                <c:pt idx="0">
                  <c:v>25</c:v>
                </c:pt>
                <c:pt idx="1">
                  <c:v>24</c:v>
                </c:pt>
                <c:pt idx="2">
                  <c:v>0</c:v>
                </c:pt>
                <c:pt idx="3">
                  <c:v>0</c:v>
                </c:pt>
                <c:pt idx="4">
                  <c:v>0</c:v>
                </c:pt>
                <c:pt idx="5">
                  <c:v>0</c:v>
                </c:pt>
                <c:pt idx="6">
                  <c:v>0</c:v>
                </c:pt>
                <c:pt idx="7">
                  <c:v>0</c:v>
                </c:pt>
                <c:pt idx="8">
                  <c:v>0</c:v>
                </c:pt>
                <c:pt idx="9">
                  <c:v>0</c:v>
                </c:pt>
              </c:numCache>
            </c:numRef>
          </c:val>
          <c:smooth val="1"/>
          <c:extLst>
            <c:ext xmlns:c16="http://schemas.microsoft.com/office/drawing/2014/chart" uri="{C3380CC4-5D6E-409C-BE32-E72D297353CC}">
              <c16:uniqueId val="{00000001-46AB-443B-8A31-2D2247C8F484}"/>
            </c:ext>
          </c:extLst>
        </c:ser>
        <c:dLbls>
          <c:showLegendKey val="0"/>
          <c:showVal val="0"/>
          <c:showCatName val="0"/>
          <c:showSerName val="0"/>
          <c:showPercent val="0"/>
          <c:showBubbleSize val="0"/>
        </c:dLbls>
        <c:marker val="1"/>
        <c:smooth val="0"/>
        <c:axId val="632315704"/>
        <c:axId val="632310904"/>
      </c:lineChart>
      <c:catAx>
        <c:axId val="632315704"/>
        <c:scaling>
          <c:orientation val="minMax"/>
        </c:scaling>
        <c:delete val="0"/>
        <c:axPos val="b"/>
        <c:numFmt formatCode="General" sourceLinked="1"/>
        <c:majorTickMark val="none"/>
        <c:minorTickMark val="none"/>
        <c:tickLblPos val="nextTo"/>
        <c:spPr>
          <a:noFill/>
          <a:ln w="12700" cap="flat" cmpd="sng" algn="ctr">
            <a:solidFill>
              <a:schemeClr val="bg1">
                <a:lumMod val="7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32310904"/>
        <c:crosses val="autoZero"/>
        <c:auto val="1"/>
        <c:lblAlgn val="ctr"/>
        <c:lblOffset val="100"/>
        <c:noMultiLvlLbl val="0"/>
      </c:catAx>
      <c:valAx>
        <c:axId val="632310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632315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9.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2.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13.xml"/><Relationship Id="rId7" Type="http://schemas.openxmlformats.org/officeDocument/2006/relationships/image" Target="../media/image3.pn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18.xml"/><Relationship Id="rId7" Type="http://schemas.openxmlformats.org/officeDocument/2006/relationships/image" Target="../media/image3.png"/><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23.xml"/><Relationship Id="rId7" Type="http://schemas.openxmlformats.org/officeDocument/2006/relationships/image" Target="../media/image3.png"/><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28.xml"/><Relationship Id="rId7" Type="http://schemas.openxmlformats.org/officeDocument/2006/relationships/image" Target="../media/image3.png"/><Relationship Id="rId2" Type="http://schemas.openxmlformats.org/officeDocument/2006/relationships/chart" Target="../charts/chart27.xml"/><Relationship Id="rId1" Type="http://schemas.openxmlformats.org/officeDocument/2006/relationships/chart" Target="../charts/chart26.xml"/><Relationship Id="rId6" Type="http://schemas.openxmlformats.org/officeDocument/2006/relationships/image" Target="../media/image1.png"/><Relationship Id="rId5" Type="http://schemas.openxmlformats.org/officeDocument/2006/relationships/chart" Target="../charts/chart30.xml"/><Relationship Id="rId4" Type="http://schemas.openxmlformats.org/officeDocument/2006/relationships/chart" Target="../charts/chart29.xml"/></Relationships>
</file>

<file path=xl/drawings/_rels/drawing14.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3.xml"/><Relationship Id="rId7" Type="http://schemas.openxmlformats.org/officeDocument/2006/relationships/image" Target="../media/image3.png"/><Relationship Id="rId2" Type="http://schemas.openxmlformats.org/officeDocument/2006/relationships/chart" Target="../charts/chart32.xml"/><Relationship Id="rId1" Type="http://schemas.openxmlformats.org/officeDocument/2006/relationships/chart" Target="../charts/chart31.xml"/><Relationship Id="rId6" Type="http://schemas.openxmlformats.org/officeDocument/2006/relationships/image" Target="../media/image1.png"/><Relationship Id="rId5" Type="http://schemas.openxmlformats.org/officeDocument/2006/relationships/chart" Target="../charts/chart35.xml"/><Relationship Id="rId4" Type="http://schemas.openxmlformats.org/officeDocument/2006/relationships/chart" Target="../charts/chart34.xml"/></Relationships>
</file>

<file path=xl/drawings/_rels/drawing16.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8.xml"/><Relationship Id="rId7" Type="http://schemas.openxmlformats.org/officeDocument/2006/relationships/image" Target="../media/image3.png"/><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image" Target="../media/image1.png"/><Relationship Id="rId5" Type="http://schemas.openxmlformats.org/officeDocument/2006/relationships/chart" Target="../charts/chart40.xml"/><Relationship Id="rId4" Type="http://schemas.openxmlformats.org/officeDocument/2006/relationships/chart" Target="../charts/chart39.xml"/></Relationships>
</file>

<file path=xl/drawings/_rels/drawing18.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43.xml"/><Relationship Id="rId7" Type="http://schemas.openxmlformats.org/officeDocument/2006/relationships/image" Target="../media/image3.png"/><Relationship Id="rId2" Type="http://schemas.openxmlformats.org/officeDocument/2006/relationships/chart" Target="../charts/chart42.xml"/><Relationship Id="rId1" Type="http://schemas.openxmlformats.org/officeDocument/2006/relationships/chart" Target="../charts/chart41.xml"/><Relationship Id="rId6" Type="http://schemas.openxmlformats.org/officeDocument/2006/relationships/image" Target="../media/image1.png"/><Relationship Id="rId5" Type="http://schemas.openxmlformats.org/officeDocument/2006/relationships/chart" Target="../charts/chart45.xml"/><Relationship Id="rId4" Type="http://schemas.openxmlformats.org/officeDocument/2006/relationships/chart" Target="../charts/chart44.xml"/></Relationships>
</file>

<file path=xl/drawings/_rels/drawing20.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48.xml"/><Relationship Id="rId7" Type="http://schemas.openxmlformats.org/officeDocument/2006/relationships/image" Target="../media/image3.png"/><Relationship Id="rId2" Type="http://schemas.openxmlformats.org/officeDocument/2006/relationships/chart" Target="../charts/chart47.xml"/><Relationship Id="rId1" Type="http://schemas.openxmlformats.org/officeDocument/2006/relationships/chart" Target="../charts/chart46.xml"/><Relationship Id="rId6" Type="http://schemas.openxmlformats.org/officeDocument/2006/relationships/image" Target="../media/image1.png"/><Relationship Id="rId5" Type="http://schemas.openxmlformats.org/officeDocument/2006/relationships/chart" Target="../charts/chart50.xml"/><Relationship Id="rId4" Type="http://schemas.openxmlformats.org/officeDocument/2006/relationships/chart" Target="../charts/chart49.xml"/></Relationships>
</file>

<file path=xl/drawings/_rels/drawing22.xml.rels><?xml version="1.0" encoding="UTF-8" standalone="yes"?>
<Relationships xmlns="http://schemas.openxmlformats.org/package/2006/relationships"><Relationship Id="rId8" Type="http://schemas.openxmlformats.org/officeDocument/2006/relationships/chart" Target="../charts/chart57.xml"/><Relationship Id="rId13" Type="http://schemas.openxmlformats.org/officeDocument/2006/relationships/chart" Target="../charts/chart62.xml"/><Relationship Id="rId3" Type="http://schemas.openxmlformats.org/officeDocument/2006/relationships/chart" Target="../charts/chart52.xml"/><Relationship Id="rId7" Type="http://schemas.openxmlformats.org/officeDocument/2006/relationships/chart" Target="../charts/chart56.xml"/><Relationship Id="rId12" Type="http://schemas.openxmlformats.org/officeDocument/2006/relationships/chart" Target="../charts/chart61.xml"/><Relationship Id="rId2" Type="http://schemas.openxmlformats.org/officeDocument/2006/relationships/chart" Target="../charts/chart51.xml"/><Relationship Id="rId16" Type="http://schemas.openxmlformats.org/officeDocument/2006/relationships/image" Target="../media/image4.svg"/><Relationship Id="rId1" Type="http://schemas.openxmlformats.org/officeDocument/2006/relationships/image" Target="../media/image1.png"/><Relationship Id="rId6" Type="http://schemas.openxmlformats.org/officeDocument/2006/relationships/chart" Target="../charts/chart55.xml"/><Relationship Id="rId11" Type="http://schemas.openxmlformats.org/officeDocument/2006/relationships/chart" Target="../charts/chart60.xml"/><Relationship Id="rId5" Type="http://schemas.openxmlformats.org/officeDocument/2006/relationships/chart" Target="../charts/chart54.xml"/><Relationship Id="rId15" Type="http://schemas.openxmlformats.org/officeDocument/2006/relationships/image" Target="../media/image3.png"/><Relationship Id="rId10" Type="http://schemas.openxmlformats.org/officeDocument/2006/relationships/chart" Target="../charts/chart59.xml"/><Relationship Id="rId4" Type="http://schemas.openxmlformats.org/officeDocument/2006/relationships/chart" Target="../charts/chart53.xml"/><Relationship Id="rId9" Type="http://schemas.openxmlformats.org/officeDocument/2006/relationships/chart" Target="../charts/chart58.xml"/><Relationship Id="rId14" Type="http://schemas.openxmlformats.org/officeDocument/2006/relationships/chart" Target="../charts/chart63.xml"/></Relationships>
</file>

<file path=xl/drawings/_rels/drawing23.xml.rels><?xml version="1.0" encoding="UTF-8" standalone="yes"?>
<Relationships xmlns="http://schemas.openxmlformats.org/package/2006/relationships"><Relationship Id="rId8" Type="http://schemas.openxmlformats.org/officeDocument/2006/relationships/chart" Target="../charts/chart71.xml"/><Relationship Id="rId13" Type="http://schemas.openxmlformats.org/officeDocument/2006/relationships/chart" Target="../charts/chart76.xml"/><Relationship Id="rId3" Type="http://schemas.openxmlformats.org/officeDocument/2006/relationships/chart" Target="../charts/chart66.xml"/><Relationship Id="rId7" Type="http://schemas.openxmlformats.org/officeDocument/2006/relationships/chart" Target="../charts/chart70.xml"/><Relationship Id="rId12" Type="http://schemas.openxmlformats.org/officeDocument/2006/relationships/chart" Target="../charts/chart75.xml"/><Relationship Id="rId2" Type="http://schemas.openxmlformats.org/officeDocument/2006/relationships/chart" Target="../charts/chart65.xml"/><Relationship Id="rId1" Type="http://schemas.openxmlformats.org/officeDocument/2006/relationships/chart" Target="../charts/chart64.xml"/><Relationship Id="rId6" Type="http://schemas.openxmlformats.org/officeDocument/2006/relationships/chart" Target="../charts/chart69.xml"/><Relationship Id="rId11" Type="http://schemas.openxmlformats.org/officeDocument/2006/relationships/chart" Target="../charts/chart74.xml"/><Relationship Id="rId5" Type="http://schemas.openxmlformats.org/officeDocument/2006/relationships/chart" Target="../charts/chart68.xml"/><Relationship Id="rId10" Type="http://schemas.openxmlformats.org/officeDocument/2006/relationships/chart" Target="../charts/chart73.xml"/><Relationship Id="rId4" Type="http://schemas.openxmlformats.org/officeDocument/2006/relationships/chart" Target="../charts/chart67.xml"/><Relationship Id="rId9" Type="http://schemas.openxmlformats.org/officeDocument/2006/relationships/chart" Target="../charts/chart72.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95250</xdr:rowOff>
    </xdr:from>
    <xdr:to>
      <xdr:col>3</xdr:col>
      <xdr:colOff>179614</xdr:colOff>
      <xdr:row>2</xdr:row>
      <xdr:rowOff>142875</xdr:rowOff>
    </xdr:to>
    <xdr:pic>
      <xdr:nvPicPr>
        <xdr:cNvPr id="2" name="Imagem 1">
          <a:extLst>
            <a:ext uri="{FF2B5EF4-FFF2-40B4-BE49-F238E27FC236}">
              <a16:creationId xmlns:a16="http://schemas.microsoft.com/office/drawing/2014/main" id="{D4E307C9-8EB2-4E5A-886F-74EA478D4E2E}"/>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9050" y="95250"/>
          <a:ext cx="1989364" cy="428625"/>
        </a:xfrm>
        <a:prstGeom prst="rect">
          <a:avLst/>
        </a:prstGeom>
      </xdr:spPr>
    </xdr:pic>
    <xdr:clientData/>
  </xdr:twoCellAnchor>
  <xdr:twoCellAnchor editAs="oneCell">
    <xdr:from>
      <xdr:col>12</xdr:col>
      <xdr:colOff>19048</xdr:colOff>
      <xdr:row>0</xdr:row>
      <xdr:rowOff>38100</xdr:rowOff>
    </xdr:from>
    <xdr:to>
      <xdr:col>13</xdr:col>
      <xdr:colOff>21448</xdr:colOff>
      <xdr:row>1</xdr:row>
      <xdr:rowOff>180975</xdr:rowOff>
    </xdr:to>
    <xdr:pic>
      <xdr:nvPicPr>
        <xdr:cNvPr id="3" name="Picture 2">
          <a:extLst>
            <a:ext uri="{FF2B5EF4-FFF2-40B4-BE49-F238E27FC236}">
              <a16:creationId xmlns:a16="http://schemas.microsoft.com/office/drawing/2014/main" id="{9DB9AD8D-1A25-48C0-B30C-FED195D1B693}"/>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53691" b="-2193"/>
        <a:stretch/>
      </xdr:blipFill>
      <xdr:spPr bwMode="auto">
        <a:xfrm>
          <a:off x="7334248" y="38100"/>
          <a:ext cx="61200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4" name="Imagem 3">
          <a:extLst>
            <a:ext uri="{FF2B5EF4-FFF2-40B4-BE49-F238E27FC236}">
              <a16:creationId xmlns:a16="http://schemas.microsoft.com/office/drawing/2014/main" id="{A46E9528-F4D4-4865-8107-B5A2201F1395}"/>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2072654</xdr:colOff>
      <xdr:row>0</xdr:row>
      <xdr:rowOff>57150</xdr:rowOff>
    </xdr:from>
    <xdr:to>
      <xdr:col>10</xdr:col>
      <xdr:colOff>2628899</xdr:colOff>
      <xdr:row>4</xdr:row>
      <xdr:rowOff>218307</xdr:rowOff>
    </xdr:to>
    <xdr:pic>
      <xdr:nvPicPr>
        <xdr:cNvPr id="6" name="Gráfico 5">
          <a:extLst>
            <a:ext uri="{FF2B5EF4-FFF2-40B4-BE49-F238E27FC236}">
              <a16:creationId xmlns:a16="http://schemas.microsoft.com/office/drawing/2014/main" id="{C499230F-3F2F-AEA9-5A95-7EC957FD44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5979" y="57150"/>
          <a:ext cx="556245" cy="8183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5" name="Gráfico 4">
          <a:extLst>
            <a:ext uri="{FF2B5EF4-FFF2-40B4-BE49-F238E27FC236}">
              <a16:creationId xmlns:a16="http://schemas.microsoft.com/office/drawing/2014/main" id="{4698BFC7-5749-1A5A-D97C-03E44D8B1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4C521470-794B-A915-7F7C-81F603373E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9380F97A-D321-E535-350A-F956EA9D3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2" name="Imagem 1">
          <a:extLst>
            <a:ext uri="{FF2B5EF4-FFF2-40B4-BE49-F238E27FC236}">
              <a16:creationId xmlns:a16="http://schemas.microsoft.com/office/drawing/2014/main" id="{06F7D3CA-4E03-53EE-AD63-FBEBE8789E64}"/>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19050" y="95250"/>
          <a:ext cx="1995714" cy="419100"/>
        </a:xfrm>
        <a:prstGeom prst="rect">
          <a:avLst/>
        </a:prstGeom>
      </xdr:spPr>
    </xdr:pic>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6" name="Gráfico 5">
          <a:extLst>
            <a:ext uri="{FF2B5EF4-FFF2-40B4-BE49-F238E27FC236}">
              <a16:creationId xmlns:a16="http://schemas.microsoft.com/office/drawing/2014/main" id="{548470D7-ACC5-BEB3-74F0-780A69A92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4CCAA086-F508-4125-8B23-3AE8F447C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85725</xdr:colOff>
      <xdr:row>0</xdr:row>
      <xdr:rowOff>38100</xdr:rowOff>
    </xdr:from>
    <xdr:to>
      <xdr:col>13</xdr:col>
      <xdr:colOff>3795</xdr:colOff>
      <xdr:row>4</xdr:row>
      <xdr:rowOff>104007</xdr:rowOff>
    </xdr:to>
    <xdr:pic>
      <xdr:nvPicPr>
        <xdr:cNvPr id="9" name="Gráfico 8">
          <a:extLst>
            <a:ext uri="{FF2B5EF4-FFF2-40B4-BE49-F238E27FC236}">
              <a16:creationId xmlns:a16="http://schemas.microsoft.com/office/drawing/2014/main" id="{EE01FD14-E23E-4725-98BD-D37D09CC407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848600" y="38100"/>
          <a:ext cx="556245" cy="8183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9" name="Imagem 8">
          <a:extLst>
            <a:ext uri="{FF2B5EF4-FFF2-40B4-BE49-F238E27FC236}">
              <a16:creationId xmlns:a16="http://schemas.microsoft.com/office/drawing/2014/main" id="{52AAD0A0-015A-4B4A-9147-DA5194C6586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2076450</xdr:colOff>
      <xdr:row>0</xdr:row>
      <xdr:rowOff>0</xdr:rowOff>
    </xdr:from>
    <xdr:to>
      <xdr:col>10</xdr:col>
      <xdr:colOff>2632695</xdr:colOff>
      <xdr:row>4</xdr:row>
      <xdr:rowOff>161157</xdr:rowOff>
    </xdr:to>
    <xdr:pic>
      <xdr:nvPicPr>
        <xdr:cNvPr id="10" name="Gráfico 9">
          <a:extLst>
            <a:ext uri="{FF2B5EF4-FFF2-40B4-BE49-F238E27FC236}">
              <a16:creationId xmlns:a16="http://schemas.microsoft.com/office/drawing/2014/main" id="{DBC9C670-0B95-4AD1-8F65-8DF9DB9190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9775" y="0"/>
          <a:ext cx="556245" cy="8183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053801DC-9FCB-48F5-BFAA-9F8BCE38F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A4091F46-DB1B-4612-A87B-3DB96C26E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5" name="Imagem 4">
          <a:extLst>
            <a:ext uri="{FF2B5EF4-FFF2-40B4-BE49-F238E27FC236}">
              <a16:creationId xmlns:a16="http://schemas.microsoft.com/office/drawing/2014/main" id="{2C06BD2A-1F50-4544-B052-FFC614F4D4E1}"/>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37ACF438-48F3-49B2-BACD-53EB5F2D3C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247650</xdr:colOff>
      <xdr:row>42</xdr:row>
      <xdr:rowOff>9525</xdr:rowOff>
    </xdr:from>
    <xdr:to>
      <xdr:col>12</xdr:col>
      <xdr:colOff>581024</xdr:colOff>
      <xdr:row>52</xdr:row>
      <xdr:rowOff>4763</xdr:rowOff>
    </xdr:to>
    <xdr:graphicFrame macro="">
      <xdr:nvGraphicFramePr>
        <xdr:cNvPr id="9" name="Gráfico 8">
          <a:extLst>
            <a:ext uri="{FF2B5EF4-FFF2-40B4-BE49-F238E27FC236}">
              <a16:creationId xmlns:a16="http://schemas.microsoft.com/office/drawing/2014/main" id="{D9F9890F-2FFE-4A09-8FAC-2FC8A5EF71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28575</xdr:colOff>
      <xdr:row>29</xdr:row>
      <xdr:rowOff>180975</xdr:rowOff>
    </xdr:from>
    <xdr:to>
      <xdr:col>12</xdr:col>
      <xdr:colOff>569775</xdr:colOff>
      <xdr:row>41</xdr:row>
      <xdr:rowOff>19049</xdr:rowOff>
    </xdr:to>
    <xdr:graphicFrame macro="">
      <xdr:nvGraphicFramePr>
        <xdr:cNvPr id="10" name="Gráfico 9">
          <a:extLst>
            <a:ext uri="{FF2B5EF4-FFF2-40B4-BE49-F238E27FC236}">
              <a16:creationId xmlns:a16="http://schemas.microsoft.com/office/drawing/2014/main" id="{F9C42116-4FCF-4514-AEB9-6B6E5825C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66675</xdr:colOff>
      <xdr:row>0</xdr:row>
      <xdr:rowOff>19050</xdr:rowOff>
    </xdr:from>
    <xdr:to>
      <xdr:col>12</xdr:col>
      <xdr:colOff>622920</xdr:colOff>
      <xdr:row>4</xdr:row>
      <xdr:rowOff>84957</xdr:rowOff>
    </xdr:to>
    <xdr:pic>
      <xdr:nvPicPr>
        <xdr:cNvPr id="3" name="Gráfico 2">
          <a:extLst>
            <a:ext uri="{FF2B5EF4-FFF2-40B4-BE49-F238E27FC236}">
              <a16:creationId xmlns:a16="http://schemas.microsoft.com/office/drawing/2014/main" id="{E445B958-DF39-4474-8483-E134B4F97C8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381875" y="19050"/>
          <a:ext cx="556245" cy="81838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FC4E13F2-D0FB-401B-8F0B-293ACEFBE80C}"/>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2085975</xdr:colOff>
      <xdr:row>0</xdr:row>
      <xdr:rowOff>0</xdr:rowOff>
    </xdr:from>
    <xdr:to>
      <xdr:col>10</xdr:col>
      <xdr:colOff>2642220</xdr:colOff>
      <xdr:row>4</xdr:row>
      <xdr:rowOff>161157</xdr:rowOff>
    </xdr:to>
    <xdr:pic>
      <xdr:nvPicPr>
        <xdr:cNvPr id="9" name="Gráfico 8">
          <a:extLst>
            <a:ext uri="{FF2B5EF4-FFF2-40B4-BE49-F238E27FC236}">
              <a16:creationId xmlns:a16="http://schemas.microsoft.com/office/drawing/2014/main" id="{6487BF99-868F-408B-9435-0821545E85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49300" y="0"/>
          <a:ext cx="556245" cy="81838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8820E42E-FD36-4D0D-9C32-A0AE3B3C0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DB7FFE2C-8B36-411A-95DF-FD4DE7B11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3F983DB6-3887-4CB2-93D9-92BE26D047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5" name="Imagem 4">
          <a:extLst>
            <a:ext uri="{FF2B5EF4-FFF2-40B4-BE49-F238E27FC236}">
              <a16:creationId xmlns:a16="http://schemas.microsoft.com/office/drawing/2014/main" id="{F15B8F5C-BC66-429A-9B85-8E98EA8C0F86}"/>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1DF881E2-72A9-42EC-8B4A-400A9D44C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BEB10219-B7DB-4148-87B2-C21595E25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85725</xdr:colOff>
      <xdr:row>0</xdr:row>
      <xdr:rowOff>38100</xdr:rowOff>
    </xdr:from>
    <xdr:to>
      <xdr:col>13</xdr:col>
      <xdr:colOff>3795</xdr:colOff>
      <xdr:row>4</xdr:row>
      <xdr:rowOff>104007</xdr:rowOff>
    </xdr:to>
    <xdr:pic>
      <xdr:nvPicPr>
        <xdr:cNvPr id="10" name="Gráfico 9">
          <a:extLst>
            <a:ext uri="{FF2B5EF4-FFF2-40B4-BE49-F238E27FC236}">
              <a16:creationId xmlns:a16="http://schemas.microsoft.com/office/drawing/2014/main" id="{E67817E1-5428-4F00-B42A-7398AD6EA9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0668D4BC-5631-46FC-B022-8CF27C65E10B}"/>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2076450</xdr:colOff>
      <xdr:row>0</xdr:row>
      <xdr:rowOff>0</xdr:rowOff>
    </xdr:from>
    <xdr:to>
      <xdr:col>10</xdr:col>
      <xdr:colOff>2632695</xdr:colOff>
      <xdr:row>4</xdr:row>
      <xdr:rowOff>161157</xdr:rowOff>
    </xdr:to>
    <xdr:pic>
      <xdr:nvPicPr>
        <xdr:cNvPr id="9" name="Gráfico 8">
          <a:extLst>
            <a:ext uri="{FF2B5EF4-FFF2-40B4-BE49-F238E27FC236}">
              <a16:creationId xmlns:a16="http://schemas.microsoft.com/office/drawing/2014/main" id="{71A22118-116C-4FC2-A21C-9389D8B506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9775" y="0"/>
          <a:ext cx="556245" cy="81838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051B82E1-0B6C-4F40-81A6-DC654C6E7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8E97C141-098B-4B18-8E5B-630C5BF6E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80495FBC-FD34-433A-8297-CBE415E8F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5" name="Imagem 4">
          <a:extLst>
            <a:ext uri="{FF2B5EF4-FFF2-40B4-BE49-F238E27FC236}">
              <a16:creationId xmlns:a16="http://schemas.microsoft.com/office/drawing/2014/main" id="{A2992B47-3148-483C-967C-5247F97D08B2}"/>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C3DE17A3-2199-4672-8168-E7317DB34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96A9A6D2-3311-42F0-B281-165FE94D2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85725</xdr:colOff>
      <xdr:row>0</xdr:row>
      <xdr:rowOff>38100</xdr:rowOff>
    </xdr:from>
    <xdr:to>
      <xdr:col>13</xdr:col>
      <xdr:colOff>3795</xdr:colOff>
      <xdr:row>4</xdr:row>
      <xdr:rowOff>104007</xdr:rowOff>
    </xdr:to>
    <xdr:pic>
      <xdr:nvPicPr>
        <xdr:cNvPr id="11" name="Gráfico 10">
          <a:extLst>
            <a:ext uri="{FF2B5EF4-FFF2-40B4-BE49-F238E27FC236}">
              <a16:creationId xmlns:a16="http://schemas.microsoft.com/office/drawing/2014/main" id="{ECE342ED-CDAE-4751-81C9-92F3F58405C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A7204664-F25A-4819-87AD-982F65B9A43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2095500</xdr:colOff>
      <xdr:row>0</xdr:row>
      <xdr:rowOff>0</xdr:rowOff>
    </xdr:from>
    <xdr:to>
      <xdr:col>10</xdr:col>
      <xdr:colOff>2651745</xdr:colOff>
      <xdr:row>4</xdr:row>
      <xdr:rowOff>161157</xdr:rowOff>
    </xdr:to>
    <xdr:pic>
      <xdr:nvPicPr>
        <xdr:cNvPr id="9" name="Gráfico 8">
          <a:extLst>
            <a:ext uri="{FF2B5EF4-FFF2-40B4-BE49-F238E27FC236}">
              <a16:creationId xmlns:a16="http://schemas.microsoft.com/office/drawing/2014/main" id="{DE44B6B8-E711-4183-A272-2C97339C0A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58825" y="0"/>
          <a:ext cx="556245" cy="81838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CCDAE4AF-1069-488C-BAA2-F65AFBB12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2777F2C3-08DD-4B35-BCC7-CCDF918EE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C583BF91-36E4-4359-9C5F-370775F70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5" name="Imagem 4">
          <a:extLst>
            <a:ext uri="{FF2B5EF4-FFF2-40B4-BE49-F238E27FC236}">
              <a16:creationId xmlns:a16="http://schemas.microsoft.com/office/drawing/2014/main" id="{F14BC392-2710-41CC-ABF9-1E8273DD8209}"/>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5C47A8E0-872E-4E94-A749-699289B6B5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54AFEFAF-244C-4E42-943E-34B20EAD8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85725</xdr:colOff>
      <xdr:row>0</xdr:row>
      <xdr:rowOff>38100</xdr:rowOff>
    </xdr:from>
    <xdr:to>
      <xdr:col>13</xdr:col>
      <xdr:colOff>3795</xdr:colOff>
      <xdr:row>4</xdr:row>
      <xdr:rowOff>104007</xdr:rowOff>
    </xdr:to>
    <xdr:pic>
      <xdr:nvPicPr>
        <xdr:cNvPr id="12" name="Gráfico 11">
          <a:extLst>
            <a:ext uri="{FF2B5EF4-FFF2-40B4-BE49-F238E27FC236}">
              <a16:creationId xmlns:a16="http://schemas.microsoft.com/office/drawing/2014/main" id="{9A60FB72-50B5-4266-9DD2-A5246AD6BD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55E5E9F6-1C70-4079-9052-7A4A533EBEE7}"/>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2076450</xdr:colOff>
      <xdr:row>0</xdr:row>
      <xdr:rowOff>0</xdr:rowOff>
    </xdr:from>
    <xdr:to>
      <xdr:col>10</xdr:col>
      <xdr:colOff>2632695</xdr:colOff>
      <xdr:row>4</xdr:row>
      <xdr:rowOff>161157</xdr:rowOff>
    </xdr:to>
    <xdr:pic>
      <xdr:nvPicPr>
        <xdr:cNvPr id="9" name="Gráfico 8">
          <a:extLst>
            <a:ext uri="{FF2B5EF4-FFF2-40B4-BE49-F238E27FC236}">
              <a16:creationId xmlns:a16="http://schemas.microsoft.com/office/drawing/2014/main" id="{0DFDA0A2-89D0-4376-A23A-6E2E23B2E5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9775" y="0"/>
          <a:ext cx="556245" cy="81838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CE0E7BE7-EF79-47FD-B0AA-7985DCF4F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5B28C055-1F76-45FA-84F4-549D86F3A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FB10784F-6258-4D8F-B290-C19CE908A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779C871D-2DF7-4003-8541-B6C7F2564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A189677F-53D8-4FAE-8DC6-EBFBEFBDC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9" name="Imagem 8">
          <a:extLst>
            <a:ext uri="{FF2B5EF4-FFF2-40B4-BE49-F238E27FC236}">
              <a16:creationId xmlns:a16="http://schemas.microsoft.com/office/drawing/2014/main" id="{9FD70DC9-E9E9-47BD-81EB-45CB3BEE164F}"/>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editAs="oneCell">
    <xdr:from>
      <xdr:col>12</xdr:col>
      <xdr:colOff>85725</xdr:colOff>
      <xdr:row>0</xdr:row>
      <xdr:rowOff>38100</xdr:rowOff>
    </xdr:from>
    <xdr:to>
      <xdr:col>13</xdr:col>
      <xdr:colOff>3795</xdr:colOff>
      <xdr:row>4</xdr:row>
      <xdr:rowOff>104007</xdr:rowOff>
    </xdr:to>
    <xdr:pic>
      <xdr:nvPicPr>
        <xdr:cNvPr id="13" name="Gráfico 12">
          <a:extLst>
            <a:ext uri="{FF2B5EF4-FFF2-40B4-BE49-F238E27FC236}">
              <a16:creationId xmlns:a16="http://schemas.microsoft.com/office/drawing/2014/main" id="{C88AEFDC-EBE6-4CB8-8142-B6BEDD961AE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01FCD8F4-F4A6-4249-B1F2-682F46A43EB9}"/>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2095500</xdr:colOff>
      <xdr:row>0</xdr:row>
      <xdr:rowOff>0</xdr:rowOff>
    </xdr:from>
    <xdr:to>
      <xdr:col>10</xdr:col>
      <xdr:colOff>2651745</xdr:colOff>
      <xdr:row>4</xdr:row>
      <xdr:rowOff>161157</xdr:rowOff>
    </xdr:to>
    <xdr:pic>
      <xdr:nvPicPr>
        <xdr:cNvPr id="9" name="Gráfico 8">
          <a:extLst>
            <a:ext uri="{FF2B5EF4-FFF2-40B4-BE49-F238E27FC236}">
              <a16:creationId xmlns:a16="http://schemas.microsoft.com/office/drawing/2014/main" id="{DF15F405-FAED-4665-83FE-69748733EC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58825" y="0"/>
          <a:ext cx="556245" cy="81838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FB9802F1-C4FF-482C-ACBA-66DDD675C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341B1565-E935-4FB0-8026-A0F567148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13201B13-8186-41D0-A882-9889FEA6A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8C084268-E5D5-4BCF-9DF6-868552F56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65480CB8-E74C-48DD-8E34-454A55E73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9" name="Imagem 8">
          <a:extLst>
            <a:ext uri="{FF2B5EF4-FFF2-40B4-BE49-F238E27FC236}">
              <a16:creationId xmlns:a16="http://schemas.microsoft.com/office/drawing/2014/main" id="{7EF359BD-4D04-4992-86B5-FAC07E2670C3}"/>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editAs="oneCell">
    <xdr:from>
      <xdr:col>12</xdr:col>
      <xdr:colOff>85725</xdr:colOff>
      <xdr:row>0</xdr:row>
      <xdr:rowOff>38100</xdr:rowOff>
    </xdr:from>
    <xdr:to>
      <xdr:col>13</xdr:col>
      <xdr:colOff>3795</xdr:colOff>
      <xdr:row>4</xdr:row>
      <xdr:rowOff>104007</xdr:rowOff>
    </xdr:to>
    <xdr:pic>
      <xdr:nvPicPr>
        <xdr:cNvPr id="13" name="Gráfico 12">
          <a:extLst>
            <a:ext uri="{FF2B5EF4-FFF2-40B4-BE49-F238E27FC236}">
              <a16:creationId xmlns:a16="http://schemas.microsoft.com/office/drawing/2014/main" id="{E606A299-BBDD-48B4-A6F0-322689EB299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768F7EBD-8BC6-4733-81B5-812455F350A8}"/>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2105025</xdr:colOff>
      <xdr:row>0</xdr:row>
      <xdr:rowOff>0</xdr:rowOff>
    </xdr:from>
    <xdr:to>
      <xdr:col>10</xdr:col>
      <xdr:colOff>2661270</xdr:colOff>
      <xdr:row>4</xdr:row>
      <xdr:rowOff>161157</xdr:rowOff>
    </xdr:to>
    <xdr:pic>
      <xdr:nvPicPr>
        <xdr:cNvPr id="9" name="Gráfico 8">
          <a:extLst>
            <a:ext uri="{FF2B5EF4-FFF2-40B4-BE49-F238E27FC236}">
              <a16:creationId xmlns:a16="http://schemas.microsoft.com/office/drawing/2014/main" id="{43A6F5A2-419C-4C02-A062-E54AC8B9F4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68350" y="0"/>
          <a:ext cx="556245" cy="81838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ACC9C4BB-047F-4378-AB79-FEAAB5133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323EE0A5-D615-4681-A9C4-A91AAF1364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56BF381B-0C8A-48F6-9EB7-BDD79A9CA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F412AC8F-019D-443C-9F9E-6260B7429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75BF77F1-7660-470D-80CC-9CC0EAA37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9" name="Imagem 8">
          <a:extLst>
            <a:ext uri="{FF2B5EF4-FFF2-40B4-BE49-F238E27FC236}">
              <a16:creationId xmlns:a16="http://schemas.microsoft.com/office/drawing/2014/main" id="{FBA79AD8-D9A4-442F-9C06-9D400D9E67BD}"/>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editAs="oneCell">
    <xdr:from>
      <xdr:col>12</xdr:col>
      <xdr:colOff>85725</xdr:colOff>
      <xdr:row>0</xdr:row>
      <xdr:rowOff>38100</xdr:rowOff>
    </xdr:from>
    <xdr:to>
      <xdr:col>13</xdr:col>
      <xdr:colOff>3795</xdr:colOff>
      <xdr:row>4</xdr:row>
      <xdr:rowOff>104007</xdr:rowOff>
    </xdr:to>
    <xdr:pic>
      <xdr:nvPicPr>
        <xdr:cNvPr id="10" name="Gráfico 9">
          <a:extLst>
            <a:ext uri="{FF2B5EF4-FFF2-40B4-BE49-F238E27FC236}">
              <a16:creationId xmlns:a16="http://schemas.microsoft.com/office/drawing/2014/main" id="{72F6E16B-5893-4E17-BB29-D60D2966834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9478160B-2362-4FD7-9B63-281880FDDC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2095500</xdr:colOff>
      <xdr:row>0</xdr:row>
      <xdr:rowOff>0</xdr:rowOff>
    </xdr:from>
    <xdr:to>
      <xdr:col>10</xdr:col>
      <xdr:colOff>2651745</xdr:colOff>
      <xdr:row>4</xdr:row>
      <xdr:rowOff>161157</xdr:rowOff>
    </xdr:to>
    <xdr:pic>
      <xdr:nvPicPr>
        <xdr:cNvPr id="9" name="Gráfico 8">
          <a:extLst>
            <a:ext uri="{FF2B5EF4-FFF2-40B4-BE49-F238E27FC236}">
              <a16:creationId xmlns:a16="http://schemas.microsoft.com/office/drawing/2014/main" id="{E2BD7A07-6333-497E-B4B1-C365FF344C2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58825" y="0"/>
          <a:ext cx="556245" cy="818382"/>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0B14A31C-E67D-4DE3-B994-901DF4E6F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6A6445D3-DF9C-4C78-96DF-9A5E95ADA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069BC257-2B3A-4E41-8CD8-E48C88225E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8AC03856-79F5-44E3-942D-6E0335919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F6D68D48-8A4B-4AB8-A7BF-0F3FBEE69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9" name="Imagem 8">
          <a:extLst>
            <a:ext uri="{FF2B5EF4-FFF2-40B4-BE49-F238E27FC236}">
              <a16:creationId xmlns:a16="http://schemas.microsoft.com/office/drawing/2014/main" id="{8CAD82EF-0D18-4B33-A14A-E6D43089F801}"/>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editAs="oneCell">
    <xdr:from>
      <xdr:col>12</xdr:col>
      <xdr:colOff>85725</xdr:colOff>
      <xdr:row>0</xdr:row>
      <xdr:rowOff>38100</xdr:rowOff>
    </xdr:from>
    <xdr:to>
      <xdr:col>13</xdr:col>
      <xdr:colOff>3795</xdr:colOff>
      <xdr:row>4</xdr:row>
      <xdr:rowOff>104007</xdr:rowOff>
    </xdr:to>
    <xdr:pic>
      <xdr:nvPicPr>
        <xdr:cNvPr id="10" name="Gráfico 9">
          <a:extLst>
            <a:ext uri="{FF2B5EF4-FFF2-40B4-BE49-F238E27FC236}">
              <a16:creationId xmlns:a16="http://schemas.microsoft.com/office/drawing/2014/main" id="{E331212F-ED66-4249-824D-4EF2372ABFA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1</xdr:col>
      <xdr:colOff>1367064</xdr:colOff>
      <xdr:row>2</xdr:row>
      <xdr:rowOff>123825</xdr:rowOff>
    </xdr:to>
    <xdr:pic>
      <xdr:nvPicPr>
        <xdr:cNvPr id="8" name="Imagem 7">
          <a:extLst>
            <a:ext uri="{FF2B5EF4-FFF2-40B4-BE49-F238E27FC236}">
              <a16:creationId xmlns:a16="http://schemas.microsoft.com/office/drawing/2014/main" id="{371F2976-85CA-42F9-833B-3C3D06C4BF36}"/>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5250" y="85725"/>
          <a:ext cx="1995714" cy="419100"/>
        </a:xfrm>
        <a:prstGeom prst="rect">
          <a:avLst/>
        </a:prstGeom>
      </xdr:spPr>
    </xdr:pic>
    <xdr:clientData/>
  </xdr:twoCellAnchor>
  <xdr:twoCellAnchor editAs="oneCell">
    <xdr:from>
      <xdr:col>10</xdr:col>
      <xdr:colOff>2085975</xdr:colOff>
      <xdr:row>0</xdr:row>
      <xdr:rowOff>0</xdr:rowOff>
    </xdr:from>
    <xdr:to>
      <xdr:col>10</xdr:col>
      <xdr:colOff>2642220</xdr:colOff>
      <xdr:row>4</xdr:row>
      <xdr:rowOff>161157</xdr:rowOff>
    </xdr:to>
    <xdr:pic>
      <xdr:nvPicPr>
        <xdr:cNvPr id="9" name="Gráfico 8">
          <a:extLst>
            <a:ext uri="{FF2B5EF4-FFF2-40B4-BE49-F238E27FC236}">
              <a16:creationId xmlns:a16="http://schemas.microsoft.com/office/drawing/2014/main" id="{0F1BE857-CC5A-4355-9024-78657EE514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49300" y="0"/>
          <a:ext cx="556245" cy="818382"/>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4</xdr:col>
      <xdr:colOff>314324</xdr:colOff>
      <xdr:row>18</xdr:row>
      <xdr:rowOff>190499</xdr:rowOff>
    </xdr:from>
    <xdr:to>
      <xdr:col>12</xdr:col>
      <xdr:colOff>590549</xdr:colOff>
      <xdr:row>29</xdr:row>
      <xdr:rowOff>57149</xdr:rowOff>
    </xdr:to>
    <xdr:graphicFrame macro="">
      <xdr:nvGraphicFramePr>
        <xdr:cNvPr id="2" name="Gráfico 1">
          <a:extLst>
            <a:ext uri="{FF2B5EF4-FFF2-40B4-BE49-F238E27FC236}">
              <a16:creationId xmlns:a16="http://schemas.microsoft.com/office/drawing/2014/main" id="{D14F6C82-CEB2-46CF-B9AA-3859DA15A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257176</xdr:colOff>
      <xdr:row>42</xdr:row>
      <xdr:rowOff>4762</xdr:rowOff>
    </xdr:from>
    <xdr:to>
      <xdr:col>12</xdr:col>
      <xdr:colOff>590550</xdr:colOff>
      <xdr:row>52</xdr:row>
      <xdr:rowOff>0</xdr:rowOff>
    </xdr:to>
    <xdr:graphicFrame macro="">
      <xdr:nvGraphicFramePr>
        <xdr:cNvPr id="3" name="Gráfico 2">
          <a:extLst>
            <a:ext uri="{FF2B5EF4-FFF2-40B4-BE49-F238E27FC236}">
              <a16:creationId xmlns:a16="http://schemas.microsoft.com/office/drawing/2014/main" id="{8B03AEDC-106E-4A3B-9481-E87EE1AA0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53</xdr:row>
      <xdr:rowOff>0</xdr:rowOff>
    </xdr:from>
    <xdr:to>
      <xdr:col>12</xdr:col>
      <xdr:colOff>571500</xdr:colOff>
      <xdr:row>61</xdr:row>
      <xdr:rowOff>19050</xdr:rowOff>
    </xdr:to>
    <xdr:graphicFrame macro="">
      <xdr:nvGraphicFramePr>
        <xdr:cNvPr id="4" name="Gráfico 3">
          <a:extLst>
            <a:ext uri="{FF2B5EF4-FFF2-40B4-BE49-F238E27FC236}">
              <a16:creationId xmlns:a16="http://schemas.microsoft.com/office/drawing/2014/main" id="{744B3719-B4DB-4114-B9A2-01CA9A51B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238125</xdr:colOff>
      <xdr:row>68</xdr:row>
      <xdr:rowOff>4763</xdr:rowOff>
    </xdr:from>
    <xdr:to>
      <xdr:col>12</xdr:col>
      <xdr:colOff>571500</xdr:colOff>
      <xdr:row>76</xdr:row>
      <xdr:rowOff>28763</xdr:rowOff>
    </xdr:to>
    <xdr:graphicFrame macro="">
      <xdr:nvGraphicFramePr>
        <xdr:cNvPr id="7" name="Gráfico 6">
          <a:extLst>
            <a:ext uri="{FF2B5EF4-FFF2-40B4-BE49-F238E27FC236}">
              <a16:creationId xmlns:a16="http://schemas.microsoft.com/office/drawing/2014/main" id="{3D01F762-2D93-4124-BE70-13392AB79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38099</xdr:colOff>
      <xdr:row>30</xdr:row>
      <xdr:rowOff>0</xdr:rowOff>
    </xdr:from>
    <xdr:to>
      <xdr:col>12</xdr:col>
      <xdr:colOff>579299</xdr:colOff>
      <xdr:row>41</xdr:row>
      <xdr:rowOff>28574</xdr:rowOff>
    </xdr:to>
    <xdr:graphicFrame macro="">
      <xdr:nvGraphicFramePr>
        <xdr:cNvPr id="8" name="Gráfico 7">
          <a:extLst>
            <a:ext uri="{FF2B5EF4-FFF2-40B4-BE49-F238E27FC236}">
              <a16:creationId xmlns:a16="http://schemas.microsoft.com/office/drawing/2014/main" id="{E31A2798-7D81-461D-A5DD-B28B284F63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xdr:colOff>
      <xdr:row>0</xdr:row>
      <xdr:rowOff>95250</xdr:rowOff>
    </xdr:from>
    <xdr:to>
      <xdr:col>3</xdr:col>
      <xdr:colOff>179614</xdr:colOff>
      <xdr:row>2</xdr:row>
      <xdr:rowOff>133350</xdr:rowOff>
    </xdr:to>
    <xdr:pic>
      <xdr:nvPicPr>
        <xdr:cNvPr id="9" name="Imagem 8">
          <a:extLst>
            <a:ext uri="{FF2B5EF4-FFF2-40B4-BE49-F238E27FC236}">
              <a16:creationId xmlns:a16="http://schemas.microsoft.com/office/drawing/2014/main" id="{42B3196D-17BF-45EC-812F-298A35BDFC09}"/>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editAs="oneCell">
    <xdr:from>
      <xdr:col>12</xdr:col>
      <xdr:colOff>85725</xdr:colOff>
      <xdr:row>0</xdr:row>
      <xdr:rowOff>38100</xdr:rowOff>
    </xdr:from>
    <xdr:to>
      <xdr:col>13</xdr:col>
      <xdr:colOff>3795</xdr:colOff>
      <xdr:row>4</xdr:row>
      <xdr:rowOff>104007</xdr:rowOff>
    </xdr:to>
    <xdr:pic>
      <xdr:nvPicPr>
        <xdr:cNvPr id="10" name="Gráfico 9">
          <a:extLst>
            <a:ext uri="{FF2B5EF4-FFF2-40B4-BE49-F238E27FC236}">
              <a16:creationId xmlns:a16="http://schemas.microsoft.com/office/drawing/2014/main" id="{E860C68F-87E6-4163-9980-AC2B6019E49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00925" y="38100"/>
          <a:ext cx="556245" cy="818382"/>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19050</xdr:colOff>
      <xdr:row>0</xdr:row>
      <xdr:rowOff>95250</xdr:rowOff>
    </xdr:from>
    <xdr:to>
      <xdr:col>3</xdr:col>
      <xdr:colOff>179614</xdr:colOff>
      <xdr:row>2</xdr:row>
      <xdr:rowOff>133350</xdr:rowOff>
    </xdr:to>
    <xdr:pic>
      <xdr:nvPicPr>
        <xdr:cNvPr id="5" name="Imagem 4">
          <a:extLst>
            <a:ext uri="{FF2B5EF4-FFF2-40B4-BE49-F238E27FC236}">
              <a16:creationId xmlns:a16="http://schemas.microsoft.com/office/drawing/2014/main" id="{48D7FEFF-79FD-4741-BDD9-90FB4BA57A79}"/>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9050" y="95250"/>
          <a:ext cx="1989364" cy="419100"/>
        </a:xfrm>
        <a:prstGeom prst="rect">
          <a:avLst/>
        </a:prstGeom>
      </xdr:spPr>
    </xdr:pic>
    <xdr:clientData/>
  </xdr:twoCellAnchor>
  <xdr:twoCellAnchor>
    <xdr:from>
      <xdr:col>0</xdr:col>
      <xdr:colOff>0</xdr:colOff>
      <xdr:row>20</xdr:row>
      <xdr:rowOff>71437</xdr:rowOff>
    </xdr:from>
    <xdr:to>
      <xdr:col>7</xdr:col>
      <xdr:colOff>52800</xdr:colOff>
      <xdr:row>34</xdr:row>
      <xdr:rowOff>157162</xdr:rowOff>
    </xdr:to>
    <xdr:graphicFrame macro="">
      <xdr:nvGraphicFramePr>
        <xdr:cNvPr id="11" name="Gráfico 10">
          <a:extLst>
            <a:ext uri="{FF2B5EF4-FFF2-40B4-BE49-F238E27FC236}">
              <a16:creationId xmlns:a16="http://schemas.microsoft.com/office/drawing/2014/main" id="{27DBBB5B-83C9-4AE8-BC96-2F6408914C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95249</xdr:colOff>
      <xdr:row>20</xdr:row>
      <xdr:rowOff>76200</xdr:rowOff>
    </xdr:from>
    <xdr:to>
      <xdr:col>14</xdr:col>
      <xdr:colOff>119474</xdr:colOff>
      <xdr:row>34</xdr:row>
      <xdr:rowOff>161925</xdr:rowOff>
    </xdr:to>
    <xdr:graphicFrame macro="">
      <xdr:nvGraphicFramePr>
        <xdr:cNvPr id="12" name="Gráfico 11">
          <a:extLst>
            <a:ext uri="{FF2B5EF4-FFF2-40B4-BE49-F238E27FC236}">
              <a16:creationId xmlns:a16="http://schemas.microsoft.com/office/drawing/2014/main" id="{A33FED15-1B1E-49F1-B94E-372AFECA5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57</xdr:row>
      <xdr:rowOff>57150</xdr:rowOff>
    </xdr:from>
    <xdr:to>
      <xdr:col>7</xdr:col>
      <xdr:colOff>90900</xdr:colOff>
      <xdr:row>73</xdr:row>
      <xdr:rowOff>0</xdr:rowOff>
    </xdr:to>
    <xdr:graphicFrame macro="">
      <xdr:nvGraphicFramePr>
        <xdr:cNvPr id="13" name="Gráfico 12">
          <a:extLst>
            <a:ext uri="{FF2B5EF4-FFF2-40B4-BE49-F238E27FC236}">
              <a16:creationId xmlns:a16="http://schemas.microsoft.com/office/drawing/2014/main" id="{3F6A8B05-0D75-4B47-BEDF-F81217278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114300</xdr:colOff>
      <xdr:row>57</xdr:row>
      <xdr:rowOff>57149</xdr:rowOff>
    </xdr:from>
    <xdr:to>
      <xdr:col>14</xdr:col>
      <xdr:colOff>138525</xdr:colOff>
      <xdr:row>72</xdr:row>
      <xdr:rowOff>190499</xdr:rowOff>
    </xdr:to>
    <xdr:graphicFrame macro="">
      <xdr:nvGraphicFramePr>
        <xdr:cNvPr id="14" name="Gráfico 13">
          <a:extLst>
            <a:ext uri="{FF2B5EF4-FFF2-40B4-BE49-F238E27FC236}">
              <a16:creationId xmlns:a16="http://schemas.microsoft.com/office/drawing/2014/main" id="{7C787AE7-C14F-47F6-9D66-01329B353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66674</xdr:colOff>
      <xdr:row>74</xdr:row>
      <xdr:rowOff>4761</xdr:rowOff>
    </xdr:from>
    <xdr:to>
      <xdr:col>14</xdr:col>
      <xdr:colOff>123825</xdr:colOff>
      <xdr:row>85</xdr:row>
      <xdr:rowOff>28574</xdr:rowOff>
    </xdr:to>
    <xdr:graphicFrame macro="">
      <xdr:nvGraphicFramePr>
        <xdr:cNvPr id="9" name="Gráfico 8">
          <a:extLst>
            <a:ext uri="{FF2B5EF4-FFF2-40B4-BE49-F238E27FC236}">
              <a16:creationId xmlns:a16="http://schemas.microsoft.com/office/drawing/2014/main" id="{6D3D63E5-2FB3-4870-F7CC-171700EC4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19051</xdr:colOff>
      <xdr:row>86</xdr:row>
      <xdr:rowOff>28575</xdr:rowOff>
    </xdr:from>
    <xdr:to>
      <xdr:col>8</xdr:col>
      <xdr:colOff>57151</xdr:colOff>
      <xdr:row>98</xdr:row>
      <xdr:rowOff>123825</xdr:rowOff>
    </xdr:to>
    <xdr:graphicFrame macro="">
      <xdr:nvGraphicFramePr>
        <xdr:cNvPr id="8" name="Gráfico 7">
          <a:extLst>
            <a:ext uri="{FF2B5EF4-FFF2-40B4-BE49-F238E27FC236}">
              <a16:creationId xmlns:a16="http://schemas.microsoft.com/office/drawing/2014/main" id="{6904EC96-6314-404F-A965-E64982C91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76200</xdr:colOff>
      <xdr:row>86</xdr:row>
      <xdr:rowOff>28574</xdr:rowOff>
    </xdr:from>
    <xdr:to>
      <xdr:col>14</xdr:col>
      <xdr:colOff>104775</xdr:colOff>
      <xdr:row>98</xdr:row>
      <xdr:rowOff>120674</xdr:rowOff>
    </xdr:to>
    <xdr:graphicFrame macro="">
      <xdr:nvGraphicFramePr>
        <xdr:cNvPr id="10" name="Gráfico 9">
          <a:extLst>
            <a:ext uri="{FF2B5EF4-FFF2-40B4-BE49-F238E27FC236}">
              <a16:creationId xmlns:a16="http://schemas.microsoft.com/office/drawing/2014/main" id="{0172EF0F-9FD1-4D5B-BCB3-A75710A75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85725</xdr:colOff>
      <xdr:row>98</xdr:row>
      <xdr:rowOff>161926</xdr:rowOff>
    </xdr:from>
    <xdr:to>
      <xdr:col>14</xdr:col>
      <xdr:colOff>114300</xdr:colOff>
      <xdr:row>113</xdr:row>
      <xdr:rowOff>76201</xdr:rowOff>
    </xdr:to>
    <xdr:graphicFrame macro="">
      <xdr:nvGraphicFramePr>
        <xdr:cNvPr id="16" name="Gráfico 15">
          <a:extLst>
            <a:ext uri="{FF2B5EF4-FFF2-40B4-BE49-F238E27FC236}">
              <a16:creationId xmlns:a16="http://schemas.microsoft.com/office/drawing/2014/main" id="{9B22A091-3499-4101-9BC6-8E75BF82B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28575</xdr:colOff>
      <xdr:row>114</xdr:row>
      <xdr:rowOff>66674</xdr:rowOff>
    </xdr:from>
    <xdr:to>
      <xdr:col>8</xdr:col>
      <xdr:colOff>85725</xdr:colOff>
      <xdr:row>129</xdr:row>
      <xdr:rowOff>85949</xdr:rowOff>
    </xdr:to>
    <xdr:graphicFrame macro="">
      <xdr:nvGraphicFramePr>
        <xdr:cNvPr id="17" name="Gráfico 16">
          <a:extLst>
            <a:ext uri="{FF2B5EF4-FFF2-40B4-BE49-F238E27FC236}">
              <a16:creationId xmlns:a16="http://schemas.microsoft.com/office/drawing/2014/main" id="{D91D8E68-D26A-4C8D-848A-A527D5288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552450</xdr:colOff>
      <xdr:row>114</xdr:row>
      <xdr:rowOff>85726</xdr:rowOff>
    </xdr:from>
    <xdr:to>
      <xdr:col>13</xdr:col>
      <xdr:colOff>66675</xdr:colOff>
      <xdr:row>119</xdr:row>
      <xdr:rowOff>104777</xdr:rowOff>
    </xdr:to>
    <xdr:sp macro="" textlink="">
      <xdr:nvSpPr>
        <xdr:cNvPr id="18" name="Retângulo: Cantos Arredondados 17">
          <a:extLst>
            <a:ext uri="{FF2B5EF4-FFF2-40B4-BE49-F238E27FC236}">
              <a16:creationId xmlns:a16="http://schemas.microsoft.com/office/drawing/2014/main" id="{EA70DC2F-5727-27EF-6BEC-62B73D854F07}"/>
            </a:ext>
          </a:extLst>
        </xdr:cNvPr>
        <xdr:cNvSpPr/>
      </xdr:nvSpPr>
      <xdr:spPr>
        <a:xfrm>
          <a:off x="5429250" y="18002251"/>
          <a:ext cx="2590800" cy="962026"/>
        </a:xfrm>
        <a:prstGeom prst="roundRect">
          <a:avLst/>
        </a:prstGeom>
        <a:noFill/>
        <a:ln w="412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98</xdr:row>
      <xdr:rowOff>161925</xdr:rowOff>
    </xdr:from>
    <xdr:to>
      <xdr:col>8</xdr:col>
      <xdr:colOff>66675</xdr:colOff>
      <xdr:row>113</xdr:row>
      <xdr:rowOff>76200</xdr:rowOff>
    </xdr:to>
    <xdr:graphicFrame macro="">
      <xdr:nvGraphicFramePr>
        <xdr:cNvPr id="20" name="Gráfico 19">
          <a:extLst>
            <a:ext uri="{FF2B5EF4-FFF2-40B4-BE49-F238E27FC236}">
              <a16:creationId xmlns:a16="http://schemas.microsoft.com/office/drawing/2014/main" id="{1420D12F-4336-4788-8539-59F2332E6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9525</xdr:colOff>
      <xdr:row>130</xdr:row>
      <xdr:rowOff>85725</xdr:rowOff>
    </xdr:from>
    <xdr:to>
      <xdr:col>7</xdr:col>
      <xdr:colOff>438150</xdr:colOff>
      <xdr:row>145</xdr:row>
      <xdr:rowOff>109538</xdr:rowOff>
    </xdr:to>
    <xdr:graphicFrame macro="">
      <xdr:nvGraphicFramePr>
        <xdr:cNvPr id="21" name="Gráfico 20">
          <a:extLst>
            <a:ext uri="{FF2B5EF4-FFF2-40B4-BE49-F238E27FC236}">
              <a16:creationId xmlns:a16="http://schemas.microsoft.com/office/drawing/2014/main" id="{376FDEE6-5242-4377-946A-6FA655449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485775</xdr:colOff>
      <xdr:row>130</xdr:row>
      <xdr:rowOff>76200</xdr:rowOff>
    </xdr:from>
    <xdr:to>
      <xdr:col>14</xdr:col>
      <xdr:colOff>95250</xdr:colOff>
      <xdr:row>145</xdr:row>
      <xdr:rowOff>104775</xdr:rowOff>
    </xdr:to>
    <xdr:graphicFrame macro="">
      <xdr:nvGraphicFramePr>
        <xdr:cNvPr id="22" name="Gráfico 21">
          <a:extLst>
            <a:ext uri="{FF2B5EF4-FFF2-40B4-BE49-F238E27FC236}">
              <a16:creationId xmlns:a16="http://schemas.microsoft.com/office/drawing/2014/main" id="{46CB29BC-C695-48DB-8CC6-8FDC14F44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514349</xdr:colOff>
      <xdr:row>120</xdr:row>
      <xdr:rowOff>47625</xdr:rowOff>
    </xdr:from>
    <xdr:to>
      <xdr:col>14</xdr:col>
      <xdr:colOff>95249</xdr:colOff>
      <xdr:row>129</xdr:row>
      <xdr:rowOff>114300</xdr:rowOff>
    </xdr:to>
    <xdr:sp macro="" textlink="">
      <xdr:nvSpPr>
        <xdr:cNvPr id="2" name="Retângulo: Cantos Arredondados 1">
          <a:extLst>
            <a:ext uri="{FF2B5EF4-FFF2-40B4-BE49-F238E27FC236}">
              <a16:creationId xmlns:a16="http://schemas.microsoft.com/office/drawing/2014/main" id="{4682A2F5-A478-4D8E-85BF-55B610F277BE}"/>
            </a:ext>
          </a:extLst>
        </xdr:cNvPr>
        <xdr:cNvSpPr/>
      </xdr:nvSpPr>
      <xdr:spPr>
        <a:xfrm>
          <a:off x="5391149" y="18897600"/>
          <a:ext cx="3267075" cy="1695450"/>
        </a:xfrm>
        <a:prstGeom prst="roundRect">
          <a:avLst/>
        </a:prstGeom>
        <a:noFill/>
        <a:ln w="412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40</xdr:row>
      <xdr:rowOff>47625</xdr:rowOff>
    </xdr:from>
    <xdr:to>
      <xdr:col>14</xdr:col>
      <xdr:colOff>123825</xdr:colOff>
      <xdr:row>56</xdr:row>
      <xdr:rowOff>47625</xdr:rowOff>
    </xdr:to>
    <xdr:graphicFrame macro="">
      <xdr:nvGraphicFramePr>
        <xdr:cNvPr id="3" name="Gráfico 2">
          <a:extLst>
            <a:ext uri="{FF2B5EF4-FFF2-40B4-BE49-F238E27FC236}">
              <a16:creationId xmlns:a16="http://schemas.microsoft.com/office/drawing/2014/main" id="{CE9DF1C6-F2AD-46D4-A65F-0BB20870F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190500</xdr:colOff>
      <xdr:row>40</xdr:row>
      <xdr:rowOff>66674</xdr:rowOff>
    </xdr:from>
    <xdr:to>
      <xdr:col>14</xdr:col>
      <xdr:colOff>94725</xdr:colOff>
      <xdr:row>42</xdr:row>
      <xdr:rowOff>119774</xdr:rowOff>
    </xdr:to>
    <xdr:sp macro="" textlink="">
      <xdr:nvSpPr>
        <xdr:cNvPr id="23" name="Retângulo 22">
          <a:extLst>
            <a:ext uri="{FF2B5EF4-FFF2-40B4-BE49-F238E27FC236}">
              <a16:creationId xmlns:a16="http://schemas.microsoft.com/office/drawing/2014/main" id="{E09C8A58-3DE1-40AC-BC12-B5F92B17F3FD}"/>
            </a:ext>
          </a:extLst>
        </xdr:cNvPr>
        <xdr:cNvSpPr/>
      </xdr:nvSpPr>
      <xdr:spPr>
        <a:xfrm>
          <a:off x="7505700" y="7391399"/>
          <a:ext cx="1152000" cy="396000"/>
        </a:xfrm>
        <a:prstGeom prst="rect">
          <a:avLst/>
        </a:prstGeom>
        <a:solidFill>
          <a:srgbClr val="0066FF"/>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i="0" u="none" strike="noStrike">
              <a:solidFill>
                <a:schemeClr val="bg1"/>
              </a:solidFill>
              <a:latin typeface="Roboto" panose="02000000000000000000" pitchFamily="2" charset="0"/>
              <a:ea typeface="Roboto" panose="02000000000000000000" pitchFamily="2" charset="0"/>
              <a:cs typeface="Roboto" panose="02000000000000000000" pitchFamily="2" charset="0"/>
            </a:rPr>
            <a:t>Média de Testes por Histórias</a:t>
          </a:r>
        </a:p>
      </xdr:txBody>
    </xdr:sp>
    <xdr:clientData/>
  </xdr:twoCellAnchor>
  <xdr:twoCellAnchor>
    <xdr:from>
      <xdr:col>12</xdr:col>
      <xdr:colOff>371475</xdr:colOff>
      <xdr:row>42</xdr:row>
      <xdr:rowOff>85725</xdr:rowOff>
    </xdr:from>
    <xdr:to>
      <xdr:col>13</xdr:col>
      <xdr:colOff>581025</xdr:colOff>
      <xdr:row>43</xdr:row>
      <xdr:rowOff>130275</xdr:rowOff>
    </xdr:to>
    <xdr:sp macro="" textlink="Matriz!$L$11">
      <xdr:nvSpPr>
        <xdr:cNvPr id="19" name="Retângulo 18">
          <a:extLst>
            <a:ext uri="{FF2B5EF4-FFF2-40B4-BE49-F238E27FC236}">
              <a16:creationId xmlns:a16="http://schemas.microsoft.com/office/drawing/2014/main" id="{13AB3481-6ED6-D125-A21C-BFDCB2D11EA0}"/>
            </a:ext>
          </a:extLst>
        </xdr:cNvPr>
        <xdr:cNvSpPr/>
      </xdr:nvSpPr>
      <xdr:spPr>
        <a:xfrm>
          <a:off x="7686675" y="7562850"/>
          <a:ext cx="847725" cy="216000"/>
        </a:xfrm>
        <a:prstGeom prst="rect">
          <a:avLst/>
        </a:prstGeom>
        <a:solidFill>
          <a:srgbClr val="0066FF"/>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87E8D00-7AF6-44B9-820C-2AA4E4D936C5}" type="TxLink">
            <a:rPr lang="en-US" sz="1100" b="1" i="0" u="none" strike="noStrike">
              <a:solidFill>
                <a:schemeClr val="bg1"/>
              </a:solidFill>
              <a:latin typeface="Roboto" panose="02000000000000000000" pitchFamily="2" charset="0"/>
              <a:ea typeface="Roboto" panose="02000000000000000000" pitchFamily="2" charset="0"/>
              <a:cs typeface="Roboto" panose="02000000000000000000" pitchFamily="2" charset="0"/>
            </a:rPr>
            <a:pPr algn="ctr"/>
            <a:t>#DIV/0!</a:t>
          </a:fld>
          <a:endParaRPr lang="pt-BR" sz="1100">
            <a:solidFill>
              <a:schemeClr val="bg1"/>
            </a:solidFill>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13</xdr:col>
      <xdr:colOff>123825</xdr:colOff>
      <xdr:row>0</xdr:row>
      <xdr:rowOff>9525</xdr:rowOff>
    </xdr:from>
    <xdr:to>
      <xdr:col>14</xdr:col>
      <xdr:colOff>70470</xdr:colOff>
      <xdr:row>4</xdr:row>
      <xdr:rowOff>75432</xdr:rowOff>
    </xdr:to>
    <xdr:pic>
      <xdr:nvPicPr>
        <xdr:cNvPr id="4" name="Gráfico 3">
          <a:extLst>
            <a:ext uri="{FF2B5EF4-FFF2-40B4-BE49-F238E27FC236}">
              <a16:creationId xmlns:a16="http://schemas.microsoft.com/office/drawing/2014/main" id="{6D138F90-39D1-452E-87A7-D40A272F919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077200" y="9525"/>
          <a:ext cx="556245" cy="818382"/>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85725</xdr:colOff>
      <xdr:row>46</xdr:row>
      <xdr:rowOff>71437</xdr:rowOff>
    </xdr:from>
    <xdr:to>
      <xdr:col>3</xdr:col>
      <xdr:colOff>190500</xdr:colOff>
      <xdr:row>60</xdr:row>
      <xdr:rowOff>147637</xdr:rowOff>
    </xdr:to>
    <xdr:graphicFrame macro="">
      <xdr:nvGraphicFramePr>
        <xdr:cNvPr id="2" name="Gráfico 1">
          <a:extLst>
            <a:ext uri="{FF2B5EF4-FFF2-40B4-BE49-F238E27FC236}">
              <a16:creationId xmlns:a16="http://schemas.microsoft.com/office/drawing/2014/main" id="{85129A56-7254-C552-25B3-3CBD29562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257174</xdr:colOff>
      <xdr:row>46</xdr:row>
      <xdr:rowOff>57150</xdr:rowOff>
    </xdr:from>
    <xdr:to>
      <xdr:col>8</xdr:col>
      <xdr:colOff>638174</xdr:colOff>
      <xdr:row>60</xdr:row>
      <xdr:rowOff>176212</xdr:rowOff>
    </xdr:to>
    <xdr:graphicFrame macro="">
      <xdr:nvGraphicFramePr>
        <xdr:cNvPr id="3" name="Gráfico 2">
          <a:extLst>
            <a:ext uri="{FF2B5EF4-FFF2-40B4-BE49-F238E27FC236}">
              <a16:creationId xmlns:a16="http://schemas.microsoft.com/office/drawing/2014/main" id="{289F2242-AC09-B726-DDA0-D373BF7AF3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60</xdr:row>
      <xdr:rowOff>176211</xdr:rowOff>
    </xdr:from>
    <xdr:to>
      <xdr:col>3</xdr:col>
      <xdr:colOff>161925</xdr:colOff>
      <xdr:row>75</xdr:row>
      <xdr:rowOff>123824</xdr:rowOff>
    </xdr:to>
    <xdr:graphicFrame macro="">
      <xdr:nvGraphicFramePr>
        <xdr:cNvPr id="4" name="Gráfico 3">
          <a:extLst>
            <a:ext uri="{FF2B5EF4-FFF2-40B4-BE49-F238E27FC236}">
              <a16:creationId xmlns:a16="http://schemas.microsoft.com/office/drawing/2014/main" id="{A88403D0-E567-6BC9-116F-75F0073CB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266700</xdr:colOff>
      <xdr:row>61</xdr:row>
      <xdr:rowOff>33337</xdr:rowOff>
    </xdr:from>
    <xdr:to>
      <xdr:col>8</xdr:col>
      <xdr:colOff>676275</xdr:colOff>
      <xdr:row>75</xdr:row>
      <xdr:rowOff>95250</xdr:rowOff>
    </xdr:to>
    <xdr:graphicFrame macro="">
      <xdr:nvGraphicFramePr>
        <xdr:cNvPr id="5" name="Gráfico 4">
          <a:extLst>
            <a:ext uri="{FF2B5EF4-FFF2-40B4-BE49-F238E27FC236}">
              <a16:creationId xmlns:a16="http://schemas.microsoft.com/office/drawing/2014/main" id="{0DA17DD2-9674-D0AD-91AD-A1BDB925F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75</xdr:row>
      <xdr:rowOff>161925</xdr:rowOff>
    </xdr:from>
    <xdr:to>
      <xdr:col>3</xdr:col>
      <xdr:colOff>647700</xdr:colOff>
      <xdr:row>90</xdr:row>
      <xdr:rowOff>109537</xdr:rowOff>
    </xdr:to>
    <xdr:graphicFrame macro="">
      <xdr:nvGraphicFramePr>
        <xdr:cNvPr id="6" name="Gráfico 5">
          <a:extLst>
            <a:ext uri="{FF2B5EF4-FFF2-40B4-BE49-F238E27FC236}">
              <a16:creationId xmlns:a16="http://schemas.microsoft.com/office/drawing/2014/main" id="{5560B927-46D6-ABAD-F0EA-36BB0CB56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695325</xdr:colOff>
      <xdr:row>75</xdr:row>
      <xdr:rowOff>157162</xdr:rowOff>
    </xdr:from>
    <xdr:to>
      <xdr:col>9</xdr:col>
      <xdr:colOff>180975</xdr:colOff>
      <xdr:row>90</xdr:row>
      <xdr:rowOff>42862</xdr:rowOff>
    </xdr:to>
    <xdr:graphicFrame macro="">
      <xdr:nvGraphicFramePr>
        <xdr:cNvPr id="7" name="Gráfico 6">
          <a:extLst>
            <a:ext uri="{FF2B5EF4-FFF2-40B4-BE49-F238E27FC236}">
              <a16:creationId xmlns:a16="http://schemas.microsoft.com/office/drawing/2014/main" id="{4D32E94D-663E-7E4E-712E-9352F5C47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90</xdr:row>
      <xdr:rowOff>128587</xdr:rowOff>
    </xdr:from>
    <xdr:to>
      <xdr:col>3</xdr:col>
      <xdr:colOff>581025</xdr:colOff>
      <xdr:row>105</xdr:row>
      <xdr:rowOff>14287</xdr:rowOff>
    </xdr:to>
    <xdr:graphicFrame macro="">
      <xdr:nvGraphicFramePr>
        <xdr:cNvPr id="8" name="Gráfico 7">
          <a:extLst>
            <a:ext uri="{FF2B5EF4-FFF2-40B4-BE49-F238E27FC236}">
              <a16:creationId xmlns:a16="http://schemas.microsoft.com/office/drawing/2014/main" id="{87A24AEB-949F-184B-DA41-B2F33BABF6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714375</xdr:colOff>
      <xdr:row>91</xdr:row>
      <xdr:rowOff>4762</xdr:rowOff>
    </xdr:from>
    <xdr:to>
      <xdr:col>9</xdr:col>
      <xdr:colOff>171450</xdr:colOff>
      <xdr:row>104</xdr:row>
      <xdr:rowOff>85725</xdr:rowOff>
    </xdr:to>
    <xdr:graphicFrame macro="">
      <xdr:nvGraphicFramePr>
        <xdr:cNvPr id="9" name="Gráfico 8">
          <a:extLst>
            <a:ext uri="{FF2B5EF4-FFF2-40B4-BE49-F238E27FC236}">
              <a16:creationId xmlns:a16="http://schemas.microsoft.com/office/drawing/2014/main" id="{D21B5A28-5F90-EE40-5FC2-12BE97D8A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105</xdr:row>
      <xdr:rowOff>100012</xdr:rowOff>
    </xdr:from>
    <xdr:to>
      <xdr:col>3</xdr:col>
      <xdr:colOff>19050</xdr:colOff>
      <xdr:row>119</xdr:row>
      <xdr:rowOff>176212</xdr:rowOff>
    </xdr:to>
    <xdr:graphicFrame macro="">
      <xdr:nvGraphicFramePr>
        <xdr:cNvPr id="10" name="Gráfico 9">
          <a:extLst>
            <a:ext uri="{FF2B5EF4-FFF2-40B4-BE49-F238E27FC236}">
              <a16:creationId xmlns:a16="http://schemas.microsoft.com/office/drawing/2014/main" id="{620F8DF3-0999-756C-E3E7-AEE9663C4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590549</xdr:colOff>
      <xdr:row>105</xdr:row>
      <xdr:rowOff>138112</xdr:rowOff>
    </xdr:from>
    <xdr:to>
      <xdr:col>9</xdr:col>
      <xdr:colOff>200024</xdr:colOff>
      <xdr:row>120</xdr:row>
      <xdr:rowOff>19050</xdr:rowOff>
    </xdr:to>
    <xdr:graphicFrame macro="">
      <xdr:nvGraphicFramePr>
        <xdr:cNvPr id="11" name="Gráfico 10">
          <a:extLst>
            <a:ext uri="{FF2B5EF4-FFF2-40B4-BE49-F238E27FC236}">
              <a16:creationId xmlns:a16="http://schemas.microsoft.com/office/drawing/2014/main" id="{FB4F603A-2093-2F5E-18ED-0B17B3EC7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120</xdr:row>
      <xdr:rowOff>128587</xdr:rowOff>
    </xdr:from>
    <xdr:to>
      <xdr:col>2</xdr:col>
      <xdr:colOff>762000</xdr:colOff>
      <xdr:row>135</xdr:row>
      <xdr:rowOff>14287</xdr:rowOff>
    </xdr:to>
    <xdr:graphicFrame macro="">
      <xdr:nvGraphicFramePr>
        <xdr:cNvPr id="12" name="Gráfico 11">
          <a:extLst>
            <a:ext uri="{FF2B5EF4-FFF2-40B4-BE49-F238E27FC236}">
              <a16:creationId xmlns:a16="http://schemas.microsoft.com/office/drawing/2014/main" id="{757654D7-6F9C-868C-F7F4-3CFC53C0B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561975</xdr:colOff>
      <xdr:row>120</xdr:row>
      <xdr:rowOff>109537</xdr:rowOff>
    </xdr:from>
    <xdr:to>
      <xdr:col>9</xdr:col>
      <xdr:colOff>47625</xdr:colOff>
      <xdr:row>134</xdr:row>
      <xdr:rowOff>185737</xdr:rowOff>
    </xdr:to>
    <xdr:graphicFrame macro="">
      <xdr:nvGraphicFramePr>
        <xdr:cNvPr id="14" name="Gráfico 13">
          <a:extLst>
            <a:ext uri="{FF2B5EF4-FFF2-40B4-BE49-F238E27FC236}">
              <a16:creationId xmlns:a16="http://schemas.microsoft.com/office/drawing/2014/main" id="{ABD7BEEC-CA98-42AC-C3EC-800D22064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123825</xdr:colOff>
      <xdr:row>136</xdr:row>
      <xdr:rowOff>4762</xdr:rowOff>
    </xdr:from>
    <xdr:to>
      <xdr:col>9</xdr:col>
      <xdr:colOff>38100</xdr:colOff>
      <xdr:row>150</xdr:row>
      <xdr:rowOff>80962</xdr:rowOff>
    </xdr:to>
    <xdr:graphicFrame macro="">
      <xdr:nvGraphicFramePr>
        <xdr:cNvPr id="15" name="Gráfico 14">
          <a:extLst>
            <a:ext uri="{FF2B5EF4-FFF2-40B4-BE49-F238E27FC236}">
              <a16:creationId xmlns:a16="http://schemas.microsoft.com/office/drawing/2014/main" id="{1096F1E4-1662-F599-D9F8-11C193817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dontolabs.atlassian.net/browse/P21OECAR2-34" TargetMode="External"/><Relationship Id="rId2" Type="http://schemas.openxmlformats.org/officeDocument/2006/relationships/hyperlink" Target="https://odontolabs.atlassian.net/browse/P21OECAR2-35" TargetMode="External"/><Relationship Id="rId1" Type="http://schemas.openxmlformats.org/officeDocument/2006/relationships/hyperlink" Target="https://odontolabs.atlassian.net/browse/P21OECAR2-2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E813-C47B-49F8-B79D-472C32397199}">
  <sheetPr>
    <tabColor theme="9" tint="0.39997558519241921"/>
  </sheetPr>
  <dimension ref="B2:F43"/>
  <sheetViews>
    <sheetView topLeftCell="A6" zoomScale="85" zoomScaleNormal="85" workbookViewId="0">
      <selection activeCell="F12" sqref="F12:F17"/>
    </sheetView>
  </sheetViews>
  <sheetFormatPr defaultRowHeight="14.4" x14ac:dyDescent="0.3"/>
  <cols>
    <col min="1" max="1" width="2.5546875" customWidth="1"/>
    <col min="2" max="2" width="40.6640625" customWidth="1"/>
    <col min="3" max="3" width="50" customWidth="1"/>
    <col min="4" max="4" width="75.5546875" customWidth="1"/>
    <col min="6" max="6" width="54.6640625" style="125" customWidth="1"/>
  </cols>
  <sheetData>
    <row r="2" spans="2:6" ht="18" x14ac:dyDescent="0.35">
      <c r="B2" s="119" t="s">
        <v>245</v>
      </c>
      <c r="C2" s="119" t="s">
        <v>247</v>
      </c>
      <c r="D2" s="119" t="s">
        <v>251</v>
      </c>
      <c r="E2" s="114" t="s">
        <v>53</v>
      </c>
      <c r="F2" s="121" t="s">
        <v>266</v>
      </c>
    </row>
    <row r="3" spans="2:6" ht="18" x14ac:dyDescent="0.3">
      <c r="B3" s="116" t="s">
        <v>246</v>
      </c>
      <c r="C3" s="115" t="s">
        <v>248</v>
      </c>
      <c r="D3" s="116" t="s">
        <v>252</v>
      </c>
      <c r="E3" s="120" t="s">
        <v>223</v>
      </c>
      <c r="F3" s="122" t="s">
        <v>271</v>
      </c>
    </row>
    <row r="4" spans="2:6" ht="43.2" x14ac:dyDescent="0.3">
      <c r="B4" s="117" t="s">
        <v>250</v>
      </c>
      <c r="C4" s="118" t="s">
        <v>249</v>
      </c>
      <c r="D4" s="117" t="s">
        <v>253</v>
      </c>
      <c r="E4" s="120" t="s">
        <v>223</v>
      </c>
      <c r="F4" s="129" t="s">
        <v>272</v>
      </c>
    </row>
    <row r="5" spans="2:6" ht="28.8" x14ac:dyDescent="0.3">
      <c r="B5" s="116" t="s">
        <v>254</v>
      </c>
      <c r="C5" s="115" t="s">
        <v>255</v>
      </c>
      <c r="D5" s="116" t="s">
        <v>256</v>
      </c>
      <c r="E5" s="120" t="s">
        <v>223</v>
      </c>
      <c r="F5" s="129"/>
    </row>
    <row r="6" spans="2:6" ht="18" x14ac:dyDescent="0.3">
      <c r="B6" s="117" t="s">
        <v>269</v>
      </c>
      <c r="C6" s="117"/>
      <c r="D6" s="117" t="s">
        <v>270</v>
      </c>
      <c r="E6" s="120" t="s">
        <v>223</v>
      </c>
      <c r="F6" s="127" t="s">
        <v>262</v>
      </c>
    </row>
    <row r="7" spans="2:6" ht="18" x14ac:dyDescent="0.3">
      <c r="B7" s="116" t="s">
        <v>268</v>
      </c>
      <c r="C7" s="116"/>
      <c r="D7" s="116" t="s">
        <v>267</v>
      </c>
      <c r="E7" s="120" t="s">
        <v>223</v>
      </c>
      <c r="F7" s="128"/>
    </row>
    <row r="8" spans="2:6" ht="28.8" x14ac:dyDescent="0.3">
      <c r="B8" s="117" t="s">
        <v>258</v>
      </c>
      <c r="C8" s="118"/>
      <c r="D8" s="117" t="s">
        <v>265</v>
      </c>
      <c r="E8" s="120" t="s">
        <v>223</v>
      </c>
      <c r="F8" s="130" t="s">
        <v>263</v>
      </c>
    </row>
    <row r="9" spans="2:6" ht="28.8" x14ac:dyDescent="0.3">
      <c r="B9" s="116" t="s">
        <v>257</v>
      </c>
      <c r="C9" s="115"/>
      <c r="D9" s="116" t="s">
        <v>264</v>
      </c>
      <c r="E9" s="120" t="s">
        <v>223</v>
      </c>
      <c r="F9" s="131"/>
    </row>
    <row r="10" spans="2:6" ht="43.2" x14ac:dyDescent="0.3">
      <c r="B10" s="117" t="s">
        <v>260</v>
      </c>
      <c r="C10" s="118"/>
      <c r="D10" s="117" t="s">
        <v>282</v>
      </c>
      <c r="E10" s="120" t="s">
        <v>223</v>
      </c>
      <c r="F10" s="122" t="s">
        <v>261</v>
      </c>
    </row>
    <row r="11" spans="2:6" ht="43.2" x14ac:dyDescent="0.3">
      <c r="B11" s="116" t="s">
        <v>259</v>
      </c>
      <c r="C11" s="115"/>
      <c r="D11" s="116" t="s">
        <v>281</v>
      </c>
      <c r="E11" s="120" t="s">
        <v>223</v>
      </c>
      <c r="F11" s="123" t="s">
        <v>273</v>
      </c>
    </row>
    <row r="12" spans="2:6" ht="30" customHeight="1" x14ac:dyDescent="0.3">
      <c r="B12" s="117" t="s">
        <v>274</v>
      </c>
      <c r="C12" s="118"/>
      <c r="D12" s="117" t="s">
        <v>283</v>
      </c>
      <c r="E12" s="120" t="s">
        <v>223</v>
      </c>
      <c r="F12" s="132" t="s">
        <v>280</v>
      </c>
    </row>
    <row r="13" spans="2:6" ht="28.8" x14ac:dyDescent="0.3">
      <c r="B13" s="116" t="s">
        <v>275</v>
      </c>
      <c r="C13" s="115"/>
      <c r="D13" s="116" t="s">
        <v>284</v>
      </c>
      <c r="E13" s="120" t="s">
        <v>223</v>
      </c>
      <c r="F13" s="133"/>
    </row>
    <row r="14" spans="2:6" ht="28.8" x14ac:dyDescent="0.3">
      <c r="B14" s="117" t="s">
        <v>276</v>
      </c>
      <c r="C14" s="118"/>
      <c r="D14" s="117" t="s">
        <v>285</v>
      </c>
      <c r="E14" s="120" t="s">
        <v>223</v>
      </c>
      <c r="F14" s="133"/>
    </row>
    <row r="15" spans="2:6" ht="28.8" x14ac:dyDescent="0.3">
      <c r="B15" s="116" t="s">
        <v>277</v>
      </c>
      <c r="C15" s="115"/>
      <c r="D15" s="116" t="s">
        <v>286</v>
      </c>
      <c r="E15" s="120" t="s">
        <v>223</v>
      </c>
      <c r="F15" s="133"/>
    </row>
    <row r="16" spans="2:6" ht="28.8" x14ac:dyDescent="0.3">
      <c r="B16" s="117" t="s">
        <v>279</v>
      </c>
      <c r="C16" s="118"/>
      <c r="D16" s="117" t="s">
        <v>287</v>
      </c>
      <c r="E16" s="120" t="s">
        <v>223</v>
      </c>
      <c r="F16" s="133"/>
    </row>
    <row r="17" spans="2:6" ht="28.8" x14ac:dyDescent="0.3">
      <c r="B17" s="116" t="s">
        <v>278</v>
      </c>
      <c r="C17" s="115"/>
      <c r="D17" s="116" t="s">
        <v>288</v>
      </c>
      <c r="E17" s="120" t="s">
        <v>223</v>
      </c>
      <c r="F17" s="134"/>
    </row>
    <row r="18" spans="2:6" x14ac:dyDescent="0.3">
      <c r="B18" s="117"/>
      <c r="C18" s="118"/>
      <c r="D18" s="117"/>
      <c r="F18" s="123"/>
    </row>
    <row r="19" spans="2:6" x14ac:dyDescent="0.3">
      <c r="B19" s="116"/>
      <c r="C19" s="115"/>
      <c r="D19" s="116"/>
      <c r="F19" s="122"/>
    </row>
    <row r="20" spans="2:6" x14ac:dyDescent="0.3">
      <c r="B20" s="117"/>
      <c r="C20" s="118"/>
      <c r="D20" s="117"/>
      <c r="F20" s="123"/>
    </row>
    <row r="21" spans="2:6" x14ac:dyDescent="0.3">
      <c r="B21" s="116"/>
      <c r="C21" s="115"/>
      <c r="D21" s="116"/>
      <c r="F21" s="122"/>
    </row>
    <row r="22" spans="2:6" x14ac:dyDescent="0.3">
      <c r="B22" s="117"/>
      <c r="C22" s="118"/>
      <c r="D22" s="117"/>
      <c r="F22" s="123"/>
    </row>
    <row r="23" spans="2:6" x14ac:dyDescent="0.3">
      <c r="B23" s="116"/>
      <c r="C23" s="115"/>
      <c r="D23" s="116"/>
      <c r="F23" s="122"/>
    </row>
    <row r="24" spans="2:6" x14ac:dyDescent="0.3">
      <c r="B24" s="117"/>
      <c r="C24" s="118"/>
      <c r="D24" s="117"/>
      <c r="F24" s="123"/>
    </row>
    <row r="25" spans="2:6" x14ac:dyDescent="0.3">
      <c r="B25" s="116"/>
      <c r="C25" s="115"/>
      <c r="D25" s="116"/>
      <c r="F25" s="122"/>
    </row>
    <row r="26" spans="2:6" x14ac:dyDescent="0.3">
      <c r="B26" s="117"/>
      <c r="C26" s="118"/>
      <c r="D26" s="117"/>
      <c r="F26" s="123"/>
    </row>
    <row r="27" spans="2:6" x14ac:dyDescent="0.3">
      <c r="B27" s="116"/>
      <c r="C27" s="115"/>
      <c r="D27" s="116"/>
      <c r="F27" s="122"/>
    </row>
    <row r="28" spans="2:6" x14ac:dyDescent="0.3">
      <c r="B28" s="117"/>
      <c r="C28" s="118"/>
      <c r="D28" s="117"/>
      <c r="F28" s="123"/>
    </row>
    <row r="29" spans="2:6" x14ac:dyDescent="0.3">
      <c r="B29" s="116"/>
      <c r="C29" s="115"/>
      <c r="D29" s="116"/>
      <c r="F29" s="122"/>
    </row>
    <row r="30" spans="2:6" x14ac:dyDescent="0.3">
      <c r="B30" s="117"/>
      <c r="C30" s="118"/>
      <c r="D30" s="117"/>
      <c r="F30" s="123"/>
    </row>
    <row r="31" spans="2:6" x14ac:dyDescent="0.3">
      <c r="B31" s="116"/>
      <c r="C31" s="115"/>
      <c r="D31" s="116"/>
      <c r="F31" s="122"/>
    </row>
    <row r="32" spans="2:6" x14ac:dyDescent="0.3">
      <c r="B32" s="117"/>
      <c r="C32" s="118"/>
      <c r="D32" s="117"/>
      <c r="F32" s="123"/>
    </row>
    <row r="33" spans="2:6" x14ac:dyDescent="0.3">
      <c r="B33" s="116"/>
      <c r="C33" s="115"/>
      <c r="D33" s="116"/>
      <c r="F33" s="122"/>
    </row>
    <row r="34" spans="2:6" x14ac:dyDescent="0.3">
      <c r="B34" s="117"/>
      <c r="C34" s="118"/>
      <c r="D34" s="117"/>
      <c r="F34" s="123"/>
    </row>
    <row r="35" spans="2:6" x14ac:dyDescent="0.3">
      <c r="B35" s="116"/>
      <c r="C35" s="115"/>
      <c r="D35" s="116"/>
      <c r="F35" s="122"/>
    </row>
    <row r="36" spans="2:6" x14ac:dyDescent="0.3">
      <c r="B36" s="117"/>
      <c r="C36" s="118"/>
      <c r="D36" s="117"/>
      <c r="F36" s="123"/>
    </row>
    <row r="37" spans="2:6" x14ac:dyDescent="0.3">
      <c r="B37" s="116"/>
      <c r="C37" s="115"/>
      <c r="D37" s="116"/>
      <c r="F37" s="122"/>
    </row>
    <row r="38" spans="2:6" x14ac:dyDescent="0.3">
      <c r="B38" s="117"/>
      <c r="C38" s="118"/>
      <c r="D38" s="117"/>
      <c r="F38" s="123"/>
    </row>
    <row r="39" spans="2:6" x14ac:dyDescent="0.3">
      <c r="B39" s="116"/>
      <c r="C39" s="115"/>
      <c r="D39" s="116"/>
      <c r="F39" s="122"/>
    </row>
    <row r="40" spans="2:6" x14ac:dyDescent="0.3">
      <c r="B40" s="117"/>
      <c r="C40" s="118"/>
      <c r="D40" s="117"/>
      <c r="F40" s="123"/>
    </row>
    <row r="41" spans="2:6" x14ac:dyDescent="0.3">
      <c r="B41" s="116"/>
      <c r="C41" s="115"/>
      <c r="D41" s="116"/>
      <c r="F41" s="122"/>
    </row>
    <row r="42" spans="2:6" x14ac:dyDescent="0.3">
      <c r="B42" s="117"/>
      <c r="C42" s="118"/>
      <c r="D42" s="117"/>
      <c r="F42" s="123"/>
    </row>
    <row r="43" spans="2:6" x14ac:dyDescent="0.3">
      <c r="B43" s="116"/>
      <c r="C43" s="115"/>
      <c r="D43" s="116"/>
      <c r="F43" s="124"/>
    </row>
  </sheetData>
  <mergeCells count="4">
    <mergeCell ref="F6:F7"/>
    <mergeCell ref="F4:F5"/>
    <mergeCell ref="F8:F9"/>
    <mergeCell ref="F12:F17"/>
  </mergeCells>
  <hyperlinks>
    <hyperlink ref="C3" r:id="rId1" xr:uid="{4700361D-8119-431A-A296-3646C5C28F01}"/>
    <hyperlink ref="C4" r:id="rId2" xr:uid="{DFC74434-84D1-414B-AD4F-74DC96BD11C6}"/>
    <hyperlink ref="C5" r:id="rId3" xr:uid="{0FF11B01-4BBE-4A55-B842-AD09128A41C5}"/>
  </hyperlinks>
  <pageMargins left="0.511811024" right="0.511811024" top="0.78740157499999996" bottom="0.78740157499999996" header="0.31496062000000002" footer="0.31496062000000002"/>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8450-D324-4567-A8D5-9780B10645CA}">
  <sheetPr>
    <tabColor rgb="FFFFC000"/>
  </sheetPr>
  <dimension ref="A1:AB60"/>
  <sheetViews>
    <sheetView zoomScale="115" zoomScaleNormal="115" workbookViewId="0">
      <selection activeCell="P8" sqref="P8"/>
    </sheetView>
  </sheetViews>
  <sheetFormatPr defaultColWidth="9.109375" defaultRowHeight="14.4" x14ac:dyDescent="0.3"/>
  <cols>
    <col min="1" max="16384" width="9.109375" style="98"/>
  </cols>
  <sheetData>
    <row r="1" spans="1:28" ht="15" customHeight="1" x14ac:dyDescent="0.3">
      <c r="A1" s="156" t="s">
        <v>0</v>
      </c>
      <c r="B1" s="156"/>
      <c r="C1" s="156"/>
      <c r="D1" s="156"/>
      <c r="E1" s="156"/>
      <c r="F1" s="156"/>
      <c r="G1" s="156"/>
      <c r="H1" s="156"/>
      <c r="I1" s="156"/>
      <c r="J1" s="156"/>
      <c r="K1" s="12"/>
      <c r="L1" s="12"/>
      <c r="M1" s="101"/>
      <c r="N1" s="96"/>
      <c r="O1" s="97"/>
      <c r="P1" s="97"/>
      <c r="Q1" s="97"/>
      <c r="R1" s="97"/>
      <c r="S1" s="97"/>
      <c r="T1" s="97"/>
      <c r="U1" s="97"/>
      <c r="V1" s="97"/>
      <c r="W1" s="97"/>
      <c r="X1" s="97"/>
      <c r="Y1" s="97"/>
      <c r="Z1" s="97"/>
      <c r="AA1" s="97"/>
      <c r="AB1" s="97"/>
    </row>
    <row r="2" spans="1:28" ht="15" customHeight="1" x14ac:dyDescent="0.3">
      <c r="A2" s="156"/>
      <c r="B2" s="156"/>
      <c r="C2" s="156"/>
      <c r="D2" s="156"/>
      <c r="E2" s="156"/>
      <c r="F2" s="156"/>
      <c r="G2" s="156"/>
      <c r="H2" s="156"/>
      <c r="I2" s="156"/>
      <c r="J2" s="156"/>
      <c r="K2" s="12"/>
      <c r="L2" s="12"/>
      <c r="M2" s="101"/>
      <c r="N2" s="96"/>
      <c r="O2" s="97"/>
      <c r="P2" s="97"/>
      <c r="Q2" s="97"/>
      <c r="R2" s="97"/>
      <c r="S2" s="97"/>
      <c r="T2" s="97"/>
      <c r="U2" s="97"/>
      <c r="V2" s="97"/>
      <c r="W2" s="97"/>
      <c r="X2" s="97"/>
      <c r="Y2" s="97"/>
      <c r="Z2" s="97"/>
      <c r="AA2" s="97"/>
      <c r="AB2" s="97"/>
    </row>
    <row r="3" spans="1:28" ht="15" customHeight="1" x14ac:dyDescent="0.3">
      <c r="A3" s="156"/>
      <c r="B3" s="156"/>
      <c r="C3" s="156"/>
      <c r="D3" s="156"/>
      <c r="E3" s="156"/>
      <c r="F3" s="156"/>
      <c r="G3" s="156"/>
      <c r="H3" s="156"/>
      <c r="I3" s="156"/>
      <c r="J3" s="156"/>
      <c r="K3" s="157" t="s">
        <v>1</v>
      </c>
      <c r="L3" s="157"/>
      <c r="M3" s="157"/>
      <c r="N3" s="96"/>
      <c r="O3" s="97"/>
      <c r="P3" s="97"/>
      <c r="Q3" s="97"/>
      <c r="R3" s="97"/>
      <c r="S3" s="97"/>
      <c r="T3" s="97"/>
      <c r="U3" s="97"/>
      <c r="V3" s="97"/>
      <c r="W3" s="97"/>
      <c r="X3" s="97"/>
      <c r="Y3" s="97"/>
      <c r="Z3" s="97"/>
      <c r="AA3" s="97"/>
      <c r="AB3" s="97"/>
    </row>
    <row r="4" spans="1:28" ht="15" thickBot="1" x14ac:dyDescent="0.35">
      <c r="A4" s="5"/>
      <c r="B4" s="5"/>
      <c r="C4" s="5"/>
      <c r="D4" s="5"/>
      <c r="E4" s="5"/>
      <c r="F4" s="5"/>
      <c r="G4" s="5"/>
      <c r="H4" s="5"/>
      <c r="I4" s="5"/>
      <c r="J4" s="5"/>
      <c r="K4" s="5"/>
      <c r="L4" s="5"/>
      <c r="M4" s="5"/>
      <c r="N4" s="97"/>
      <c r="O4" s="97"/>
      <c r="P4" s="97"/>
      <c r="Q4" s="97"/>
      <c r="R4" s="97"/>
      <c r="S4" s="97"/>
      <c r="T4" s="97"/>
      <c r="U4" s="97"/>
      <c r="V4" s="97"/>
      <c r="W4" s="97"/>
      <c r="X4" s="97"/>
      <c r="Y4" s="97"/>
      <c r="Z4" s="97"/>
      <c r="AA4" s="97"/>
      <c r="AB4" s="97"/>
    </row>
    <row r="5" spans="1:28" ht="15.6" x14ac:dyDescent="0.3">
      <c r="A5" s="135" t="s">
        <v>2</v>
      </c>
      <c r="B5" s="136"/>
      <c r="C5" s="136"/>
      <c r="D5" s="136"/>
      <c r="E5" s="136"/>
      <c r="F5" s="136"/>
      <c r="G5" s="136"/>
      <c r="H5" s="136"/>
      <c r="I5" s="136"/>
      <c r="J5" s="136"/>
      <c r="K5" s="136"/>
      <c r="L5" s="136"/>
      <c r="M5" s="137"/>
      <c r="N5" s="97"/>
      <c r="O5" s="97"/>
      <c r="P5" s="97"/>
      <c r="Q5" s="97"/>
      <c r="R5" s="97"/>
      <c r="S5" s="97"/>
      <c r="T5" s="97"/>
      <c r="U5" s="97"/>
      <c r="V5" s="97"/>
      <c r="W5" s="97"/>
      <c r="X5" s="97"/>
      <c r="Y5" s="97"/>
      <c r="Z5" s="97"/>
      <c r="AA5" s="97"/>
      <c r="AB5" s="97"/>
    </row>
    <row r="6" spans="1:28" ht="43.5" customHeight="1" thickBot="1" x14ac:dyDescent="0.35">
      <c r="A6" s="158" t="s">
        <v>3</v>
      </c>
      <c r="B6" s="159"/>
      <c r="C6" s="159"/>
      <c r="D6" s="159"/>
      <c r="E6" s="159"/>
      <c r="F6" s="159"/>
      <c r="G6" s="159"/>
      <c r="H6" s="159"/>
      <c r="I6" s="159"/>
      <c r="J6" s="159"/>
      <c r="K6" s="159"/>
      <c r="L6" s="159"/>
      <c r="M6" s="160"/>
      <c r="N6" s="97"/>
      <c r="O6" s="97"/>
      <c r="P6" s="97"/>
      <c r="Q6" s="97"/>
      <c r="R6" s="97"/>
      <c r="S6" s="97"/>
      <c r="T6" s="97"/>
      <c r="U6" s="97"/>
      <c r="V6" s="97"/>
      <c r="W6" s="97"/>
      <c r="X6" s="97"/>
      <c r="Y6" s="97"/>
      <c r="Z6" s="97"/>
      <c r="AA6" s="97"/>
      <c r="AB6" s="97"/>
    </row>
    <row r="7" spans="1:28" ht="3.75" customHeight="1" thickBot="1" x14ac:dyDescent="0.35">
      <c r="A7" s="5"/>
      <c r="B7" s="5"/>
      <c r="C7" s="5"/>
      <c r="D7" s="5"/>
      <c r="E7" s="5"/>
      <c r="F7" s="5"/>
      <c r="G7" s="5"/>
      <c r="H7" s="5"/>
      <c r="I7" s="5"/>
      <c r="J7" s="5"/>
      <c r="K7" s="5"/>
      <c r="L7" s="5"/>
      <c r="M7" s="5"/>
      <c r="N7" s="97"/>
      <c r="O7" s="97"/>
      <c r="P7" s="97"/>
      <c r="Q7" s="97"/>
      <c r="R7" s="97"/>
      <c r="S7" s="97"/>
      <c r="T7" s="97"/>
      <c r="U7" s="97"/>
      <c r="V7" s="97"/>
      <c r="W7" s="97"/>
      <c r="X7" s="97"/>
      <c r="Y7" s="97"/>
      <c r="Z7" s="97"/>
      <c r="AA7" s="97"/>
      <c r="AB7" s="97"/>
    </row>
    <row r="8" spans="1:28" ht="15.6" x14ac:dyDescent="0.3">
      <c r="A8" s="135" t="s">
        <v>4</v>
      </c>
      <c r="B8" s="136"/>
      <c r="C8" s="136"/>
      <c r="D8" s="136"/>
      <c r="E8" s="136"/>
      <c r="F8" s="136"/>
      <c r="G8" s="136"/>
      <c r="H8" s="136"/>
      <c r="I8" s="136"/>
      <c r="J8" s="136"/>
      <c r="K8" s="136"/>
      <c r="L8" s="136"/>
      <c r="M8" s="137"/>
      <c r="N8" s="97"/>
      <c r="O8" s="97"/>
      <c r="P8" s="97"/>
      <c r="Q8" s="97"/>
      <c r="R8" s="97"/>
      <c r="S8" s="97"/>
      <c r="T8" s="97"/>
      <c r="U8" s="97"/>
      <c r="V8" s="97"/>
      <c r="W8" s="97"/>
      <c r="X8" s="97"/>
      <c r="Y8" s="97"/>
      <c r="Z8" s="97"/>
      <c r="AA8" s="97"/>
      <c r="AB8" s="97"/>
    </row>
    <row r="9" spans="1:28" x14ac:dyDescent="0.3">
      <c r="A9" s="161" t="s">
        <v>5</v>
      </c>
      <c r="B9" s="162"/>
      <c r="C9" s="162"/>
      <c r="D9" s="162"/>
      <c r="E9" s="162"/>
      <c r="F9" s="162"/>
      <c r="G9" s="162"/>
      <c r="H9" s="162"/>
      <c r="I9" s="162"/>
      <c r="J9" s="162"/>
      <c r="K9" s="162"/>
      <c r="L9" s="162"/>
      <c r="M9" s="163"/>
      <c r="N9" s="97"/>
      <c r="O9" s="97"/>
      <c r="P9" s="97"/>
      <c r="Q9" s="97"/>
      <c r="R9" s="97"/>
      <c r="S9" s="97"/>
      <c r="T9" s="97"/>
      <c r="U9" s="97"/>
      <c r="V9" s="97"/>
      <c r="W9" s="97"/>
      <c r="X9" s="97"/>
      <c r="Y9" s="97"/>
      <c r="Z9" s="97"/>
      <c r="AA9" s="97"/>
      <c r="AB9" s="97"/>
    </row>
    <row r="10" spans="1:28" x14ac:dyDescent="0.3">
      <c r="A10" s="161" t="s">
        <v>6</v>
      </c>
      <c r="B10" s="162"/>
      <c r="C10" s="162"/>
      <c r="D10" s="162"/>
      <c r="E10" s="162"/>
      <c r="F10" s="162"/>
      <c r="G10" s="162"/>
      <c r="H10" s="162"/>
      <c r="I10" s="162"/>
      <c r="J10" s="162"/>
      <c r="K10" s="162"/>
      <c r="L10" s="162"/>
      <c r="M10" s="163"/>
      <c r="N10" s="97"/>
      <c r="O10" s="97"/>
      <c r="P10" s="97"/>
      <c r="Q10" s="97"/>
      <c r="R10" s="97"/>
      <c r="S10" s="97"/>
      <c r="T10" s="97"/>
      <c r="U10" s="97"/>
      <c r="V10" s="97"/>
      <c r="W10" s="97"/>
      <c r="X10" s="97"/>
      <c r="Y10" s="97"/>
      <c r="Z10" s="97"/>
      <c r="AA10" s="97"/>
      <c r="AB10" s="97"/>
    </row>
    <row r="11" spans="1:28" ht="28.5" customHeight="1" x14ac:dyDescent="0.3">
      <c r="A11" s="161" t="s">
        <v>7</v>
      </c>
      <c r="B11" s="162"/>
      <c r="C11" s="162"/>
      <c r="D11" s="162"/>
      <c r="E11" s="162"/>
      <c r="F11" s="162"/>
      <c r="G11" s="162"/>
      <c r="H11" s="162"/>
      <c r="I11" s="162"/>
      <c r="J11" s="162"/>
      <c r="K11" s="162"/>
      <c r="L11" s="162"/>
      <c r="M11" s="163"/>
      <c r="N11" s="97"/>
      <c r="O11" s="97"/>
      <c r="P11" s="97"/>
      <c r="Q11" s="97"/>
      <c r="R11" s="97"/>
      <c r="S11" s="97"/>
      <c r="T11" s="97"/>
      <c r="U11" s="97"/>
      <c r="V11" s="97"/>
      <c r="W11" s="97"/>
      <c r="X11" s="97"/>
      <c r="Y11" s="97"/>
      <c r="Z11" s="97"/>
      <c r="AA11" s="97"/>
      <c r="AB11" s="97"/>
    </row>
    <row r="12" spans="1:28" ht="29.25" customHeight="1" x14ac:dyDescent="0.3">
      <c r="A12" s="161" t="s">
        <v>8</v>
      </c>
      <c r="B12" s="162"/>
      <c r="C12" s="162"/>
      <c r="D12" s="162"/>
      <c r="E12" s="162"/>
      <c r="F12" s="162"/>
      <c r="G12" s="162"/>
      <c r="H12" s="162"/>
      <c r="I12" s="162"/>
      <c r="J12" s="162"/>
      <c r="K12" s="162"/>
      <c r="L12" s="162"/>
      <c r="M12" s="163"/>
      <c r="N12" s="97"/>
      <c r="O12" s="97"/>
      <c r="P12" s="97"/>
      <c r="Q12" s="97"/>
      <c r="R12" s="97"/>
      <c r="S12" s="97"/>
      <c r="T12" s="97"/>
      <c r="U12" s="97"/>
      <c r="V12" s="97"/>
      <c r="W12" s="97"/>
      <c r="X12" s="97"/>
      <c r="Y12" s="97"/>
      <c r="Z12" s="97"/>
      <c r="AA12" s="97"/>
      <c r="AB12" s="97"/>
    </row>
    <row r="13" spans="1:28" x14ac:dyDescent="0.3">
      <c r="A13" s="102" t="s">
        <v>9</v>
      </c>
      <c r="B13" s="5"/>
      <c r="C13" s="5"/>
      <c r="D13" s="5"/>
      <c r="E13" s="5"/>
      <c r="F13" s="5"/>
      <c r="G13" s="5"/>
      <c r="H13" s="5"/>
      <c r="I13" s="5"/>
      <c r="J13" s="5"/>
      <c r="K13" s="5"/>
      <c r="L13" s="5"/>
      <c r="M13" s="103"/>
      <c r="N13" s="97"/>
      <c r="O13" s="97"/>
      <c r="P13" s="97"/>
      <c r="Q13" s="97"/>
      <c r="R13" s="97"/>
      <c r="S13" s="97"/>
      <c r="T13" s="97"/>
      <c r="U13" s="97"/>
      <c r="V13" s="97"/>
      <c r="W13" s="97"/>
      <c r="X13" s="97"/>
      <c r="Y13" s="97"/>
      <c r="Z13" s="97"/>
      <c r="AA13" s="97"/>
      <c r="AB13" s="97"/>
    </row>
    <row r="14" spans="1:28" x14ac:dyDescent="0.3">
      <c r="A14" s="104"/>
      <c r="B14" s="5" t="s">
        <v>10</v>
      </c>
      <c r="C14" s="5"/>
      <c r="D14" s="5"/>
      <c r="E14" s="5"/>
      <c r="F14" s="5"/>
      <c r="G14" s="5"/>
      <c r="H14" s="5"/>
      <c r="I14" s="5"/>
      <c r="J14" s="5"/>
      <c r="K14" s="5"/>
      <c r="L14" s="5"/>
      <c r="M14" s="103"/>
      <c r="N14" s="97"/>
      <c r="O14" s="97"/>
      <c r="P14" s="97"/>
      <c r="Q14" s="97"/>
      <c r="R14" s="97"/>
      <c r="S14" s="97"/>
      <c r="T14" s="97"/>
      <c r="U14" s="97"/>
      <c r="V14" s="97"/>
      <c r="W14" s="97"/>
      <c r="X14" s="97"/>
      <c r="Y14" s="97"/>
      <c r="Z14" s="97"/>
      <c r="AA14" s="97"/>
      <c r="AB14" s="97"/>
    </row>
    <row r="15" spans="1:28" x14ac:dyDescent="0.3">
      <c r="A15" s="105"/>
      <c r="B15" s="5" t="s">
        <v>11</v>
      </c>
      <c r="C15" s="5"/>
      <c r="D15" s="5"/>
      <c r="E15" s="5"/>
      <c r="F15" s="5"/>
      <c r="G15" s="5"/>
      <c r="H15" s="5"/>
      <c r="I15" s="5"/>
      <c r="J15" s="5"/>
      <c r="K15" s="5"/>
      <c r="L15" s="5"/>
      <c r="M15" s="103"/>
      <c r="N15" s="97"/>
      <c r="O15" s="97"/>
      <c r="P15" s="97"/>
      <c r="Q15" s="97"/>
      <c r="R15" s="97"/>
      <c r="S15" s="97"/>
      <c r="T15" s="97"/>
      <c r="U15" s="97"/>
      <c r="V15" s="97"/>
      <c r="W15" s="97"/>
      <c r="X15" s="97"/>
      <c r="Y15" s="97"/>
      <c r="Z15" s="97"/>
      <c r="AA15" s="97"/>
      <c r="AB15" s="97"/>
    </row>
    <row r="16" spans="1:28" ht="27.75" customHeight="1" thickBot="1" x14ac:dyDescent="0.35">
      <c r="A16" s="164" t="s">
        <v>12</v>
      </c>
      <c r="B16" s="165"/>
      <c r="C16" s="165"/>
      <c r="D16" s="165"/>
      <c r="E16" s="165"/>
      <c r="F16" s="165"/>
      <c r="G16" s="165"/>
      <c r="H16" s="165"/>
      <c r="I16" s="165"/>
      <c r="J16" s="165"/>
      <c r="K16" s="165"/>
      <c r="L16" s="165"/>
      <c r="M16" s="166"/>
      <c r="N16" s="97"/>
      <c r="O16" s="97"/>
      <c r="P16" s="97"/>
      <c r="Q16" s="97"/>
      <c r="R16" s="97"/>
      <c r="S16" s="97"/>
      <c r="T16" s="97"/>
      <c r="U16" s="97"/>
      <c r="V16" s="97"/>
      <c r="W16" s="97"/>
      <c r="X16" s="97"/>
      <c r="Y16" s="97"/>
      <c r="Z16" s="97"/>
      <c r="AA16" s="97"/>
      <c r="AB16" s="97"/>
    </row>
    <row r="17" spans="1:28" ht="3.75" customHeight="1" thickBot="1" x14ac:dyDescent="0.35">
      <c r="A17" s="5"/>
      <c r="B17" s="5"/>
      <c r="C17" s="5"/>
      <c r="D17" s="5"/>
      <c r="E17" s="5"/>
      <c r="F17" s="5"/>
      <c r="G17" s="5"/>
      <c r="H17" s="5"/>
      <c r="I17" s="5"/>
      <c r="J17" s="5"/>
      <c r="K17" s="5"/>
      <c r="L17" s="5"/>
      <c r="M17" s="5"/>
      <c r="N17" s="97"/>
      <c r="O17" s="97"/>
      <c r="P17" s="97"/>
      <c r="Q17" s="97"/>
      <c r="R17" s="97"/>
      <c r="S17" s="97"/>
      <c r="T17" s="97"/>
      <c r="U17" s="97"/>
      <c r="V17" s="97"/>
      <c r="W17" s="97"/>
      <c r="X17" s="97"/>
      <c r="Y17" s="97"/>
      <c r="Z17" s="97"/>
      <c r="AA17" s="97"/>
      <c r="AB17" s="97"/>
    </row>
    <row r="18" spans="1:28" ht="15.6" x14ac:dyDescent="0.3">
      <c r="A18" s="135" t="s">
        <v>13</v>
      </c>
      <c r="B18" s="136"/>
      <c r="C18" s="136"/>
      <c r="D18" s="136"/>
      <c r="E18" s="136"/>
      <c r="F18" s="136"/>
      <c r="G18" s="136"/>
      <c r="H18" s="136"/>
      <c r="I18" s="136"/>
      <c r="J18" s="136"/>
      <c r="K18" s="136"/>
      <c r="L18" s="136"/>
      <c r="M18" s="137"/>
      <c r="N18" s="97"/>
      <c r="O18" s="97"/>
      <c r="P18" s="97"/>
      <c r="Q18" s="97"/>
      <c r="R18" s="97"/>
      <c r="S18" s="97"/>
      <c r="T18" s="97"/>
      <c r="U18" s="97"/>
      <c r="V18" s="97"/>
      <c r="W18" s="97"/>
      <c r="X18" s="97"/>
      <c r="Y18" s="97"/>
      <c r="Z18" s="97"/>
      <c r="AA18" s="97"/>
      <c r="AB18" s="97"/>
    </row>
    <row r="19" spans="1:28" x14ac:dyDescent="0.3">
      <c r="A19" s="102" t="s">
        <v>14</v>
      </c>
      <c r="B19" s="5"/>
      <c r="C19" s="5"/>
      <c r="D19" s="5"/>
      <c r="E19" s="5"/>
      <c r="F19" s="5"/>
      <c r="G19" s="5"/>
      <c r="H19" s="5"/>
      <c r="I19" s="5"/>
      <c r="J19" s="5"/>
      <c r="K19" s="5"/>
      <c r="L19" s="5"/>
      <c r="M19" s="103"/>
      <c r="N19" s="97"/>
      <c r="O19" s="97"/>
      <c r="P19" s="97"/>
      <c r="Q19" s="97"/>
      <c r="R19" s="97"/>
      <c r="S19" s="97"/>
      <c r="T19" s="97"/>
      <c r="U19" s="97"/>
      <c r="V19" s="97"/>
      <c r="W19" s="97"/>
      <c r="X19" s="97"/>
      <c r="Y19" s="97"/>
      <c r="Z19" s="97"/>
      <c r="AA19" s="97"/>
      <c r="AB19" s="97"/>
    </row>
    <row r="20" spans="1:28" ht="4.5" customHeight="1" x14ac:dyDescent="0.3">
      <c r="A20" s="102"/>
      <c r="B20" s="5"/>
      <c r="C20" s="5"/>
      <c r="D20" s="5"/>
      <c r="E20" s="5"/>
      <c r="F20" s="5"/>
      <c r="G20" s="5"/>
      <c r="H20" s="5"/>
      <c r="I20" s="5"/>
      <c r="J20" s="5"/>
      <c r="K20" s="5"/>
      <c r="L20" s="5"/>
      <c r="M20" s="103"/>
      <c r="N20" s="97"/>
      <c r="O20" s="97"/>
      <c r="P20" s="97"/>
      <c r="Q20" s="97"/>
      <c r="R20" s="97"/>
      <c r="S20" s="97"/>
      <c r="T20" s="97"/>
      <c r="U20" s="97"/>
      <c r="V20" s="97"/>
      <c r="W20" s="97"/>
      <c r="X20" s="97"/>
      <c r="Y20" s="97"/>
      <c r="Z20" s="97"/>
      <c r="AA20" s="97"/>
      <c r="AB20" s="97"/>
    </row>
    <row r="21" spans="1:28" x14ac:dyDescent="0.3">
      <c r="A21" s="173" t="s">
        <v>15</v>
      </c>
      <c r="B21" s="174"/>
      <c r="C21" s="174"/>
      <c r="D21" s="174"/>
      <c r="E21" s="174" t="s">
        <v>16</v>
      </c>
      <c r="F21" s="174"/>
      <c r="G21" s="174"/>
      <c r="H21" s="174"/>
      <c r="I21" s="174"/>
      <c r="J21" s="174"/>
      <c r="K21" s="174"/>
      <c r="L21" s="174"/>
      <c r="M21" s="175"/>
      <c r="N21" s="97"/>
      <c r="O21" s="97"/>
      <c r="P21" s="97"/>
      <c r="Q21" s="97"/>
      <c r="R21" s="97"/>
      <c r="S21" s="97"/>
      <c r="T21" s="97"/>
      <c r="U21" s="97"/>
      <c r="V21" s="97"/>
      <c r="W21" s="97"/>
      <c r="X21" s="97"/>
      <c r="Y21" s="97"/>
      <c r="Z21" s="97"/>
      <c r="AA21" s="97"/>
      <c r="AB21" s="97"/>
    </row>
    <row r="22" spans="1:28" x14ac:dyDescent="0.3">
      <c r="A22" s="152" t="s">
        <v>17</v>
      </c>
      <c r="B22" s="153"/>
      <c r="C22" s="153"/>
      <c r="D22" s="153"/>
      <c r="E22" s="150" t="s">
        <v>18</v>
      </c>
      <c r="F22" s="150"/>
      <c r="G22" s="150"/>
      <c r="H22" s="150"/>
      <c r="I22" s="150"/>
      <c r="J22" s="150"/>
      <c r="K22" s="150"/>
      <c r="L22" s="150"/>
      <c r="M22" s="151"/>
      <c r="N22" s="97"/>
      <c r="O22" s="97"/>
      <c r="P22" s="97"/>
      <c r="Q22" s="97"/>
      <c r="R22" s="97"/>
      <c r="S22" s="97"/>
      <c r="T22" s="97"/>
      <c r="U22" s="97"/>
      <c r="V22" s="97"/>
      <c r="W22" s="97"/>
      <c r="X22" s="97"/>
      <c r="Y22" s="97"/>
      <c r="Z22" s="97"/>
      <c r="AA22" s="97"/>
      <c r="AB22" s="97"/>
    </row>
    <row r="23" spans="1:28" x14ac:dyDescent="0.3">
      <c r="A23" s="152" t="s">
        <v>19</v>
      </c>
      <c r="B23" s="153"/>
      <c r="C23" s="153"/>
      <c r="D23" s="153"/>
      <c r="E23" s="150" t="s">
        <v>20</v>
      </c>
      <c r="F23" s="150"/>
      <c r="G23" s="150"/>
      <c r="H23" s="150"/>
      <c r="I23" s="150"/>
      <c r="J23" s="150"/>
      <c r="K23" s="150"/>
      <c r="L23" s="150"/>
      <c r="M23" s="151"/>
      <c r="N23" s="97"/>
      <c r="O23" s="97"/>
      <c r="P23" s="97"/>
      <c r="Q23" s="97"/>
      <c r="R23" s="97"/>
      <c r="S23" s="97"/>
      <c r="T23" s="97"/>
      <c r="U23" s="97"/>
      <c r="V23" s="97"/>
      <c r="W23" s="97"/>
      <c r="X23" s="97"/>
      <c r="Y23" s="97"/>
      <c r="Z23" s="97"/>
      <c r="AA23" s="97"/>
      <c r="AB23" s="97"/>
    </row>
    <row r="24" spans="1:28" x14ac:dyDescent="0.3">
      <c r="A24" s="152" t="s">
        <v>21</v>
      </c>
      <c r="B24" s="153"/>
      <c r="C24" s="153"/>
      <c r="D24" s="153"/>
      <c r="E24" s="150" t="s">
        <v>22</v>
      </c>
      <c r="F24" s="150"/>
      <c r="G24" s="150"/>
      <c r="H24" s="150"/>
      <c r="I24" s="150"/>
      <c r="J24" s="150"/>
      <c r="K24" s="150"/>
      <c r="L24" s="150"/>
      <c r="M24" s="151"/>
      <c r="N24" s="97"/>
      <c r="O24" s="97"/>
      <c r="P24" s="97"/>
      <c r="Q24" s="97"/>
      <c r="R24" s="97"/>
      <c r="S24" s="97"/>
      <c r="T24" s="97"/>
      <c r="U24" s="97"/>
      <c r="V24" s="97"/>
      <c r="W24" s="97"/>
      <c r="X24" s="97"/>
      <c r="Y24" s="97"/>
      <c r="Z24" s="97"/>
      <c r="AA24" s="97"/>
      <c r="AB24" s="97"/>
    </row>
    <row r="25" spans="1:28" x14ac:dyDescent="0.3">
      <c r="A25" s="152" t="s">
        <v>23</v>
      </c>
      <c r="B25" s="153"/>
      <c r="C25" s="153"/>
      <c r="D25" s="153"/>
      <c r="E25" s="150" t="s">
        <v>24</v>
      </c>
      <c r="F25" s="150"/>
      <c r="G25" s="150"/>
      <c r="H25" s="150"/>
      <c r="I25" s="150"/>
      <c r="J25" s="150"/>
      <c r="K25" s="150"/>
      <c r="L25" s="150"/>
      <c r="M25" s="151"/>
      <c r="N25" s="97"/>
      <c r="O25" s="97"/>
      <c r="P25" s="97"/>
      <c r="Q25" s="97"/>
      <c r="R25" s="97"/>
      <c r="S25" s="97"/>
      <c r="T25" s="97"/>
      <c r="U25" s="97"/>
      <c r="V25" s="97"/>
      <c r="W25" s="97"/>
      <c r="X25" s="97"/>
      <c r="Y25" s="97"/>
      <c r="Z25" s="97"/>
      <c r="AA25" s="97"/>
      <c r="AB25" s="97"/>
    </row>
    <row r="26" spans="1:28" x14ac:dyDescent="0.3">
      <c r="A26" s="152" t="s">
        <v>25</v>
      </c>
      <c r="B26" s="153"/>
      <c r="C26" s="153"/>
      <c r="D26" s="153"/>
      <c r="E26" s="150" t="s">
        <v>26</v>
      </c>
      <c r="F26" s="150"/>
      <c r="G26" s="150"/>
      <c r="H26" s="150"/>
      <c r="I26" s="150"/>
      <c r="J26" s="150"/>
      <c r="K26" s="150"/>
      <c r="L26" s="150"/>
      <c r="M26" s="151"/>
      <c r="N26" s="97"/>
      <c r="O26" s="97"/>
      <c r="P26" s="97"/>
      <c r="Q26" s="97"/>
      <c r="R26" s="97"/>
      <c r="S26" s="97"/>
      <c r="T26" s="97"/>
      <c r="U26" s="97"/>
      <c r="V26" s="97"/>
      <c r="W26" s="97"/>
      <c r="X26" s="97"/>
      <c r="Y26" s="97"/>
      <c r="Z26" s="97"/>
      <c r="AA26" s="97"/>
      <c r="AB26" s="97"/>
    </row>
    <row r="27" spans="1:28" x14ac:dyDescent="0.3">
      <c r="A27" s="154" t="s">
        <v>27</v>
      </c>
      <c r="B27" s="155"/>
      <c r="C27" s="155"/>
      <c r="D27" s="155"/>
      <c r="E27" s="150" t="s">
        <v>28</v>
      </c>
      <c r="F27" s="150"/>
      <c r="G27" s="150"/>
      <c r="H27" s="150"/>
      <c r="I27" s="150"/>
      <c r="J27" s="150"/>
      <c r="K27" s="150"/>
      <c r="L27" s="150"/>
      <c r="M27" s="151"/>
      <c r="N27" s="97"/>
      <c r="O27" s="97"/>
      <c r="P27" s="97"/>
      <c r="Q27" s="97"/>
      <c r="R27" s="97"/>
      <c r="S27" s="97"/>
      <c r="T27" s="97"/>
      <c r="U27" s="97"/>
      <c r="V27" s="97"/>
      <c r="W27" s="97"/>
      <c r="X27" s="97"/>
      <c r="Y27" s="97"/>
      <c r="Z27" s="97"/>
      <c r="AA27" s="97"/>
      <c r="AB27" s="97"/>
    </row>
    <row r="28" spans="1:28" x14ac:dyDescent="0.3">
      <c r="A28" s="152" t="s">
        <v>29</v>
      </c>
      <c r="B28" s="153"/>
      <c r="C28" s="153"/>
      <c r="D28" s="153"/>
      <c r="E28" s="150" t="s">
        <v>30</v>
      </c>
      <c r="F28" s="150"/>
      <c r="G28" s="150"/>
      <c r="H28" s="150"/>
      <c r="I28" s="150"/>
      <c r="J28" s="150"/>
      <c r="K28" s="150"/>
      <c r="L28" s="150"/>
      <c r="M28" s="151"/>
      <c r="N28" s="97"/>
      <c r="O28" s="97"/>
      <c r="P28" s="97"/>
      <c r="Q28" s="97"/>
      <c r="R28" s="97"/>
      <c r="S28" s="97"/>
      <c r="T28" s="97"/>
      <c r="U28" s="97"/>
      <c r="V28" s="97"/>
      <c r="W28" s="97"/>
      <c r="X28" s="97"/>
      <c r="Y28" s="97"/>
      <c r="Z28" s="97"/>
      <c r="AA28" s="97"/>
      <c r="AB28" s="97"/>
    </row>
    <row r="29" spans="1:28" x14ac:dyDescent="0.3">
      <c r="A29" s="152" t="s">
        <v>31</v>
      </c>
      <c r="B29" s="153"/>
      <c r="C29" s="153"/>
      <c r="D29" s="153"/>
      <c r="E29" s="150" t="s">
        <v>32</v>
      </c>
      <c r="F29" s="150"/>
      <c r="G29" s="150"/>
      <c r="H29" s="150"/>
      <c r="I29" s="150"/>
      <c r="J29" s="150"/>
      <c r="K29" s="150"/>
      <c r="L29" s="150"/>
      <c r="M29" s="151"/>
      <c r="N29" s="97"/>
      <c r="O29" s="97"/>
      <c r="P29" s="97"/>
      <c r="Q29" s="97"/>
      <c r="R29" s="97"/>
      <c r="S29" s="97"/>
      <c r="T29" s="97"/>
      <c r="U29" s="97"/>
      <c r="V29" s="97"/>
      <c r="W29" s="97"/>
      <c r="X29" s="97"/>
      <c r="Y29" s="97"/>
      <c r="Z29" s="97"/>
      <c r="AA29" s="97"/>
      <c r="AB29" s="97"/>
    </row>
    <row r="30" spans="1:28" x14ac:dyDescent="0.3">
      <c r="A30" s="152" t="s">
        <v>33</v>
      </c>
      <c r="B30" s="153"/>
      <c r="C30" s="153"/>
      <c r="D30" s="153"/>
      <c r="E30" s="150" t="s">
        <v>34</v>
      </c>
      <c r="F30" s="150"/>
      <c r="G30" s="150"/>
      <c r="H30" s="150"/>
      <c r="I30" s="150"/>
      <c r="J30" s="150"/>
      <c r="K30" s="150"/>
      <c r="L30" s="150"/>
      <c r="M30" s="151"/>
      <c r="N30" s="97"/>
      <c r="O30" s="97"/>
      <c r="P30" s="97"/>
      <c r="Q30" s="97"/>
      <c r="R30" s="97"/>
      <c r="S30" s="97"/>
      <c r="T30" s="97"/>
      <c r="U30" s="97"/>
      <c r="V30" s="97"/>
      <c r="W30" s="97"/>
      <c r="X30" s="97"/>
      <c r="Y30" s="97"/>
      <c r="Z30" s="97"/>
      <c r="AA30" s="97"/>
      <c r="AB30" s="97"/>
    </row>
    <row r="31" spans="1:28" x14ac:dyDescent="0.3">
      <c r="A31" s="152" t="s">
        <v>35</v>
      </c>
      <c r="B31" s="153"/>
      <c r="C31" s="153"/>
      <c r="D31" s="153"/>
      <c r="E31" s="150" t="s">
        <v>36</v>
      </c>
      <c r="F31" s="150"/>
      <c r="G31" s="150"/>
      <c r="H31" s="150"/>
      <c r="I31" s="150"/>
      <c r="J31" s="150"/>
      <c r="K31" s="150"/>
      <c r="L31" s="150"/>
      <c r="M31" s="151"/>
      <c r="N31" s="97"/>
      <c r="O31" s="97"/>
      <c r="P31" s="97"/>
      <c r="Q31" s="97"/>
      <c r="R31" s="97"/>
      <c r="S31" s="97"/>
      <c r="T31" s="97"/>
      <c r="U31" s="97"/>
      <c r="V31" s="97"/>
      <c r="W31" s="97"/>
      <c r="X31" s="97"/>
      <c r="Y31" s="97"/>
      <c r="Z31" s="97"/>
      <c r="AA31" s="97"/>
      <c r="AB31" s="97"/>
    </row>
    <row r="32" spans="1:28" x14ac:dyDescent="0.3">
      <c r="A32" s="152" t="s">
        <v>37</v>
      </c>
      <c r="B32" s="153"/>
      <c r="C32" s="153"/>
      <c r="D32" s="153"/>
      <c r="E32" s="150" t="s">
        <v>38</v>
      </c>
      <c r="F32" s="150"/>
      <c r="G32" s="150"/>
      <c r="H32" s="150"/>
      <c r="I32" s="150"/>
      <c r="J32" s="150"/>
      <c r="K32" s="150"/>
      <c r="L32" s="150"/>
      <c r="M32" s="151"/>
      <c r="N32" s="97"/>
      <c r="O32" s="97"/>
      <c r="P32" s="97"/>
      <c r="Q32" s="97"/>
      <c r="R32" s="97"/>
      <c r="S32" s="97"/>
      <c r="T32" s="97"/>
      <c r="U32" s="97"/>
      <c r="V32" s="97"/>
      <c r="W32" s="97"/>
      <c r="X32" s="97"/>
      <c r="Y32" s="97"/>
      <c r="Z32" s="97"/>
      <c r="AA32" s="97"/>
      <c r="AB32" s="97"/>
    </row>
    <row r="33" spans="1:28" x14ac:dyDescent="0.3">
      <c r="A33" s="154" t="s">
        <v>39</v>
      </c>
      <c r="B33" s="155"/>
      <c r="C33" s="155"/>
      <c r="D33" s="155"/>
      <c r="E33" s="150" t="s">
        <v>40</v>
      </c>
      <c r="F33" s="150"/>
      <c r="G33" s="150"/>
      <c r="H33" s="150"/>
      <c r="I33" s="150"/>
      <c r="J33" s="150"/>
      <c r="K33" s="150"/>
      <c r="L33" s="150"/>
      <c r="M33" s="151"/>
      <c r="N33" s="97"/>
      <c r="O33" s="97"/>
      <c r="P33" s="97"/>
      <c r="Q33" s="97"/>
      <c r="R33" s="97"/>
      <c r="S33" s="97"/>
      <c r="T33" s="97"/>
      <c r="U33" s="97"/>
      <c r="V33" s="97"/>
      <c r="W33" s="97"/>
      <c r="X33" s="97"/>
      <c r="Y33" s="97"/>
      <c r="Z33" s="97"/>
      <c r="AA33" s="97"/>
      <c r="AB33" s="97"/>
    </row>
    <row r="34" spans="1:28" ht="30" customHeight="1" x14ac:dyDescent="0.3">
      <c r="A34" s="140" t="s">
        <v>41</v>
      </c>
      <c r="B34" s="141"/>
      <c r="C34" s="141"/>
      <c r="D34" s="141"/>
      <c r="E34" s="142" t="s">
        <v>42</v>
      </c>
      <c r="F34" s="142"/>
      <c r="G34" s="142"/>
      <c r="H34" s="142"/>
      <c r="I34" s="142"/>
      <c r="J34" s="142"/>
      <c r="K34" s="142"/>
      <c r="L34" s="142"/>
      <c r="M34" s="143"/>
      <c r="N34" s="97"/>
      <c r="O34" s="97"/>
      <c r="P34" s="97"/>
      <c r="Q34" s="97"/>
      <c r="R34" s="97"/>
      <c r="S34" s="97"/>
      <c r="T34" s="97"/>
      <c r="U34" s="97"/>
      <c r="V34" s="97"/>
      <c r="W34" s="97"/>
      <c r="X34" s="97"/>
      <c r="Y34" s="97"/>
      <c r="Z34" s="97"/>
      <c r="AA34" s="97"/>
      <c r="AB34" s="97"/>
    </row>
    <row r="35" spans="1:28" ht="41.25" customHeight="1" x14ac:dyDescent="0.3">
      <c r="A35" s="140" t="s">
        <v>43</v>
      </c>
      <c r="B35" s="141"/>
      <c r="C35" s="141"/>
      <c r="D35" s="141"/>
      <c r="E35" s="142" t="s">
        <v>44</v>
      </c>
      <c r="F35" s="142"/>
      <c r="G35" s="142"/>
      <c r="H35" s="142"/>
      <c r="I35" s="142"/>
      <c r="J35" s="142"/>
      <c r="K35" s="142"/>
      <c r="L35" s="142"/>
      <c r="M35" s="143"/>
      <c r="N35" s="97"/>
      <c r="O35" s="97"/>
      <c r="P35" s="97"/>
      <c r="Q35" s="97"/>
      <c r="R35" s="97"/>
      <c r="S35" s="97"/>
      <c r="T35" s="97"/>
      <c r="U35" s="97"/>
      <c r="V35" s="97"/>
      <c r="W35" s="97"/>
      <c r="X35" s="97"/>
      <c r="Y35" s="97"/>
      <c r="Z35" s="97"/>
      <c r="AA35" s="97"/>
      <c r="AB35" s="97"/>
    </row>
    <row r="36" spans="1:28" ht="56.25" customHeight="1" x14ac:dyDescent="0.3">
      <c r="A36" s="140" t="s">
        <v>45</v>
      </c>
      <c r="B36" s="141"/>
      <c r="C36" s="141"/>
      <c r="D36" s="141"/>
      <c r="E36" s="142" t="s">
        <v>46</v>
      </c>
      <c r="F36" s="142"/>
      <c r="G36" s="142"/>
      <c r="H36" s="142"/>
      <c r="I36" s="142"/>
      <c r="J36" s="142"/>
      <c r="K36" s="142"/>
      <c r="L36" s="142"/>
      <c r="M36" s="143"/>
      <c r="N36" s="97"/>
      <c r="O36" s="97"/>
      <c r="P36" s="97"/>
      <c r="Q36" s="97"/>
      <c r="R36" s="97"/>
      <c r="S36" s="97"/>
      <c r="T36" s="97"/>
      <c r="U36" s="97"/>
      <c r="V36" s="97"/>
      <c r="W36" s="97"/>
      <c r="X36" s="97"/>
      <c r="Y36" s="97"/>
      <c r="Z36" s="97"/>
      <c r="AA36" s="97"/>
      <c r="AB36" s="97"/>
    </row>
    <row r="37" spans="1:28" ht="167.25" customHeight="1" x14ac:dyDescent="0.3">
      <c r="A37" s="140" t="s">
        <v>47</v>
      </c>
      <c r="B37" s="141"/>
      <c r="C37" s="141"/>
      <c r="D37" s="141"/>
      <c r="E37" s="142" t="s">
        <v>48</v>
      </c>
      <c r="F37" s="142"/>
      <c r="G37" s="142"/>
      <c r="H37" s="142"/>
      <c r="I37" s="142"/>
      <c r="J37" s="142"/>
      <c r="K37" s="142"/>
      <c r="L37" s="142"/>
      <c r="M37" s="143"/>
      <c r="N37" s="97"/>
      <c r="O37" s="97"/>
      <c r="P37" s="97"/>
      <c r="Q37" s="97"/>
      <c r="R37" s="97"/>
      <c r="S37" s="97"/>
      <c r="T37" s="97"/>
      <c r="U37" s="97"/>
      <c r="V37" s="97"/>
      <c r="W37" s="97"/>
      <c r="X37" s="97"/>
      <c r="Y37" s="97"/>
      <c r="Z37" s="97"/>
      <c r="AA37" s="97"/>
      <c r="AB37" s="97"/>
    </row>
    <row r="38" spans="1:28" ht="30" customHeight="1" x14ac:dyDescent="0.3">
      <c r="A38" s="140" t="s">
        <v>49</v>
      </c>
      <c r="B38" s="141"/>
      <c r="C38" s="141"/>
      <c r="D38" s="141"/>
      <c r="E38" s="142" t="s">
        <v>50</v>
      </c>
      <c r="F38" s="142"/>
      <c r="G38" s="142"/>
      <c r="H38" s="142"/>
      <c r="I38" s="142"/>
      <c r="J38" s="142"/>
      <c r="K38" s="142"/>
      <c r="L38" s="142"/>
      <c r="M38" s="143"/>
      <c r="N38" s="97"/>
      <c r="O38" s="97"/>
      <c r="P38" s="97"/>
      <c r="Q38" s="97"/>
      <c r="R38" s="97"/>
      <c r="S38" s="97"/>
      <c r="T38" s="97"/>
      <c r="U38" s="97"/>
      <c r="V38" s="97"/>
      <c r="W38" s="97"/>
      <c r="X38" s="97"/>
      <c r="Y38" s="97"/>
      <c r="Z38" s="97"/>
      <c r="AA38" s="97"/>
      <c r="AB38" s="97"/>
    </row>
    <row r="39" spans="1:28" x14ac:dyDescent="0.3">
      <c r="A39" s="140" t="s">
        <v>51</v>
      </c>
      <c r="B39" s="141"/>
      <c r="C39" s="141"/>
      <c r="D39" s="141"/>
      <c r="E39" s="142" t="s">
        <v>52</v>
      </c>
      <c r="F39" s="142"/>
      <c r="G39" s="142"/>
      <c r="H39" s="142"/>
      <c r="I39" s="142"/>
      <c r="J39" s="142"/>
      <c r="K39" s="142"/>
      <c r="L39" s="142"/>
      <c r="M39" s="143"/>
      <c r="N39" s="97"/>
      <c r="O39" s="97"/>
      <c r="P39" s="97"/>
      <c r="Q39" s="97"/>
      <c r="R39" s="97"/>
      <c r="S39" s="97"/>
      <c r="T39" s="97"/>
      <c r="U39" s="97"/>
      <c r="V39" s="97"/>
      <c r="W39" s="97"/>
      <c r="X39" s="97"/>
      <c r="Y39" s="97"/>
      <c r="Z39" s="97"/>
      <c r="AA39" s="97"/>
      <c r="AB39" s="97"/>
    </row>
    <row r="40" spans="1:28" ht="90.75" customHeight="1" x14ac:dyDescent="0.3">
      <c r="A40" s="140" t="s">
        <v>53</v>
      </c>
      <c r="B40" s="141"/>
      <c r="C40" s="141"/>
      <c r="D40" s="141"/>
      <c r="E40" s="142" t="s">
        <v>54</v>
      </c>
      <c r="F40" s="142"/>
      <c r="G40" s="142"/>
      <c r="H40" s="142"/>
      <c r="I40" s="142"/>
      <c r="J40" s="142"/>
      <c r="K40" s="142"/>
      <c r="L40" s="142"/>
      <c r="M40" s="143"/>
      <c r="N40" s="97"/>
      <c r="O40" s="97"/>
      <c r="P40" s="97"/>
      <c r="Q40" s="97"/>
      <c r="R40" s="97"/>
      <c r="S40" s="97"/>
      <c r="T40" s="97"/>
      <c r="U40" s="97"/>
      <c r="V40" s="97"/>
      <c r="W40" s="97"/>
      <c r="X40" s="97"/>
      <c r="Y40" s="97"/>
      <c r="Z40" s="97"/>
      <c r="AA40" s="97"/>
      <c r="AB40" s="97"/>
    </row>
    <row r="41" spans="1:28" ht="47.25" customHeight="1" x14ac:dyDescent="0.3">
      <c r="A41" s="140" t="s">
        <v>55</v>
      </c>
      <c r="B41" s="141"/>
      <c r="C41" s="141"/>
      <c r="D41" s="141"/>
      <c r="E41" s="142" t="s">
        <v>56</v>
      </c>
      <c r="F41" s="142"/>
      <c r="G41" s="142"/>
      <c r="H41" s="142"/>
      <c r="I41" s="142"/>
      <c r="J41" s="142"/>
      <c r="K41" s="142"/>
      <c r="L41" s="142"/>
      <c r="M41" s="143"/>
      <c r="N41" s="97"/>
      <c r="O41" s="97"/>
      <c r="P41" s="97"/>
      <c r="Q41" s="97"/>
      <c r="R41" s="97"/>
      <c r="S41" s="97"/>
      <c r="T41" s="97"/>
      <c r="U41" s="97"/>
      <c r="V41" s="97"/>
      <c r="W41" s="97"/>
      <c r="X41" s="97"/>
      <c r="Y41" s="97"/>
      <c r="Z41" s="97"/>
      <c r="AA41" s="97"/>
      <c r="AB41" s="97"/>
    </row>
    <row r="42" spans="1:28" ht="30.75" customHeight="1" x14ac:dyDescent="0.3">
      <c r="A42" s="140" t="s">
        <v>57</v>
      </c>
      <c r="B42" s="141"/>
      <c r="C42" s="141"/>
      <c r="D42" s="141"/>
      <c r="E42" s="142" t="s">
        <v>58</v>
      </c>
      <c r="F42" s="142"/>
      <c r="G42" s="142"/>
      <c r="H42" s="142"/>
      <c r="I42" s="142"/>
      <c r="J42" s="142"/>
      <c r="K42" s="142"/>
      <c r="L42" s="142"/>
      <c r="M42" s="143"/>
      <c r="N42" s="97"/>
      <c r="O42" s="97"/>
      <c r="P42" s="97"/>
      <c r="Q42" s="97"/>
      <c r="R42" s="97"/>
      <c r="S42" s="97"/>
      <c r="T42" s="97"/>
      <c r="U42" s="97"/>
      <c r="V42" s="97"/>
      <c r="W42" s="97"/>
      <c r="X42" s="97"/>
      <c r="Y42" s="97"/>
      <c r="Z42" s="97"/>
      <c r="AA42" s="97"/>
      <c r="AB42" s="97"/>
    </row>
    <row r="43" spans="1:28" ht="60" customHeight="1" x14ac:dyDescent="0.3">
      <c r="A43" s="140" t="s">
        <v>59</v>
      </c>
      <c r="B43" s="141"/>
      <c r="C43" s="141"/>
      <c r="D43" s="141"/>
      <c r="E43" s="142" t="s">
        <v>60</v>
      </c>
      <c r="F43" s="142"/>
      <c r="G43" s="142"/>
      <c r="H43" s="142"/>
      <c r="I43" s="142"/>
      <c r="J43" s="142"/>
      <c r="K43" s="142"/>
      <c r="L43" s="142"/>
      <c r="M43" s="143"/>
      <c r="N43" s="97"/>
      <c r="O43" s="97"/>
      <c r="P43" s="97"/>
      <c r="Q43" s="97"/>
      <c r="R43" s="97"/>
      <c r="S43" s="97"/>
      <c r="T43" s="97"/>
      <c r="U43" s="97"/>
      <c r="V43" s="97"/>
      <c r="W43" s="97"/>
      <c r="X43" s="97"/>
      <c r="Y43" s="97"/>
      <c r="Z43" s="97"/>
      <c r="AA43" s="97"/>
      <c r="AB43" s="97"/>
    </row>
    <row r="44" spans="1:28" ht="3.75" customHeight="1" thickBot="1" x14ac:dyDescent="0.35">
      <c r="A44" s="144"/>
      <c r="B44" s="145"/>
      <c r="C44" s="145"/>
      <c r="D44" s="145"/>
      <c r="E44" s="146"/>
      <c r="F44" s="146"/>
      <c r="G44" s="146"/>
      <c r="H44" s="146"/>
      <c r="I44" s="146"/>
      <c r="J44" s="146"/>
      <c r="K44" s="146"/>
      <c r="L44" s="146"/>
      <c r="M44" s="147"/>
      <c r="N44" s="97"/>
      <c r="O44" s="97"/>
      <c r="P44" s="97"/>
      <c r="Q44" s="97"/>
      <c r="R44" s="97"/>
      <c r="S44" s="97"/>
      <c r="T44" s="97"/>
      <c r="U44" s="97"/>
      <c r="V44" s="97"/>
      <c r="W44" s="97"/>
      <c r="X44" s="97"/>
      <c r="Y44" s="97"/>
      <c r="Z44" s="97"/>
      <c r="AA44" s="97"/>
      <c r="AB44" s="97"/>
    </row>
    <row r="45" spans="1:28" ht="4.5" customHeight="1" thickBot="1" x14ac:dyDescent="0.35">
      <c r="A45" s="148"/>
      <c r="B45" s="148"/>
      <c r="C45" s="148"/>
      <c r="D45" s="148"/>
      <c r="E45" s="149"/>
      <c r="F45" s="149"/>
      <c r="G45" s="149"/>
      <c r="H45" s="149"/>
      <c r="I45" s="149"/>
      <c r="J45" s="149"/>
      <c r="K45" s="149"/>
      <c r="L45" s="149"/>
      <c r="M45" s="149"/>
      <c r="N45" s="97"/>
      <c r="O45" s="97"/>
      <c r="P45" s="97"/>
      <c r="Q45" s="97"/>
      <c r="R45" s="97"/>
      <c r="S45" s="97"/>
      <c r="T45" s="97"/>
      <c r="U45" s="97"/>
      <c r="V45" s="97"/>
      <c r="W45" s="97"/>
      <c r="X45" s="97"/>
      <c r="Y45" s="97"/>
      <c r="Z45" s="97"/>
      <c r="AA45" s="97"/>
      <c r="AB45" s="97"/>
    </row>
    <row r="46" spans="1:28" ht="15" customHeight="1" x14ac:dyDescent="0.3">
      <c r="A46" s="135" t="s">
        <v>61</v>
      </c>
      <c r="B46" s="136"/>
      <c r="C46" s="136"/>
      <c r="D46" s="136"/>
      <c r="E46" s="136"/>
      <c r="F46" s="136"/>
      <c r="G46" s="136"/>
      <c r="H46" s="136"/>
      <c r="I46" s="136"/>
      <c r="J46" s="136"/>
      <c r="K46" s="136"/>
      <c r="L46" s="136"/>
      <c r="M46" s="137"/>
      <c r="N46" s="97"/>
      <c r="O46" s="97"/>
      <c r="P46" s="97"/>
      <c r="Q46" s="97"/>
      <c r="R46" s="97"/>
      <c r="S46" s="97"/>
      <c r="T46" s="97"/>
      <c r="U46" s="97"/>
      <c r="V46" s="97"/>
      <c r="W46" s="97"/>
      <c r="X46" s="97"/>
      <c r="Y46" s="97"/>
      <c r="Z46" s="97"/>
      <c r="AA46" s="97"/>
      <c r="AB46" s="97"/>
    </row>
    <row r="47" spans="1:28" ht="15" customHeight="1" x14ac:dyDescent="0.3">
      <c r="A47" s="138" t="s">
        <v>62</v>
      </c>
      <c r="B47" s="138"/>
      <c r="C47" s="138" t="s">
        <v>63</v>
      </c>
      <c r="D47" s="138"/>
      <c r="E47" s="138" t="s">
        <v>64</v>
      </c>
      <c r="F47" s="138"/>
      <c r="G47" s="138" t="s">
        <v>65</v>
      </c>
      <c r="H47" s="138"/>
      <c r="I47" s="138"/>
      <c r="J47" s="138"/>
      <c r="K47" s="138"/>
      <c r="L47" s="138"/>
      <c r="M47" s="139"/>
      <c r="N47" s="97"/>
      <c r="O47" s="97"/>
      <c r="P47" s="97"/>
      <c r="Q47" s="97"/>
      <c r="R47" s="97"/>
      <c r="S47" s="97"/>
      <c r="T47" s="97"/>
      <c r="U47" s="97"/>
      <c r="V47" s="97"/>
      <c r="W47" s="97"/>
      <c r="X47" s="97"/>
      <c r="Y47" s="97"/>
      <c r="Z47" s="97"/>
      <c r="AA47" s="97"/>
      <c r="AB47" s="97"/>
    </row>
    <row r="48" spans="1:28" x14ac:dyDescent="0.3">
      <c r="A48" s="167">
        <v>44835</v>
      </c>
      <c r="B48" s="168"/>
      <c r="C48" s="169" t="s">
        <v>66</v>
      </c>
      <c r="D48" s="168"/>
      <c r="E48" s="169" t="s">
        <v>67</v>
      </c>
      <c r="F48" s="168"/>
      <c r="G48" s="170" t="s">
        <v>68</v>
      </c>
      <c r="H48" s="171"/>
      <c r="I48" s="171"/>
      <c r="J48" s="171"/>
      <c r="K48" s="171"/>
      <c r="L48" s="171"/>
      <c r="M48" s="172"/>
      <c r="N48" s="97"/>
      <c r="O48" s="97"/>
      <c r="P48" s="97"/>
      <c r="Q48" s="97"/>
      <c r="R48" s="97"/>
      <c r="S48" s="97"/>
      <c r="T48" s="97"/>
      <c r="U48" s="97"/>
      <c r="V48" s="97"/>
      <c r="W48" s="97"/>
      <c r="X48" s="97"/>
      <c r="Y48" s="97"/>
      <c r="Z48" s="97"/>
      <c r="AA48" s="97"/>
      <c r="AB48" s="97"/>
    </row>
    <row r="49" spans="1:28" x14ac:dyDescent="0.3">
      <c r="A49" s="167">
        <v>44866</v>
      </c>
      <c r="B49" s="168"/>
      <c r="C49" s="169" t="s">
        <v>69</v>
      </c>
      <c r="D49" s="168"/>
      <c r="E49" s="169" t="s">
        <v>67</v>
      </c>
      <c r="F49" s="168"/>
      <c r="G49" s="170" t="s">
        <v>70</v>
      </c>
      <c r="H49" s="171"/>
      <c r="I49" s="171"/>
      <c r="J49" s="171"/>
      <c r="K49" s="171"/>
      <c r="L49" s="171"/>
      <c r="M49" s="172"/>
      <c r="N49" s="97"/>
      <c r="O49" s="97"/>
      <c r="P49" s="97"/>
      <c r="Q49" s="97"/>
      <c r="R49" s="97"/>
      <c r="S49" s="97"/>
      <c r="T49" s="97"/>
      <c r="U49" s="97"/>
      <c r="V49" s="97"/>
      <c r="W49" s="97"/>
      <c r="X49" s="97"/>
      <c r="Y49" s="97"/>
      <c r="Z49" s="97"/>
      <c r="AA49" s="97"/>
      <c r="AB49" s="97"/>
    </row>
    <row r="50" spans="1:28" x14ac:dyDescent="0.3">
      <c r="A50" s="167">
        <v>44927</v>
      </c>
      <c r="B50" s="168"/>
      <c r="C50" s="169" t="s">
        <v>71</v>
      </c>
      <c r="D50" s="168"/>
      <c r="E50" s="169" t="s">
        <v>67</v>
      </c>
      <c r="F50" s="168"/>
      <c r="G50" s="170" t="s">
        <v>72</v>
      </c>
      <c r="H50" s="171"/>
      <c r="I50" s="171"/>
      <c r="J50" s="171"/>
      <c r="K50" s="171"/>
      <c r="L50" s="171"/>
      <c r="M50" s="172"/>
      <c r="N50" s="97"/>
      <c r="O50" s="97"/>
      <c r="P50" s="97"/>
      <c r="Q50" s="97"/>
      <c r="R50" s="97"/>
      <c r="S50" s="97"/>
      <c r="T50" s="97"/>
      <c r="U50" s="97"/>
      <c r="V50" s="97"/>
      <c r="W50" s="97"/>
      <c r="X50" s="97"/>
      <c r="Y50" s="97"/>
      <c r="Z50" s="97"/>
      <c r="AA50" s="97"/>
      <c r="AB50" s="97"/>
    </row>
    <row r="51" spans="1:28" x14ac:dyDescent="0.3">
      <c r="A51" s="167">
        <v>44927</v>
      </c>
      <c r="B51" s="168"/>
      <c r="C51" s="169" t="s">
        <v>73</v>
      </c>
      <c r="D51" s="168"/>
      <c r="E51" s="169" t="s">
        <v>67</v>
      </c>
      <c r="F51" s="168"/>
      <c r="G51" s="170" t="s">
        <v>74</v>
      </c>
      <c r="H51" s="171"/>
      <c r="I51" s="171"/>
      <c r="J51" s="171"/>
      <c r="K51" s="171"/>
      <c r="L51" s="171"/>
      <c r="M51" s="172"/>
      <c r="N51" s="97"/>
      <c r="O51" s="97"/>
      <c r="P51" s="97"/>
      <c r="Q51" s="97"/>
      <c r="R51" s="97"/>
      <c r="S51" s="97"/>
      <c r="T51" s="97"/>
      <c r="U51" s="97"/>
      <c r="V51" s="97"/>
      <c r="W51" s="97"/>
      <c r="X51" s="97"/>
      <c r="Y51" s="97"/>
      <c r="Z51" s="97"/>
      <c r="AA51" s="97"/>
      <c r="AB51" s="97"/>
    </row>
    <row r="52" spans="1:28" x14ac:dyDescent="0.3">
      <c r="A52" s="167"/>
      <c r="B52" s="168"/>
      <c r="C52" s="169"/>
      <c r="D52" s="168"/>
      <c r="E52" s="169"/>
      <c r="F52" s="168"/>
      <c r="G52" s="170"/>
      <c r="H52" s="171"/>
      <c r="I52" s="171"/>
      <c r="J52" s="171"/>
      <c r="K52" s="171"/>
      <c r="L52" s="171"/>
      <c r="M52" s="172"/>
      <c r="N52" s="97"/>
      <c r="O52" s="97"/>
      <c r="P52" s="97"/>
      <c r="Q52" s="97"/>
      <c r="R52" s="97"/>
      <c r="S52" s="97"/>
      <c r="T52" s="97"/>
      <c r="U52" s="97"/>
      <c r="V52" s="97"/>
      <c r="W52" s="97"/>
      <c r="X52" s="97"/>
      <c r="Y52" s="97"/>
      <c r="Z52" s="97"/>
      <c r="AA52" s="97"/>
      <c r="AB52" s="97"/>
    </row>
    <row r="53" spans="1:28" x14ac:dyDescent="0.3">
      <c r="A53" s="167"/>
      <c r="B53" s="168"/>
      <c r="C53" s="169"/>
      <c r="D53" s="168"/>
      <c r="E53" s="169"/>
      <c r="F53" s="168"/>
      <c r="G53" s="170"/>
      <c r="H53" s="171"/>
      <c r="I53" s="171"/>
      <c r="J53" s="171"/>
      <c r="K53" s="171"/>
      <c r="L53" s="171"/>
      <c r="M53" s="172"/>
      <c r="N53" s="97"/>
      <c r="O53" s="97"/>
      <c r="P53" s="97"/>
      <c r="Q53" s="97"/>
      <c r="R53" s="97"/>
      <c r="S53" s="97"/>
      <c r="T53" s="97"/>
      <c r="U53" s="97"/>
      <c r="V53" s="97"/>
      <c r="W53" s="97"/>
      <c r="X53" s="97"/>
      <c r="Y53" s="97"/>
      <c r="Z53" s="97"/>
      <c r="AA53" s="97"/>
      <c r="AB53" s="97"/>
    </row>
    <row r="54" spans="1:28" x14ac:dyDescent="0.3">
      <c r="A54" s="167"/>
      <c r="B54" s="168"/>
      <c r="C54" s="169"/>
      <c r="D54" s="168"/>
      <c r="E54" s="169"/>
      <c r="F54" s="168"/>
      <c r="G54" s="170"/>
      <c r="H54" s="171"/>
      <c r="I54" s="171"/>
      <c r="J54" s="171"/>
      <c r="K54" s="171"/>
      <c r="L54" s="171"/>
      <c r="M54" s="172"/>
      <c r="N54" s="97"/>
      <c r="O54" s="97"/>
      <c r="P54" s="97"/>
      <c r="Q54" s="97"/>
      <c r="R54" s="97"/>
      <c r="S54" s="97"/>
      <c r="T54" s="97"/>
      <c r="U54" s="97"/>
      <c r="V54" s="97"/>
      <c r="W54" s="97"/>
      <c r="X54" s="97"/>
      <c r="Y54" s="97"/>
      <c r="Z54" s="97"/>
      <c r="AA54" s="97"/>
      <c r="AB54" s="97"/>
    </row>
    <row r="55" spans="1:28" x14ac:dyDescent="0.3">
      <c r="A55" s="167"/>
      <c r="B55" s="168"/>
      <c r="C55" s="169"/>
      <c r="D55" s="168"/>
      <c r="E55" s="169"/>
      <c r="F55" s="168"/>
      <c r="G55" s="170"/>
      <c r="H55" s="171"/>
      <c r="I55" s="171"/>
      <c r="J55" s="171"/>
      <c r="K55" s="171"/>
      <c r="L55" s="171"/>
      <c r="M55" s="172"/>
      <c r="N55" s="97"/>
      <c r="O55" s="97"/>
      <c r="P55" s="97"/>
      <c r="Q55" s="97"/>
      <c r="R55" s="97"/>
      <c r="S55" s="97"/>
      <c r="T55" s="97"/>
      <c r="U55" s="97"/>
      <c r="V55" s="97"/>
      <c r="W55" s="97"/>
      <c r="X55" s="97"/>
      <c r="Y55" s="97"/>
      <c r="Z55" s="97"/>
      <c r="AA55" s="97"/>
      <c r="AB55" s="97"/>
    </row>
    <row r="56" spans="1:28" ht="15" thickBot="1" x14ac:dyDescent="0.35">
      <c r="A56" s="176"/>
      <c r="B56" s="177"/>
      <c r="C56" s="178"/>
      <c r="D56" s="177"/>
      <c r="E56" s="178"/>
      <c r="F56" s="177"/>
      <c r="G56" s="179"/>
      <c r="H56" s="180"/>
      <c r="I56" s="180"/>
      <c r="J56" s="180"/>
      <c r="K56" s="180"/>
      <c r="L56" s="180"/>
      <c r="M56" s="181"/>
      <c r="N56" s="97"/>
      <c r="O56" s="97"/>
      <c r="P56" s="97"/>
      <c r="Q56" s="97"/>
      <c r="R56" s="97"/>
      <c r="S56" s="97"/>
      <c r="T56" s="97"/>
      <c r="U56" s="97"/>
      <c r="V56" s="97"/>
      <c r="W56" s="97"/>
      <c r="X56" s="97"/>
      <c r="Y56" s="97"/>
      <c r="Z56" s="97"/>
      <c r="AA56" s="97"/>
      <c r="AB56" s="97"/>
    </row>
    <row r="57" spans="1:28" x14ac:dyDescent="0.3">
      <c r="A57" s="97"/>
      <c r="B57" s="97"/>
      <c r="C57" s="99" t="str" cm="1">
        <f t="array" ref="C57">LOOKUP(2,1/(LEN(C48:C56)&gt;0),C48:C56)</f>
        <v>0.4</v>
      </c>
      <c r="D57" s="97"/>
      <c r="E57" s="97"/>
      <c r="F57" s="97"/>
      <c r="G57" s="97"/>
      <c r="H57" s="97"/>
      <c r="I57" s="97"/>
      <c r="J57" s="97"/>
      <c r="K57" s="97"/>
      <c r="L57" s="97"/>
      <c r="M57" s="97"/>
      <c r="N57" s="97"/>
      <c r="O57" s="97"/>
      <c r="P57" s="97"/>
      <c r="Q57" s="97"/>
      <c r="R57" s="97"/>
      <c r="S57" s="97"/>
      <c r="T57" s="97"/>
      <c r="U57" s="97"/>
      <c r="V57" s="97"/>
      <c r="W57" s="97"/>
      <c r="X57" s="97"/>
      <c r="Y57" s="97"/>
      <c r="Z57" s="97"/>
      <c r="AA57" s="97"/>
      <c r="AB57" s="97"/>
    </row>
    <row r="58" spans="1:28" ht="15.6" x14ac:dyDescent="0.3">
      <c r="A58" s="97"/>
      <c r="B58" s="97"/>
      <c r="C58" s="100"/>
      <c r="D58" s="97"/>
      <c r="E58" s="97"/>
      <c r="F58" s="97"/>
      <c r="G58" s="97"/>
      <c r="H58" s="97"/>
      <c r="I58" s="97"/>
      <c r="J58" s="97"/>
      <c r="K58" s="97"/>
      <c r="L58" s="97"/>
      <c r="M58" s="97"/>
      <c r="N58" s="97"/>
      <c r="O58" s="97"/>
      <c r="P58" s="97"/>
      <c r="Q58" s="97"/>
      <c r="R58" s="97"/>
      <c r="S58" s="97"/>
      <c r="T58" s="97"/>
      <c r="U58" s="97"/>
      <c r="V58" s="97"/>
      <c r="W58" s="97"/>
      <c r="X58" s="97"/>
      <c r="Y58" s="97"/>
      <c r="Z58" s="97"/>
      <c r="AA58" s="97"/>
      <c r="AB58" s="97"/>
    </row>
    <row r="59" spans="1:28" x14ac:dyDescent="0.3">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c r="AB59" s="97"/>
    </row>
    <row r="60" spans="1:28" x14ac:dyDescent="0.3">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c r="AA60" s="97"/>
      <c r="AB60" s="97"/>
    </row>
  </sheetData>
  <sheetProtection algorithmName="SHA-512" hashValue="JcplWRym2GDIZ0Ctozl4KXEmPlNV2HZ1arw8PrQacZ6J2e6Xn5X/DjKicCL4oZUQM68GyJuAKmJ/oedGCPu85A==" saltValue="qQDlHaXLaKYQ90/eUQbnvA==" spinCount="100000" sheet="1" objects="1" scenarios="1"/>
  <mergeCells count="102">
    <mergeCell ref="A56:B56"/>
    <mergeCell ref="C56:D56"/>
    <mergeCell ref="E56:F56"/>
    <mergeCell ref="G56:M56"/>
    <mergeCell ref="A54:B54"/>
    <mergeCell ref="C54:D54"/>
    <mergeCell ref="E54:F54"/>
    <mergeCell ref="G54:M54"/>
    <mergeCell ref="A55:B55"/>
    <mergeCell ref="C55:D55"/>
    <mergeCell ref="E55:F55"/>
    <mergeCell ref="G55:M55"/>
    <mergeCell ref="A52:B52"/>
    <mergeCell ref="C52:D52"/>
    <mergeCell ref="E52:F52"/>
    <mergeCell ref="G52:M52"/>
    <mergeCell ref="A53:B53"/>
    <mergeCell ref="C53:D53"/>
    <mergeCell ref="E53:F53"/>
    <mergeCell ref="G53:M53"/>
    <mergeCell ref="A50:B50"/>
    <mergeCell ref="C50:D50"/>
    <mergeCell ref="E50:F50"/>
    <mergeCell ref="G50:M50"/>
    <mergeCell ref="A51:B51"/>
    <mergeCell ref="C51:D51"/>
    <mergeCell ref="E51:F51"/>
    <mergeCell ref="G51:M51"/>
    <mergeCell ref="A48:B48"/>
    <mergeCell ref="C48:D48"/>
    <mergeCell ref="E48:F48"/>
    <mergeCell ref="G48:M48"/>
    <mergeCell ref="A49:B49"/>
    <mergeCell ref="C49:D49"/>
    <mergeCell ref="E49:F49"/>
    <mergeCell ref="G49:M49"/>
    <mergeCell ref="A9:M9"/>
    <mergeCell ref="A18:M18"/>
    <mergeCell ref="A21:D21"/>
    <mergeCell ref="E33:M33"/>
    <mergeCell ref="E21:M21"/>
    <mergeCell ref="A23:D23"/>
    <mergeCell ref="E23:M23"/>
    <mergeCell ref="A22:D22"/>
    <mergeCell ref="E22:M22"/>
    <mergeCell ref="A24:D24"/>
    <mergeCell ref="E24:M24"/>
    <mergeCell ref="A28:D28"/>
    <mergeCell ref="E28:M28"/>
    <mergeCell ref="A29:D29"/>
    <mergeCell ref="E29:M29"/>
    <mergeCell ref="A25:D25"/>
    <mergeCell ref="A1:J3"/>
    <mergeCell ref="K3:M3"/>
    <mergeCell ref="A5:M5"/>
    <mergeCell ref="A6:M6"/>
    <mergeCell ref="A8:M8"/>
    <mergeCell ref="A10:M10"/>
    <mergeCell ref="A11:M11"/>
    <mergeCell ref="A12:M12"/>
    <mergeCell ref="A16:M16"/>
    <mergeCell ref="E25:M25"/>
    <mergeCell ref="A26:D26"/>
    <mergeCell ref="E26:M26"/>
    <mergeCell ref="A27:D27"/>
    <mergeCell ref="E27:M27"/>
    <mergeCell ref="A34:D34"/>
    <mergeCell ref="E34:M34"/>
    <mergeCell ref="A35:D35"/>
    <mergeCell ref="E35:M35"/>
    <mergeCell ref="A30:D30"/>
    <mergeCell ref="E30:M30"/>
    <mergeCell ref="A31:D31"/>
    <mergeCell ref="E31:M31"/>
    <mergeCell ref="A32:D32"/>
    <mergeCell ref="E32:M32"/>
    <mergeCell ref="A33:D33"/>
    <mergeCell ref="A36:D36"/>
    <mergeCell ref="E36:M36"/>
    <mergeCell ref="A37:D37"/>
    <mergeCell ref="E37:M37"/>
    <mergeCell ref="A38:D38"/>
    <mergeCell ref="E38:M38"/>
    <mergeCell ref="A39:D39"/>
    <mergeCell ref="E39:M39"/>
    <mergeCell ref="A40:D40"/>
    <mergeCell ref="E40:M40"/>
    <mergeCell ref="A46:M46"/>
    <mergeCell ref="A47:B47"/>
    <mergeCell ref="C47:D47"/>
    <mergeCell ref="E47:F47"/>
    <mergeCell ref="G47:M47"/>
    <mergeCell ref="A41:D41"/>
    <mergeCell ref="E41:M41"/>
    <mergeCell ref="A42:D42"/>
    <mergeCell ref="E42:M42"/>
    <mergeCell ref="A43:D43"/>
    <mergeCell ref="E43:M43"/>
    <mergeCell ref="A44:D44"/>
    <mergeCell ref="E44:M44"/>
    <mergeCell ref="A45:D45"/>
    <mergeCell ref="E45:M45"/>
  </mergeCells>
  <conditionalFormatting sqref="A14">
    <cfRule type="cellIs" dxfId="54" priority="1" operator="equal">
      <formula>""""""</formula>
    </cfRule>
    <cfRule type="cellIs" dxfId="53" priority="2" operator="equal">
      <formula>"Bloqueado"</formula>
    </cfRule>
    <cfRule type="cellIs" dxfId="52" priority="3" operator="equal">
      <formula>"NOK"</formula>
    </cfRule>
    <cfRule type="cellIs" dxfId="51" priority="4" operator="equal">
      <formula>"OK"</formula>
    </cfRule>
  </conditionalFormatting>
  <pageMargins left="0.511811024" right="0.511811024" top="0.78740157499999996" bottom="0.78740157499999996" header="0.31496062000000002" footer="0.31496062000000002"/>
  <pageSetup paperSize="9" scale="77" orientation="portrait" r:id="rId1"/>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E5F31-53DE-48A4-8A3E-6C8B5AB61D32}">
  <dimension ref="A1:B28"/>
  <sheetViews>
    <sheetView topLeftCell="A10" workbookViewId="0">
      <selection activeCell="B16" sqref="B16"/>
    </sheetView>
  </sheetViews>
  <sheetFormatPr defaultColWidth="9.109375" defaultRowHeight="14.4" x14ac:dyDescent="0.3"/>
  <cols>
    <col min="1" max="1" width="22.88671875" style="1" customWidth="1"/>
    <col min="2" max="2" width="49.5546875" style="1" bestFit="1" customWidth="1"/>
    <col min="3" max="16384" width="9.109375" style="1"/>
  </cols>
  <sheetData>
    <row r="1" spans="1:2" x14ac:dyDescent="0.3">
      <c r="A1" s="82" t="s">
        <v>75</v>
      </c>
      <c r="B1" s="83" t="s">
        <v>59</v>
      </c>
    </row>
    <row r="2" spans="1:2" x14ac:dyDescent="0.3">
      <c r="A2" s="84" t="s">
        <v>76</v>
      </c>
      <c r="B2" s="85" t="s">
        <v>77</v>
      </c>
    </row>
    <row r="3" spans="1:2" x14ac:dyDescent="0.3">
      <c r="B3" s="85" t="s">
        <v>78</v>
      </c>
    </row>
    <row r="4" spans="1:2" x14ac:dyDescent="0.3">
      <c r="B4" s="85" t="s">
        <v>79</v>
      </c>
    </row>
    <row r="5" spans="1:2" x14ac:dyDescent="0.3">
      <c r="B5" s="85" t="s">
        <v>80</v>
      </c>
    </row>
    <row r="6" spans="1:2" x14ac:dyDescent="0.3">
      <c r="B6" s="85" t="s">
        <v>81</v>
      </c>
    </row>
    <row r="7" spans="1:2" x14ac:dyDescent="0.3">
      <c r="B7" s="85" t="s">
        <v>82</v>
      </c>
    </row>
    <row r="8" spans="1:2" x14ac:dyDescent="0.3">
      <c r="B8" s="85" t="s">
        <v>83</v>
      </c>
    </row>
    <row r="9" spans="1:2" x14ac:dyDescent="0.3">
      <c r="B9" s="85" t="s">
        <v>84</v>
      </c>
    </row>
    <row r="12" spans="1:2" x14ac:dyDescent="0.3">
      <c r="A12" s="91" t="s">
        <v>62</v>
      </c>
      <c r="B12" s="91" t="s">
        <v>85</v>
      </c>
    </row>
    <row r="13" spans="1:2" x14ac:dyDescent="0.3">
      <c r="A13" s="92">
        <v>44927</v>
      </c>
      <c r="B13" s="93" t="s">
        <v>86</v>
      </c>
    </row>
    <row r="14" spans="1:2" x14ac:dyDescent="0.3">
      <c r="A14" s="92">
        <v>44977</v>
      </c>
      <c r="B14" s="93" t="s">
        <v>87</v>
      </c>
    </row>
    <row r="15" spans="1:2" x14ac:dyDescent="0.3">
      <c r="A15" s="92">
        <v>44978</v>
      </c>
      <c r="B15" s="93" t="s">
        <v>87</v>
      </c>
    </row>
    <row r="16" spans="1:2" x14ac:dyDescent="0.3">
      <c r="A16" s="92">
        <v>44979</v>
      </c>
      <c r="B16" s="93" t="s">
        <v>87</v>
      </c>
    </row>
    <row r="17" spans="1:2" x14ac:dyDescent="0.3">
      <c r="A17" s="92">
        <v>45011</v>
      </c>
      <c r="B17" s="93" t="s">
        <v>88</v>
      </c>
    </row>
    <row r="18" spans="1:2" x14ac:dyDescent="0.3">
      <c r="A18" s="92">
        <v>45023</v>
      </c>
      <c r="B18" s="93" t="s">
        <v>89</v>
      </c>
    </row>
    <row r="19" spans="1:2" x14ac:dyDescent="0.3">
      <c r="A19" s="92">
        <v>45037</v>
      </c>
      <c r="B19" s="93" t="s">
        <v>90</v>
      </c>
    </row>
    <row r="20" spans="1:2" x14ac:dyDescent="0.3">
      <c r="A20" s="92">
        <v>45047</v>
      </c>
      <c r="B20" s="93" t="s">
        <v>91</v>
      </c>
    </row>
    <row r="21" spans="1:2" x14ac:dyDescent="0.3">
      <c r="A21" s="92">
        <v>45085</v>
      </c>
      <c r="B21" s="93" t="s">
        <v>92</v>
      </c>
    </row>
    <row r="22" spans="1:2" x14ac:dyDescent="0.3">
      <c r="A22" s="92">
        <v>45116</v>
      </c>
      <c r="B22" s="93" t="s">
        <v>93</v>
      </c>
    </row>
    <row r="23" spans="1:2" x14ac:dyDescent="0.3">
      <c r="A23" s="92">
        <v>45176</v>
      </c>
      <c r="B23" s="93" t="s">
        <v>94</v>
      </c>
    </row>
    <row r="24" spans="1:2" x14ac:dyDescent="0.3">
      <c r="A24" s="92">
        <v>45211</v>
      </c>
      <c r="B24" s="93" t="s">
        <v>95</v>
      </c>
    </row>
    <row r="25" spans="1:2" x14ac:dyDescent="0.3">
      <c r="A25" s="92">
        <v>45232</v>
      </c>
      <c r="B25" s="93" t="s">
        <v>96</v>
      </c>
    </row>
    <row r="26" spans="1:2" x14ac:dyDescent="0.3">
      <c r="A26" s="92">
        <v>45245</v>
      </c>
      <c r="B26" s="93" t="s">
        <v>97</v>
      </c>
    </row>
    <row r="27" spans="1:2" x14ac:dyDescent="0.3">
      <c r="A27" s="92">
        <v>45250</v>
      </c>
      <c r="B27" s="93" t="s">
        <v>98</v>
      </c>
    </row>
    <row r="28" spans="1:2" x14ac:dyDescent="0.3">
      <c r="A28" s="92">
        <v>45285</v>
      </c>
      <c r="B28" s="93" t="s">
        <v>99</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7DF6-7B85-4BD7-9497-379BFC88D2EA}">
  <sheetPr>
    <tabColor theme="9" tint="0.39997558519241921"/>
  </sheetPr>
  <dimension ref="A1:L209"/>
  <sheetViews>
    <sheetView zoomScaleNormal="100" workbookViewId="0">
      <selection activeCell="B17" sqref="B17"/>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t="s">
        <v>216</v>
      </c>
      <c r="C5" s="197"/>
      <c r="D5" s="6"/>
      <c r="E5" s="198" t="s">
        <v>31</v>
      </c>
      <c r="F5" s="199"/>
      <c r="G5" s="6"/>
      <c r="H5" s="189" t="s">
        <v>33</v>
      </c>
      <c r="I5" s="190"/>
      <c r="J5" s="5"/>
      <c r="K5" s="5"/>
      <c r="L5" s="5"/>
    </row>
    <row r="6" spans="1:12" ht="18" customHeight="1" x14ac:dyDescent="0.3">
      <c r="A6" s="7" t="s">
        <v>19</v>
      </c>
      <c r="B6" s="13" t="s">
        <v>217</v>
      </c>
      <c r="C6" s="5"/>
      <c r="D6" s="6"/>
      <c r="E6" s="200"/>
      <c r="F6" s="201"/>
      <c r="G6" s="6"/>
      <c r="H6" s="189"/>
      <c r="I6" s="190"/>
      <c r="J6" s="5"/>
      <c r="K6" s="5"/>
      <c r="L6" s="5"/>
    </row>
    <row r="7" spans="1:12" ht="18" customHeight="1" x14ac:dyDescent="0.3">
      <c r="A7" s="7" t="s">
        <v>101</v>
      </c>
      <c r="B7" s="13">
        <v>1</v>
      </c>
      <c r="C7" s="5"/>
      <c r="D7" s="6"/>
      <c r="E7" s="191">
        <v>10</v>
      </c>
      <c r="F7" s="192"/>
      <c r="G7" s="6"/>
      <c r="H7" s="191">
        <v>8</v>
      </c>
      <c r="I7" s="192"/>
      <c r="J7" s="5"/>
      <c r="K7" s="5"/>
      <c r="L7" s="5"/>
    </row>
    <row r="8" spans="1:12" ht="18" customHeight="1" x14ac:dyDescent="0.3">
      <c r="A8" s="7" t="s">
        <v>23</v>
      </c>
      <c r="B8" s="14">
        <v>45105</v>
      </c>
      <c r="C8" s="5"/>
      <c r="D8" s="6"/>
      <c r="E8" s="6"/>
      <c r="F8" s="6"/>
      <c r="G8" s="6"/>
      <c r="H8" s="6"/>
      <c r="I8" s="6"/>
      <c r="J8" s="26"/>
      <c r="K8" s="5"/>
      <c r="L8" s="5"/>
    </row>
    <row r="9" spans="1:12" ht="18" customHeight="1" x14ac:dyDescent="0.3">
      <c r="A9" s="7" t="s">
        <v>25</v>
      </c>
      <c r="B9" s="14">
        <v>45114</v>
      </c>
      <c r="C9" s="5"/>
      <c r="D9" s="6"/>
      <c r="E9" s="198" t="s">
        <v>35</v>
      </c>
      <c r="F9" s="199"/>
      <c r="G9" s="6"/>
      <c r="H9" s="198" t="s">
        <v>37</v>
      </c>
      <c r="I9" s="199"/>
      <c r="J9" s="5"/>
      <c r="K9" s="5"/>
      <c r="L9" s="5"/>
    </row>
    <row r="10" spans="1:12" ht="18" customHeight="1" x14ac:dyDescent="0.3">
      <c r="A10" s="7" t="s">
        <v>27</v>
      </c>
      <c r="B10" s="86">
        <f>NETWORKDAYS(B8,B9,Parâmetros!A13:A28)</f>
        <v>8</v>
      </c>
      <c r="C10" s="5"/>
      <c r="D10" s="6"/>
      <c r="E10" s="200"/>
      <c r="F10" s="201"/>
      <c r="G10" s="6"/>
      <c r="H10" s="200"/>
      <c r="I10" s="201"/>
      <c r="J10" s="5"/>
      <c r="K10" s="5"/>
      <c r="L10" s="5"/>
    </row>
    <row r="11" spans="1:12" ht="18" customHeight="1" x14ac:dyDescent="0.3">
      <c r="A11" s="7" t="s">
        <v>29</v>
      </c>
      <c r="B11" s="13" t="s">
        <v>218</v>
      </c>
      <c r="C11" s="5"/>
      <c r="D11" s="6"/>
      <c r="E11" s="191">
        <v>29</v>
      </c>
      <c r="F11" s="192"/>
      <c r="G11" s="6"/>
      <c r="H11" s="191">
        <v>4</v>
      </c>
      <c r="I11" s="192"/>
      <c r="J11" s="5"/>
      <c r="K11" s="5"/>
      <c r="L11" s="5"/>
    </row>
    <row r="12" spans="1:12" x14ac:dyDescent="0.3">
      <c r="A12" s="182" t="s">
        <v>102</v>
      </c>
      <c r="B12" s="184" t="s">
        <v>219</v>
      </c>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ht="110.4" x14ac:dyDescent="0.3">
      <c r="A17" s="3">
        <f>IF(C17="","",1)</f>
        <v>1</v>
      </c>
      <c r="B17" s="10" t="s">
        <v>233</v>
      </c>
      <c r="C17" s="112" t="s">
        <v>226</v>
      </c>
      <c r="D17" s="4" t="s">
        <v>220</v>
      </c>
      <c r="E17" s="4" t="s">
        <v>221</v>
      </c>
      <c r="F17" s="4" t="s">
        <v>219</v>
      </c>
      <c r="G17" s="4" t="s">
        <v>222</v>
      </c>
      <c r="H17" s="4" t="s">
        <v>223</v>
      </c>
      <c r="I17" s="4"/>
      <c r="J17" s="23"/>
      <c r="K17" s="23"/>
      <c r="L17" s="5"/>
    </row>
    <row r="18" spans="1:12" ht="262.2" x14ac:dyDescent="0.3">
      <c r="A18" s="3">
        <f>IF(C18="","",A17+1)</f>
        <v>2</v>
      </c>
      <c r="B18" s="10" t="s">
        <v>232</v>
      </c>
      <c r="C18" s="10" t="s">
        <v>224</v>
      </c>
      <c r="D18" s="4" t="s">
        <v>220</v>
      </c>
      <c r="E18" s="4" t="s">
        <v>221</v>
      </c>
      <c r="F18" s="4" t="s">
        <v>219</v>
      </c>
      <c r="G18" s="4" t="s">
        <v>222</v>
      </c>
      <c r="H18" s="4" t="s">
        <v>223</v>
      </c>
      <c r="I18" s="4"/>
      <c r="J18" s="4"/>
      <c r="K18" s="23"/>
      <c r="L18" s="5"/>
    </row>
    <row r="19" spans="1:12" ht="96.6" x14ac:dyDescent="0.3">
      <c r="A19" s="3">
        <f>IF(C19="","",A18+1)</f>
        <v>3</v>
      </c>
      <c r="B19" s="10"/>
      <c r="C19" s="10" t="s">
        <v>227</v>
      </c>
      <c r="D19" s="4" t="s">
        <v>220</v>
      </c>
      <c r="E19" s="4" t="s">
        <v>221</v>
      </c>
      <c r="F19" s="4" t="s">
        <v>219</v>
      </c>
      <c r="G19" s="4" t="s">
        <v>222</v>
      </c>
      <c r="H19" s="4" t="s">
        <v>223</v>
      </c>
      <c r="I19" s="4"/>
      <c r="J19" s="4"/>
      <c r="K19" s="23"/>
      <c r="L19" s="5"/>
    </row>
    <row r="20" spans="1:12" ht="82.8" x14ac:dyDescent="0.3">
      <c r="A20" s="3">
        <f>IF(C20="","",A19+1)</f>
        <v>4</v>
      </c>
      <c r="B20" s="10"/>
      <c r="C20" s="10" t="s">
        <v>225</v>
      </c>
      <c r="D20" s="4" t="s">
        <v>220</v>
      </c>
      <c r="E20" s="4" t="s">
        <v>221</v>
      </c>
      <c r="F20" s="4" t="s">
        <v>219</v>
      </c>
      <c r="G20" s="4" t="s">
        <v>222</v>
      </c>
      <c r="H20" s="4" t="s">
        <v>223</v>
      </c>
      <c r="I20" s="4"/>
      <c r="J20" s="4"/>
      <c r="K20" s="23"/>
      <c r="L20" s="5"/>
    </row>
    <row r="21" spans="1:12" ht="96.6" x14ac:dyDescent="0.3">
      <c r="A21" s="3">
        <f t="shared" ref="A21:A82" si="0">IF(C21="","",A20+1)</f>
        <v>5</v>
      </c>
      <c r="B21" s="10"/>
      <c r="C21" s="10" t="s">
        <v>228</v>
      </c>
      <c r="D21" s="4" t="s">
        <v>220</v>
      </c>
      <c r="E21" s="4" t="s">
        <v>221</v>
      </c>
      <c r="F21" s="4" t="s">
        <v>219</v>
      </c>
      <c r="G21" s="4" t="s">
        <v>222</v>
      </c>
      <c r="H21" s="4" t="s">
        <v>223</v>
      </c>
      <c r="I21" s="4"/>
      <c r="J21" s="4"/>
      <c r="K21" s="23"/>
      <c r="L21" s="5"/>
    </row>
    <row r="22" spans="1:12" ht="234.6" x14ac:dyDescent="0.3">
      <c r="A22" s="3">
        <f t="shared" si="0"/>
        <v>6</v>
      </c>
      <c r="B22" s="10" t="s">
        <v>231</v>
      </c>
      <c r="C22" s="10" t="s">
        <v>229</v>
      </c>
      <c r="D22" s="4" t="s">
        <v>220</v>
      </c>
      <c r="E22" s="4" t="s">
        <v>221</v>
      </c>
      <c r="F22" s="4" t="s">
        <v>219</v>
      </c>
      <c r="G22" s="4" t="s">
        <v>222</v>
      </c>
      <c r="H22" s="4" t="s">
        <v>223</v>
      </c>
      <c r="I22" s="4"/>
      <c r="J22" s="4"/>
      <c r="K22" s="23"/>
      <c r="L22" s="5"/>
    </row>
    <row r="23" spans="1:12" ht="96.6" x14ac:dyDescent="0.3">
      <c r="A23" s="3">
        <f t="shared" si="0"/>
        <v>7</v>
      </c>
      <c r="B23" s="10"/>
      <c r="C23" s="10" t="s">
        <v>230</v>
      </c>
      <c r="D23" s="4" t="s">
        <v>220</v>
      </c>
      <c r="E23" s="4" t="s">
        <v>221</v>
      </c>
      <c r="F23" s="4" t="s">
        <v>219</v>
      </c>
      <c r="G23" s="4" t="s">
        <v>222</v>
      </c>
      <c r="H23" s="4" t="s">
        <v>223</v>
      </c>
      <c r="I23" s="4"/>
      <c r="J23" s="4"/>
      <c r="K23" s="23"/>
      <c r="L23" s="5"/>
    </row>
    <row r="24" spans="1:12" ht="179.4" x14ac:dyDescent="0.3">
      <c r="A24" s="3">
        <f t="shared" si="0"/>
        <v>8</v>
      </c>
      <c r="B24" s="10" t="s">
        <v>234</v>
      </c>
      <c r="C24" s="113" t="s">
        <v>235</v>
      </c>
      <c r="D24" s="4" t="s">
        <v>220</v>
      </c>
      <c r="E24" s="4" t="s">
        <v>237</v>
      </c>
      <c r="F24" s="4" t="s">
        <v>222</v>
      </c>
      <c r="G24" s="4" t="s">
        <v>219</v>
      </c>
      <c r="H24" s="4" t="s">
        <v>223</v>
      </c>
      <c r="I24" s="4"/>
      <c r="J24" s="4"/>
      <c r="K24" s="23"/>
      <c r="L24" s="5"/>
    </row>
    <row r="25" spans="1:12" ht="179.4" x14ac:dyDescent="0.3">
      <c r="A25" s="3">
        <f t="shared" si="0"/>
        <v>9</v>
      </c>
      <c r="B25" s="10"/>
      <c r="C25" s="113" t="s">
        <v>236</v>
      </c>
      <c r="D25" s="4" t="s">
        <v>220</v>
      </c>
      <c r="E25" s="4" t="s">
        <v>237</v>
      </c>
      <c r="F25" s="4" t="s">
        <v>222</v>
      </c>
      <c r="G25" s="4" t="s">
        <v>219</v>
      </c>
      <c r="H25" s="4" t="s">
        <v>223</v>
      </c>
      <c r="I25" s="4"/>
      <c r="J25" s="4"/>
      <c r="K25" s="23"/>
      <c r="L25" s="5"/>
    </row>
    <row r="26" spans="1:12" ht="220.8" x14ac:dyDescent="0.3">
      <c r="A26" s="3">
        <f t="shared" si="0"/>
        <v>10</v>
      </c>
      <c r="B26" s="10"/>
      <c r="C26" s="10" t="s">
        <v>238</v>
      </c>
      <c r="D26" s="4" t="s">
        <v>239</v>
      </c>
      <c r="E26" s="4" t="s">
        <v>237</v>
      </c>
      <c r="F26" s="4" t="s">
        <v>222</v>
      </c>
      <c r="G26" s="4" t="s">
        <v>219</v>
      </c>
      <c r="H26" s="4" t="s">
        <v>223</v>
      </c>
      <c r="I26" s="4"/>
      <c r="J26" s="4"/>
      <c r="K26" s="23"/>
      <c r="L26" s="5"/>
    </row>
    <row r="27" spans="1:12" ht="193.2" x14ac:dyDescent="0.3">
      <c r="A27" s="3">
        <f t="shared" si="0"/>
        <v>11</v>
      </c>
      <c r="B27" s="10"/>
      <c r="C27" s="10" t="s">
        <v>240</v>
      </c>
      <c r="D27" s="4" t="s">
        <v>239</v>
      </c>
      <c r="E27" s="4" t="s">
        <v>237</v>
      </c>
      <c r="F27" s="4" t="s">
        <v>222</v>
      </c>
      <c r="G27" s="4" t="s">
        <v>219</v>
      </c>
      <c r="H27" s="4" t="s">
        <v>223</v>
      </c>
      <c r="I27" s="4"/>
      <c r="J27" s="4"/>
      <c r="K27" s="23"/>
      <c r="L27" s="5"/>
    </row>
    <row r="28" spans="1:12" ht="179.4" x14ac:dyDescent="0.3">
      <c r="A28" s="3">
        <f t="shared" si="0"/>
        <v>12</v>
      </c>
      <c r="B28" s="10"/>
      <c r="C28" s="10" t="s">
        <v>241</v>
      </c>
      <c r="D28" s="4" t="s">
        <v>220</v>
      </c>
      <c r="E28" s="4" t="s">
        <v>237</v>
      </c>
      <c r="F28" s="4" t="s">
        <v>222</v>
      </c>
      <c r="G28" s="4" t="s">
        <v>219</v>
      </c>
      <c r="H28" s="4" t="s">
        <v>223</v>
      </c>
      <c r="I28" s="4"/>
      <c r="J28" s="4"/>
      <c r="K28" s="23"/>
      <c r="L28" s="5"/>
    </row>
    <row r="29" spans="1:12" ht="179.4" x14ac:dyDescent="0.3">
      <c r="A29" s="3">
        <f t="shared" si="0"/>
        <v>13</v>
      </c>
      <c r="B29" s="10"/>
      <c r="C29" s="10" t="s">
        <v>242</v>
      </c>
      <c r="D29" s="4" t="s">
        <v>220</v>
      </c>
      <c r="E29" s="4" t="s">
        <v>237</v>
      </c>
      <c r="F29" s="4" t="s">
        <v>222</v>
      </c>
      <c r="G29" s="4" t="s">
        <v>219</v>
      </c>
      <c r="H29" s="4" t="s">
        <v>223</v>
      </c>
      <c r="I29" s="4"/>
      <c r="J29" s="4"/>
      <c r="K29" s="23"/>
      <c r="L29" s="5"/>
    </row>
    <row r="30" spans="1:12" ht="234.6" x14ac:dyDescent="0.3">
      <c r="A30" s="3">
        <f t="shared" si="0"/>
        <v>14</v>
      </c>
      <c r="B30" s="10"/>
      <c r="C30" s="10" t="s">
        <v>243</v>
      </c>
      <c r="D30" s="4" t="s">
        <v>239</v>
      </c>
      <c r="E30" s="4" t="s">
        <v>237</v>
      </c>
      <c r="F30" s="4" t="s">
        <v>222</v>
      </c>
      <c r="G30" s="4" t="s">
        <v>219</v>
      </c>
      <c r="H30" s="4" t="s">
        <v>223</v>
      </c>
      <c r="I30" s="4"/>
      <c r="J30" s="4"/>
      <c r="K30" s="23"/>
      <c r="L30" s="5"/>
    </row>
    <row r="31" spans="1:12" ht="207" x14ac:dyDescent="0.3">
      <c r="A31" s="3">
        <f t="shared" si="0"/>
        <v>15</v>
      </c>
      <c r="B31" s="10"/>
      <c r="C31" s="10" t="s">
        <v>244</v>
      </c>
      <c r="D31" s="4" t="s">
        <v>239</v>
      </c>
      <c r="E31" s="4" t="s">
        <v>237</v>
      </c>
      <c r="F31" s="4" t="s">
        <v>222</v>
      </c>
      <c r="G31" s="4" t="s">
        <v>219</v>
      </c>
      <c r="H31" s="4" t="s">
        <v>223</v>
      </c>
      <c r="I31" s="4"/>
      <c r="J31" s="4"/>
      <c r="K31" s="23"/>
      <c r="L31" s="5"/>
    </row>
    <row r="32" spans="1:12" ht="248.4" x14ac:dyDescent="0.3">
      <c r="A32" s="3">
        <f t="shared" si="0"/>
        <v>16</v>
      </c>
      <c r="B32" s="126" t="s">
        <v>289</v>
      </c>
      <c r="C32" s="10" t="s">
        <v>290</v>
      </c>
      <c r="D32" s="4" t="s">
        <v>220</v>
      </c>
      <c r="E32" s="4" t="s">
        <v>237</v>
      </c>
      <c r="F32" s="4" t="s">
        <v>222</v>
      </c>
      <c r="G32" s="4" t="s">
        <v>222</v>
      </c>
      <c r="H32" s="4" t="s">
        <v>223</v>
      </c>
      <c r="I32" s="4"/>
      <c r="J32" s="4"/>
      <c r="K32" s="23"/>
      <c r="L32" s="5"/>
    </row>
    <row r="33" spans="1:12" ht="289.8" x14ac:dyDescent="0.3">
      <c r="A33" s="3">
        <f t="shared" si="0"/>
        <v>17</v>
      </c>
      <c r="B33" s="10"/>
      <c r="C33" s="10" t="s">
        <v>291</v>
      </c>
      <c r="D33" s="4" t="s">
        <v>220</v>
      </c>
      <c r="E33" s="4" t="s">
        <v>237</v>
      </c>
      <c r="F33" s="4" t="s">
        <v>222</v>
      </c>
      <c r="G33" s="4" t="s">
        <v>222</v>
      </c>
      <c r="H33" s="4" t="s">
        <v>223</v>
      </c>
      <c r="I33" s="4"/>
      <c r="J33" s="4"/>
      <c r="K33" s="23"/>
      <c r="L33" s="5"/>
    </row>
    <row r="34" spans="1:12" ht="124.2" x14ac:dyDescent="0.3">
      <c r="A34" s="3">
        <f t="shared" si="0"/>
        <v>18</v>
      </c>
      <c r="B34" s="10" t="s">
        <v>292</v>
      </c>
      <c r="C34" s="126" t="s">
        <v>293</v>
      </c>
      <c r="D34" s="4" t="s">
        <v>220</v>
      </c>
      <c r="E34" s="4" t="s">
        <v>221</v>
      </c>
      <c r="F34" s="4" t="s">
        <v>219</v>
      </c>
      <c r="G34" s="4" t="s">
        <v>219</v>
      </c>
      <c r="H34" s="4" t="s">
        <v>223</v>
      </c>
      <c r="I34" s="4"/>
      <c r="J34" s="4"/>
      <c r="K34" s="23"/>
      <c r="L34" s="5"/>
    </row>
    <row r="35" spans="1:12" ht="27.6" x14ac:dyDescent="0.3">
      <c r="A35" s="3">
        <f t="shared" si="0"/>
        <v>19</v>
      </c>
      <c r="B35" s="10"/>
      <c r="C35" s="126" t="s">
        <v>294</v>
      </c>
      <c r="D35" s="4" t="s">
        <v>220</v>
      </c>
      <c r="E35" s="4" t="s">
        <v>221</v>
      </c>
      <c r="F35" s="4" t="s">
        <v>219</v>
      </c>
      <c r="G35" s="4" t="s">
        <v>219</v>
      </c>
      <c r="H35" s="4" t="s">
        <v>223</v>
      </c>
      <c r="I35" s="4"/>
      <c r="J35" s="4"/>
      <c r="K35" s="23"/>
      <c r="L35" s="5"/>
    </row>
    <row r="36" spans="1:12" ht="124.2" x14ac:dyDescent="0.3">
      <c r="A36" s="3">
        <f t="shared" si="0"/>
        <v>20</v>
      </c>
      <c r="B36" s="10" t="s">
        <v>295</v>
      </c>
      <c r="C36" s="126" t="s">
        <v>296</v>
      </c>
      <c r="D36" s="4" t="s">
        <v>220</v>
      </c>
      <c r="E36" s="4" t="s">
        <v>221</v>
      </c>
      <c r="F36" s="4" t="s">
        <v>219</v>
      </c>
      <c r="G36" s="4" t="s">
        <v>219</v>
      </c>
      <c r="H36" s="4" t="s">
        <v>223</v>
      </c>
      <c r="I36" s="4"/>
      <c r="J36" s="4"/>
      <c r="K36" s="23"/>
      <c r="L36" s="5"/>
    </row>
    <row r="37" spans="1:12" ht="248.4" x14ac:dyDescent="0.3">
      <c r="A37" s="3">
        <f t="shared" si="0"/>
        <v>21</v>
      </c>
      <c r="B37" s="10" t="s">
        <v>298</v>
      </c>
      <c r="C37" s="10" t="s">
        <v>297</v>
      </c>
      <c r="D37" s="4" t="s">
        <v>220</v>
      </c>
      <c r="E37" s="4" t="s">
        <v>221</v>
      </c>
      <c r="F37" s="4" t="s">
        <v>219</v>
      </c>
      <c r="G37" s="4" t="s">
        <v>219</v>
      </c>
      <c r="H37" s="4" t="s">
        <v>223</v>
      </c>
      <c r="I37" s="4"/>
      <c r="J37" s="4"/>
      <c r="K37" s="23"/>
      <c r="L37" s="5"/>
    </row>
    <row r="38" spans="1:12" ht="276" x14ac:dyDescent="0.3">
      <c r="A38" s="3">
        <f t="shared" si="0"/>
        <v>22</v>
      </c>
      <c r="B38" s="10" t="s">
        <v>303</v>
      </c>
      <c r="C38" s="10" t="s">
        <v>299</v>
      </c>
      <c r="D38" s="4" t="s">
        <v>220</v>
      </c>
      <c r="E38" s="4" t="s">
        <v>221</v>
      </c>
      <c r="F38" s="4" t="s">
        <v>219</v>
      </c>
      <c r="G38" s="4" t="s">
        <v>219</v>
      </c>
      <c r="H38" s="4" t="s">
        <v>223</v>
      </c>
      <c r="I38" s="4"/>
      <c r="J38" s="4"/>
      <c r="K38" s="23"/>
      <c r="L38" s="5"/>
    </row>
    <row r="39" spans="1:12" ht="207" x14ac:dyDescent="0.3">
      <c r="A39" s="3">
        <f t="shared" si="0"/>
        <v>23</v>
      </c>
      <c r="B39" s="10"/>
      <c r="C39" s="10" t="s">
        <v>300</v>
      </c>
      <c r="D39" s="4" t="s">
        <v>220</v>
      </c>
      <c r="E39" s="4" t="s">
        <v>221</v>
      </c>
      <c r="F39" s="4" t="s">
        <v>219</v>
      </c>
      <c r="G39" s="4" t="s">
        <v>219</v>
      </c>
      <c r="H39" s="4" t="s">
        <v>223</v>
      </c>
      <c r="I39" s="4"/>
      <c r="J39" s="4"/>
      <c r="K39" s="23"/>
      <c r="L39" s="5"/>
    </row>
    <row r="40" spans="1:12" ht="207" x14ac:dyDescent="0.3">
      <c r="A40" s="3">
        <f t="shared" si="0"/>
        <v>24</v>
      </c>
      <c r="B40" s="10"/>
      <c r="C40" s="10" t="s">
        <v>301</v>
      </c>
      <c r="D40" s="4" t="s">
        <v>220</v>
      </c>
      <c r="E40" s="4" t="s">
        <v>221</v>
      </c>
      <c r="F40" s="4" t="s">
        <v>219</v>
      </c>
      <c r="G40" s="4" t="s">
        <v>219</v>
      </c>
      <c r="H40" s="4" t="s">
        <v>223</v>
      </c>
      <c r="I40" s="4"/>
      <c r="J40" s="4"/>
      <c r="K40" s="23"/>
      <c r="L40" s="5"/>
    </row>
    <row r="41" spans="1:12" ht="207" x14ac:dyDescent="0.3">
      <c r="A41" s="3">
        <f t="shared" si="0"/>
        <v>25</v>
      </c>
      <c r="B41" s="10"/>
      <c r="C41" s="10" t="s">
        <v>302</v>
      </c>
      <c r="D41" s="4" t="s">
        <v>220</v>
      </c>
      <c r="E41" s="4" t="s">
        <v>221</v>
      </c>
      <c r="F41" s="4" t="s">
        <v>219</v>
      </c>
      <c r="G41" s="4" t="s">
        <v>219</v>
      </c>
      <c r="H41" s="4" t="s">
        <v>223</v>
      </c>
      <c r="I41" s="4"/>
      <c r="J41" s="4"/>
      <c r="K41" s="23"/>
      <c r="L41" s="5"/>
    </row>
    <row r="42" spans="1:12" ht="124.2" x14ac:dyDescent="0.3">
      <c r="A42" s="3">
        <f t="shared" si="0"/>
        <v>26</v>
      </c>
      <c r="B42" s="10" t="s">
        <v>304</v>
      </c>
      <c r="C42" s="10" t="s">
        <v>305</v>
      </c>
      <c r="D42" s="4"/>
      <c r="E42" s="4"/>
      <c r="F42" s="4"/>
      <c r="G42" s="4"/>
      <c r="H42" s="4"/>
      <c r="I42" s="4"/>
      <c r="J42" s="4"/>
      <c r="K42" s="23" t="s">
        <v>81</v>
      </c>
      <c r="L42" s="5"/>
    </row>
    <row r="43" spans="1:12" ht="124.2" x14ac:dyDescent="0.3">
      <c r="A43" s="3">
        <f t="shared" si="0"/>
        <v>27</v>
      </c>
      <c r="B43" s="10" t="s">
        <v>306</v>
      </c>
      <c r="C43" s="10" t="s">
        <v>307</v>
      </c>
      <c r="D43" s="4"/>
      <c r="E43" s="4"/>
      <c r="F43" s="4"/>
      <c r="G43" s="4"/>
      <c r="H43" s="4"/>
      <c r="I43" s="4"/>
      <c r="J43" s="4"/>
      <c r="K43" s="23" t="s">
        <v>81</v>
      </c>
      <c r="L43" s="5"/>
    </row>
    <row r="44" spans="1:12" ht="289.8" x14ac:dyDescent="0.3">
      <c r="A44" s="3">
        <f t="shared" si="0"/>
        <v>28</v>
      </c>
      <c r="B44" s="10" t="s">
        <v>308</v>
      </c>
      <c r="C44" s="10" t="s">
        <v>309</v>
      </c>
      <c r="D44" s="4" t="s">
        <v>220</v>
      </c>
      <c r="E44" s="4" t="s">
        <v>237</v>
      </c>
      <c r="F44" s="4" t="s">
        <v>219</v>
      </c>
      <c r="G44" s="4" t="s">
        <v>219</v>
      </c>
      <c r="H44" s="4" t="s">
        <v>311</v>
      </c>
      <c r="I44" s="4"/>
      <c r="J44" s="4"/>
      <c r="K44" s="23" t="s">
        <v>84</v>
      </c>
      <c r="L44" s="5"/>
    </row>
    <row r="45" spans="1:12" ht="262.2" x14ac:dyDescent="0.3">
      <c r="A45" s="3">
        <f t="shared" si="0"/>
        <v>29</v>
      </c>
      <c r="B45" s="10"/>
      <c r="C45" s="10" t="s">
        <v>310</v>
      </c>
      <c r="D45" s="4" t="s">
        <v>220</v>
      </c>
      <c r="E45" s="4" t="s">
        <v>237</v>
      </c>
      <c r="F45" s="4" t="s">
        <v>219</v>
      </c>
      <c r="G45" s="4" t="s">
        <v>219</v>
      </c>
      <c r="H45" s="4" t="s">
        <v>311</v>
      </c>
      <c r="I45" s="4"/>
      <c r="J45" s="4"/>
      <c r="K45" s="23" t="s">
        <v>84</v>
      </c>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H5:I6"/>
    <mergeCell ref="H7:I7"/>
    <mergeCell ref="C1:G3"/>
    <mergeCell ref="H15:H16"/>
    <mergeCell ref="I15:I16"/>
    <mergeCell ref="B5:C5"/>
    <mergeCell ref="G15:G16"/>
    <mergeCell ref="E5:F6"/>
    <mergeCell ref="E7:F7"/>
    <mergeCell ref="E9:F10"/>
    <mergeCell ref="E11:F11"/>
    <mergeCell ref="I3:J3"/>
    <mergeCell ref="H9:I10"/>
    <mergeCell ref="H11:I11"/>
    <mergeCell ref="A12:A13"/>
    <mergeCell ref="B12:B13"/>
    <mergeCell ref="K15:K16"/>
    <mergeCell ref="J15:J16"/>
    <mergeCell ref="A15:A16"/>
    <mergeCell ref="B15:B16"/>
    <mergeCell ref="C15:C16"/>
    <mergeCell ref="E15:E16"/>
    <mergeCell ref="F15:F16"/>
    <mergeCell ref="D15:D16"/>
  </mergeCells>
  <conditionalFormatting sqref="H17:H23">
    <cfRule type="cellIs" dxfId="50" priority="1" operator="equal">
      <formula>""""""</formula>
    </cfRule>
  </conditionalFormatting>
  <conditionalFormatting sqref="H17:H207">
    <cfRule type="cellIs" dxfId="49" priority="4" operator="equal">
      <formula>"Bloqueado"</formula>
    </cfRule>
    <cfRule type="cellIs" dxfId="48" priority="5" operator="equal">
      <formula>"NOK"</formula>
    </cfRule>
    <cfRule type="cellIs" dxfId="47" priority="6" operator="equal">
      <formula>"OK"</formula>
    </cfRule>
  </conditionalFormatting>
  <dataValidations count="8">
    <dataValidation type="list" allowBlank="1" showInputMessage="1" showErrorMessage="1" sqref="E17:E207" xr:uid="{5D436995-05B6-4308-895D-39726A518588}">
      <formula1>"Must,Shold,Could,Wont"</formula1>
    </dataValidation>
    <dataValidation type="list" allowBlank="1" showInputMessage="1" showErrorMessage="1" sqref="G17:G207" xr:uid="{DF57ABDE-8864-47CF-B4B9-8C13D42C48C8}">
      <formula1>"Sim,Não,N/A"</formula1>
    </dataValidation>
    <dataValidation type="list" allowBlank="1" showInputMessage="1" showErrorMessage="1" sqref="H17:H207" xr:uid="{2C15E235-68E8-4B56-A4DB-3F9D076FFCF8}">
      <formula1>"OK,NOK,Bloqueado"</formula1>
    </dataValidation>
    <dataValidation type="list" allowBlank="1" showInputMessage="1" showErrorMessage="1" sqref="F17:F207" xr:uid="{405AC619-B93B-4F21-8B5C-C064F4B75AE1}">
      <formula1>"Sim,Não"</formula1>
    </dataValidation>
    <dataValidation type="list" allowBlank="1" showInputMessage="1" showErrorMessage="1" sqref="D17:D207" xr:uid="{035F6911-BDCB-42FB-9DAD-38E3BA91AE15}">
      <formula1>"Positivo,Negativo,Destrutivo"</formula1>
    </dataValidation>
    <dataValidation type="list" allowBlank="1" showInputMessage="1" showErrorMessage="1" sqref="I17:I207" xr:uid="{67AB9C31-21D1-4929-B9DE-A7C7F6D74BA9}">
      <formula1>"X"</formula1>
    </dataValidation>
    <dataValidation type="list" allowBlank="1" showInputMessage="1" showErrorMessage="1" sqref="B11" xr:uid="{4AEC1A6D-6639-4A73-BE37-B4427805D048}">
      <formula1>"Digital,Estruturante"</formula1>
    </dataValidation>
    <dataValidation type="list" allowBlank="1" showInputMessage="1" showErrorMessage="1" sqref="B12:B13" xr:uid="{0017D969-0C3E-47B9-81D3-9B21102FA73C}">
      <formula1>"Sim,Não,Parcialmente"</formula1>
    </dataValidation>
  </dataValidation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1765581-8AD1-43FD-90C6-E0DF6BEFD997}">
          <x14:formula1>
            <xm:f>Parâmetros!$B$2:$B$9</xm:f>
          </x14:formula1>
          <xm:sqref>K17:K207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006B-6C50-4ADF-80F2-E58AA5BFFC39}">
  <sheetPr>
    <tabColor theme="9" tint="0.39997558519241921"/>
  </sheetPr>
  <dimension ref="A1:U118"/>
  <sheetViews>
    <sheetView topLeftCell="A20" zoomScaleNormal="100" workbookViewId="0">
      <selection activeCell="A4" sqref="A4"/>
    </sheetView>
  </sheetViews>
  <sheetFormatPr defaultColWidth="9.109375" defaultRowHeight="14.4" x14ac:dyDescent="0.3"/>
  <cols>
    <col min="1" max="2" width="9.109375" style="8"/>
    <col min="3" max="3" width="9.109375" style="8" customWidth="1"/>
    <col min="4" max="5" width="9.109375" style="8"/>
    <col min="6" max="7" width="9.109375" style="8" customWidth="1"/>
    <col min="8" max="10" width="9.109375" style="8"/>
    <col min="11" max="11" width="9.109375" style="8" customWidth="1"/>
    <col min="12"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t="str">
        <f>'MRT SP1'!B5</f>
        <v>Omnichannel e CRM Atendimento Release 2</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t="str">
        <f>'MRT SP1'!B11</f>
        <v>Digital</v>
      </c>
      <c r="D8" s="242"/>
      <c r="E8" s="11"/>
      <c r="F8" s="11"/>
      <c r="G8" s="11"/>
      <c r="H8" s="222" t="str">
        <f>'MRT SP1'!A6</f>
        <v>QA</v>
      </c>
      <c r="I8" s="242" t="str">
        <f>'MRT SP1'!B6</f>
        <v>Ericlis Gonçalves</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SP1'!B7</f>
        <v>1</v>
      </c>
      <c r="D11" s="11"/>
      <c r="E11" s="222" t="s">
        <v>108</v>
      </c>
      <c r="F11" s="222"/>
      <c r="G11" s="223">
        <f>IF('MRT SP1'!B8="","",'MRT SP1'!B8)</f>
        <v>45105</v>
      </c>
      <c r="H11" s="224"/>
      <c r="I11" s="11"/>
      <c r="J11" s="222" t="s">
        <v>109</v>
      </c>
      <c r="K11" s="222"/>
      <c r="L11" s="223">
        <f>IF('MRT SP1'!B9="","",'MRT SP1'!B9)</f>
        <v>45114</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SP1'!C17:C207)</f>
        <v>29</v>
      </c>
      <c r="D14" s="11"/>
      <c r="E14" s="206" t="s">
        <v>111</v>
      </c>
      <c r="F14" s="206"/>
      <c r="G14" s="207">
        <f>C22+C24</f>
        <v>25</v>
      </c>
      <c r="H14" s="11"/>
      <c r="I14" s="206" t="s">
        <v>112</v>
      </c>
      <c r="J14" s="206"/>
      <c r="K14" s="207">
        <f>C26+C28</f>
        <v>4</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44">
        <f>IF('MRT SP1'!H7="","",'MRT SP1'!H7/'MRT SP1'!E7)</f>
        <v>0.8</v>
      </c>
      <c r="D17" s="11"/>
      <c r="E17" s="206" t="s">
        <v>114</v>
      </c>
      <c r="F17" s="206"/>
      <c r="G17" s="233">
        <f>IF(C14=0,0,C14/'MRT SP1'!H7)</f>
        <v>3.625</v>
      </c>
      <c r="H17" s="11"/>
      <c r="I17" s="235" t="s">
        <v>115</v>
      </c>
      <c r="J17" s="235"/>
      <c r="K17" s="207" t="str">
        <f>'MRT SP1'!B12</f>
        <v>Não</v>
      </c>
      <c r="L17" s="207"/>
      <c r="M17" s="11"/>
      <c r="N17" s="9"/>
      <c r="O17" s="9"/>
      <c r="P17" s="9"/>
      <c r="Q17" s="9"/>
      <c r="R17" s="9"/>
      <c r="S17" s="9"/>
      <c r="T17" s="9"/>
      <c r="U17" s="9"/>
    </row>
    <row r="18" spans="1:21" ht="15" customHeight="1" x14ac:dyDescent="0.3">
      <c r="A18" s="206"/>
      <c r="B18" s="206"/>
      <c r="C18" s="244"/>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SP1'!$H$17:H207,"OK")</f>
        <v>25</v>
      </c>
      <c r="D22" s="232">
        <f>IF(C22=0,0,C22/$C$14)</f>
        <v>0.86206896551724133</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32"/>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SP1'!$H$17:H207,"NOK")</f>
        <v>0</v>
      </c>
      <c r="D24" s="232">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32"/>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SP1'!$H$17:H207,"Bloqueado")</f>
        <v>2</v>
      </c>
      <c r="D26" s="232">
        <f t="shared" ref="D26" si="1">IF(C26=0,0,C26/$C$14)</f>
        <v>6.8965517241379309E-2</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32"/>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2</v>
      </c>
      <c r="D28" s="232">
        <f t="shared" ref="D28" si="2">IF(C28=0,0,C28/$C$14)</f>
        <v>6.8965517241379309E-2</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32"/>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ht="13.8" x14ac:dyDescent="0.3">
      <c r="A33" s="208" t="str">
        <f>Parâmetros!B2</f>
        <v>Funcionalidade prevista e não entregue</v>
      </c>
      <c r="B33" s="208"/>
      <c r="C33" s="208"/>
      <c r="D33" s="208"/>
      <c r="E33" s="208"/>
      <c r="F33" s="24">
        <f>COUNTIF('MRT SP1'!$K$17:$K$207,A33)</f>
        <v>0</v>
      </c>
      <c r="G33" s="110">
        <f>IF($F$41=0,0,F33/$F$41)</f>
        <v>0</v>
      </c>
      <c r="H33" s="11"/>
      <c r="I33" s="11"/>
      <c r="J33" s="11"/>
      <c r="K33" s="11"/>
      <c r="L33" s="11"/>
      <c r="M33" s="11"/>
      <c r="N33" s="9"/>
      <c r="O33" s="9"/>
      <c r="P33" s="9"/>
      <c r="Q33" s="9"/>
      <c r="R33" s="9"/>
      <c r="S33" s="9"/>
      <c r="T33" s="9"/>
      <c r="U33" s="9"/>
    </row>
    <row r="34" spans="1:21" ht="13.8" x14ac:dyDescent="0.3">
      <c r="A34" s="208" t="str">
        <f>Parâmetros!B3</f>
        <v>Funcionalidade saiu do escopo desta sprint</v>
      </c>
      <c r="B34" s="208"/>
      <c r="C34" s="208"/>
      <c r="D34" s="208"/>
      <c r="E34" s="208"/>
      <c r="F34" s="24">
        <f>COUNTIF('MRT SP1'!$K$17:$K$207,A34)</f>
        <v>0</v>
      </c>
      <c r="G34" s="110">
        <f t="shared" ref="G34:G41" si="3">IF($F$41=0,0,F34/$F$41)</f>
        <v>0</v>
      </c>
      <c r="H34" s="11"/>
      <c r="I34" s="11"/>
      <c r="J34" s="11"/>
      <c r="K34" s="11"/>
      <c r="L34" s="11"/>
      <c r="M34" s="11"/>
      <c r="N34" s="9"/>
      <c r="O34" s="9"/>
      <c r="P34" s="9"/>
      <c r="Q34" s="9"/>
      <c r="R34" s="9"/>
      <c r="S34" s="9"/>
      <c r="T34" s="9"/>
      <c r="U34" s="9"/>
    </row>
    <row r="35" spans="1:21" ht="13.8" x14ac:dyDescent="0.3">
      <c r="A35" s="208" t="str">
        <f>Parâmetros!B4</f>
        <v>Demora na entrega da funcionalidade</v>
      </c>
      <c r="B35" s="208"/>
      <c r="C35" s="208"/>
      <c r="D35" s="208"/>
      <c r="E35" s="208"/>
      <c r="F35" s="24">
        <f>COUNTIF('MRT SP1'!$K$17:$K$207,A35)</f>
        <v>0</v>
      </c>
      <c r="G35" s="110">
        <f t="shared" si="3"/>
        <v>0</v>
      </c>
      <c r="H35" s="11"/>
      <c r="I35" s="11"/>
      <c r="J35" s="11"/>
      <c r="K35" s="11"/>
      <c r="L35" s="11"/>
      <c r="M35" s="11"/>
      <c r="N35" s="9"/>
      <c r="O35" s="9"/>
      <c r="P35" s="9"/>
      <c r="Q35" s="9"/>
      <c r="R35" s="9"/>
      <c r="S35" s="9"/>
      <c r="T35" s="9"/>
      <c r="U35" s="9"/>
    </row>
    <row r="36" spans="1:21" ht="13.8" x14ac:dyDescent="0.3">
      <c r="A36" s="208" t="str">
        <f>Parâmetros!B5</f>
        <v>Falta de planejamento de tempo do QA</v>
      </c>
      <c r="B36" s="208"/>
      <c r="C36" s="208"/>
      <c r="D36" s="208"/>
      <c r="E36" s="208"/>
      <c r="F36" s="24">
        <f>COUNTIF('MRT SP1'!$K$17:$K$207,A36)</f>
        <v>0</v>
      </c>
      <c r="G36" s="110">
        <f t="shared" si="3"/>
        <v>0</v>
      </c>
      <c r="H36" s="11"/>
      <c r="I36" s="11"/>
      <c r="J36" s="11"/>
      <c r="K36" s="11"/>
      <c r="L36" s="11"/>
      <c r="M36" s="11"/>
      <c r="N36" s="9"/>
      <c r="O36" s="9"/>
      <c r="P36" s="9"/>
      <c r="Q36" s="9"/>
      <c r="R36" s="9"/>
      <c r="S36" s="9"/>
      <c r="T36" s="9"/>
      <c r="U36" s="9"/>
    </row>
    <row r="37" spans="1:21" ht="13.8" x14ac:dyDescent="0.3">
      <c r="A37" s="208" t="str">
        <f>Parâmetros!B6</f>
        <v>Teste não era aplicável</v>
      </c>
      <c r="B37" s="208"/>
      <c r="C37" s="208"/>
      <c r="D37" s="208"/>
      <c r="E37" s="208"/>
      <c r="F37" s="24">
        <f>COUNTIF('MRT SP1'!$K$17:$K$207,A37)</f>
        <v>2</v>
      </c>
      <c r="G37" s="110">
        <f t="shared" si="3"/>
        <v>0.5</v>
      </c>
      <c r="H37" s="11"/>
      <c r="I37" s="11"/>
      <c r="J37" s="11"/>
      <c r="K37" s="11"/>
      <c r="L37" s="11"/>
      <c r="M37" s="11"/>
      <c r="N37" s="9"/>
      <c r="O37" s="9"/>
      <c r="P37" s="9"/>
      <c r="Q37" s="9"/>
      <c r="R37" s="9"/>
      <c r="S37" s="9"/>
      <c r="T37" s="9"/>
      <c r="U37" s="9"/>
    </row>
    <row r="38" spans="1:21" ht="13.8" x14ac:dyDescent="0.3">
      <c r="A38" s="208" t="str">
        <f>Parâmetros!B7</f>
        <v>Equipe despriorizou o teste ou o critério de aceite</v>
      </c>
      <c r="B38" s="208"/>
      <c r="C38" s="208"/>
      <c r="D38" s="208"/>
      <c r="E38" s="208"/>
      <c r="F38" s="24">
        <f>COUNTIF('MRT SP1'!$K$17:$K$207,A38)</f>
        <v>0</v>
      </c>
      <c r="G38" s="110">
        <f t="shared" si="3"/>
        <v>0</v>
      </c>
      <c r="H38" s="11"/>
      <c r="I38" s="11"/>
      <c r="J38" s="11"/>
      <c r="K38" s="11"/>
      <c r="L38" s="11"/>
      <c r="M38" s="11"/>
      <c r="N38" s="9"/>
      <c r="O38" s="9"/>
      <c r="P38" s="9"/>
      <c r="Q38" s="9"/>
      <c r="R38" s="9"/>
      <c r="S38" s="9"/>
      <c r="T38" s="9"/>
      <c r="U38" s="9"/>
    </row>
    <row r="39" spans="1:21" ht="13.8" x14ac:dyDescent="0.3">
      <c r="A39" s="208" t="str">
        <f>Parâmetros!B8</f>
        <v>Equipe priorizou testar na proxima sprint</v>
      </c>
      <c r="B39" s="208"/>
      <c r="C39" s="208"/>
      <c r="D39" s="208"/>
      <c r="E39" s="208"/>
      <c r="F39" s="24">
        <f>COUNTIF('MRT SP1'!$K$17:$K$207,A39)</f>
        <v>0</v>
      </c>
      <c r="G39" s="110">
        <f t="shared" si="3"/>
        <v>0</v>
      </c>
      <c r="H39" s="11"/>
      <c r="I39" s="11"/>
      <c r="J39" s="11"/>
      <c r="K39" s="11"/>
      <c r="L39" s="11"/>
      <c r="M39" s="11"/>
      <c r="N39" s="9"/>
      <c r="O39" s="9"/>
      <c r="P39" s="9"/>
      <c r="Q39" s="9"/>
      <c r="R39" s="9"/>
      <c r="S39" s="9"/>
      <c r="T39" s="9"/>
      <c r="U39" s="9"/>
    </row>
    <row r="40" spans="1:21" ht="13.8" x14ac:dyDescent="0.3">
      <c r="A40" s="208" t="str">
        <f>Parâmetros!B9</f>
        <v>Ambiente indisponível para teste</v>
      </c>
      <c r="B40" s="208"/>
      <c r="C40" s="208"/>
      <c r="D40" s="208"/>
      <c r="E40" s="208"/>
      <c r="F40" s="24">
        <f>COUNTIF('MRT SP1'!$K$17:$K$207,A40)</f>
        <v>2</v>
      </c>
      <c r="G40" s="110">
        <f t="shared" si="3"/>
        <v>0.5</v>
      </c>
      <c r="H40" s="11"/>
      <c r="I40" s="11"/>
      <c r="J40" s="11"/>
      <c r="K40" s="11"/>
      <c r="L40" s="11"/>
      <c r="M40" s="11"/>
      <c r="N40" s="9"/>
      <c r="O40" s="9"/>
      <c r="P40" s="9"/>
      <c r="Q40" s="9"/>
      <c r="R40" s="9"/>
      <c r="S40" s="9"/>
      <c r="T40" s="9"/>
      <c r="U40" s="9"/>
    </row>
    <row r="41" spans="1:21" ht="13.8" x14ac:dyDescent="0.3">
      <c r="A41" s="243" t="s">
        <v>124</v>
      </c>
      <c r="B41" s="243"/>
      <c r="C41" s="243"/>
      <c r="D41" s="243"/>
      <c r="E41" s="243"/>
      <c r="F41" s="24">
        <f>SUM(F33:F40)</f>
        <v>4</v>
      </c>
      <c r="G41" s="110">
        <f t="shared" si="3"/>
        <v>1</v>
      </c>
      <c r="H41" s="11"/>
      <c r="I41" s="11"/>
      <c r="J41" s="11"/>
      <c r="K41" s="11"/>
      <c r="L41" s="11"/>
      <c r="M41" s="11"/>
      <c r="N41" s="9"/>
      <c r="O41" s="9"/>
      <c r="P41" s="9"/>
      <c r="Q41" s="9"/>
      <c r="R41" s="9"/>
      <c r="S41" s="9"/>
      <c r="T41" s="9"/>
      <c r="U41" s="9"/>
    </row>
    <row r="42" spans="1:21" ht="13.8"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SP1'!$E$17:E207,"Must")</f>
        <v>12</v>
      </c>
      <c r="D45" s="205">
        <f>IF(C45=0,0,C45/$C$14)</f>
        <v>0.41379310344827586</v>
      </c>
      <c r="E45" s="11"/>
      <c r="F45" s="11"/>
      <c r="G45" s="11"/>
      <c r="H45" s="11"/>
      <c r="I45" s="11"/>
      <c r="J45" s="11"/>
      <c r="K45" s="11"/>
      <c r="L45" s="11"/>
      <c r="M45" s="11"/>
      <c r="N45" s="9"/>
      <c r="O45" s="9"/>
      <c r="P45" s="9"/>
      <c r="Q45" s="9"/>
      <c r="R45" s="9"/>
      <c r="S45" s="9"/>
      <c r="T45" s="9"/>
      <c r="U45" s="9"/>
    </row>
    <row r="46" spans="1:21" x14ac:dyDescent="0.3">
      <c r="A46" s="203"/>
      <c r="B46" s="203"/>
      <c r="C46" s="204"/>
      <c r="D46" s="205"/>
      <c r="E46" s="11"/>
      <c r="F46" s="11"/>
      <c r="G46" s="11"/>
      <c r="H46" s="11"/>
      <c r="I46" s="11"/>
      <c r="J46" s="11"/>
      <c r="K46" s="11"/>
      <c r="L46" s="11"/>
      <c r="M46" s="11"/>
      <c r="N46" s="9"/>
      <c r="O46" s="9"/>
      <c r="P46" s="9"/>
      <c r="Q46" s="9"/>
      <c r="R46" s="9"/>
      <c r="S46" s="9"/>
      <c r="T46" s="9"/>
      <c r="U46" s="9"/>
    </row>
    <row r="47" spans="1:21" x14ac:dyDescent="0.3">
      <c r="A47" s="203" t="s">
        <v>127</v>
      </c>
      <c r="B47" s="203"/>
      <c r="C47" s="204">
        <f>COUNTIF('MRT SP1'!$E$17:E207,"Shold")</f>
        <v>15</v>
      </c>
      <c r="D47" s="205">
        <f t="shared" ref="D47" si="4">IF(C47=0,0,C47/$C$14)</f>
        <v>0.51724137931034486</v>
      </c>
      <c r="E47" s="11"/>
      <c r="F47" s="11"/>
      <c r="G47" s="11"/>
      <c r="H47" s="11"/>
      <c r="I47" s="11"/>
      <c r="J47" s="11"/>
      <c r="K47" s="11"/>
      <c r="L47" s="11"/>
      <c r="M47" s="11"/>
      <c r="N47" s="9"/>
      <c r="O47" s="9"/>
      <c r="P47" s="9"/>
      <c r="Q47" s="9"/>
      <c r="R47" s="9"/>
      <c r="S47" s="9"/>
      <c r="T47" s="9"/>
      <c r="U47" s="9"/>
    </row>
    <row r="48" spans="1:21" x14ac:dyDescent="0.3">
      <c r="A48" s="203"/>
      <c r="B48" s="203"/>
      <c r="C48" s="204"/>
      <c r="D48" s="205"/>
      <c r="E48" s="11"/>
      <c r="F48" s="11"/>
      <c r="G48" s="11"/>
      <c r="H48" s="11"/>
      <c r="I48" s="11"/>
      <c r="J48" s="11"/>
      <c r="K48" s="11"/>
      <c r="L48" s="11"/>
      <c r="M48" s="11"/>
      <c r="N48" s="9"/>
      <c r="O48" s="9"/>
      <c r="P48" s="9"/>
      <c r="Q48" s="9"/>
      <c r="R48" s="9"/>
      <c r="S48" s="9"/>
      <c r="T48" s="9"/>
      <c r="U48" s="9"/>
    </row>
    <row r="49" spans="1:21" x14ac:dyDescent="0.3">
      <c r="A49" s="203" t="s">
        <v>128</v>
      </c>
      <c r="B49" s="203"/>
      <c r="C49" s="204">
        <f>COUNTIF('MRT SP1'!$E$17:E207,"Could")</f>
        <v>0</v>
      </c>
      <c r="D49" s="205">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05"/>
      <c r="E50" s="11"/>
      <c r="F50" s="11"/>
      <c r="G50" s="11"/>
      <c r="H50" s="11"/>
      <c r="I50" s="11"/>
      <c r="J50" s="11"/>
      <c r="K50" s="11"/>
      <c r="L50" s="11"/>
      <c r="M50" s="11"/>
      <c r="N50" s="9"/>
      <c r="O50" s="9"/>
      <c r="P50" s="9"/>
      <c r="Q50" s="9"/>
      <c r="R50" s="9"/>
      <c r="S50" s="9"/>
      <c r="T50" s="9"/>
      <c r="U50" s="9"/>
    </row>
    <row r="51" spans="1:21" x14ac:dyDescent="0.3">
      <c r="A51" s="203" t="s">
        <v>129</v>
      </c>
      <c r="B51" s="203"/>
      <c r="C51" s="204">
        <f>COUNTIF('MRT SP1'!$E$17:E207,"Wont")</f>
        <v>0</v>
      </c>
      <c r="D51" s="205">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05"/>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11"/>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SP1'!$D$17:D207,"Positivo")</f>
        <v>23</v>
      </c>
      <c r="D56" s="205">
        <f>IF(C56=0,0,C56/$C$14)</f>
        <v>0.7931034482758621</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05"/>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SP1'!$D$17:D207,"Negativo")</f>
        <v>4</v>
      </c>
      <c r="D58" s="205">
        <f t="shared" ref="D58" si="7">IF(C58=0,0,C58/$C$14)</f>
        <v>0.13793103448275862</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05"/>
      <c r="E59" s="11"/>
      <c r="F59" s="11"/>
      <c r="G59" s="11"/>
      <c r="H59" s="11"/>
      <c r="I59" s="11"/>
      <c r="J59" s="11"/>
      <c r="K59" s="11"/>
      <c r="L59" s="11"/>
      <c r="M59" s="11"/>
      <c r="N59" s="9"/>
      <c r="O59" s="9"/>
      <c r="P59" s="9"/>
      <c r="Q59" s="9"/>
      <c r="R59" s="9"/>
      <c r="S59" s="9"/>
      <c r="T59" s="9"/>
      <c r="U59" s="9"/>
    </row>
    <row r="60" spans="1:21" x14ac:dyDescent="0.3">
      <c r="A60" s="203" t="s">
        <v>133</v>
      </c>
      <c r="B60" s="203"/>
      <c r="C60" s="204">
        <f>COUNTIF('MRT SP1'!$D$17:D207,"Destrutivo")</f>
        <v>0</v>
      </c>
      <c r="D60" s="205">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05"/>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SP1'!F17:F207,"Sim")</f>
        <v>10</v>
      </c>
      <c r="E63" s="205">
        <f>IF(D63=0,0,D63/C14)</f>
        <v>0.34482758620689657</v>
      </c>
      <c r="F63" s="17" t="s">
        <v>135</v>
      </c>
      <c r="G63" s="11"/>
      <c r="H63" s="209" t="s">
        <v>136</v>
      </c>
      <c r="I63" s="209"/>
      <c r="J63" s="209"/>
      <c r="K63" s="204">
        <f>COUNTIF('MRT SP1'!G17:G207,"Sim")</f>
        <v>9</v>
      </c>
      <c r="L63" s="205">
        <f>IF(K63=0,0,K63/C14)</f>
        <v>0.31034482758620691</v>
      </c>
      <c r="M63" s="17" t="s">
        <v>135</v>
      </c>
      <c r="N63" s="9"/>
      <c r="O63" s="9"/>
      <c r="P63" s="15"/>
      <c r="Q63" s="9"/>
      <c r="R63" s="9"/>
      <c r="S63" s="9"/>
      <c r="T63" s="9"/>
      <c r="U63" s="9"/>
    </row>
    <row r="64" spans="1:21" ht="15" customHeight="1" x14ac:dyDescent="0.3">
      <c r="A64" s="210"/>
      <c r="B64" s="210"/>
      <c r="C64" s="210"/>
      <c r="D64" s="204"/>
      <c r="E64" s="205"/>
      <c r="F64" s="25">
        <f>E63*100</f>
        <v>34.482758620689658</v>
      </c>
      <c r="G64" s="11"/>
      <c r="H64" s="210"/>
      <c r="I64" s="210"/>
      <c r="J64" s="210"/>
      <c r="K64" s="204"/>
      <c r="L64" s="205"/>
      <c r="M64" s="25">
        <f>L63*100</f>
        <v>31.03448275862069</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SP1'!I17:I207)</f>
        <v>0</v>
      </c>
      <c r="D66" s="11"/>
      <c r="E66" s="11"/>
      <c r="F66" s="225" t="s">
        <v>138</v>
      </c>
      <c r="G66" s="226"/>
      <c r="H66" s="205">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05"/>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SP1'!D17:D207,"Positivo",'MRT SP1'!I17:I207,"x")</f>
        <v>0</v>
      </c>
      <c r="D71" s="205">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05"/>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SP1'!D17:D207,"Negativo",'MRT SP1'!I17:I207,"x")</f>
        <v>0</v>
      </c>
      <c r="D73" s="205">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05"/>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SP1'!D17:D207,"Destrutivo",'MRT SP1'!I17:I207,"x")</f>
        <v>0</v>
      </c>
      <c r="D75" s="205">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05"/>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13">
        <f>IF(C66=0,0,C66/'MRT SP1'!H7)</f>
        <v>0</v>
      </c>
      <c r="D78" s="11"/>
      <c r="E78" s="11"/>
      <c r="F78" s="214" t="s">
        <v>142</v>
      </c>
      <c r="G78" s="215"/>
      <c r="H78" s="213">
        <f>IF(C66=0,0,C66/'MRT SP1'!E11)</f>
        <v>0</v>
      </c>
      <c r="I78" s="11"/>
      <c r="J78" s="11"/>
      <c r="K78" s="218" t="s">
        <v>143</v>
      </c>
      <c r="L78" s="219"/>
      <c r="M78" s="213">
        <f>IF(C66=0,0,('MRT SP1'!B10*8)*'MRT SP1'!H11/C66)</f>
        <v>0</v>
      </c>
      <c r="N78" s="9"/>
      <c r="O78" s="9"/>
      <c r="P78" s="9"/>
      <c r="Q78" s="9"/>
      <c r="R78" s="9"/>
      <c r="S78" s="9"/>
      <c r="T78" s="9"/>
      <c r="U78" s="9"/>
    </row>
    <row r="79" spans="1:21" x14ac:dyDescent="0.3">
      <c r="A79" s="216"/>
      <c r="B79" s="217"/>
      <c r="C79" s="213"/>
      <c r="D79" s="11"/>
      <c r="E79" s="11"/>
      <c r="F79" s="216"/>
      <c r="G79" s="217"/>
      <c r="H79" s="213"/>
      <c r="I79" s="11"/>
      <c r="J79" s="11"/>
      <c r="K79" s="220"/>
      <c r="L79" s="221"/>
      <c r="M79" s="213"/>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TxCI3HHYXqywOsBcsEBgdaObaGlH4CGuglDFoGZsim0s8oQc6l3RxOhbiX+qxo8V1uHGPzK0MUf6hlgUcpA0wA==" saltValue="5I3twAL/FhAiJTf/2LfqQg==" spinCount="100000" sheet="1" objects="1" scenarios="1"/>
  <mergeCells count="113">
    <mergeCell ref="A5:B6"/>
    <mergeCell ref="C5:L6"/>
    <mergeCell ref="C8:D9"/>
    <mergeCell ref="I8:L9"/>
    <mergeCell ref="D56:D57"/>
    <mergeCell ref="D45:D46"/>
    <mergeCell ref="A1:J3"/>
    <mergeCell ref="D24:D25"/>
    <mergeCell ref="D26:D27"/>
    <mergeCell ref="F31:F32"/>
    <mergeCell ref="G31:G32"/>
    <mergeCell ref="A41:E41"/>
    <mergeCell ref="D20:D21"/>
    <mergeCell ref="C17:C18"/>
    <mergeCell ref="E14:F15"/>
    <mergeCell ref="C14:C15"/>
    <mergeCell ref="A11:B12"/>
    <mergeCell ref="C11:C12"/>
    <mergeCell ref="E11:F12"/>
    <mergeCell ref="G11:H12"/>
    <mergeCell ref="J11:K12"/>
    <mergeCell ref="K14:K15"/>
    <mergeCell ref="D54:D55"/>
    <mergeCell ref="A8:B9"/>
    <mergeCell ref="H66:H67"/>
    <mergeCell ref="K66:L67"/>
    <mergeCell ref="F66:G67"/>
    <mergeCell ref="M66:M67"/>
    <mergeCell ref="A66:B67"/>
    <mergeCell ref="A14:B15"/>
    <mergeCell ref="G14:G15"/>
    <mergeCell ref="C60:C61"/>
    <mergeCell ref="D60:D61"/>
    <mergeCell ref="A58:B59"/>
    <mergeCell ref="A60:B61"/>
    <mergeCell ref="A56:B57"/>
    <mergeCell ref="H63:J64"/>
    <mergeCell ref="D28:D29"/>
    <mergeCell ref="A24:B25"/>
    <mergeCell ref="C56:C57"/>
    <mergeCell ref="E63:E64"/>
    <mergeCell ref="H8:H9"/>
    <mergeCell ref="L11:M12"/>
    <mergeCell ref="A73:B74"/>
    <mergeCell ref="I14:J15"/>
    <mergeCell ref="A33:E33"/>
    <mergeCell ref="A34:E34"/>
    <mergeCell ref="A31:E32"/>
    <mergeCell ref="C24:C25"/>
    <mergeCell ref="A20:B21"/>
    <mergeCell ref="C20:C21"/>
    <mergeCell ref="E22:E23"/>
    <mergeCell ref="D22:D23"/>
    <mergeCell ref="A22:B23"/>
    <mergeCell ref="E17:F18"/>
    <mergeCell ref="G17:G18"/>
    <mergeCell ref="C22:C23"/>
    <mergeCell ref="E24:E25"/>
    <mergeCell ref="E26:E27"/>
    <mergeCell ref="E28:E29"/>
    <mergeCell ref="I17:J18"/>
    <mergeCell ref="C49:C50"/>
    <mergeCell ref="A69:B70"/>
    <mergeCell ref="C69:C70"/>
    <mergeCell ref="D69:D70"/>
    <mergeCell ref="M78:M79"/>
    <mergeCell ref="A78:B79"/>
    <mergeCell ref="C78:C79"/>
    <mergeCell ref="F78:G79"/>
    <mergeCell ref="H78:H79"/>
    <mergeCell ref="K78:L79"/>
    <mergeCell ref="D71:D72"/>
    <mergeCell ref="D49:D50"/>
    <mergeCell ref="C43:C44"/>
    <mergeCell ref="D43:D44"/>
    <mergeCell ref="C45:C46"/>
    <mergeCell ref="C47:C48"/>
    <mergeCell ref="A43:B44"/>
    <mergeCell ref="A49:B50"/>
    <mergeCell ref="K63:K64"/>
    <mergeCell ref="A63:C64"/>
    <mergeCell ref="L63:L64"/>
    <mergeCell ref="D63:D64"/>
    <mergeCell ref="C73:C74"/>
    <mergeCell ref="D73:D74"/>
    <mergeCell ref="D47:D48"/>
    <mergeCell ref="C71:C72"/>
    <mergeCell ref="C66:C67"/>
    <mergeCell ref="A51:B52"/>
    <mergeCell ref="A75:B76"/>
    <mergeCell ref="C75:C76"/>
    <mergeCell ref="D75:D76"/>
    <mergeCell ref="A26:B27"/>
    <mergeCell ref="C26:C27"/>
    <mergeCell ref="A28:B29"/>
    <mergeCell ref="C28:C29"/>
    <mergeCell ref="A17:B18"/>
    <mergeCell ref="K17:L18"/>
    <mergeCell ref="A35:E35"/>
    <mergeCell ref="A36:E36"/>
    <mergeCell ref="A37:E37"/>
    <mergeCell ref="A38:E38"/>
    <mergeCell ref="A39:E39"/>
    <mergeCell ref="A40:E40"/>
    <mergeCell ref="C51:C52"/>
    <mergeCell ref="D51:D52"/>
    <mergeCell ref="A45:B46"/>
    <mergeCell ref="A47:B48"/>
    <mergeCell ref="A71:B72"/>
    <mergeCell ref="A54:B55"/>
    <mergeCell ref="C54:C55"/>
    <mergeCell ref="C58:C59"/>
    <mergeCell ref="D58:D59"/>
  </mergeCells>
  <conditionalFormatting sqref="F41">
    <cfRule type="cellIs" dxfId="46" priority="1" operator="equal">
      <formula>"ERRO"</formula>
    </cfRule>
  </conditionalFormatting>
  <pageMargins left="0.511811024" right="0.511811024" top="0.78740157499999996" bottom="0.78740157499999996" header="0.31496062000000002" footer="0.31496062000000002"/>
  <pageSetup paperSize="9" scale="64" orientation="portrait" r:id="rId1"/>
  <colBreaks count="1" manualBreakCount="1">
    <brk id="13" max="1048575" man="1"/>
  </colBreaks>
  <drawing r:id="rId2"/>
  <extLst>
    <ext xmlns:x14="http://schemas.microsoft.com/office/spreadsheetml/2009/9/main" uri="{78C0D931-6437-407d-A8EE-F0AAD7539E65}">
      <x14:conditionalFormattings>
        <x14:conditionalFormatting xmlns:xm="http://schemas.microsoft.com/office/excel/2006/main">
          <x14:cfRule type="iconSet" priority="6" id="{6D36230A-0DDE-4305-A08F-735F49C54539}">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736474D1-0852-4E5B-8B06-4DA872240443}">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D348-1564-493A-ABB2-883F0030F524}">
  <sheetPr>
    <tabColor theme="9" tint="-0.249977111117893"/>
  </sheetPr>
  <dimension ref="A1:L209"/>
  <sheetViews>
    <sheetView tabSelected="1" topLeftCell="A11" workbookViewId="0">
      <selection activeCell="D39" sqref="D39"/>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t="s">
        <v>216</v>
      </c>
      <c r="C5" s="197"/>
      <c r="D5" s="6"/>
      <c r="E5" s="198" t="s">
        <v>31</v>
      </c>
      <c r="F5" s="199"/>
      <c r="G5" s="6"/>
      <c r="H5" s="189" t="s">
        <v>33</v>
      </c>
      <c r="I5" s="190"/>
      <c r="J5" s="5"/>
      <c r="K5" s="5"/>
      <c r="L5" s="5"/>
    </row>
    <row r="6" spans="1:12" ht="18" customHeight="1" x14ac:dyDescent="0.3">
      <c r="A6" s="7" t="s">
        <v>19</v>
      </c>
      <c r="B6" s="13" t="s">
        <v>217</v>
      </c>
      <c r="C6" s="5"/>
      <c r="D6" s="6"/>
      <c r="E6" s="200"/>
      <c r="F6" s="201"/>
      <c r="G6" s="6"/>
      <c r="H6" s="189"/>
      <c r="I6" s="190"/>
      <c r="J6" s="5"/>
      <c r="K6" s="5"/>
      <c r="L6" s="5"/>
    </row>
    <row r="7" spans="1:12" ht="18" customHeight="1" x14ac:dyDescent="0.3">
      <c r="A7" s="7" t="s">
        <v>101</v>
      </c>
      <c r="B7" s="13">
        <v>2</v>
      </c>
      <c r="C7" s="5"/>
      <c r="D7" s="6"/>
      <c r="E7" s="191">
        <v>19</v>
      </c>
      <c r="F7" s="192"/>
      <c r="G7" s="6"/>
      <c r="H7" s="191"/>
      <c r="I7" s="192"/>
      <c r="J7" s="5"/>
      <c r="K7" s="5"/>
      <c r="L7" s="5"/>
    </row>
    <row r="8" spans="1:12" ht="18" customHeight="1" x14ac:dyDescent="0.3">
      <c r="A8" s="7" t="s">
        <v>23</v>
      </c>
      <c r="B8" s="14">
        <v>45117</v>
      </c>
      <c r="C8" s="5"/>
      <c r="D8" s="6"/>
      <c r="E8" s="6"/>
      <c r="F8" s="6"/>
      <c r="G8" s="6"/>
      <c r="H8" s="6"/>
      <c r="I8" s="6"/>
      <c r="J8" s="26"/>
      <c r="K8" s="5"/>
      <c r="L8" s="5"/>
    </row>
    <row r="9" spans="1:12" ht="18" customHeight="1" x14ac:dyDescent="0.3">
      <c r="A9" s="7" t="s">
        <v>25</v>
      </c>
      <c r="B9" s="14">
        <v>45128</v>
      </c>
      <c r="C9" s="5"/>
      <c r="D9" s="6"/>
      <c r="E9" s="198" t="s">
        <v>35</v>
      </c>
      <c r="F9" s="199"/>
      <c r="G9" s="6"/>
      <c r="H9" s="198" t="s">
        <v>37</v>
      </c>
      <c r="I9" s="199"/>
      <c r="J9" s="5"/>
      <c r="K9" s="5"/>
      <c r="L9" s="5"/>
    </row>
    <row r="10" spans="1:12" ht="18" customHeight="1" x14ac:dyDescent="0.3">
      <c r="A10" s="7" t="s">
        <v>27</v>
      </c>
      <c r="B10" s="86">
        <f>NETWORKDAYS(B8,B9,Parâmetros!A13:A28)</f>
        <v>10</v>
      </c>
      <c r="C10" s="5"/>
      <c r="D10" s="6"/>
      <c r="E10" s="200"/>
      <c r="F10" s="201"/>
      <c r="G10" s="6"/>
      <c r="H10" s="200"/>
      <c r="I10" s="201"/>
      <c r="J10" s="5"/>
      <c r="K10" s="5"/>
      <c r="L10" s="5"/>
    </row>
    <row r="11" spans="1:12" ht="18" customHeight="1" x14ac:dyDescent="0.3">
      <c r="A11" s="7" t="s">
        <v>29</v>
      </c>
      <c r="B11" s="13" t="s">
        <v>218</v>
      </c>
      <c r="C11" s="5"/>
      <c r="D11" s="6"/>
      <c r="E11" s="191">
        <v>44</v>
      </c>
      <c r="F11" s="192"/>
      <c r="G11" s="6"/>
      <c r="H11" s="191">
        <v>4</v>
      </c>
      <c r="I11" s="192"/>
      <c r="J11" s="5"/>
      <c r="K11" s="5"/>
      <c r="L11" s="5"/>
    </row>
    <row r="12" spans="1:12" x14ac:dyDescent="0.3">
      <c r="A12" s="182" t="s">
        <v>102</v>
      </c>
      <c r="B12" s="184" t="s">
        <v>219</v>
      </c>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ht="110.4" x14ac:dyDescent="0.3">
      <c r="A17" s="3">
        <f>IF(C17="","",1)</f>
        <v>1</v>
      </c>
      <c r="B17" s="10" t="s">
        <v>336</v>
      </c>
      <c r="C17" s="10" t="s">
        <v>312</v>
      </c>
      <c r="D17" s="4" t="s">
        <v>220</v>
      </c>
      <c r="E17" s="4" t="s">
        <v>221</v>
      </c>
      <c r="F17" s="4" t="s">
        <v>222</v>
      </c>
      <c r="G17" s="4" t="s">
        <v>222</v>
      </c>
      <c r="H17" s="4" t="s">
        <v>223</v>
      </c>
      <c r="I17" s="4"/>
      <c r="J17" s="23"/>
      <c r="K17" s="23"/>
      <c r="L17" s="5"/>
    </row>
    <row r="18" spans="1:12" x14ac:dyDescent="0.3">
      <c r="A18" s="3">
        <f>IF(C18="","",A17+1)</f>
        <v>2</v>
      </c>
      <c r="B18" s="10"/>
      <c r="C18" s="10" t="s">
        <v>313</v>
      </c>
      <c r="D18" s="4" t="s">
        <v>220</v>
      </c>
      <c r="E18" s="4" t="s">
        <v>221</v>
      </c>
      <c r="F18" s="4" t="s">
        <v>222</v>
      </c>
      <c r="G18" s="4" t="s">
        <v>222</v>
      </c>
      <c r="H18" s="4" t="s">
        <v>223</v>
      </c>
      <c r="I18" s="4"/>
      <c r="J18" s="4"/>
      <c r="K18" s="23"/>
      <c r="L18" s="5"/>
    </row>
    <row r="19" spans="1:12" x14ac:dyDescent="0.3">
      <c r="A19" s="3">
        <f t="shared" ref="A19:A82" si="0">IF(C19="","",A18+1)</f>
        <v>3</v>
      </c>
      <c r="B19" s="10"/>
      <c r="C19" s="10" t="s">
        <v>314</v>
      </c>
      <c r="D19" s="4" t="s">
        <v>220</v>
      </c>
      <c r="E19" s="4" t="s">
        <v>221</v>
      </c>
      <c r="F19" s="4" t="s">
        <v>222</v>
      </c>
      <c r="G19" s="4" t="s">
        <v>222</v>
      </c>
      <c r="H19" s="4" t="s">
        <v>223</v>
      </c>
      <c r="I19" s="4"/>
      <c r="J19" s="4"/>
      <c r="K19" s="23"/>
      <c r="L19" s="5"/>
    </row>
    <row r="20" spans="1:12" x14ac:dyDescent="0.3">
      <c r="A20" s="3">
        <f t="shared" si="0"/>
        <v>4</v>
      </c>
      <c r="B20" s="10"/>
      <c r="C20" s="10" t="s">
        <v>315</v>
      </c>
      <c r="D20" s="4" t="s">
        <v>220</v>
      </c>
      <c r="E20" s="4" t="s">
        <v>221</v>
      </c>
      <c r="F20" s="4" t="s">
        <v>222</v>
      </c>
      <c r="G20" s="4" t="s">
        <v>222</v>
      </c>
      <c r="H20" s="4" t="s">
        <v>223</v>
      </c>
      <c r="I20" s="4"/>
      <c r="J20" s="4"/>
      <c r="K20" s="23"/>
      <c r="L20" s="5"/>
    </row>
    <row r="21" spans="1:12" x14ac:dyDescent="0.3">
      <c r="A21" s="3">
        <f t="shared" si="0"/>
        <v>5</v>
      </c>
      <c r="B21" s="10"/>
      <c r="C21" s="10" t="s">
        <v>316</v>
      </c>
      <c r="D21" s="4" t="s">
        <v>220</v>
      </c>
      <c r="E21" s="4" t="s">
        <v>221</v>
      </c>
      <c r="F21" s="4" t="s">
        <v>222</v>
      </c>
      <c r="G21" s="4" t="s">
        <v>222</v>
      </c>
      <c r="H21" s="4" t="s">
        <v>223</v>
      </c>
      <c r="I21" s="4"/>
      <c r="J21" s="4"/>
      <c r="K21" s="23"/>
      <c r="L21" s="5"/>
    </row>
    <row r="22" spans="1:12" x14ac:dyDescent="0.3">
      <c r="A22" s="3">
        <f t="shared" si="0"/>
        <v>6</v>
      </c>
      <c r="B22" s="10"/>
      <c r="C22" s="10" t="s">
        <v>317</v>
      </c>
      <c r="D22" s="4" t="s">
        <v>220</v>
      </c>
      <c r="E22" s="4" t="s">
        <v>221</v>
      </c>
      <c r="F22" s="4" t="s">
        <v>222</v>
      </c>
      <c r="G22" s="4" t="s">
        <v>222</v>
      </c>
      <c r="H22" s="4" t="s">
        <v>223</v>
      </c>
      <c r="I22" s="4"/>
      <c r="J22" s="4"/>
      <c r="K22" s="23"/>
      <c r="L22" s="5"/>
    </row>
    <row r="23" spans="1:12" x14ac:dyDescent="0.3">
      <c r="A23" s="3">
        <f t="shared" si="0"/>
        <v>7</v>
      </c>
      <c r="B23" s="10"/>
      <c r="C23" s="10" t="s">
        <v>318</v>
      </c>
      <c r="D23" s="4" t="s">
        <v>220</v>
      </c>
      <c r="E23" s="4" t="s">
        <v>221</v>
      </c>
      <c r="F23" s="4" t="s">
        <v>222</v>
      </c>
      <c r="G23" s="4" t="s">
        <v>222</v>
      </c>
      <c r="H23" s="4" t="s">
        <v>223</v>
      </c>
      <c r="I23" s="4"/>
      <c r="J23" s="4"/>
      <c r="K23" s="23"/>
      <c r="L23" s="5"/>
    </row>
    <row r="24" spans="1:12" x14ac:dyDescent="0.3">
      <c r="A24" s="3">
        <f t="shared" si="0"/>
        <v>8</v>
      </c>
      <c r="B24" s="10"/>
      <c r="C24" s="10" t="s">
        <v>319</v>
      </c>
      <c r="D24" s="4" t="s">
        <v>220</v>
      </c>
      <c r="E24" s="4" t="s">
        <v>221</v>
      </c>
      <c r="F24" s="4" t="s">
        <v>222</v>
      </c>
      <c r="G24" s="4" t="s">
        <v>222</v>
      </c>
      <c r="H24" s="4" t="s">
        <v>223</v>
      </c>
      <c r="I24" s="4"/>
      <c r="J24" s="4"/>
      <c r="K24" s="23"/>
      <c r="L24" s="5"/>
    </row>
    <row r="25" spans="1:12" x14ac:dyDescent="0.3">
      <c r="A25" s="3">
        <f t="shared" si="0"/>
        <v>9</v>
      </c>
      <c r="B25" s="10"/>
      <c r="C25" s="10" t="s">
        <v>320</v>
      </c>
      <c r="D25" s="4" t="s">
        <v>220</v>
      </c>
      <c r="E25" s="4" t="s">
        <v>221</v>
      </c>
      <c r="F25" s="4" t="s">
        <v>222</v>
      </c>
      <c r="G25" s="4" t="s">
        <v>222</v>
      </c>
      <c r="H25" s="4" t="s">
        <v>223</v>
      </c>
      <c r="I25" s="4"/>
      <c r="J25" s="4"/>
      <c r="K25" s="23"/>
      <c r="L25" s="5"/>
    </row>
    <row r="26" spans="1:12" x14ac:dyDescent="0.3">
      <c r="A26" s="3">
        <f t="shared" si="0"/>
        <v>10</v>
      </c>
      <c r="B26" s="10"/>
      <c r="C26" s="10" t="s">
        <v>321</v>
      </c>
      <c r="D26" s="4" t="s">
        <v>220</v>
      </c>
      <c r="E26" s="4" t="s">
        <v>221</v>
      </c>
      <c r="F26" s="4" t="s">
        <v>222</v>
      </c>
      <c r="G26" s="4" t="s">
        <v>222</v>
      </c>
      <c r="H26" s="4" t="s">
        <v>223</v>
      </c>
      <c r="I26" s="4"/>
      <c r="J26" s="4"/>
      <c r="K26" s="23"/>
      <c r="L26" s="5"/>
    </row>
    <row r="27" spans="1:12" x14ac:dyDescent="0.3">
      <c r="A27" s="3">
        <f t="shared" si="0"/>
        <v>11</v>
      </c>
      <c r="B27" s="10"/>
      <c r="C27" s="10" t="s">
        <v>322</v>
      </c>
      <c r="D27" s="4" t="s">
        <v>220</v>
      </c>
      <c r="E27" s="4" t="s">
        <v>221</v>
      </c>
      <c r="F27" s="4" t="s">
        <v>222</v>
      </c>
      <c r="G27" s="4" t="s">
        <v>222</v>
      </c>
      <c r="H27" s="4" t="s">
        <v>223</v>
      </c>
      <c r="I27" s="4"/>
      <c r="J27" s="4"/>
      <c r="K27" s="23"/>
      <c r="L27" s="5"/>
    </row>
    <row r="28" spans="1:12" x14ac:dyDescent="0.3">
      <c r="A28" s="3">
        <f t="shared" si="0"/>
        <v>12</v>
      </c>
      <c r="B28" s="10"/>
      <c r="C28" s="10" t="s">
        <v>323</v>
      </c>
      <c r="D28" s="4" t="s">
        <v>220</v>
      </c>
      <c r="E28" s="4" t="s">
        <v>221</v>
      </c>
      <c r="F28" s="4" t="s">
        <v>222</v>
      </c>
      <c r="G28" s="4" t="s">
        <v>222</v>
      </c>
      <c r="H28" s="4" t="s">
        <v>223</v>
      </c>
      <c r="I28" s="4"/>
      <c r="J28" s="4"/>
      <c r="K28" s="23"/>
      <c r="L28" s="5"/>
    </row>
    <row r="29" spans="1:12" x14ac:dyDescent="0.3">
      <c r="A29" s="3">
        <f t="shared" si="0"/>
        <v>13</v>
      </c>
      <c r="B29" s="10"/>
      <c r="C29" s="10" t="s">
        <v>324</v>
      </c>
      <c r="D29" s="4" t="s">
        <v>220</v>
      </c>
      <c r="E29" s="4" t="s">
        <v>221</v>
      </c>
      <c r="F29" s="4" t="s">
        <v>222</v>
      </c>
      <c r="G29" s="4" t="s">
        <v>222</v>
      </c>
      <c r="H29" s="4" t="s">
        <v>223</v>
      </c>
      <c r="I29" s="4"/>
      <c r="J29" s="4"/>
      <c r="K29" s="23"/>
      <c r="L29" s="5"/>
    </row>
    <row r="30" spans="1:12" x14ac:dyDescent="0.3">
      <c r="A30" s="3">
        <f t="shared" si="0"/>
        <v>14</v>
      </c>
      <c r="B30" s="10"/>
      <c r="C30" s="10" t="s">
        <v>325</v>
      </c>
      <c r="D30" s="4" t="s">
        <v>220</v>
      </c>
      <c r="E30" s="4" t="s">
        <v>221</v>
      </c>
      <c r="F30" s="4" t="s">
        <v>222</v>
      </c>
      <c r="G30" s="4" t="s">
        <v>222</v>
      </c>
      <c r="H30" s="4" t="s">
        <v>223</v>
      </c>
      <c r="I30" s="4"/>
      <c r="J30" s="4"/>
      <c r="K30" s="23"/>
      <c r="L30" s="5"/>
    </row>
    <row r="31" spans="1:12" x14ac:dyDescent="0.3">
      <c r="A31" s="3">
        <f t="shared" si="0"/>
        <v>15</v>
      </c>
      <c r="B31" s="10"/>
      <c r="C31" s="10" t="s">
        <v>326</v>
      </c>
      <c r="D31" s="4" t="s">
        <v>220</v>
      </c>
      <c r="E31" s="4" t="s">
        <v>221</v>
      </c>
      <c r="F31" s="4" t="s">
        <v>222</v>
      </c>
      <c r="G31" s="4" t="s">
        <v>222</v>
      </c>
      <c r="H31" s="4" t="s">
        <v>223</v>
      </c>
      <c r="I31" s="4"/>
      <c r="J31" s="4"/>
      <c r="K31" s="23"/>
      <c r="L31" s="5"/>
    </row>
    <row r="32" spans="1:12" x14ac:dyDescent="0.3">
      <c r="A32" s="3">
        <f t="shared" si="0"/>
        <v>16</v>
      </c>
      <c r="B32" s="10"/>
      <c r="C32" s="10" t="s">
        <v>327</v>
      </c>
      <c r="D32" s="4" t="s">
        <v>220</v>
      </c>
      <c r="E32" s="4" t="s">
        <v>221</v>
      </c>
      <c r="F32" s="4" t="s">
        <v>222</v>
      </c>
      <c r="G32" s="4" t="s">
        <v>222</v>
      </c>
      <c r="H32" s="4" t="s">
        <v>223</v>
      </c>
      <c r="I32" s="4"/>
      <c r="J32" s="4"/>
      <c r="K32" s="23"/>
      <c r="L32" s="5"/>
    </row>
    <row r="33" spans="1:12" x14ac:dyDescent="0.3">
      <c r="A33" s="3">
        <f t="shared" si="0"/>
        <v>17</v>
      </c>
      <c r="B33" s="10"/>
      <c r="C33" s="10" t="s">
        <v>328</v>
      </c>
      <c r="D33" s="4" t="s">
        <v>220</v>
      </c>
      <c r="E33" s="4" t="s">
        <v>221</v>
      </c>
      <c r="F33" s="4" t="s">
        <v>222</v>
      </c>
      <c r="G33" s="4" t="s">
        <v>222</v>
      </c>
      <c r="H33" s="4" t="s">
        <v>223</v>
      </c>
      <c r="I33" s="4"/>
      <c r="J33" s="4"/>
      <c r="K33" s="23"/>
      <c r="L33" s="5"/>
    </row>
    <row r="34" spans="1:12" x14ac:dyDescent="0.3">
      <c r="A34" s="3">
        <f t="shared" si="0"/>
        <v>18</v>
      </c>
      <c r="B34" s="10"/>
      <c r="C34" s="10" t="s">
        <v>329</v>
      </c>
      <c r="D34" s="4" t="s">
        <v>220</v>
      </c>
      <c r="E34" s="4" t="s">
        <v>221</v>
      </c>
      <c r="F34" s="4" t="s">
        <v>222</v>
      </c>
      <c r="G34" s="4" t="s">
        <v>222</v>
      </c>
      <c r="H34" s="4" t="s">
        <v>223</v>
      </c>
      <c r="I34" s="4"/>
      <c r="J34" s="4"/>
      <c r="K34" s="23"/>
      <c r="L34" s="5"/>
    </row>
    <row r="35" spans="1:12" x14ac:dyDescent="0.3">
      <c r="A35" s="3">
        <f t="shared" si="0"/>
        <v>19</v>
      </c>
      <c r="B35" s="10"/>
      <c r="C35" s="10" t="s">
        <v>330</v>
      </c>
      <c r="D35" s="4" t="s">
        <v>220</v>
      </c>
      <c r="E35" s="4" t="s">
        <v>221</v>
      </c>
      <c r="F35" s="4" t="s">
        <v>222</v>
      </c>
      <c r="G35" s="4" t="s">
        <v>222</v>
      </c>
      <c r="H35" s="4" t="s">
        <v>223</v>
      </c>
      <c r="I35" s="4"/>
      <c r="J35" s="4"/>
      <c r="K35" s="23"/>
      <c r="L35" s="5"/>
    </row>
    <row r="36" spans="1:12" x14ac:dyDescent="0.3">
      <c r="A36" s="3">
        <f t="shared" si="0"/>
        <v>20</v>
      </c>
      <c r="B36" s="10"/>
      <c r="C36" s="10" t="s">
        <v>331</v>
      </c>
      <c r="D36" s="4" t="s">
        <v>220</v>
      </c>
      <c r="E36" s="4" t="s">
        <v>221</v>
      </c>
      <c r="F36" s="4" t="s">
        <v>222</v>
      </c>
      <c r="G36" s="4" t="s">
        <v>222</v>
      </c>
      <c r="H36" s="4" t="s">
        <v>223</v>
      </c>
      <c r="I36" s="4"/>
      <c r="J36" s="4"/>
      <c r="K36" s="23"/>
      <c r="L36" s="5"/>
    </row>
    <row r="37" spans="1:12" x14ac:dyDescent="0.3">
      <c r="A37" s="3">
        <f t="shared" si="0"/>
        <v>21</v>
      </c>
      <c r="B37" s="10"/>
      <c r="C37" s="10" t="s">
        <v>332</v>
      </c>
      <c r="D37" s="4" t="s">
        <v>220</v>
      </c>
      <c r="E37" s="4" t="s">
        <v>221</v>
      </c>
      <c r="F37" s="4" t="s">
        <v>222</v>
      </c>
      <c r="G37" s="4" t="s">
        <v>222</v>
      </c>
      <c r="H37" s="4" t="s">
        <v>223</v>
      </c>
      <c r="I37" s="4"/>
      <c r="J37" s="4"/>
      <c r="K37" s="23"/>
      <c r="L37" s="5"/>
    </row>
    <row r="38" spans="1:12" x14ac:dyDescent="0.3">
      <c r="A38" s="3">
        <f t="shared" si="0"/>
        <v>22</v>
      </c>
      <c r="B38" s="10"/>
      <c r="C38" s="10" t="s">
        <v>333</v>
      </c>
      <c r="D38" s="4" t="s">
        <v>220</v>
      </c>
      <c r="E38" s="4" t="s">
        <v>221</v>
      </c>
      <c r="F38" s="4" t="s">
        <v>222</v>
      </c>
      <c r="G38" s="4" t="s">
        <v>222</v>
      </c>
      <c r="H38" s="4" t="s">
        <v>223</v>
      </c>
      <c r="I38" s="4"/>
      <c r="J38" s="4"/>
      <c r="K38" s="23"/>
      <c r="L38" s="5"/>
    </row>
    <row r="39" spans="1:12" x14ac:dyDescent="0.3">
      <c r="A39" s="3">
        <f t="shared" si="0"/>
        <v>23</v>
      </c>
      <c r="B39" s="10"/>
      <c r="C39" s="10" t="s">
        <v>334</v>
      </c>
      <c r="D39" s="4" t="s">
        <v>220</v>
      </c>
      <c r="E39" s="4" t="s">
        <v>221</v>
      </c>
      <c r="F39" s="4" t="s">
        <v>222</v>
      </c>
      <c r="G39" s="4" t="s">
        <v>222</v>
      </c>
      <c r="H39" s="4" t="s">
        <v>223</v>
      </c>
      <c r="I39" s="4"/>
      <c r="J39" s="4"/>
      <c r="K39" s="23"/>
      <c r="L39" s="5"/>
    </row>
    <row r="40" spans="1:12" x14ac:dyDescent="0.3">
      <c r="A40" s="3">
        <f t="shared" si="0"/>
        <v>24</v>
      </c>
      <c r="B40" s="10"/>
      <c r="C40" s="10" t="s">
        <v>335</v>
      </c>
      <c r="D40" s="4" t="s">
        <v>220</v>
      </c>
      <c r="E40" s="4" t="s">
        <v>221</v>
      </c>
      <c r="F40" s="4" t="s">
        <v>222</v>
      </c>
      <c r="G40" s="4" t="s">
        <v>222</v>
      </c>
      <c r="H40" s="4" t="s">
        <v>223</v>
      </c>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H40">
    <cfRule type="cellIs" dxfId="45" priority="1" operator="equal">
      <formula>""""""</formula>
    </cfRule>
  </conditionalFormatting>
  <conditionalFormatting sqref="H17:H207">
    <cfRule type="cellIs" dxfId="44" priority="2" operator="equal">
      <formula>"Bloqueado"</formula>
    </cfRule>
    <cfRule type="cellIs" dxfId="43" priority="3" operator="equal">
      <formula>"NOK"</formula>
    </cfRule>
    <cfRule type="cellIs" dxfId="42" priority="4" operator="equal">
      <formula>"OK"</formula>
    </cfRule>
  </conditionalFormatting>
  <dataValidations count="8">
    <dataValidation type="list" allowBlank="1" showInputMessage="1" showErrorMessage="1" sqref="B11" xr:uid="{972CC1EE-DF12-4669-B3E1-C7CD8F926196}">
      <formula1>"Digital,Estruturante"</formula1>
    </dataValidation>
    <dataValidation type="list" allowBlank="1" showInputMessage="1" showErrorMessage="1" sqref="I17:I207" xr:uid="{44228497-B7C7-4742-99C7-46BD61F6009F}">
      <formula1>"X"</formula1>
    </dataValidation>
    <dataValidation type="list" allowBlank="1" showInputMessage="1" showErrorMessage="1" sqref="D17:D207" xr:uid="{2323B5D3-CE34-4AC1-8835-9242B66128D1}">
      <formula1>"Positivo,Negativo,Destrutivo"</formula1>
    </dataValidation>
    <dataValidation type="list" allowBlank="1" showInputMessage="1" showErrorMessage="1" sqref="F17:F207" xr:uid="{EFBA20A1-70CA-4228-84C3-16C89E64002F}">
      <formula1>"Sim,Não"</formula1>
    </dataValidation>
    <dataValidation type="list" allowBlank="1" showInputMessage="1" showErrorMessage="1" sqref="H17:H207" xr:uid="{EE85386B-244B-4679-A366-682D8D36DE91}">
      <formula1>"OK,NOK,Bloqueado"</formula1>
    </dataValidation>
    <dataValidation type="list" allowBlank="1" showInputMessage="1" showErrorMessage="1" sqref="G17:G207" xr:uid="{4D53F130-4C79-4D81-9F14-07115A782E8F}">
      <formula1>"Sim,Não,N/A"</formula1>
    </dataValidation>
    <dataValidation type="list" allowBlank="1" showInputMessage="1" showErrorMessage="1" sqref="E17:E207" xr:uid="{0AE8C6C9-A3BE-4F96-B970-69306A6E48F6}">
      <formula1>"Must,Shold,Could,Wont"</formula1>
    </dataValidation>
    <dataValidation type="list" allowBlank="1" showInputMessage="1" showErrorMessage="1" sqref="B12:B13" xr:uid="{98665E58-EA19-415C-8F74-CE74420F4ADE}">
      <formula1>"Sim,Não,Parcialmente"</formula1>
    </dataValidation>
  </dataValidation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D8B59B0-F3F4-4684-BA8A-C5F0DA026AE0}">
          <x14:formula1>
            <xm:f>Parâmetros!$B$2:$B$9</xm:f>
          </x14:formula1>
          <xm:sqref>K17:K207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3BBF4-A7B2-41FD-BD03-6DA3C37A964E}">
  <sheetPr>
    <tabColor theme="9" tint="-0.249977111117893"/>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t="str">
        <f>'MRT SP2'!B5</f>
        <v>Omnichannel e CRM Atendimento Release 2</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t="str">
        <f>'MRT SP2'!B11</f>
        <v>Digital</v>
      </c>
      <c r="D8" s="242"/>
      <c r="E8" s="11"/>
      <c r="F8" s="11"/>
      <c r="G8" s="11"/>
      <c r="H8" s="222" t="str">
        <f>'MRT SP1'!A6</f>
        <v>QA</v>
      </c>
      <c r="I8" s="242" t="str">
        <f>'MRT SP2'!B6</f>
        <v>Ericlis Gonçalves</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ht="14.25" customHeight="1" x14ac:dyDescent="0.3">
      <c r="A11" s="222" t="s">
        <v>107</v>
      </c>
      <c r="B11" s="222"/>
      <c r="C11" s="207">
        <f>'MRT SP2'!B7</f>
        <v>2</v>
      </c>
      <c r="D11" s="11"/>
      <c r="E11" s="222" t="s">
        <v>108</v>
      </c>
      <c r="F11" s="222"/>
      <c r="G11" s="223">
        <f>IF('MRT SP2'!B8="","",'MRT SP2'!B8)</f>
        <v>45117</v>
      </c>
      <c r="H11" s="223"/>
      <c r="I11" s="11"/>
      <c r="J11" s="222" t="s">
        <v>109</v>
      </c>
      <c r="K11" s="222"/>
      <c r="L11" s="223">
        <f>IF('MRT SP2'!B9="","",'MRT SP2'!B9)</f>
        <v>45128</v>
      </c>
      <c r="M11" s="223"/>
      <c r="N11" s="9"/>
      <c r="O11" s="9"/>
      <c r="P11" s="9"/>
      <c r="Q11" s="9"/>
      <c r="R11" s="9"/>
      <c r="S11" s="9"/>
      <c r="T11" s="9"/>
      <c r="U11" s="9"/>
    </row>
    <row r="12" spans="1:21" ht="15" customHeight="1" x14ac:dyDescent="0.3">
      <c r="A12" s="222"/>
      <c r="B12" s="222"/>
      <c r="C12" s="207"/>
      <c r="D12" s="11"/>
      <c r="E12" s="222"/>
      <c r="F12" s="222"/>
      <c r="G12" s="223"/>
      <c r="H12" s="223"/>
      <c r="I12" s="11"/>
      <c r="J12" s="222"/>
      <c r="K12" s="222"/>
      <c r="L12" s="223"/>
      <c r="M12" s="223"/>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SP2'!C17:C205)</f>
        <v>24</v>
      </c>
      <c r="D14" s="11"/>
      <c r="E14" s="206" t="s">
        <v>111</v>
      </c>
      <c r="F14" s="206"/>
      <c r="G14" s="207">
        <f>C22+C24</f>
        <v>24</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44" t="str">
        <f>IF('MRT SP2'!H7="","",'MRT SP2'!H7/'MRT SP2'!E7)</f>
        <v/>
      </c>
      <c r="D17" s="11"/>
      <c r="E17" s="206" t="s">
        <v>114</v>
      </c>
      <c r="F17" s="206"/>
      <c r="G17" s="233" t="e">
        <f>IF(C14=0,0,C14/'MRT SP2'!H7)</f>
        <v>#DIV/0!</v>
      </c>
      <c r="H17" s="11"/>
      <c r="I17" s="235" t="s">
        <v>115</v>
      </c>
      <c r="J17" s="235"/>
      <c r="K17" s="207" t="str">
        <f>'MRT SP2'!B12</f>
        <v>Não</v>
      </c>
      <c r="L17" s="207"/>
      <c r="M17" s="11"/>
      <c r="N17" s="9"/>
      <c r="O17" s="9"/>
      <c r="P17" s="9"/>
      <c r="Q17" s="9"/>
      <c r="R17" s="9"/>
      <c r="S17" s="9"/>
      <c r="T17" s="9"/>
      <c r="U17" s="9"/>
    </row>
    <row r="18" spans="1:21" ht="15" customHeight="1" x14ac:dyDescent="0.3">
      <c r="A18" s="206"/>
      <c r="B18" s="206"/>
      <c r="C18" s="244"/>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ht="14.25" customHeight="1" x14ac:dyDescent="0.3">
      <c r="A20" s="225" t="s">
        <v>116</v>
      </c>
      <c r="B20" s="227"/>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28"/>
      <c r="B21" s="230"/>
      <c r="C21" s="212"/>
      <c r="D21" s="212"/>
      <c r="E21" s="11"/>
      <c r="F21" s="11"/>
      <c r="G21" s="11"/>
      <c r="H21" s="11"/>
      <c r="I21" s="11"/>
      <c r="J21" s="11"/>
      <c r="K21" s="11"/>
      <c r="L21" s="11"/>
      <c r="M21" s="11"/>
      <c r="N21" s="9"/>
      <c r="O21" s="9"/>
      <c r="P21" s="9"/>
      <c r="Q21" s="9"/>
      <c r="R21" s="9"/>
      <c r="S21" s="9"/>
      <c r="T21" s="9"/>
      <c r="U21" s="9"/>
    </row>
    <row r="22" spans="1:21" ht="15" customHeight="1" x14ac:dyDescent="0.3">
      <c r="A22" s="255" t="s">
        <v>119</v>
      </c>
      <c r="B22" s="256"/>
      <c r="C22" s="251">
        <f>COUNTIF('MRT SP2'!$H$15:H205,"OK")</f>
        <v>24</v>
      </c>
      <c r="D22" s="265">
        <f>IF(C22=0,0,C22/$C$14)</f>
        <v>1</v>
      </c>
      <c r="E22" s="231"/>
      <c r="F22" s="11"/>
      <c r="G22" s="11"/>
      <c r="H22" s="11"/>
      <c r="I22" s="11"/>
      <c r="J22" s="11"/>
      <c r="K22" s="11"/>
      <c r="L22" s="11"/>
      <c r="M22" s="11"/>
      <c r="N22" s="9"/>
      <c r="O22" s="9"/>
      <c r="P22" s="9"/>
      <c r="Q22" s="9"/>
      <c r="R22" s="9"/>
      <c r="S22" s="9"/>
      <c r="T22" s="9"/>
      <c r="U22" s="9"/>
    </row>
    <row r="23" spans="1:21" ht="15" customHeight="1" x14ac:dyDescent="0.3">
      <c r="A23" s="257"/>
      <c r="B23" s="258"/>
      <c r="C23" s="252"/>
      <c r="D23" s="266"/>
      <c r="E23" s="231"/>
      <c r="F23" s="11"/>
      <c r="G23" s="11"/>
      <c r="H23" s="11"/>
      <c r="I23" s="11"/>
      <c r="J23" s="11"/>
      <c r="K23" s="11"/>
      <c r="L23" s="11"/>
      <c r="M23" s="11"/>
      <c r="N23" s="9"/>
      <c r="O23" s="9"/>
      <c r="P23" s="9"/>
      <c r="Q23" s="9"/>
      <c r="R23" s="9"/>
      <c r="S23" s="9"/>
      <c r="T23" s="9"/>
      <c r="U23" s="9"/>
    </row>
    <row r="24" spans="1:21" ht="15" customHeight="1" x14ac:dyDescent="0.3">
      <c r="A24" s="255" t="s">
        <v>120</v>
      </c>
      <c r="B24" s="256"/>
      <c r="C24" s="251">
        <f>COUNTIF('MRT SP2'!$H$15:H205,"NOK")</f>
        <v>0</v>
      </c>
      <c r="D24" s="265">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57"/>
      <c r="B25" s="258"/>
      <c r="C25" s="252"/>
      <c r="D25" s="266"/>
      <c r="E25" s="231"/>
      <c r="F25" s="11"/>
      <c r="G25" s="11"/>
      <c r="H25" s="11"/>
      <c r="I25" s="11"/>
      <c r="J25" s="11"/>
      <c r="K25" s="11"/>
      <c r="L25" s="11"/>
      <c r="M25" s="11"/>
      <c r="N25" s="9"/>
      <c r="O25" s="9"/>
      <c r="P25" s="9"/>
      <c r="Q25" s="9"/>
      <c r="R25" s="9"/>
      <c r="S25" s="9"/>
      <c r="T25" s="9"/>
      <c r="U25" s="9"/>
    </row>
    <row r="26" spans="1:21" ht="15" customHeight="1" x14ac:dyDescent="0.3">
      <c r="A26" s="255" t="s">
        <v>121</v>
      </c>
      <c r="B26" s="256"/>
      <c r="C26" s="251">
        <f>COUNTIF('MRT SP2'!$H$15:H205,"Bloqueado")</f>
        <v>0</v>
      </c>
      <c r="D26" s="265">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57"/>
      <c r="B27" s="258"/>
      <c r="C27" s="252"/>
      <c r="D27" s="266"/>
      <c r="E27" s="231"/>
      <c r="F27" s="11"/>
      <c r="G27" s="11"/>
      <c r="H27" s="11"/>
      <c r="I27" s="11"/>
      <c r="J27" s="11"/>
      <c r="K27" s="11"/>
      <c r="L27" s="11"/>
      <c r="M27" s="11"/>
      <c r="N27" s="9"/>
      <c r="O27" s="9"/>
      <c r="P27" s="9"/>
      <c r="Q27" s="9"/>
      <c r="R27" s="9"/>
      <c r="S27" s="9"/>
      <c r="T27" s="9"/>
      <c r="U27" s="9"/>
    </row>
    <row r="28" spans="1:21" ht="15" customHeight="1" x14ac:dyDescent="0.3">
      <c r="A28" s="255" t="s">
        <v>122</v>
      </c>
      <c r="B28" s="256"/>
      <c r="C28" s="251">
        <f>C14-(C22+C24+C26)</f>
        <v>0</v>
      </c>
      <c r="D28" s="265">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57"/>
      <c r="B29" s="258"/>
      <c r="C29" s="252"/>
      <c r="D29" s="266"/>
      <c r="E29" s="231"/>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ht="14.25" customHeight="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ht="14.25" customHeight="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59" t="str">
        <f>Parâmetros!B2</f>
        <v>Funcionalidade prevista e não entregue</v>
      </c>
      <c r="B33" s="260"/>
      <c r="C33" s="260"/>
      <c r="D33" s="260"/>
      <c r="E33" s="261"/>
      <c r="F33" s="24">
        <f>COUNTIF('MRT SP2'!$K$15:$K$205,A33)</f>
        <v>0</v>
      </c>
      <c r="G33" s="110">
        <f>IF($F$41=0,0,F33/$F$41)</f>
        <v>0</v>
      </c>
      <c r="H33" s="11"/>
      <c r="I33" s="11"/>
      <c r="J33" s="11"/>
      <c r="K33" s="11"/>
      <c r="L33" s="11"/>
      <c r="M33" s="11"/>
      <c r="N33" s="9"/>
      <c r="O33" s="9"/>
      <c r="P33" s="9"/>
      <c r="Q33" s="9"/>
      <c r="R33" s="9"/>
      <c r="S33" s="9"/>
      <c r="T33" s="9"/>
      <c r="U33" s="9"/>
    </row>
    <row r="34" spans="1:21" x14ac:dyDescent="0.3">
      <c r="A34" s="259" t="str">
        <f>Parâmetros!B3</f>
        <v>Funcionalidade saiu do escopo desta sprint</v>
      </c>
      <c r="B34" s="260"/>
      <c r="C34" s="260"/>
      <c r="D34" s="260"/>
      <c r="E34" s="261"/>
      <c r="F34" s="24">
        <f>COUNTIF('MRT SP2'!$K$15:$K$205,A34)</f>
        <v>0</v>
      </c>
      <c r="G34" s="110">
        <f t="shared" ref="G34:G41" si="3">IF($F$41=0,0,F34/$F$41)</f>
        <v>0</v>
      </c>
      <c r="H34" s="11"/>
      <c r="I34" s="11"/>
      <c r="J34" s="11"/>
      <c r="K34" s="11"/>
      <c r="L34" s="11"/>
      <c r="M34" s="11"/>
      <c r="N34" s="9"/>
      <c r="O34" s="9"/>
      <c r="P34" s="9"/>
      <c r="Q34" s="9"/>
      <c r="R34" s="9"/>
      <c r="S34" s="9"/>
      <c r="T34" s="9"/>
      <c r="U34" s="9"/>
    </row>
    <row r="35" spans="1:21" x14ac:dyDescent="0.3">
      <c r="A35" s="259" t="str">
        <f>Parâmetros!B4</f>
        <v>Demora na entrega da funcionalidade</v>
      </c>
      <c r="B35" s="260"/>
      <c r="C35" s="260"/>
      <c r="D35" s="260"/>
      <c r="E35" s="261"/>
      <c r="F35" s="24">
        <f>COUNTIF('MRT SP2'!$K$15:$K$205,A35)</f>
        <v>0</v>
      </c>
      <c r="G35" s="110">
        <f t="shared" si="3"/>
        <v>0</v>
      </c>
      <c r="H35" s="11"/>
      <c r="I35" s="11"/>
      <c r="J35" s="11"/>
      <c r="K35" s="11"/>
      <c r="L35" s="11"/>
      <c r="M35" s="11"/>
      <c r="N35" s="9"/>
      <c r="O35" s="9"/>
      <c r="P35" s="9"/>
      <c r="Q35" s="9"/>
      <c r="R35" s="9"/>
      <c r="S35" s="9"/>
      <c r="T35" s="9"/>
      <c r="U35" s="9"/>
    </row>
    <row r="36" spans="1:21" x14ac:dyDescent="0.3">
      <c r="A36" s="259" t="str">
        <f>Parâmetros!B5</f>
        <v>Falta de planejamento de tempo do QA</v>
      </c>
      <c r="B36" s="260"/>
      <c r="C36" s="260"/>
      <c r="D36" s="260"/>
      <c r="E36" s="261"/>
      <c r="F36" s="24">
        <f>COUNTIF('MRT SP2'!$K$15:$K$205,A36)</f>
        <v>0</v>
      </c>
      <c r="G36" s="110">
        <f t="shared" si="3"/>
        <v>0</v>
      </c>
      <c r="H36" s="11"/>
      <c r="I36" s="11"/>
      <c r="J36" s="11"/>
      <c r="K36" s="11"/>
      <c r="L36" s="11"/>
      <c r="M36" s="11"/>
      <c r="N36" s="9"/>
      <c r="O36" s="9"/>
      <c r="P36" s="9"/>
      <c r="Q36" s="9"/>
      <c r="R36" s="9"/>
      <c r="S36" s="9"/>
      <c r="T36" s="9"/>
      <c r="U36" s="9"/>
    </row>
    <row r="37" spans="1:21" x14ac:dyDescent="0.3">
      <c r="A37" s="259" t="str">
        <f>Parâmetros!B6</f>
        <v>Teste não era aplicável</v>
      </c>
      <c r="B37" s="260"/>
      <c r="C37" s="260"/>
      <c r="D37" s="260"/>
      <c r="E37" s="261"/>
      <c r="F37" s="24">
        <f>COUNTIF('MRT SP2'!$K$15:$K$205,A37)</f>
        <v>0</v>
      </c>
      <c r="G37" s="110">
        <f t="shared" si="3"/>
        <v>0</v>
      </c>
      <c r="H37" s="11"/>
      <c r="I37" s="11"/>
      <c r="J37" s="11"/>
      <c r="K37" s="11"/>
      <c r="L37" s="11"/>
      <c r="M37" s="11"/>
      <c r="N37" s="9"/>
      <c r="O37" s="9"/>
      <c r="P37" s="9"/>
      <c r="Q37" s="9"/>
      <c r="R37" s="9"/>
      <c r="S37" s="9"/>
      <c r="T37" s="9"/>
      <c r="U37" s="9"/>
    </row>
    <row r="38" spans="1:21" x14ac:dyDescent="0.3">
      <c r="A38" s="259" t="str">
        <f>Parâmetros!B7</f>
        <v>Equipe despriorizou o teste ou o critério de aceite</v>
      </c>
      <c r="B38" s="260"/>
      <c r="C38" s="260"/>
      <c r="D38" s="260"/>
      <c r="E38" s="261"/>
      <c r="F38" s="24">
        <f>COUNTIF('MRT SP2'!$K$15:$K$205,A38)</f>
        <v>0</v>
      </c>
      <c r="G38" s="110">
        <f t="shared" si="3"/>
        <v>0</v>
      </c>
      <c r="H38" s="11"/>
      <c r="I38" s="11"/>
      <c r="J38" s="11"/>
      <c r="K38" s="11"/>
      <c r="L38" s="11"/>
      <c r="M38" s="11"/>
      <c r="N38" s="9"/>
      <c r="O38" s="9"/>
      <c r="P38" s="9"/>
      <c r="Q38" s="9"/>
      <c r="R38" s="9"/>
      <c r="S38" s="9"/>
      <c r="T38" s="9"/>
      <c r="U38" s="9"/>
    </row>
    <row r="39" spans="1:21" x14ac:dyDescent="0.3">
      <c r="A39" s="259" t="str">
        <f>Parâmetros!B8</f>
        <v>Equipe priorizou testar na proxima sprint</v>
      </c>
      <c r="B39" s="260"/>
      <c r="C39" s="260"/>
      <c r="D39" s="260"/>
      <c r="E39" s="261"/>
      <c r="F39" s="24">
        <f>COUNTIF('MRT SP2'!$K$15:$K$205,A39)</f>
        <v>0</v>
      </c>
      <c r="G39" s="110">
        <f t="shared" si="3"/>
        <v>0</v>
      </c>
      <c r="H39" s="11"/>
      <c r="I39" s="11"/>
      <c r="J39" s="11"/>
      <c r="K39" s="11"/>
      <c r="L39" s="11"/>
      <c r="M39" s="11"/>
      <c r="N39" s="9"/>
      <c r="O39" s="9"/>
      <c r="P39" s="9"/>
      <c r="Q39" s="9"/>
      <c r="R39" s="9"/>
      <c r="S39" s="9"/>
      <c r="T39" s="9"/>
      <c r="U39" s="9"/>
    </row>
    <row r="40" spans="1:21" x14ac:dyDescent="0.3">
      <c r="A40" s="259" t="str">
        <f>Parâmetros!B9</f>
        <v>Ambiente indisponível para teste</v>
      </c>
      <c r="B40" s="260"/>
      <c r="C40" s="260"/>
      <c r="D40" s="260"/>
      <c r="E40" s="261"/>
      <c r="F40" s="24">
        <f>COUNTIF('MRT SP2'!$K$15:$K$205,A40)</f>
        <v>0</v>
      </c>
      <c r="G40" s="110">
        <f t="shared" si="3"/>
        <v>0</v>
      </c>
      <c r="H40" s="11"/>
      <c r="I40" s="11"/>
      <c r="J40" s="11"/>
      <c r="K40" s="11"/>
      <c r="L40" s="11"/>
      <c r="M40" s="11"/>
      <c r="N40" s="9"/>
      <c r="O40" s="9"/>
      <c r="P40" s="9"/>
      <c r="Q40" s="9"/>
      <c r="R40" s="9"/>
      <c r="S40" s="9"/>
      <c r="T40" s="9"/>
      <c r="U40" s="9"/>
    </row>
    <row r="41" spans="1:21" x14ac:dyDescent="0.3">
      <c r="A41" s="262" t="s">
        <v>124</v>
      </c>
      <c r="B41" s="263"/>
      <c r="C41" s="263"/>
      <c r="D41" s="263"/>
      <c r="E41" s="264"/>
      <c r="F41" s="24">
        <f>SUM(F33:F40)</f>
        <v>0</v>
      </c>
      <c r="G41" s="110">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ht="14.25" customHeight="1" x14ac:dyDescent="0.3">
      <c r="A43" s="225" t="s">
        <v>125</v>
      </c>
      <c r="B43" s="227"/>
      <c r="C43" s="211" t="s">
        <v>117</v>
      </c>
      <c r="D43" s="211" t="s">
        <v>118</v>
      </c>
      <c r="E43" s="11"/>
      <c r="F43" s="11"/>
      <c r="G43" s="11"/>
      <c r="H43" s="11"/>
      <c r="I43" s="11"/>
      <c r="J43" s="11"/>
      <c r="K43" s="11"/>
      <c r="L43" s="11"/>
      <c r="M43" s="11"/>
      <c r="N43" s="9"/>
      <c r="O43" s="9"/>
      <c r="P43" s="9"/>
      <c r="Q43" s="9"/>
      <c r="R43" s="9"/>
      <c r="S43" s="9"/>
      <c r="T43" s="9"/>
      <c r="U43" s="9"/>
    </row>
    <row r="44" spans="1:21" ht="14.25" customHeight="1" x14ac:dyDescent="0.3">
      <c r="A44" s="228"/>
      <c r="B44" s="230"/>
      <c r="C44" s="212"/>
      <c r="D44" s="212"/>
      <c r="E44" s="11"/>
      <c r="F44" s="11"/>
      <c r="G44" s="11"/>
      <c r="H44" s="11"/>
      <c r="I44" s="11"/>
      <c r="J44" s="11"/>
      <c r="K44" s="11"/>
      <c r="L44" s="11"/>
      <c r="M44" s="11"/>
      <c r="N44" s="9"/>
      <c r="O44" s="9"/>
      <c r="P44" s="9"/>
      <c r="Q44" s="9"/>
      <c r="R44" s="9"/>
      <c r="S44" s="9"/>
      <c r="T44" s="9"/>
      <c r="U44" s="9"/>
    </row>
    <row r="45" spans="1:21" ht="14.25" customHeight="1" x14ac:dyDescent="0.3">
      <c r="A45" s="255" t="s">
        <v>126</v>
      </c>
      <c r="B45" s="256"/>
      <c r="C45" s="251">
        <f>COUNTIF('MRT SP2'!$E$15:E205,"Must")</f>
        <v>0</v>
      </c>
      <c r="D45" s="253">
        <f>IF(C45=0,0,C45/$C$14)</f>
        <v>0</v>
      </c>
      <c r="E45" s="11"/>
      <c r="F45" s="11"/>
      <c r="G45" s="11"/>
      <c r="H45" s="11"/>
      <c r="I45" s="11"/>
      <c r="J45" s="11"/>
      <c r="K45" s="11"/>
      <c r="L45" s="11"/>
      <c r="M45" s="11"/>
      <c r="N45" s="9"/>
      <c r="O45" s="9"/>
      <c r="P45" s="9"/>
      <c r="Q45" s="9"/>
      <c r="R45" s="9"/>
      <c r="S45" s="9"/>
      <c r="T45" s="9"/>
      <c r="U45" s="9"/>
    </row>
    <row r="46" spans="1:21" ht="14.25" customHeight="1" x14ac:dyDescent="0.3">
      <c r="A46" s="257"/>
      <c r="B46" s="258"/>
      <c r="C46" s="252"/>
      <c r="D46" s="254"/>
      <c r="E46" s="11"/>
      <c r="F46" s="11"/>
      <c r="G46" s="11"/>
      <c r="H46" s="11"/>
      <c r="I46" s="11"/>
      <c r="J46" s="11"/>
      <c r="K46" s="11"/>
      <c r="L46" s="11"/>
      <c r="M46" s="11"/>
      <c r="N46" s="9"/>
      <c r="O46" s="9"/>
      <c r="P46" s="9"/>
      <c r="Q46" s="9"/>
      <c r="R46" s="9"/>
      <c r="S46" s="9"/>
      <c r="T46" s="9"/>
      <c r="U46" s="9"/>
    </row>
    <row r="47" spans="1:21" ht="14.25" customHeight="1" x14ac:dyDescent="0.3">
      <c r="A47" s="255" t="s">
        <v>127</v>
      </c>
      <c r="B47" s="256"/>
      <c r="C47" s="251">
        <f>COUNTIF('MRT SP2'!$E$15:E205,"Shold")</f>
        <v>24</v>
      </c>
      <c r="D47" s="253">
        <f t="shared" ref="D47" si="4">IF(C47=0,0,C47/$C$14)</f>
        <v>1</v>
      </c>
      <c r="E47" s="11"/>
      <c r="F47" s="11"/>
      <c r="G47" s="11"/>
      <c r="H47" s="11"/>
      <c r="I47" s="11"/>
      <c r="J47" s="11"/>
      <c r="K47" s="11"/>
      <c r="L47" s="11"/>
      <c r="M47" s="11"/>
      <c r="N47" s="9"/>
      <c r="O47" s="9"/>
      <c r="P47" s="9"/>
      <c r="Q47" s="9"/>
      <c r="R47" s="9"/>
      <c r="S47" s="9"/>
      <c r="T47" s="9"/>
      <c r="U47" s="9"/>
    </row>
    <row r="48" spans="1:21" ht="14.25" customHeight="1" x14ac:dyDescent="0.3">
      <c r="A48" s="257"/>
      <c r="B48" s="258"/>
      <c r="C48" s="252"/>
      <c r="D48" s="254"/>
      <c r="E48" s="11"/>
      <c r="F48" s="11"/>
      <c r="G48" s="11"/>
      <c r="H48" s="11"/>
      <c r="I48" s="11"/>
      <c r="J48" s="11"/>
      <c r="K48" s="11"/>
      <c r="L48" s="11"/>
      <c r="M48" s="11"/>
      <c r="N48" s="9"/>
      <c r="O48" s="9"/>
      <c r="P48" s="9"/>
      <c r="Q48" s="9"/>
      <c r="R48" s="9"/>
      <c r="S48" s="9"/>
      <c r="T48" s="9"/>
      <c r="U48" s="9"/>
    </row>
    <row r="49" spans="1:21" ht="14.25" customHeight="1" x14ac:dyDescent="0.3">
      <c r="A49" s="255" t="s">
        <v>128</v>
      </c>
      <c r="B49" s="256"/>
      <c r="C49" s="251">
        <f>COUNTIF('MRT SP2'!$E$15:E205,"Could")</f>
        <v>0</v>
      </c>
      <c r="D49" s="253">
        <f t="shared" ref="D49" si="5">IF(C49=0,0,C49/$C$14)</f>
        <v>0</v>
      </c>
      <c r="E49" s="11"/>
      <c r="F49" s="11"/>
      <c r="G49" s="11"/>
      <c r="H49" s="11"/>
      <c r="I49" s="11"/>
      <c r="J49" s="11"/>
      <c r="K49" s="11"/>
      <c r="L49" s="11"/>
      <c r="M49" s="11"/>
      <c r="N49" s="9"/>
      <c r="O49" s="9"/>
      <c r="P49" s="9"/>
      <c r="Q49" s="9"/>
      <c r="R49" s="9"/>
      <c r="S49" s="9"/>
      <c r="T49" s="9"/>
      <c r="U49" s="9"/>
    </row>
    <row r="50" spans="1:21" ht="14.25" customHeight="1" x14ac:dyDescent="0.3">
      <c r="A50" s="257"/>
      <c r="B50" s="258"/>
      <c r="C50" s="252"/>
      <c r="D50" s="254"/>
      <c r="E50" s="11"/>
      <c r="F50" s="11"/>
      <c r="G50" s="11"/>
      <c r="H50" s="11"/>
      <c r="I50" s="11"/>
      <c r="J50" s="11"/>
      <c r="K50" s="11"/>
      <c r="L50" s="11"/>
      <c r="M50" s="11"/>
      <c r="N50" s="9"/>
      <c r="O50" s="9"/>
      <c r="P50" s="9"/>
      <c r="Q50" s="9"/>
      <c r="R50" s="9"/>
      <c r="S50" s="9"/>
      <c r="T50" s="9"/>
      <c r="U50" s="9"/>
    </row>
    <row r="51" spans="1:21" ht="14.25" customHeight="1" x14ac:dyDescent="0.3">
      <c r="A51" s="255" t="s">
        <v>129</v>
      </c>
      <c r="B51" s="256"/>
      <c r="C51" s="251">
        <f>COUNTIF('MRT SP2'!$E$15:E205,"Wont")</f>
        <v>0</v>
      </c>
      <c r="D51" s="253">
        <f t="shared" ref="D51" si="6">IF(C51=0,0,C51/$C$14)</f>
        <v>0</v>
      </c>
      <c r="E51" s="11"/>
      <c r="F51" s="11"/>
      <c r="G51" s="11"/>
      <c r="H51" s="11"/>
      <c r="I51" s="11"/>
      <c r="J51" s="11"/>
      <c r="K51" s="11"/>
      <c r="L51" s="11"/>
      <c r="M51" s="11"/>
      <c r="N51" s="9"/>
      <c r="O51" s="9"/>
      <c r="P51" s="9"/>
      <c r="Q51" s="9"/>
      <c r="R51" s="9"/>
      <c r="S51" s="9"/>
      <c r="T51" s="9"/>
      <c r="U51" s="9"/>
    </row>
    <row r="52" spans="1:21" ht="14.25" customHeight="1" x14ac:dyDescent="0.3">
      <c r="A52" s="257"/>
      <c r="B52" s="258"/>
      <c r="C52" s="252"/>
      <c r="D52" s="254"/>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ht="14.25" customHeight="1" x14ac:dyDescent="0.3">
      <c r="A54" s="225" t="s">
        <v>130</v>
      </c>
      <c r="B54" s="227"/>
      <c r="C54" s="211" t="s">
        <v>117</v>
      </c>
      <c r="D54" s="211" t="s">
        <v>118</v>
      </c>
      <c r="E54" s="11"/>
      <c r="F54" s="11"/>
      <c r="G54" s="11"/>
      <c r="H54" s="11"/>
      <c r="I54" s="11"/>
      <c r="J54" s="11"/>
      <c r="K54" s="11"/>
      <c r="L54" s="11"/>
      <c r="M54" s="11"/>
      <c r="N54" s="9"/>
      <c r="O54" s="111"/>
      <c r="P54" s="9"/>
      <c r="Q54" s="9"/>
      <c r="R54" s="9"/>
      <c r="S54" s="9"/>
      <c r="T54" s="9"/>
      <c r="U54" s="9"/>
    </row>
    <row r="55" spans="1:21" ht="14.25" customHeight="1" x14ac:dyDescent="0.3">
      <c r="A55" s="228"/>
      <c r="B55" s="230"/>
      <c r="C55" s="212"/>
      <c r="D55" s="212"/>
      <c r="E55" s="11"/>
      <c r="F55" s="11"/>
      <c r="G55" s="11"/>
      <c r="H55" s="11"/>
      <c r="I55" s="11"/>
      <c r="J55" s="11"/>
      <c r="K55" s="11"/>
      <c r="L55" s="11"/>
      <c r="M55" s="11"/>
      <c r="N55" s="9"/>
      <c r="O55" s="9"/>
      <c r="P55" s="9"/>
      <c r="Q55" s="9"/>
      <c r="R55" s="9"/>
      <c r="S55" s="9"/>
      <c r="T55" s="9"/>
      <c r="U55" s="9"/>
    </row>
    <row r="56" spans="1:21" ht="15" customHeight="1" x14ac:dyDescent="0.3">
      <c r="A56" s="255" t="s">
        <v>131</v>
      </c>
      <c r="B56" s="256"/>
      <c r="C56" s="251">
        <f>COUNTIF('MRT SP2'!$D$15:D205,"Positivo")</f>
        <v>24</v>
      </c>
      <c r="D56" s="253">
        <f>IF(C56=0,0,C56/$C$14)</f>
        <v>1</v>
      </c>
      <c r="E56" s="11"/>
      <c r="F56" s="11"/>
      <c r="G56" s="11"/>
      <c r="H56" s="11"/>
      <c r="I56" s="11"/>
      <c r="J56" s="11"/>
      <c r="K56" s="11"/>
      <c r="L56" s="11"/>
      <c r="M56" s="11"/>
      <c r="N56" s="9"/>
      <c r="O56" s="9"/>
      <c r="P56" s="9"/>
      <c r="Q56" s="9"/>
      <c r="R56" s="9"/>
      <c r="S56" s="9"/>
      <c r="T56" s="9"/>
      <c r="U56" s="9"/>
    </row>
    <row r="57" spans="1:21" ht="15" customHeight="1" x14ac:dyDescent="0.3">
      <c r="A57" s="257"/>
      <c r="B57" s="258"/>
      <c r="C57" s="252"/>
      <c r="D57" s="254"/>
      <c r="E57" s="11"/>
      <c r="F57" s="11"/>
      <c r="G57" s="11"/>
      <c r="H57" s="11"/>
      <c r="I57" s="11"/>
      <c r="J57" s="11"/>
      <c r="K57" s="11"/>
      <c r="L57" s="11"/>
      <c r="M57" s="11"/>
      <c r="N57" s="9"/>
      <c r="O57" s="9"/>
      <c r="P57" s="9"/>
      <c r="Q57" s="9"/>
      <c r="R57" s="9"/>
      <c r="S57" s="9"/>
      <c r="T57" s="9"/>
      <c r="U57" s="9"/>
    </row>
    <row r="58" spans="1:21" ht="15" customHeight="1" x14ac:dyDescent="0.3">
      <c r="A58" s="255" t="s">
        <v>132</v>
      </c>
      <c r="B58" s="256"/>
      <c r="C58" s="251">
        <f>COUNTIF('MRT SP2'!$D$15:D205,"Negativo")</f>
        <v>0</v>
      </c>
      <c r="D58" s="253">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57"/>
      <c r="B59" s="258"/>
      <c r="C59" s="252"/>
      <c r="D59" s="254"/>
      <c r="E59" s="11"/>
      <c r="F59" s="11"/>
      <c r="G59" s="11"/>
      <c r="H59" s="11"/>
      <c r="I59" s="11"/>
      <c r="J59" s="11"/>
      <c r="K59" s="11"/>
      <c r="L59" s="11"/>
      <c r="M59" s="11"/>
      <c r="N59" s="9"/>
      <c r="O59" s="9"/>
      <c r="P59" s="9"/>
      <c r="Q59" s="9"/>
      <c r="R59" s="9"/>
      <c r="S59" s="9"/>
      <c r="T59" s="9"/>
      <c r="U59" s="9"/>
    </row>
    <row r="60" spans="1:21" ht="14.25" customHeight="1" x14ac:dyDescent="0.3">
      <c r="A60" s="255" t="s">
        <v>133</v>
      </c>
      <c r="B60" s="256"/>
      <c r="C60" s="251">
        <f>COUNTIF('MRT SP2'!$D$15:D205,"Destrutivo")</f>
        <v>0</v>
      </c>
      <c r="D60" s="253">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57"/>
      <c r="B61" s="258"/>
      <c r="C61" s="252"/>
      <c r="D61" s="254"/>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ht="14.25" customHeight="1" x14ac:dyDescent="0.3">
      <c r="A63" s="225" t="s">
        <v>134</v>
      </c>
      <c r="B63" s="226"/>
      <c r="C63" s="227"/>
      <c r="D63" s="251">
        <f>COUNTIF('MRT SP2'!F15:F205,"Sim")</f>
        <v>24</v>
      </c>
      <c r="E63" s="253">
        <f>IF(D63=0,0,D63/C14)</f>
        <v>1</v>
      </c>
      <c r="F63" s="17" t="s">
        <v>135</v>
      </c>
      <c r="G63" s="11"/>
      <c r="H63" s="225" t="s">
        <v>136</v>
      </c>
      <c r="I63" s="226"/>
      <c r="J63" s="227"/>
      <c r="K63" s="251">
        <f>COUNTIF('MRT SP2'!G15:G205,"Sim")</f>
        <v>24</v>
      </c>
      <c r="L63" s="253">
        <f>IF(K63=0,0,K63/C14)</f>
        <v>1</v>
      </c>
      <c r="M63" s="17" t="s">
        <v>135</v>
      </c>
      <c r="N63" s="9"/>
      <c r="O63" s="9"/>
      <c r="P63" s="15"/>
      <c r="Q63" s="9"/>
      <c r="R63" s="9"/>
      <c r="S63" s="9"/>
      <c r="T63" s="9"/>
      <c r="U63" s="9"/>
    </row>
    <row r="64" spans="1:21" ht="15" customHeight="1" x14ac:dyDescent="0.3">
      <c r="A64" s="228"/>
      <c r="B64" s="229"/>
      <c r="C64" s="230"/>
      <c r="D64" s="252"/>
      <c r="E64" s="254"/>
      <c r="F64" s="25">
        <f>E63*100</f>
        <v>100</v>
      </c>
      <c r="G64" s="11"/>
      <c r="H64" s="228"/>
      <c r="I64" s="229"/>
      <c r="J64" s="230"/>
      <c r="K64" s="252"/>
      <c r="L64" s="254"/>
      <c r="M64" s="25">
        <f>L63*100</f>
        <v>100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49"/>
      <c r="C66" s="251">
        <f>COUNTA('MRT SP2'!I17:I205)</f>
        <v>0</v>
      </c>
      <c r="D66" s="11"/>
      <c r="E66" s="11"/>
      <c r="F66" s="225" t="s">
        <v>138</v>
      </c>
      <c r="G66" s="227"/>
      <c r="H66" s="253">
        <f>IF(C66=0,0,C66/G14)</f>
        <v>0</v>
      </c>
      <c r="I66" s="11"/>
      <c r="J66" s="11"/>
      <c r="K66" s="214" t="s">
        <v>139</v>
      </c>
      <c r="L66" s="245"/>
      <c r="M66" s="238">
        <f>(C24+C26+C28)*H66</f>
        <v>0</v>
      </c>
      <c r="N66" s="9"/>
      <c r="O66" s="9"/>
      <c r="P66" s="9"/>
      <c r="Q66" s="9"/>
      <c r="R66" s="9"/>
      <c r="S66" s="9"/>
      <c r="T66" s="9"/>
      <c r="U66" s="9"/>
    </row>
    <row r="67" spans="1:21" ht="15" customHeight="1" x14ac:dyDescent="0.3">
      <c r="A67" s="220"/>
      <c r="B67" s="250"/>
      <c r="C67" s="252"/>
      <c r="D67" s="11"/>
      <c r="E67" s="11"/>
      <c r="F67" s="228"/>
      <c r="G67" s="230"/>
      <c r="H67" s="254"/>
      <c r="I67" s="11"/>
      <c r="J67" s="11"/>
      <c r="K67" s="216"/>
      <c r="L67" s="246"/>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ht="14.25" customHeight="1" x14ac:dyDescent="0.3">
      <c r="A69" s="218" t="s">
        <v>140</v>
      </c>
      <c r="B69" s="249"/>
      <c r="C69" s="211" t="s">
        <v>117</v>
      </c>
      <c r="D69" s="211" t="s">
        <v>118</v>
      </c>
      <c r="E69" s="11"/>
      <c r="F69" s="11"/>
      <c r="G69" s="11"/>
      <c r="H69" s="11"/>
      <c r="I69" s="11"/>
      <c r="J69" s="11"/>
      <c r="K69" s="11"/>
      <c r="L69" s="11"/>
      <c r="M69" s="11"/>
      <c r="N69" s="9"/>
      <c r="O69" s="9"/>
      <c r="P69" s="9"/>
      <c r="Q69" s="9"/>
      <c r="R69" s="9"/>
      <c r="S69" s="9"/>
      <c r="T69" s="9"/>
      <c r="U69" s="9"/>
    </row>
    <row r="70" spans="1:21" ht="14.25" customHeight="1" x14ac:dyDescent="0.3">
      <c r="A70" s="220"/>
      <c r="B70" s="250"/>
      <c r="C70" s="212"/>
      <c r="D70" s="212"/>
      <c r="E70" s="11"/>
      <c r="F70" s="11"/>
      <c r="G70" s="11"/>
      <c r="H70" s="11"/>
      <c r="I70" s="11"/>
      <c r="J70" s="11"/>
      <c r="K70" s="11"/>
      <c r="L70" s="11"/>
      <c r="M70" s="11"/>
      <c r="N70" s="9"/>
      <c r="O70" s="9"/>
      <c r="P70" s="9"/>
      <c r="Q70" s="9"/>
      <c r="R70" s="9"/>
      <c r="S70" s="9"/>
      <c r="T70" s="9"/>
      <c r="U70" s="9"/>
    </row>
    <row r="71" spans="1:21" ht="15" customHeight="1" x14ac:dyDescent="0.3">
      <c r="A71" s="255" t="s">
        <v>131</v>
      </c>
      <c r="B71" s="256"/>
      <c r="C71" s="251">
        <f>COUNTIFS('MRT SP2'!D15:D205,"Positivo",'MRT SP2'!I15:I205,"x")</f>
        <v>0</v>
      </c>
      <c r="D71" s="253">
        <f>IF(C71=0,0,C71/$C$66)</f>
        <v>0</v>
      </c>
      <c r="E71" s="11"/>
      <c r="F71" s="11"/>
      <c r="G71" s="11"/>
      <c r="H71" s="11"/>
      <c r="I71" s="11"/>
      <c r="J71" s="11"/>
      <c r="K71" s="11"/>
      <c r="L71" s="11"/>
      <c r="M71" s="11"/>
      <c r="N71" s="9"/>
      <c r="O71" s="9"/>
      <c r="P71" s="9"/>
      <c r="Q71" s="9"/>
      <c r="R71" s="9"/>
      <c r="S71" s="9"/>
      <c r="T71" s="9"/>
      <c r="U71" s="9"/>
    </row>
    <row r="72" spans="1:21" ht="15" customHeight="1" x14ac:dyDescent="0.3">
      <c r="A72" s="257"/>
      <c r="B72" s="258"/>
      <c r="C72" s="252"/>
      <c r="D72" s="254"/>
      <c r="E72" s="11"/>
      <c r="F72" s="11"/>
      <c r="G72" s="11"/>
      <c r="H72" s="11"/>
      <c r="I72" s="11"/>
      <c r="J72" s="11"/>
      <c r="K72" s="11"/>
      <c r="L72" s="11"/>
      <c r="M72" s="11"/>
      <c r="N72" s="9"/>
      <c r="O72" s="9"/>
      <c r="P72" s="9"/>
      <c r="Q72" s="9"/>
      <c r="R72" s="9"/>
      <c r="S72" s="9"/>
      <c r="T72" s="9"/>
      <c r="U72" s="9"/>
    </row>
    <row r="73" spans="1:21" ht="15" customHeight="1" x14ac:dyDescent="0.3">
      <c r="A73" s="255" t="s">
        <v>132</v>
      </c>
      <c r="B73" s="256"/>
      <c r="C73" s="251">
        <f>COUNTIFS('MRT SP2'!D15:D205,"Negativo",'MRT SP2'!I15:I205,"x")</f>
        <v>0</v>
      </c>
      <c r="D73" s="253">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57"/>
      <c r="B74" s="258"/>
      <c r="C74" s="252"/>
      <c r="D74" s="254"/>
      <c r="E74" s="11"/>
      <c r="F74" s="11"/>
      <c r="G74" s="11"/>
      <c r="H74" s="11"/>
      <c r="I74" s="11"/>
      <c r="J74" s="11"/>
      <c r="K74" s="11"/>
      <c r="L74" s="11"/>
      <c r="M74" s="11"/>
      <c r="N74" s="9"/>
      <c r="O74" s="9"/>
      <c r="P74" s="9"/>
      <c r="Q74" s="9"/>
      <c r="R74" s="9"/>
      <c r="S74" s="9"/>
      <c r="T74" s="9"/>
      <c r="U74" s="9"/>
    </row>
    <row r="75" spans="1:21" ht="14.25" customHeight="1" x14ac:dyDescent="0.3">
      <c r="A75" s="255" t="s">
        <v>133</v>
      </c>
      <c r="B75" s="256"/>
      <c r="C75" s="251">
        <f>COUNTIFS('MRT SP2'!D15:D205,"Destrutivo",'MRT SP2'!I15:I205,"x")</f>
        <v>0</v>
      </c>
      <c r="D75" s="253">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57"/>
      <c r="B76" s="258"/>
      <c r="C76" s="252"/>
      <c r="D76" s="254"/>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ht="14.25" customHeight="1" x14ac:dyDescent="0.3">
      <c r="A78" s="214" t="s">
        <v>141</v>
      </c>
      <c r="B78" s="245"/>
      <c r="C78" s="247">
        <f>IF(C66=0,0,C66/'MRT SP2'!H7)</f>
        <v>0</v>
      </c>
      <c r="D78" s="11"/>
      <c r="E78" s="11"/>
      <c r="F78" s="214" t="s">
        <v>142</v>
      </c>
      <c r="G78" s="245"/>
      <c r="H78" s="247">
        <f>IF(C66=0,0,C66/'MRT SP2'!E11)</f>
        <v>0</v>
      </c>
      <c r="I78" s="11"/>
      <c r="J78" s="11"/>
      <c r="K78" s="218" t="s">
        <v>143</v>
      </c>
      <c r="L78" s="249"/>
      <c r="M78" s="247">
        <f>IF(C66=0,0,('MRT SP2'!H11*40)/C66)</f>
        <v>0</v>
      </c>
      <c r="N78" s="9"/>
      <c r="O78" s="9"/>
      <c r="P78" s="9"/>
      <c r="Q78" s="9"/>
      <c r="R78" s="9"/>
      <c r="S78" s="9"/>
      <c r="T78" s="9"/>
      <c r="U78" s="9"/>
    </row>
    <row r="79" spans="1:21" ht="14.25" customHeight="1" x14ac:dyDescent="0.3">
      <c r="A79" s="216"/>
      <c r="B79" s="246"/>
      <c r="C79" s="248"/>
      <c r="D79" s="11"/>
      <c r="E79" s="11"/>
      <c r="F79" s="216"/>
      <c r="G79" s="246"/>
      <c r="H79" s="248"/>
      <c r="I79" s="11"/>
      <c r="J79" s="11"/>
      <c r="K79" s="220"/>
      <c r="L79" s="250"/>
      <c r="M79" s="248"/>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kV8JV8ypQbdRldfmkcOC/evKEipX7k4puE6PXfvIv9gyfGvSBOmEnhoQ2kZWQmqXWx5pl92JoX/3tjeNtcRgbA==" saltValue="yo87mRWDfVABqkKTO4YOig=="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41"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6ED7D2D1-BBDC-43E8-B816-1C9FD9149F99}">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F02EE8EA-C1E2-45B8-8578-30EBBCF6D017}">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2ACB-0CFE-4794-85FD-DA62BF0E8F29}">
  <sheetPr>
    <tabColor theme="9" tint="-0.499984740745262"/>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40" priority="1" operator="equal">
      <formula>""""""</formula>
    </cfRule>
  </conditionalFormatting>
  <conditionalFormatting sqref="H17:H207">
    <cfRule type="cellIs" dxfId="39" priority="2" operator="equal">
      <formula>"Bloqueado"</formula>
    </cfRule>
    <cfRule type="cellIs" dxfId="38" priority="3" operator="equal">
      <formula>"NOK"</formula>
    </cfRule>
    <cfRule type="cellIs" dxfId="37" priority="4" operator="equal">
      <formula>"OK"</formula>
    </cfRule>
  </conditionalFormatting>
  <dataValidations count="8">
    <dataValidation type="list" allowBlank="1" showInputMessage="1" showErrorMessage="1" sqref="E17:E207" xr:uid="{FEF9AA1F-4A42-49F0-9193-F5E9A8DACA60}">
      <formula1>"Must,Shold,Could,Wont"</formula1>
    </dataValidation>
    <dataValidation type="list" allowBlank="1" showInputMessage="1" showErrorMessage="1" sqref="G17:G207" xr:uid="{16809347-CADB-446C-9FA1-7C6F5AEFB948}">
      <formula1>"Sim,Não,N/A"</formula1>
    </dataValidation>
    <dataValidation type="list" allowBlank="1" showInputMessage="1" showErrorMessage="1" sqref="H17:H207" xr:uid="{7B27621D-F837-41E3-B472-4FAC1BBD7501}">
      <formula1>"OK,NOK,Bloqueado"</formula1>
    </dataValidation>
    <dataValidation type="list" allowBlank="1" showInputMessage="1" showErrorMessage="1" sqref="F17:F207" xr:uid="{946A5219-31F3-4085-91CA-C421D51D73EC}">
      <formula1>"Sim,Não"</formula1>
    </dataValidation>
    <dataValidation type="list" allowBlank="1" showInputMessage="1" showErrorMessage="1" sqref="D17:D207" xr:uid="{2561469B-FD99-4B08-A028-BDF4A525EB90}">
      <formula1>"Positivo,Negativo,Destrutivo"</formula1>
    </dataValidation>
    <dataValidation type="list" allowBlank="1" showInputMessage="1" showErrorMessage="1" sqref="I17:I207" xr:uid="{D35FDADA-78E2-4DFE-B839-055C2B26B545}">
      <formula1>"X"</formula1>
    </dataValidation>
    <dataValidation type="list" allowBlank="1" showInputMessage="1" showErrorMessage="1" sqref="B11" xr:uid="{AADB84C2-AAF2-469A-B8BE-F1DB325F8A31}">
      <formula1>"Digital,Estruturante"</formula1>
    </dataValidation>
    <dataValidation type="list" allowBlank="1" showInputMessage="1" showErrorMessage="1" sqref="B12:B13" xr:uid="{4AA4FEA8-4C9D-4B22-B8CE-C03598D8F25D}">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FDBD53E9-A21E-49D2-81DC-C38BACC55130}">
          <x14:formula1>
            <xm:f>Parâmetros!$B$2:$B$9</xm:f>
          </x14:formula1>
          <xm:sqref>K17:K207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0088B-B331-4404-8615-7932242E3965}">
  <sheetPr>
    <tabColor theme="9" tint="-0.499984740745262"/>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SP3'!B5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SP3'!B11</f>
        <v>0</v>
      </c>
      <c r="D8" s="242"/>
      <c r="E8" s="11"/>
      <c r="F8" s="11"/>
      <c r="G8" s="11"/>
      <c r="H8" s="222" t="str">
        <f>'MRT SP1'!A6</f>
        <v>QA</v>
      </c>
      <c r="I8" s="242">
        <f>'MRT SP3'!B6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SP3'!B7</f>
        <v>0</v>
      </c>
      <c r="D11" s="11"/>
      <c r="E11" s="222" t="s">
        <v>108</v>
      </c>
      <c r="F11" s="222"/>
      <c r="G11" s="223" t="str">
        <f>IF('MRT SP3'!B8="","",'MRT SP3'!B8)</f>
        <v/>
      </c>
      <c r="H11" s="224"/>
      <c r="I11" s="11"/>
      <c r="J11" s="222" t="s">
        <v>109</v>
      </c>
      <c r="K11" s="222"/>
      <c r="L11" s="223" t="str">
        <f>IF('MRT SP3'!B9="","",'MRT SP3'!B9)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SP3'!C17:C205)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SP3'!H7="","",'MRT SP3'!H7/'MRT SP3'!E7)</f>
        <v/>
      </c>
      <c r="D17" s="11"/>
      <c r="E17" s="206" t="s">
        <v>114</v>
      </c>
      <c r="F17" s="206"/>
      <c r="G17" s="233">
        <f>IF(C14=0,0,C14/'MRT SP3'!H7)</f>
        <v>0</v>
      </c>
      <c r="H17" s="11"/>
      <c r="I17" s="235" t="s">
        <v>115</v>
      </c>
      <c r="J17" s="235"/>
      <c r="K17" s="207">
        <f>'MRT SP3'!B12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SP3'!$H$15:H205,"OK")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SP3'!$H$15:H205,"NOK")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SP3'!$H$15:H205,"Bloqueado")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SP3'!$K$15:$K$205,A33)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SP3'!$K$15:$K$205,A34)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SP3'!$K$15:$K$205,A35)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SP3'!$K$15:$K$205,A36)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SP3'!$K$15:$K$205,A37)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SP3'!$K$15:$K$205,A38)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SP3'!$K$15:$K$205,A39)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SP3'!$K$15:$K$205,A40)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SP3'!$E$15:E205,"Must")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SP3'!$E$15:E205,"Shold")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SP3'!$E$15:E205,"Could")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SP3'!$E$15:E205,"Wont")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SP3'!$D$15:D205,"Positivo")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SP3'!$D$15:D205,"Negativo")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SP3'!$D$15:D205,"Destrutivo")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SP3'!F15:F205,"Sim")</f>
        <v>0</v>
      </c>
      <c r="E63" s="268">
        <f>IF(D63=0,0,D63/C14)</f>
        <v>0</v>
      </c>
      <c r="F63" s="17" t="s">
        <v>135</v>
      </c>
      <c r="G63" s="11"/>
      <c r="H63" s="209" t="s">
        <v>136</v>
      </c>
      <c r="I63" s="209"/>
      <c r="J63" s="209"/>
      <c r="K63" s="204">
        <f>COUNTIF('MRT SP3'!G15:G205,"Sim")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SP3'!I17:I205)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SP3'!D15:D205,"Positivo",'MRT SP3'!I15:I205,"x")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SP3'!D15:D205,"Negativo",'MRT SP3'!I15:I205,"x")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SP3'!D15:D205,"Destrutivo",'MRT SP3'!I15:I205,"x")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SP3'!H7)</f>
        <v>0</v>
      </c>
      <c r="D78" s="11"/>
      <c r="E78" s="11"/>
      <c r="F78" s="214" t="s">
        <v>142</v>
      </c>
      <c r="G78" s="215"/>
      <c r="H78" s="267">
        <f>IF(C66=0,0,C66/'MRT SP3'!E11)</f>
        <v>0</v>
      </c>
      <c r="I78" s="11"/>
      <c r="J78" s="11"/>
      <c r="K78" s="218" t="s">
        <v>143</v>
      </c>
      <c r="L78" s="219"/>
      <c r="M78" s="267">
        <f>IF(C66=0,0,('MRT SP3'!H11*40)/C66)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l7VJEbmnIJrIh6Ptg4uTeR4TRzYi3RAhdINIMIiVFRRgEEt/AJnT50DR1n38sJtVaQNuMv3GIlNaiZR1KEW5gQ==" saltValue="1HTPeHXevxQiHWQj93ObUA=="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36"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32EDA423-F4A7-432F-BA4E-DF282E787527}">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D7C44889-7FA9-4898-8481-0A838059383B}">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FF5EC-A5D5-42D8-99E4-9860880FBCAD}">
  <sheetPr>
    <tabColor theme="5" tint="0.39997558519241921"/>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35" priority="1" operator="equal">
      <formula>""""""</formula>
    </cfRule>
  </conditionalFormatting>
  <conditionalFormatting sqref="H17:H207">
    <cfRule type="cellIs" dxfId="34" priority="2" operator="equal">
      <formula>"Bloqueado"</formula>
    </cfRule>
    <cfRule type="cellIs" dxfId="33" priority="3" operator="equal">
      <formula>"NOK"</formula>
    </cfRule>
    <cfRule type="cellIs" dxfId="32" priority="4" operator="equal">
      <formula>"OK"</formula>
    </cfRule>
  </conditionalFormatting>
  <dataValidations count="8">
    <dataValidation type="list" allowBlank="1" showInputMessage="1" showErrorMessage="1" sqref="B11" xr:uid="{3F00F10D-1A0E-432F-BC46-E420054678B3}">
      <formula1>"Digital,Estruturante"</formula1>
    </dataValidation>
    <dataValidation type="list" allowBlank="1" showInputMessage="1" showErrorMessage="1" sqref="I17:I207" xr:uid="{27FE5C4C-FA11-476F-9856-F06C6ED52228}">
      <formula1>"X"</formula1>
    </dataValidation>
    <dataValidation type="list" allowBlank="1" showInputMessage="1" showErrorMessage="1" sqref="D17:D207" xr:uid="{702AC964-37FD-43B6-8FBC-75836A375EA5}">
      <formula1>"Positivo,Negativo,Destrutivo"</formula1>
    </dataValidation>
    <dataValidation type="list" allowBlank="1" showInputMessage="1" showErrorMessage="1" sqref="F17:F207" xr:uid="{0BC2DE50-625A-4C0D-8696-E7DCCC29FD7D}">
      <formula1>"Sim,Não"</formula1>
    </dataValidation>
    <dataValidation type="list" allowBlank="1" showInputMessage="1" showErrorMessage="1" sqref="H17:H207" xr:uid="{BB18761A-9D02-49A1-B779-994E56ABB934}">
      <formula1>"OK,NOK,Bloqueado"</formula1>
    </dataValidation>
    <dataValidation type="list" allowBlank="1" showInputMessage="1" showErrorMessage="1" sqref="G17:G207" xr:uid="{00358BD8-5945-4D4D-886E-F91ABADB6CD0}">
      <formula1>"Sim,Não,N/A"</formula1>
    </dataValidation>
    <dataValidation type="list" allowBlank="1" showInputMessage="1" showErrorMessage="1" sqref="E17:E207" xr:uid="{4F02A366-C844-4A7A-91B9-BBC6F187358B}">
      <formula1>"Must,Shold,Could,Wont"</formula1>
    </dataValidation>
    <dataValidation type="list" allowBlank="1" showInputMessage="1" showErrorMessage="1" sqref="B12:B13" xr:uid="{C0B05EAF-F2D6-4765-9896-93781203CDC4}">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62CF427-ABE7-4FE5-B70B-23CBBB23096F}">
          <x14:formula1>
            <xm:f>Parâmetros!$B$2:$B$9</xm:f>
          </x14:formula1>
          <xm:sqref>K17:K207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CAEA7-7206-4D7B-9733-D2C55BD3D4E5}">
  <sheetPr>
    <tabColor theme="5" tint="0.39997558519241921"/>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SP4'!B5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SP4'!B11</f>
        <v>0</v>
      </c>
      <c r="D8" s="242"/>
      <c r="E8" s="11"/>
      <c r="F8" s="11"/>
      <c r="G8" s="11"/>
      <c r="H8" s="222" t="str">
        <f>'MRT SP1'!A6</f>
        <v>QA</v>
      </c>
      <c r="I8" s="242">
        <f>'MRT SP4'!B6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SP4'!B7</f>
        <v>0</v>
      </c>
      <c r="D11" s="11"/>
      <c r="E11" s="222" t="s">
        <v>108</v>
      </c>
      <c r="F11" s="222"/>
      <c r="G11" s="223" t="str">
        <f>IF('MRT SP4'!B8="","",'MRT SP4'!B8)</f>
        <v/>
      </c>
      <c r="H11" s="224"/>
      <c r="I11" s="11"/>
      <c r="J11" s="222" t="s">
        <v>109</v>
      </c>
      <c r="K11" s="222"/>
      <c r="L11" s="223" t="str">
        <f>IF('MRT SP4'!B9="","",'MRT SP4'!B9)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SP4'!C17:C205)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SP4'!H7="","",'MRT SP4'!H7/'MRT SP4'!E7)</f>
        <v/>
      </c>
      <c r="D17" s="11"/>
      <c r="E17" s="206" t="s">
        <v>114</v>
      </c>
      <c r="F17" s="206"/>
      <c r="G17" s="233">
        <f>IF(C14=0,0,C14/'MRT SP4'!H7)</f>
        <v>0</v>
      </c>
      <c r="H17" s="11"/>
      <c r="I17" s="235" t="s">
        <v>115</v>
      </c>
      <c r="J17" s="235"/>
      <c r="K17" s="207">
        <f>'MRT SP4'!B12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SP4'!$H$15:H205,"OK")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SP4'!$H$15:H205,"NOK")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SP4'!$H$15:H205,"Bloqueado")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SP4'!$K$15:$K$205,A33)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SP4'!$K$15:$K$205,A34)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SP4'!$K$15:$K$205,A35)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SP4'!$K$15:$K$205,A36)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SP4'!$K$15:$K$205,A37)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SP4'!$K$15:$K$205,A38)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SP4'!$K$15:$K$205,A39)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SP4'!$K$15:$K$205,A40)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SP4'!$E$15:E205,"Must")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SP4'!$E$15:E205,"Shold")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SP4'!$E$15:E205,"Could")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SP4'!$E$15:E205,"Wont")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SP4'!$D$15:D205,"Positivo")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SP4'!$D$15:D205,"Negativo")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SP4'!$D$15:D205,"Destrutivo")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SP4'!F15:F205,"Sim")</f>
        <v>0</v>
      </c>
      <c r="E63" s="268">
        <f>IF(D63=0,0,D63/C14)</f>
        <v>0</v>
      </c>
      <c r="F63" s="17" t="s">
        <v>135</v>
      </c>
      <c r="G63" s="11"/>
      <c r="H63" s="209" t="s">
        <v>136</v>
      </c>
      <c r="I63" s="209"/>
      <c r="J63" s="209"/>
      <c r="K63" s="204">
        <f>COUNTIF('MRT SP4'!G15:G205,"Sim")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SP4'!I17:I205)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SP4'!D15:D205,"Positivo",'MRT SP4'!I15:I205,"x")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SP4'!D15:D205,"Negativo",'MRT SP4'!I15:I205,"x")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SP4'!D15:D205,"Destrutivo",'MRT SP4'!I15:I205,"x")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SP4'!H7)</f>
        <v>0</v>
      </c>
      <c r="D78" s="11"/>
      <c r="E78" s="11"/>
      <c r="F78" s="214" t="s">
        <v>142</v>
      </c>
      <c r="G78" s="215"/>
      <c r="H78" s="267">
        <f>IF(C66=0,0,C66/'MRT SP4'!E11)</f>
        <v>0</v>
      </c>
      <c r="I78" s="11"/>
      <c r="J78" s="11"/>
      <c r="K78" s="218" t="s">
        <v>143</v>
      </c>
      <c r="L78" s="219"/>
      <c r="M78" s="267">
        <f>IF(C66=0,0,('MRT SP4'!H11*40)/C66)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0A7u94HLA0nH/0/IybHgbyeorGcDY5UQUgIV3L6VISJgLTm48+p+AWVMkc7HmXQ7hld0ano4PVA3c3oSgH4Bw==" saltValue="9R6Gtdp5byQ/JgM5aZh5+w=="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31"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98528F39-D8BE-4FC6-80D6-3E3EE4D0DB14}">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3615DAD3-9DF1-4E12-8B2C-3539E875E40D}">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A7FE-82C3-46D5-B3CA-2745B992FA26}">
  <sheetPr>
    <tabColor theme="5" tint="-0.249977111117893"/>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30" priority="1" operator="equal">
      <formula>""""""</formula>
    </cfRule>
  </conditionalFormatting>
  <conditionalFormatting sqref="H17:H207">
    <cfRule type="cellIs" dxfId="29" priority="2" operator="equal">
      <formula>"Bloqueado"</formula>
    </cfRule>
    <cfRule type="cellIs" dxfId="28" priority="3" operator="equal">
      <formula>"NOK"</formula>
    </cfRule>
    <cfRule type="cellIs" dxfId="27" priority="4" operator="equal">
      <formula>"OK"</formula>
    </cfRule>
  </conditionalFormatting>
  <dataValidations count="8">
    <dataValidation type="list" allowBlank="1" showInputMessage="1" showErrorMessage="1" sqref="E17:E207" xr:uid="{2B733A8E-3A82-4D16-8A09-F093F2DE8EB2}">
      <formula1>"Must,Shold,Could,Wont"</formula1>
    </dataValidation>
    <dataValidation type="list" allowBlank="1" showInputMessage="1" showErrorMessage="1" sqref="G17:G207" xr:uid="{11052779-28FE-4A43-95A9-50B463AB9142}">
      <formula1>"Sim,Não,N/A"</formula1>
    </dataValidation>
    <dataValidation type="list" allowBlank="1" showInputMessage="1" showErrorMessage="1" sqref="H17:H207" xr:uid="{A224B1A9-B4DE-4A28-A009-8DCF204B7656}">
      <formula1>"OK,NOK,Bloqueado"</formula1>
    </dataValidation>
    <dataValidation type="list" allowBlank="1" showInputMessage="1" showErrorMessage="1" sqref="F17:F207" xr:uid="{4783DBCA-39FC-437E-810D-F011E4792A3B}">
      <formula1>"Sim,Não"</formula1>
    </dataValidation>
    <dataValidation type="list" allowBlank="1" showInputMessage="1" showErrorMessage="1" sqref="D17:D207" xr:uid="{60C3DD2D-6E55-4A9F-9C17-E068383E979C}">
      <formula1>"Positivo,Negativo,Destrutivo"</formula1>
    </dataValidation>
    <dataValidation type="list" allowBlank="1" showInputMessage="1" showErrorMessage="1" sqref="I17:I207" xr:uid="{8E773675-E15B-4F71-86CC-B1BC722F2213}">
      <formula1>"X"</formula1>
    </dataValidation>
    <dataValidation type="list" allowBlank="1" showInputMessage="1" showErrorMessage="1" sqref="B11" xr:uid="{CF66E29A-7DCF-4BEF-9A66-FAF2F40C5F04}">
      <formula1>"Digital,Estruturante"</formula1>
    </dataValidation>
    <dataValidation type="list" allowBlank="1" showInputMessage="1" showErrorMessage="1" sqref="B12:B13" xr:uid="{DDB8A86A-6F4F-4118-8587-B82E2108A8B7}">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8F9B45D8-105D-4EF2-B98E-F280F30495D9}">
          <x14:formula1>
            <xm:f>Parâmetros!$B$2:$B$9</xm:f>
          </x14:formula1>
          <xm:sqref>K17:K207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89E76-E925-4062-9ED1-F926E962C1AC}">
  <sheetPr>
    <tabColor theme="5" tint="-0.249977111117893"/>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SP5'!B5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SP5'!B11</f>
        <v>0</v>
      </c>
      <c r="D8" s="242"/>
      <c r="E8" s="11"/>
      <c r="F8" s="11"/>
      <c r="G8" s="11"/>
      <c r="H8" s="222" t="str">
        <f>'MRT SP1'!A6</f>
        <v>QA</v>
      </c>
      <c r="I8" s="242">
        <f>'MRT SP5'!B6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SP5'!B7</f>
        <v>0</v>
      </c>
      <c r="D11" s="11"/>
      <c r="E11" s="222" t="s">
        <v>108</v>
      </c>
      <c r="F11" s="222"/>
      <c r="G11" s="223" t="str">
        <f>IF('MRT SP5'!B8="","",'MRT SP5'!B8)</f>
        <v/>
      </c>
      <c r="H11" s="224"/>
      <c r="I11" s="11"/>
      <c r="J11" s="222" t="s">
        <v>109</v>
      </c>
      <c r="K11" s="222"/>
      <c r="L11" s="223" t="str">
        <f>IF('MRT SP5'!B9="","",'MRT SP5'!B9)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SP5'!C17:C205)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SP5'!H7="","",'MRT SP5'!H7/'MRT SP5'!E7)</f>
        <v/>
      </c>
      <c r="D17" s="11"/>
      <c r="E17" s="206" t="s">
        <v>114</v>
      </c>
      <c r="F17" s="206"/>
      <c r="G17" s="233">
        <f>IF(C14=0,0,C14/'MRT SP5'!H7)</f>
        <v>0</v>
      </c>
      <c r="H17" s="11"/>
      <c r="I17" s="235" t="s">
        <v>115</v>
      </c>
      <c r="J17" s="235"/>
      <c r="K17" s="207">
        <f>'MRT SP5'!B12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SP5'!$H$15:H205,"OK")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SP5'!$H$15:H205,"NOK")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SP5'!$H$15:H205,"Bloqueado")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SP5'!$K$15:$K$205,A33)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SP5'!$K$15:$K$205,A34)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SP5'!$K$15:$K$205,A35)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SP5'!$K$15:$K$205,A36)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SP5'!$K$15:$K$205,A37)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SP5'!$K$15:$K$205,A38)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SP5'!$K$15:$K$205,A39)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SP5'!$K$15:$K$205,A40)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SP5'!$E$15:E205,"Must")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SP5'!$E$15:E205,"Shold")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SP5'!$E$15:E205,"Could")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SP5'!$E$15:E205,"Wont")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SP5'!$D$15:D205,"Positivo")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SP5'!$D$15:D205,"Negativo")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SP5'!$D$15:D205,"Destrutivo")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SP5'!F15:F205,"Sim")</f>
        <v>0</v>
      </c>
      <c r="E63" s="268">
        <f>IF(D63=0,0,D63/C14)</f>
        <v>0</v>
      </c>
      <c r="F63" s="17" t="s">
        <v>135</v>
      </c>
      <c r="G63" s="11"/>
      <c r="H63" s="209" t="s">
        <v>136</v>
      </c>
      <c r="I63" s="209"/>
      <c r="J63" s="209"/>
      <c r="K63" s="204">
        <f>COUNTIF('MRT SP5'!G15:G205,"Sim")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SP5'!I17:I205)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SP5'!D15:D205,"Positivo",'MRT SP5'!I15:I205,"x")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SP5'!D15:D205,"Negativo",'MRT SP5'!I15:I205,"x")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SP5'!D15:D205,"Destrutivo",'MRT SP5'!I15:I205,"x")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SP5'!H7)</f>
        <v>0</v>
      </c>
      <c r="D78" s="11"/>
      <c r="E78" s="11"/>
      <c r="F78" s="214" t="s">
        <v>142</v>
      </c>
      <c r="G78" s="215"/>
      <c r="H78" s="267">
        <f>IF(C66=0,0,C66/'MRT SP5'!E11)</f>
        <v>0</v>
      </c>
      <c r="I78" s="11"/>
      <c r="J78" s="11"/>
      <c r="K78" s="218" t="s">
        <v>143</v>
      </c>
      <c r="L78" s="219"/>
      <c r="M78" s="267">
        <f>IF(C66=0,0,('MRT SP5'!H11*40)/C66)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FQpyrhD1uTaRIDVLRee5J+LTeYOmMnjhCH/7sLRQmJl4cz3VWk60zpNm9/92aveZm4l4FA2ZBydyf1z5TZ9HlQ==" saltValue="CujusYsF8jOPcczd57Eahg=="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26"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F58411E1-73BE-40E2-A4C0-7D419AD7F667}">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2955C7C7-BE69-4B29-ACF3-BCBDD7A55A01}">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27883-9C55-423D-A657-604954DA3297}">
  <sheetPr>
    <tabColor theme="5" tint="-0.499984740745262"/>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25" priority="1" operator="equal">
      <formula>""""""</formula>
    </cfRule>
  </conditionalFormatting>
  <conditionalFormatting sqref="H17:H207">
    <cfRule type="cellIs" dxfId="24" priority="2" operator="equal">
      <formula>"Bloqueado"</formula>
    </cfRule>
    <cfRule type="cellIs" dxfId="23" priority="3" operator="equal">
      <formula>"NOK"</formula>
    </cfRule>
    <cfRule type="cellIs" dxfId="22" priority="4" operator="equal">
      <formula>"OK"</formula>
    </cfRule>
  </conditionalFormatting>
  <dataValidations count="8">
    <dataValidation type="list" allowBlank="1" showInputMessage="1" showErrorMessage="1" sqref="B11" xr:uid="{A182456D-1CCA-42DC-997A-C42ADD708B58}">
      <formula1>"Digital,Estruturante"</formula1>
    </dataValidation>
    <dataValidation type="list" allowBlank="1" showInputMessage="1" showErrorMessage="1" sqref="I17:I207" xr:uid="{31295458-D462-47E1-BEC5-96A0042F2E38}">
      <formula1>"X"</formula1>
    </dataValidation>
    <dataValidation type="list" allowBlank="1" showInputMessage="1" showErrorMessage="1" sqref="D17:D207" xr:uid="{E633D54B-835D-4A03-A729-DF293CBAF896}">
      <formula1>"Positivo,Negativo,Destrutivo"</formula1>
    </dataValidation>
    <dataValidation type="list" allowBlank="1" showInputMessage="1" showErrorMessage="1" sqref="F17:F207" xr:uid="{94FE713E-B6D8-4D6A-A609-0C08CA180837}">
      <formula1>"Sim,Não"</formula1>
    </dataValidation>
    <dataValidation type="list" allowBlank="1" showInputMessage="1" showErrorMessage="1" sqref="H17:H207" xr:uid="{0B242325-246C-49EB-AA33-ED7976839628}">
      <formula1>"OK,NOK,Bloqueado"</formula1>
    </dataValidation>
    <dataValidation type="list" allowBlank="1" showInputMessage="1" showErrorMessage="1" sqref="G17:G207" xr:uid="{C10A544D-DAC5-468A-86FE-EF0C4D651C98}">
      <formula1>"Sim,Não,N/A"</formula1>
    </dataValidation>
    <dataValidation type="list" allowBlank="1" showInputMessage="1" showErrorMessage="1" sqref="E17:E207" xr:uid="{A12EA695-B653-4EF4-B081-5068C139FCA5}">
      <formula1>"Must,Shold,Could,Wont"</formula1>
    </dataValidation>
    <dataValidation type="list" allowBlank="1" showInputMessage="1" showErrorMessage="1" sqref="B12:B13" xr:uid="{65DDD033-8D85-4C5D-AFCE-1B66FC529B04}">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DBF7C8C-E71F-43FE-855F-04C7A2F0F75A}">
          <x14:formula1>
            <xm:f>Parâmetros!$B$2:$B$9</xm:f>
          </x14:formula1>
          <xm:sqref>K17:K207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845BA-C731-407F-970D-5FFFF4D6C623}">
  <sheetPr>
    <tabColor theme="5" tint="-0.499984740745262"/>
  </sheetPr>
  <dimension ref="A1:U118"/>
  <sheetViews>
    <sheetView topLeftCell="B1"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SP6'!B5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SP6'!B11</f>
        <v>0</v>
      </c>
      <c r="D8" s="242"/>
      <c r="E8" s="11"/>
      <c r="F8" s="11"/>
      <c r="G8" s="11"/>
      <c r="H8" s="222" t="str">
        <f>'MRT SP1'!A6</f>
        <v>QA</v>
      </c>
      <c r="I8" s="242">
        <f>'MRT SP6'!B6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SP6'!B7</f>
        <v>0</v>
      </c>
      <c r="D11" s="11"/>
      <c r="E11" s="222" t="s">
        <v>108</v>
      </c>
      <c r="F11" s="222"/>
      <c r="G11" s="223" t="str">
        <f>IF('MRT SP6'!B8="","",'MRT SP6'!B8)</f>
        <v/>
      </c>
      <c r="H11" s="224"/>
      <c r="I11" s="11"/>
      <c r="J11" s="222" t="s">
        <v>109</v>
      </c>
      <c r="K11" s="222"/>
      <c r="L11" s="223" t="str">
        <f>IF('MRT SP6'!B9="","",'MRT SP6'!B9)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SP6'!C17:C205)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SP6'!H7="","",'MRT SP6'!H7/'MRT SP6'!E7)</f>
        <v/>
      </c>
      <c r="D17" s="11"/>
      <c r="E17" s="206" t="s">
        <v>114</v>
      </c>
      <c r="F17" s="206"/>
      <c r="G17" s="233">
        <f>IF(C14=0,0,C14/'MRT SP6'!H7)</f>
        <v>0</v>
      </c>
      <c r="H17" s="11"/>
      <c r="I17" s="235" t="s">
        <v>115</v>
      </c>
      <c r="J17" s="235"/>
      <c r="K17" s="207">
        <f>'MRT SP6'!B12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SP6'!$H$15:H205,"OK")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SP6'!$H$15:H205,"NOK")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SP6'!$H$15:H205,"Bloqueado")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SP6'!$K$15:$K$205,A33)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SP6'!$K$15:$K$205,A34)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SP6'!$K$15:$K$205,A35)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SP6'!$K$15:$K$205,A36)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SP6'!$K$15:$K$205,A37)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SP6'!$K$15:$K$205,A38)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SP6'!$K$15:$K$205,A39)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SP6'!$K$15:$K$205,A40)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SP6'!$E$15:E205,"Must")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SP6'!$E$15:E205,"Shold")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SP6'!$E$15:E205,"Could")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SP6'!$E$15:E205,"Wont")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SP6'!$D$15:D205,"Positivo")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SP6'!$D$15:D205,"Negativo")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SP6'!$D$15:D205,"Destrutivo")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SP6'!F15:F205,"Sim")</f>
        <v>0</v>
      </c>
      <c r="E63" s="268">
        <f>IF(D63=0,0,D63/C14)</f>
        <v>0</v>
      </c>
      <c r="F63" s="17" t="s">
        <v>135</v>
      </c>
      <c r="G63" s="11"/>
      <c r="H63" s="209" t="s">
        <v>136</v>
      </c>
      <c r="I63" s="209"/>
      <c r="J63" s="209"/>
      <c r="K63" s="204">
        <f>COUNTIF('MRT SP6'!G15:G205,"Sim")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SP6'!I17:I205)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SP6'!D15:D205,"Positivo",'MRT SP6'!I15:I205,"x")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SP6'!D15:D205,"Negativo",'MRT SP6'!I15:I205,"x")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SP6'!D15:D205,"Destrutivo",'MRT SP6'!I15:I205,"x")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SP6'!H7)</f>
        <v>0</v>
      </c>
      <c r="D78" s="11"/>
      <c r="E78" s="11"/>
      <c r="F78" s="214" t="s">
        <v>142</v>
      </c>
      <c r="G78" s="215"/>
      <c r="H78" s="267">
        <f>IF(C66=0,0,C66/'MRT SP6'!E11)</f>
        <v>0</v>
      </c>
      <c r="I78" s="11"/>
      <c r="J78" s="11"/>
      <c r="K78" s="218" t="s">
        <v>143</v>
      </c>
      <c r="L78" s="219"/>
      <c r="M78" s="267">
        <f>IF(C66=0,0,('MRT SP6'!H11*40)/C66)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hsVrKjpiOGjK+wjDP/Wgns1Jt2LUwAAO4jpsx0uFTsiI/lFmi9cER4ha+BUXv1KkmsTUegSGMR8m0Ob+/BPnOg==" saltValue="e/3D3sx7Z+3JMkT86DTkvQ=="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21"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DEEFA154-C175-42CD-9749-E40B36A1FD1B}">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3427A75E-05C4-4847-8CFD-55128023C5A2}">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B45B-BAA6-415A-82FB-2DB42D884909}">
  <sheetPr>
    <tabColor theme="2" tint="-0.499984740745262"/>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20" priority="1" operator="equal">
      <formula>""""""</formula>
    </cfRule>
  </conditionalFormatting>
  <conditionalFormatting sqref="H17:H207">
    <cfRule type="cellIs" dxfId="19" priority="2" operator="equal">
      <formula>"Bloqueado"</formula>
    </cfRule>
    <cfRule type="cellIs" dxfId="18" priority="3" operator="equal">
      <formula>"NOK"</formula>
    </cfRule>
    <cfRule type="cellIs" dxfId="17" priority="4" operator="equal">
      <formula>"OK"</formula>
    </cfRule>
  </conditionalFormatting>
  <dataValidations count="8">
    <dataValidation type="list" allowBlank="1" showInputMessage="1" showErrorMessage="1" sqref="E17:E207" xr:uid="{2BF3F150-65C4-41A0-82E9-2C0EEB085BCD}">
      <formula1>"Must,Shold,Could,Wont"</formula1>
    </dataValidation>
    <dataValidation type="list" allowBlank="1" showInputMessage="1" showErrorMessage="1" sqref="G17:G207" xr:uid="{C91113E2-FEB9-41C3-BEB0-D9317A53A23B}">
      <formula1>"Sim,Não,N/A"</formula1>
    </dataValidation>
    <dataValidation type="list" allowBlank="1" showInputMessage="1" showErrorMessage="1" sqref="H17:H207" xr:uid="{236FB72A-38F9-4E8D-B869-52CA48F89F02}">
      <formula1>"OK,NOK,Bloqueado"</formula1>
    </dataValidation>
    <dataValidation type="list" allowBlank="1" showInputMessage="1" showErrorMessage="1" sqref="F17:F207" xr:uid="{BDFB60D4-8199-47D6-9BB1-7994313AA35C}">
      <formula1>"Sim,Não"</formula1>
    </dataValidation>
    <dataValidation type="list" allowBlank="1" showInputMessage="1" showErrorMessage="1" sqref="D17:D207" xr:uid="{14EF9DFE-5D62-4F2D-AE8B-AE304DF5F39C}">
      <formula1>"Positivo,Negativo,Destrutivo"</formula1>
    </dataValidation>
    <dataValidation type="list" allowBlank="1" showInputMessage="1" showErrorMessage="1" sqref="I17:I207" xr:uid="{9D998071-0DED-4E8B-8882-4ED99AE8A244}">
      <formula1>"X"</formula1>
    </dataValidation>
    <dataValidation type="list" allowBlank="1" showInputMessage="1" showErrorMessage="1" sqref="B11" xr:uid="{2014AEC0-E09D-46FA-987A-CC9D02372067}">
      <formula1>"Digital,Estruturante"</formula1>
    </dataValidation>
    <dataValidation type="list" allowBlank="1" showInputMessage="1" showErrorMessage="1" sqref="B12:B13" xr:uid="{F5162651-B664-4579-8F7A-93F4F7BAD11B}">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D46FE117-9988-4A74-B81F-708604ABEC10}">
          <x14:formula1>
            <xm:f>Parâmetros!$B$2:$B$9</xm:f>
          </x14:formula1>
          <xm:sqref>K17:K207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07BA-22C2-4112-B0F9-36C4419550E0}">
  <sheetPr>
    <tabColor theme="2" tint="-0.499984740745262"/>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SP7'!B5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SP7'!B11</f>
        <v>0</v>
      </c>
      <c r="D8" s="242"/>
      <c r="E8" s="11"/>
      <c r="F8" s="11"/>
      <c r="G8" s="11"/>
      <c r="H8" s="222" t="str">
        <f>'MRT SP1'!A6</f>
        <v>QA</v>
      </c>
      <c r="I8" s="242">
        <f>'MRT SP7'!B6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SP7'!B7</f>
        <v>0</v>
      </c>
      <c r="D11" s="11"/>
      <c r="E11" s="222" t="s">
        <v>108</v>
      </c>
      <c r="F11" s="222"/>
      <c r="G11" s="223" t="str">
        <f>IF('MRT SP7'!B8="","",'MRT SP7'!B8)</f>
        <v/>
      </c>
      <c r="H11" s="224"/>
      <c r="I11" s="11"/>
      <c r="J11" s="222" t="s">
        <v>109</v>
      </c>
      <c r="K11" s="222"/>
      <c r="L11" s="223" t="str">
        <f>IF('MRT SP7'!B9="","",'MRT SP7'!B9)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SP7'!C17:C205)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SP7'!H7="","",'MRT SP7'!H7/'MRT SP7'!E7)</f>
        <v/>
      </c>
      <c r="D17" s="11"/>
      <c r="E17" s="206" t="s">
        <v>114</v>
      </c>
      <c r="F17" s="206"/>
      <c r="G17" s="233">
        <f>IF(C14=0,0,C14/'MRT SP7'!H7)</f>
        <v>0</v>
      </c>
      <c r="H17" s="11"/>
      <c r="I17" s="235" t="s">
        <v>115</v>
      </c>
      <c r="J17" s="235"/>
      <c r="K17" s="207">
        <f>'MRT SP7'!B12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SP7'!$H$15:H205,"OK")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SP7'!$H$15:H205,"NOK")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SP7'!$H$15:H205,"Bloqueado")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SP7'!$K$15:$K$205,A33)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SP7'!$K$15:$K$205,A34)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SP7'!$K$15:$K$205,A35)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SP7'!$K$15:$K$205,A36)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SP7'!$K$15:$K$205,A37)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SP7'!$K$15:$K$205,A38)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SP7'!$K$15:$K$205,A39)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SP7'!$K$15:$K$205,A40)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SP7'!$E$15:E205,"Must")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SP7'!$E$15:E205,"Shold")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SP7'!$E$15:E205,"Could")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SP7'!$E$15:E205,"Wont")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SP7'!$D$15:D205,"Positivo")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SP7'!$D$15:D205,"Negativo")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SP7'!$D$15:D205,"Destrutivo")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SP7'!F15:F205,"Sim")</f>
        <v>0</v>
      </c>
      <c r="E63" s="268">
        <f>IF(D63=0,0,D63/C14)</f>
        <v>0</v>
      </c>
      <c r="F63" s="17" t="s">
        <v>135</v>
      </c>
      <c r="G63" s="11"/>
      <c r="H63" s="209" t="s">
        <v>136</v>
      </c>
      <c r="I63" s="209"/>
      <c r="J63" s="209"/>
      <c r="K63" s="204">
        <f>COUNTIF('MRT SP7'!G15:G205,"Sim")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SP7'!I17:I205)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SP7'!D15:D205,"Positivo",'MRT SP7'!I15:I205,"x")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SP7'!D15:D205,"Negativo",'MRT SP7'!I15:I205,"x")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SP7'!D15:D205,"Destrutivo",'MRT SP7'!I15:I205,"x")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SP7'!H7)</f>
        <v>0</v>
      </c>
      <c r="D78" s="11"/>
      <c r="E78" s="11"/>
      <c r="F78" s="214" t="s">
        <v>142</v>
      </c>
      <c r="G78" s="215"/>
      <c r="H78" s="267">
        <f>IF(C66=0,0,C66/'MRT SP7'!E11)</f>
        <v>0</v>
      </c>
      <c r="I78" s="11"/>
      <c r="J78" s="11"/>
      <c r="K78" s="218" t="s">
        <v>143</v>
      </c>
      <c r="L78" s="219"/>
      <c r="M78" s="267">
        <f>IF(C66=0,0,('MRT SP7'!H11*40)/C66)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ihS6NtzpadL925e2w16xZbuGWVz1d64QHx6Xfn+ARANZIJ4JcRKbbPdy7mQCqFatexVSpB3lpl4QY260cRCM0g==" saltValue="acqhb2VMDJv4esPLkSzW3w=="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16"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B68FA473-89B5-4CD1-9445-41CD337F0DE5}">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7E99AFD4-3E3D-412B-9D9F-BDDC07323EC0}">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BC512-260A-482A-A417-C0BDC1B9AE08}">
  <sheetPr>
    <tabColor theme="2" tint="-0.749992370372631"/>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15" priority="1" operator="equal">
      <formula>""""""</formula>
    </cfRule>
  </conditionalFormatting>
  <conditionalFormatting sqref="H17:H207">
    <cfRule type="cellIs" dxfId="14" priority="2" operator="equal">
      <formula>"Bloqueado"</formula>
    </cfRule>
    <cfRule type="cellIs" dxfId="13" priority="3" operator="equal">
      <formula>"NOK"</formula>
    </cfRule>
    <cfRule type="cellIs" dxfId="12" priority="4" operator="equal">
      <formula>"OK"</formula>
    </cfRule>
  </conditionalFormatting>
  <dataValidations count="8">
    <dataValidation type="list" allowBlank="1" showInputMessage="1" showErrorMessage="1" sqref="B11" xr:uid="{7D08CF6E-3162-49E0-BB2E-FDB288CDA6B6}">
      <formula1>"Digital,Estruturante"</formula1>
    </dataValidation>
    <dataValidation type="list" allowBlank="1" showInputMessage="1" showErrorMessage="1" sqref="I17:I207" xr:uid="{737AD70B-7D43-40C2-9784-428ADB29EA34}">
      <formula1>"X"</formula1>
    </dataValidation>
    <dataValidation type="list" allowBlank="1" showInputMessage="1" showErrorMessage="1" sqref="D17:D207" xr:uid="{20328040-D7FA-434B-90CC-B54A9F26A5FE}">
      <formula1>"Positivo,Negativo,Destrutivo"</formula1>
    </dataValidation>
    <dataValidation type="list" allowBlank="1" showInputMessage="1" showErrorMessage="1" sqref="F17:F207" xr:uid="{905F4DA0-2F7B-4C9E-A0F3-BCE4498D2EF8}">
      <formula1>"Sim,Não"</formula1>
    </dataValidation>
    <dataValidation type="list" allowBlank="1" showInputMessage="1" showErrorMessage="1" sqref="H17:H207" xr:uid="{5C7C4F45-D8F1-494E-8D75-693298DE7065}">
      <formula1>"OK,NOK,Bloqueado"</formula1>
    </dataValidation>
    <dataValidation type="list" allowBlank="1" showInputMessage="1" showErrorMessage="1" sqref="G17:G207" xr:uid="{9C028FC9-204B-49CC-AAF6-ACD0DE7E06C7}">
      <formula1>"Sim,Não,N/A"</formula1>
    </dataValidation>
    <dataValidation type="list" allowBlank="1" showInputMessage="1" showErrorMessage="1" sqref="E17:E207" xr:uid="{209838E6-5D68-4241-98B7-5FD2E2634D8D}">
      <formula1>"Must,Shold,Could,Wont"</formula1>
    </dataValidation>
    <dataValidation type="list" allowBlank="1" showInputMessage="1" showErrorMessage="1" sqref="B12:B13" xr:uid="{0AE2E9DC-2A57-447D-A4FA-55FFFE746B28}">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7626AC86-DECA-487C-9871-54CD8B208124}">
          <x14:formula1>
            <xm:f>Parâmetros!$B$2:$B$9</xm:f>
          </x14:formula1>
          <xm:sqref>K17:K207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7C71-66AB-4492-9BBB-9F68C6474075}">
  <sheetPr>
    <tabColor theme="2" tint="-0.749992370372631"/>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SP8'!B5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SP8'!B11</f>
        <v>0</v>
      </c>
      <c r="D8" s="242"/>
      <c r="E8" s="11"/>
      <c r="F8" s="11"/>
      <c r="G8" s="11"/>
      <c r="H8" s="222" t="str">
        <f>'MRT SP1'!A6</f>
        <v>QA</v>
      </c>
      <c r="I8" s="242">
        <f>'MRT SP8'!B6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SP8'!B7</f>
        <v>0</v>
      </c>
      <c r="D11" s="11"/>
      <c r="E11" s="222" t="s">
        <v>108</v>
      </c>
      <c r="F11" s="222"/>
      <c r="G11" s="223" t="str">
        <f>IF('MRT SP8'!B8="","",'MRT SP8'!B8)</f>
        <v/>
      </c>
      <c r="H11" s="224"/>
      <c r="I11" s="11"/>
      <c r="J11" s="222" t="s">
        <v>109</v>
      </c>
      <c r="K11" s="222"/>
      <c r="L11" s="223" t="str">
        <f>IF('MRT SP8'!B9="","",'MRT SP8'!B9)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SP8'!C17:C205)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SP8'!H7="","",'MRT SP8'!H7/'MRT SP8'!E7)</f>
        <v/>
      </c>
      <c r="D17" s="11"/>
      <c r="E17" s="206" t="s">
        <v>114</v>
      </c>
      <c r="F17" s="206"/>
      <c r="G17" s="233">
        <f>IF(C14=0,0,C14/'MRT SP8'!H7)</f>
        <v>0</v>
      </c>
      <c r="H17" s="11"/>
      <c r="I17" s="235" t="s">
        <v>115</v>
      </c>
      <c r="J17" s="235"/>
      <c r="K17" s="207">
        <f>'MRT SP8'!B12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SP8'!$H$15:H205,"OK")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SP8'!$H$15:H205,"NOK")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SP8'!$H$15:H205,"Bloqueado")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SP8'!$K$15:$K$205,A33)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SP8'!$K$15:$K$205,A34)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SP8'!$K$15:$K$205,A35)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SP8'!$K$15:$K$205,A36)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SP8'!$K$15:$K$205,A37)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SP8'!$K$15:$K$205,A38)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SP8'!$K$15:$K$205,A39)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SP8'!$K$15:$K$205,A40)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SP8'!$E$15:E205,"Must")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SP8'!$E$15:E205,"Shold")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SP8'!$E$15:E205,"Could")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SP8'!$E$15:E205,"Wont")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SP8'!$D$15:D205,"Positivo")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SP8'!$D$15:D205,"Negativo")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SP8'!$D$15:D205,"Destrutivo")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SP8'!F15:F205,"Sim")</f>
        <v>0</v>
      </c>
      <c r="E63" s="268">
        <f>IF(D63=0,0,D63/C14)</f>
        <v>0</v>
      </c>
      <c r="F63" s="17" t="s">
        <v>135</v>
      </c>
      <c r="G63" s="11"/>
      <c r="H63" s="209" t="s">
        <v>136</v>
      </c>
      <c r="I63" s="209"/>
      <c r="J63" s="209"/>
      <c r="K63" s="204">
        <f>COUNTIF('MRT SP8'!G15:G205,"Sim")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SP8'!I17:I205)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SP8'!D15:D205,"Positivo",'MRT SP8'!I15:I205,"x")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SP8'!D15:D205,"Negativo",'MRT SP8'!I15:I205,"x")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SP8'!D15:D205,"Destrutivo",'MRT SP8'!I15:I205,"x")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SP8'!H7)</f>
        <v>0</v>
      </c>
      <c r="D78" s="11"/>
      <c r="E78" s="11"/>
      <c r="F78" s="214" t="s">
        <v>142</v>
      </c>
      <c r="G78" s="215"/>
      <c r="H78" s="267">
        <f>IF(C66=0,0,C66/'MRT SP8'!E11)</f>
        <v>0</v>
      </c>
      <c r="I78" s="11"/>
      <c r="J78" s="11"/>
      <c r="K78" s="218" t="s">
        <v>143</v>
      </c>
      <c r="L78" s="219"/>
      <c r="M78" s="267">
        <f>IF(C66=0,0,('MRT SP8'!H11*40)/C66)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LNubM6wD1HyzNjHl/59QmDlmG+NcvJwqoPx07XZ5YHhUdxcgo62c/ojVigFKNCZNVCALDyvvq4NaJRwP+snToQ==" saltValue="ZEutqfT2Dae70D7//7mrfg=="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11"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3239C128-FFEE-4F7E-9F38-B76C8CBFB6CB}">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9183A7A7-F66B-4032-B5FC-934C3818247B}">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31334-5F7F-4007-BE97-0D470CD33DAA}">
  <sheetPr>
    <tabColor theme="2" tint="-0.89999084444715716"/>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 t="shared" ref="A19:A82" si="0">IF(C19="","",A18+1)</f>
        <v/>
      </c>
      <c r="B19" s="10"/>
      <c r="C19" s="10"/>
      <c r="D19" s="4"/>
      <c r="E19" s="4"/>
      <c r="F19" s="4"/>
      <c r="G19" s="4"/>
      <c r="H19" s="4"/>
      <c r="I19" s="4"/>
      <c r="J19" s="4"/>
      <c r="K19" s="23"/>
      <c r="L19" s="5"/>
    </row>
    <row r="20" spans="1:12" x14ac:dyDescent="0.3">
      <c r="A20" s="3" t="str">
        <f t="shared" si="0"/>
        <v/>
      </c>
      <c r="B20" s="10"/>
      <c r="C20" s="10"/>
      <c r="D20" s="4"/>
      <c r="E20" s="4"/>
      <c r="F20" s="4"/>
      <c r="G20" s="4"/>
      <c r="H20" s="4"/>
      <c r="I20" s="4"/>
      <c r="J20" s="4"/>
      <c r="K20" s="23"/>
      <c r="L20" s="5"/>
    </row>
    <row r="21" spans="1:12" x14ac:dyDescent="0.3">
      <c r="A21" s="3" t="str">
        <f t="shared" si="0"/>
        <v/>
      </c>
      <c r="B21" s="10"/>
      <c r="C21" s="10"/>
      <c r="D21" s="4"/>
      <c r="E21" s="4"/>
      <c r="F21" s="4"/>
      <c r="G21" s="4"/>
      <c r="H21" s="4"/>
      <c r="I21" s="4"/>
      <c r="J21" s="4"/>
      <c r="K21" s="23"/>
      <c r="L21" s="5"/>
    </row>
    <row r="22" spans="1:12" x14ac:dyDescent="0.3">
      <c r="A22" s="3" t="str">
        <f t="shared" si="0"/>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10" priority="1" operator="equal">
      <formula>""""""</formula>
    </cfRule>
  </conditionalFormatting>
  <conditionalFormatting sqref="H17:H207">
    <cfRule type="cellIs" dxfId="9" priority="2" operator="equal">
      <formula>"Bloqueado"</formula>
    </cfRule>
    <cfRule type="cellIs" dxfId="8" priority="3" operator="equal">
      <formula>"NOK"</formula>
    </cfRule>
    <cfRule type="cellIs" dxfId="7" priority="4" operator="equal">
      <formula>"OK"</formula>
    </cfRule>
  </conditionalFormatting>
  <dataValidations count="8">
    <dataValidation type="list" allowBlank="1" showInputMessage="1" showErrorMessage="1" sqref="E17:E207" xr:uid="{33CEB0F6-69D4-4636-9A45-A4F5876016D2}">
      <formula1>"Must,Shold,Could,Wont"</formula1>
    </dataValidation>
    <dataValidation type="list" allowBlank="1" showInputMessage="1" showErrorMessage="1" sqref="G17:G207" xr:uid="{528E9650-3723-4736-9A5C-76E32D206E84}">
      <formula1>"Sim,Não,N/A"</formula1>
    </dataValidation>
    <dataValidation type="list" allowBlank="1" showInputMessage="1" showErrorMessage="1" sqref="H17:H207" xr:uid="{8BD9764A-2CB1-4161-8163-ADC44AC024D3}">
      <formula1>"OK,NOK,Bloqueado"</formula1>
    </dataValidation>
    <dataValidation type="list" allowBlank="1" showInputMessage="1" showErrorMessage="1" sqref="F17:F207" xr:uid="{69175784-993A-4543-95BC-D0762474C001}">
      <formula1>"Sim,Não"</formula1>
    </dataValidation>
    <dataValidation type="list" allowBlank="1" showInputMessage="1" showErrorMessage="1" sqref="D17:D207" xr:uid="{98C3D11C-91B8-469B-8465-1FC46C4C50A7}">
      <formula1>"Positivo,Negativo,Destrutivo"</formula1>
    </dataValidation>
    <dataValidation type="list" allowBlank="1" showInputMessage="1" showErrorMessage="1" sqref="I17:I207" xr:uid="{C1451286-50E5-473C-8FCC-46EF0C00C4CB}">
      <formula1>"X"</formula1>
    </dataValidation>
    <dataValidation type="list" allowBlank="1" showInputMessage="1" showErrorMessage="1" sqref="B11" xr:uid="{27DD1B98-E740-4870-9F71-7B43AA548AE5}">
      <formula1>"Digital,Estruturante"</formula1>
    </dataValidation>
    <dataValidation type="list" allowBlank="1" showInputMessage="1" showErrorMessage="1" sqref="B12:B13" xr:uid="{310F240D-B778-4863-8042-276722A2B206}">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083DF43-56DE-4E18-B145-46E80BCFB5ED}">
          <x14:formula1>
            <xm:f>Parâmetros!$B$2:$B$9</xm:f>
          </x14:formula1>
          <xm:sqref>K17:K207</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1B95-EB0D-4918-866F-AB7F386FD21B}">
  <sheetPr>
    <tabColor theme="2" tint="-0.89999084444715716"/>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SP9'!B5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SP9'!B11</f>
        <v>0</v>
      </c>
      <c r="D8" s="242"/>
      <c r="E8" s="11"/>
      <c r="F8" s="11"/>
      <c r="G8" s="11"/>
      <c r="H8" s="222" t="str">
        <f>'MRT SP1'!A6</f>
        <v>QA</v>
      </c>
      <c r="I8" s="242">
        <f>'MRT SP9'!B6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SP9'!B7</f>
        <v>0</v>
      </c>
      <c r="D11" s="11"/>
      <c r="E11" s="222" t="s">
        <v>108</v>
      </c>
      <c r="F11" s="222"/>
      <c r="G11" s="223" t="str">
        <f>IF('MRT SP9'!B8="","",'MRT SP9'!B8)</f>
        <v/>
      </c>
      <c r="H11" s="224"/>
      <c r="I11" s="11"/>
      <c r="J11" s="222" t="s">
        <v>109</v>
      </c>
      <c r="K11" s="222"/>
      <c r="L11" s="223" t="str">
        <f>IF('MRT SP9'!B9="","",'MRT SP9'!B9)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SP9'!C17:C205)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SP9'!H7="","",'MRT SP9'!H7/'MRT SP9'!E7)</f>
        <v/>
      </c>
      <c r="D17" s="11"/>
      <c r="E17" s="206" t="s">
        <v>114</v>
      </c>
      <c r="F17" s="206"/>
      <c r="G17" s="233">
        <f>IF(C14=0,0,C14/'MRT SP9'!H7)</f>
        <v>0</v>
      </c>
      <c r="H17" s="11"/>
      <c r="I17" s="235" t="s">
        <v>115</v>
      </c>
      <c r="J17" s="235"/>
      <c r="K17" s="207">
        <f>'MRT SP9'!B12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SP9'!$H$15:H205,"OK")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SP9'!$H$15:H205,"NOK")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SP9'!$H$15:H205,"Bloqueado")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SP9'!$K$15:$K$205,A33)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SP9'!$K$15:$K$205,A34)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SP9'!$K$15:$K$205,A35)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SP9'!$K$15:$K$205,A36)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SP9'!$K$15:$K$205,A37)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SP9'!$K$15:$K$205,A38)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SP9'!$K$15:$K$205,A39)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SP9'!$K$15:$K$205,A40)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SP9'!$E$15:E205,"Must")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SP9'!$E$15:E205,"Shold")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SP9'!$E$15:E205,"Could")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SP9'!$E$15:E205,"Wont")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SP9'!$D$15:D205,"Positivo")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SP9'!$D$15:D205,"Negativo")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SP9'!$D$15:D205,"Destrutivo")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SP9'!F15:F205,"Sim")</f>
        <v>0</v>
      </c>
      <c r="E63" s="268">
        <f>IF(D63=0,0,D63/C14)</f>
        <v>0</v>
      </c>
      <c r="F63" s="17" t="s">
        <v>135</v>
      </c>
      <c r="G63" s="11"/>
      <c r="H63" s="209" t="s">
        <v>136</v>
      </c>
      <c r="I63" s="209"/>
      <c r="J63" s="209"/>
      <c r="K63" s="204">
        <f>COUNTIF('MRT SP9'!G15:G205,"Sim")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SP9'!I17:I205)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SP9'!D15:D205,"Positivo",'MRT SP9'!I15:I205,"x")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SP9'!D15:D205,"Negativo",'MRT SP9'!I15:I205,"x")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SP9'!D15:D205,"Destrutivo",'MRT SP9'!I15:I205,"x")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SP9'!H7)</f>
        <v>0</v>
      </c>
      <c r="D78" s="11"/>
      <c r="E78" s="11"/>
      <c r="F78" s="214" t="s">
        <v>142</v>
      </c>
      <c r="G78" s="215"/>
      <c r="H78" s="267">
        <f>IF(C66=0,0,C66/'MRT SP9'!E11)</f>
        <v>0</v>
      </c>
      <c r="I78" s="11"/>
      <c r="J78" s="11"/>
      <c r="K78" s="218" t="s">
        <v>143</v>
      </c>
      <c r="L78" s="219"/>
      <c r="M78" s="267">
        <f>IF(C66=0,0,('MRT SP9'!H11*40)/C66)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BoizR/cmKxEg6tkAq3puBUoOBgpuqREuL0WgEemUYtHSxE2F4ADHVJGL91oiJYDfUy3LRwV4Jk9RNrQr9SvKhg==" saltValue="SZBDz3Y2cctb94kNK9pVpw=="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6"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86E84966-7122-496D-8391-1F34460F8237}">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C9B32D72-14B0-4C87-9D7E-5CEB9AF5E505}">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B0293-260D-4989-B8AC-96F6257CB1DE}">
  <sheetPr>
    <tabColor rgb="FF0FE1E1"/>
  </sheetPr>
  <dimension ref="A1:L209"/>
  <sheetViews>
    <sheetView workbookViewId="0">
      <selection activeCell="A4" sqref="A4"/>
    </sheetView>
  </sheetViews>
  <sheetFormatPr defaultColWidth="9.109375" defaultRowHeight="14.4" x14ac:dyDescent="0.3"/>
  <cols>
    <col min="1" max="1" width="10.88671875" style="2" customWidth="1"/>
    <col min="2" max="2" width="33.44140625" style="1" customWidth="1"/>
    <col min="3" max="3" width="49.109375" style="1" bestFit="1" customWidth="1"/>
    <col min="4" max="4" width="12.33203125" style="2" customWidth="1"/>
    <col min="5" max="5" width="10.33203125" style="2" bestFit="1" customWidth="1"/>
    <col min="6" max="7" width="11.88671875" style="2" bestFit="1" customWidth="1"/>
    <col min="8" max="8" width="9.44140625" style="2" customWidth="1"/>
    <col min="9" max="9" width="11" style="2" customWidth="1"/>
    <col min="10" max="10" width="10.33203125" style="1" customWidth="1"/>
    <col min="11" max="11" width="40.88671875" style="1" bestFit="1" customWidth="1"/>
    <col min="12" max="16384" width="9.109375" style="1"/>
  </cols>
  <sheetData>
    <row r="1" spans="1:12" ht="15" customHeight="1" x14ac:dyDescent="0.3">
      <c r="A1" s="18"/>
      <c r="B1" s="19"/>
      <c r="C1" s="193" t="s">
        <v>100</v>
      </c>
      <c r="D1" s="194"/>
      <c r="E1" s="194"/>
      <c r="F1" s="194"/>
      <c r="G1" s="194"/>
      <c r="H1" s="19"/>
      <c r="I1" s="19"/>
      <c r="J1" s="19"/>
      <c r="K1" s="19"/>
      <c r="L1" s="5"/>
    </row>
    <row r="2" spans="1:12" ht="15" customHeight="1" x14ac:dyDescent="0.3">
      <c r="A2" s="20"/>
      <c r="B2" s="21"/>
      <c r="C2" s="195"/>
      <c r="D2" s="195"/>
      <c r="E2" s="195"/>
      <c r="F2" s="195"/>
      <c r="G2" s="195"/>
      <c r="H2" s="21"/>
      <c r="I2" s="21"/>
      <c r="J2" s="21"/>
      <c r="K2" s="21"/>
      <c r="L2" s="5"/>
    </row>
    <row r="3" spans="1:12" ht="15" customHeight="1" x14ac:dyDescent="0.2">
      <c r="A3" s="94"/>
      <c r="B3" s="95"/>
      <c r="C3" s="196"/>
      <c r="D3" s="196"/>
      <c r="E3" s="196"/>
      <c r="F3" s="196"/>
      <c r="G3" s="196"/>
      <c r="H3" s="21"/>
      <c r="I3" s="202"/>
      <c r="J3" s="202"/>
      <c r="K3" s="106" t="str">
        <f>CONCATENATE("Powered by T&amp;M Testes"," ","Vs.",Guide!C57)</f>
        <v>Powered by T&amp;M Testes Vs.0.4</v>
      </c>
      <c r="L3" s="5"/>
    </row>
    <row r="4" spans="1:12" ht="6.75" customHeight="1" x14ac:dyDescent="0.3">
      <c r="A4" s="6"/>
      <c r="B4" s="5"/>
      <c r="C4" s="5"/>
      <c r="D4" s="6"/>
      <c r="E4" s="6"/>
      <c r="F4" s="6"/>
      <c r="G4" s="6"/>
      <c r="H4" s="6"/>
      <c r="I4" s="6"/>
      <c r="J4" s="5"/>
      <c r="K4" s="5"/>
      <c r="L4" s="5"/>
    </row>
    <row r="5" spans="1:12" ht="18" customHeight="1" x14ac:dyDescent="0.3">
      <c r="A5" s="7" t="s">
        <v>17</v>
      </c>
      <c r="B5" s="197"/>
      <c r="C5" s="197"/>
      <c r="D5" s="6"/>
      <c r="E5" s="198" t="s">
        <v>31</v>
      </c>
      <c r="F5" s="199"/>
      <c r="G5" s="6"/>
      <c r="H5" s="189" t="s">
        <v>33</v>
      </c>
      <c r="I5" s="190"/>
      <c r="J5" s="5"/>
      <c r="K5" s="5"/>
      <c r="L5" s="5"/>
    </row>
    <row r="6" spans="1:12" ht="18" customHeight="1" x14ac:dyDescent="0.3">
      <c r="A6" s="7" t="s">
        <v>19</v>
      </c>
      <c r="B6" s="13"/>
      <c r="C6" s="5"/>
      <c r="D6" s="6"/>
      <c r="E6" s="200"/>
      <c r="F6" s="201"/>
      <c r="G6" s="6"/>
      <c r="H6" s="189"/>
      <c r="I6" s="190"/>
      <c r="J6" s="5"/>
      <c r="K6" s="5"/>
      <c r="L6" s="5"/>
    </row>
    <row r="7" spans="1:12" ht="18" customHeight="1" x14ac:dyDescent="0.3">
      <c r="A7" s="7" t="s">
        <v>101</v>
      </c>
      <c r="B7" s="13"/>
      <c r="C7" s="5"/>
      <c r="D7" s="6"/>
      <c r="E7" s="191"/>
      <c r="F7" s="192"/>
      <c r="G7" s="6"/>
      <c r="H7" s="191"/>
      <c r="I7" s="192"/>
      <c r="J7" s="5"/>
      <c r="K7" s="5"/>
      <c r="L7" s="5"/>
    </row>
    <row r="8" spans="1:12" ht="18" customHeight="1" x14ac:dyDescent="0.3">
      <c r="A8" s="7" t="s">
        <v>23</v>
      </c>
      <c r="B8" s="14"/>
      <c r="C8" s="5"/>
      <c r="D8" s="6"/>
      <c r="E8" s="6"/>
      <c r="F8" s="6"/>
      <c r="G8" s="6"/>
      <c r="H8" s="6"/>
      <c r="I8" s="6"/>
      <c r="J8" s="26"/>
      <c r="K8" s="5"/>
      <c r="L8" s="5"/>
    </row>
    <row r="9" spans="1:12" ht="18" customHeight="1" x14ac:dyDescent="0.3">
      <c r="A9" s="7" t="s">
        <v>25</v>
      </c>
      <c r="B9" s="14"/>
      <c r="C9" s="5"/>
      <c r="D9" s="6"/>
      <c r="E9" s="198" t="s">
        <v>35</v>
      </c>
      <c r="F9" s="199"/>
      <c r="G9" s="6"/>
      <c r="H9" s="198" t="s">
        <v>37</v>
      </c>
      <c r="I9" s="199"/>
      <c r="J9" s="5"/>
      <c r="K9" s="5"/>
      <c r="L9" s="5"/>
    </row>
    <row r="10" spans="1:12" ht="18" customHeight="1" x14ac:dyDescent="0.3">
      <c r="A10" s="7" t="s">
        <v>27</v>
      </c>
      <c r="B10" s="86">
        <f>NETWORKDAYS(B8,B9,Parâmetros!A13:A28)</f>
        <v>0</v>
      </c>
      <c r="C10" s="5"/>
      <c r="D10" s="6"/>
      <c r="E10" s="200"/>
      <c r="F10" s="201"/>
      <c r="G10" s="6"/>
      <c r="H10" s="200"/>
      <c r="I10" s="201"/>
      <c r="J10" s="5"/>
      <c r="K10" s="5"/>
      <c r="L10" s="5"/>
    </row>
    <row r="11" spans="1:12" ht="18" customHeight="1" x14ac:dyDescent="0.3">
      <c r="A11" s="7" t="s">
        <v>29</v>
      </c>
      <c r="B11" s="13"/>
      <c r="C11" s="5"/>
      <c r="D11" s="6"/>
      <c r="E11" s="191"/>
      <c r="F11" s="192"/>
      <c r="G11" s="6"/>
      <c r="H11" s="191"/>
      <c r="I11" s="192"/>
      <c r="J11" s="5"/>
      <c r="K11" s="5"/>
      <c r="L11" s="5"/>
    </row>
    <row r="12" spans="1:12" x14ac:dyDescent="0.3">
      <c r="A12" s="182" t="s">
        <v>102</v>
      </c>
      <c r="B12" s="184"/>
      <c r="C12" s="5"/>
      <c r="D12" s="6"/>
      <c r="E12" s="6"/>
      <c r="F12" s="6"/>
      <c r="G12" s="6"/>
      <c r="H12" s="6"/>
      <c r="I12" s="6"/>
      <c r="J12" s="5"/>
      <c r="K12" s="5"/>
      <c r="L12" s="5"/>
    </row>
    <row r="13" spans="1:12" x14ac:dyDescent="0.3">
      <c r="A13" s="183"/>
      <c r="B13" s="185"/>
      <c r="C13" s="5"/>
      <c r="D13" s="6"/>
      <c r="E13" s="6"/>
      <c r="F13" s="6"/>
      <c r="G13" s="6"/>
      <c r="H13" s="6"/>
      <c r="I13" s="6"/>
      <c r="J13" s="5"/>
      <c r="K13" s="5"/>
      <c r="L13" s="5"/>
    </row>
    <row r="14" spans="1:12" ht="3" customHeight="1" x14ac:dyDescent="0.3">
      <c r="A14" s="6"/>
      <c r="B14" s="5"/>
      <c r="C14" s="5"/>
      <c r="D14" s="6"/>
      <c r="E14" s="6"/>
      <c r="F14" s="6"/>
      <c r="G14" s="6"/>
      <c r="H14" s="6"/>
      <c r="I14" s="6"/>
      <c r="J14" s="5"/>
      <c r="K14" s="5"/>
      <c r="L14" s="5"/>
    </row>
    <row r="15" spans="1:12" x14ac:dyDescent="0.3">
      <c r="A15" s="187" t="s">
        <v>39</v>
      </c>
      <c r="B15" s="188" t="s">
        <v>41</v>
      </c>
      <c r="C15" s="187" t="s">
        <v>43</v>
      </c>
      <c r="D15" s="188" t="s">
        <v>45</v>
      </c>
      <c r="E15" s="187" t="s">
        <v>103</v>
      </c>
      <c r="F15" s="188" t="s">
        <v>49</v>
      </c>
      <c r="G15" s="187" t="s">
        <v>51</v>
      </c>
      <c r="H15" s="187" t="s">
        <v>53</v>
      </c>
      <c r="I15" s="186" t="s">
        <v>55</v>
      </c>
      <c r="J15" s="186" t="s">
        <v>57</v>
      </c>
      <c r="K15" s="186" t="s">
        <v>59</v>
      </c>
      <c r="L15" s="5"/>
    </row>
    <row r="16" spans="1:12" x14ac:dyDescent="0.3">
      <c r="A16" s="187"/>
      <c r="B16" s="188"/>
      <c r="C16" s="187"/>
      <c r="D16" s="188"/>
      <c r="E16" s="187"/>
      <c r="F16" s="188"/>
      <c r="G16" s="187"/>
      <c r="H16" s="187"/>
      <c r="I16" s="186"/>
      <c r="J16" s="186"/>
      <c r="K16" s="186"/>
      <c r="L16" s="5"/>
    </row>
    <row r="17" spans="1:12" x14ac:dyDescent="0.3">
      <c r="A17" s="3" t="str">
        <f>IF(C17="","",1)</f>
        <v/>
      </c>
      <c r="B17" s="10"/>
      <c r="C17" s="10"/>
      <c r="D17" s="4"/>
      <c r="E17" s="4"/>
      <c r="F17" s="4"/>
      <c r="G17" s="4"/>
      <c r="H17" s="4"/>
      <c r="I17" s="4"/>
      <c r="J17" s="23"/>
      <c r="K17" s="23"/>
      <c r="L17" s="5"/>
    </row>
    <row r="18" spans="1:12" x14ac:dyDescent="0.3">
      <c r="A18" s="3" t="str">
        <f>IF(C18="","",A17+1)</f>
        <v/>
      </c>
      <c r="B18" s="10"/>
      <c r="C18" s="10"/>
      <c r="D18" s="4"/>
      <c r="E18" s="4"/>
      <c r="F18" s="4"/>
      <c r="G18" s="4"/>
      <c r="H18" s="4"/>
      <c r="I18" s="4"/>
      <c r="J18" s="4"/>
      <c r="K18" s="23"/>
      <c r="L18" s="5"/>
    </row>
    <row r="19" spans="1:12" x14ac:dyDescent="0.3">
      <c r="A19" s="3" t="str">
        <f>IF(C19="","",A18+1)</f>
        <v/>
      </c>
      <c r="B19" s="10"/>
      <c r="C19" s="10"/>
      <c r="D19" s="4"/>
      <c r="E19" s="4"/>
      <c r="F19" s="4"/>
      <c r="G19" s="4"/>
      <c r="H19" s="4"/>
      <c r="I19" s="4"/>
      <c r="J19" s="4"/>
      <c r="K19" s="23"/>
      <c r="L19" s="5"/>
    </row>
    <row r="20" spans="1:12" x14ac:dyDescent="0.3">
      <c r="A20" s="3" t="str">
        <f>IF(C20="","",A19+1)</f>
        <v/>
      </c>
      <c r="B20" s="10"/>
      <c r="C20" s="10"/>
      <c r="D20" s="4"/>
      <c r="E20" s="4"/>
      <c r="F20" s="4"/>
      <c r="G20" s="4"/>
      <c r="H20" s="4"/>
      <c r="I20" s="4"/>
      <c r="J20" s="4"/>
      <c r="K20" s="23"/>
      <c r="L20" s="5"/>
    </row>
    <row r="21" spans="1:12" x14ac:dyDescent="0.3">
      <c r="A21" s="3" t="str">
        <f>IF(C21="","",A20+1)</f>
        <v/>
      </c>
      <c r="B21" s="10"/>
      <c r="C21" s="10"/>
      <c r="D21" s="4"/>
      <c r="E21" s="4"/>
      <c r="F21" s="4"/>
      <c r="G21" s="4"/>
      <c r="H21" s="4"/>
      <c r="I21" s="4"/>
      <c r="J21" s="4"/>
      <c r="K21" s="23"/>
      <c r="L21" s="5"/>
    </row>
    <row r="22" spans="1:12" x14ac:dyDescent="0.3">
      <c r="A22" s="3" t="str">
        <f t="shared" ref="A22:A82" si="0">IF(C22="","",A21+1)</f>
        <v/>
      </c>
      <c r="B22" s="10"/>
      <c r="C22" s="10"/>
      <c r="D22" s="4"/>
      <c r="E22" s="4"/>
      <c r="F22" s="4"/>
      <c r="G22" s="4"/>
      <c r="H22" s="4"/>
      <c r="I22" s="4"/>
      <c r="J22" s="4"/>
      <c r="K22" s="23"/>
      <c r="L22" s="5"/>
    </row>
    <row r="23" spans="1:12" x14ac:dyDescent="0.3">
      <c r="A23" s="3" t="str">
        <f t="shared" si="0"/>
        <v/>
      </c>
      <c r="B23" s="10"/>
      <c r="C23" s="10"/>
      <c r="D23" s="4"/>
      <c r="E23" s="4"/>
      <c r="F23" s="4"/>
      <c r="G23" s="4"/>
      <c r="H23" s="4"/>
      <c r="I23" s="4"/>
      <c r="J23" s="4"/>
      <c r="K23" s="23"/>
      <c r="L23" s="5"/>
    </row>
    <row r="24" spans="1:12" x14ac:dyDescent="0.3">
      <c r="A24" s="3" t="str">
        <f t="shared" si="0"/>
        <v/>
      </c>
      <c r="B24" s="10"/>
      <c r="C24" s="10"/>
      <c r="D24" s="4"/>
      <c r="E24" s="4"/>
      <c r="F24" s="4"/>
      <c r="G24" s="4"/>
      <c r="H24" s="4"/>
      <c r="I24" s="4"/>
      <c r="J24" s="4"/>
      <c r="K24" s="23"/>
      <c r="L24" s="5"/>
    </row>
    <row r="25" spans="1:12" x14ac:dyDescent="0.3">
      <c r="A25" s="3" t="str">
        <f t="shared" si="0"/>
        <v/>
      </c>
      <c r="B25" s="10"/>
      <c r="C25" s="10"/>
      <c r="D25" s="4"/>
      <c r="E25" s="4"/>
      <c r="F25" s="4"/>
      <c r="G25" s="4"/>
      <c r="H25" s="4"/>
      <c r="I25" s="4"/>
      <c r="J25" s="4"/>
      <c r="K25" s="23"/>
      <c r="L25" s="5"/>
    </row>
    <row r="26" spans="1:12" x14ac:dyDescent="0.3">
      <c r="A26" s="3" t="str">
        <f t="shared" si="0"/>
        <v/>
      </c>
      <c r="B26" s="10"/>
      <c r="C26" s="10"/>
      <c r="D26" s="4"/>
      <c r="E26" s="4"/>
      <c r="F26" s="4"/>
      <c r="G26" s="4"/>
      <c r="H26" s="4"/>
      <c r="I26" s="4"/>
      <c r="J26" s="4"/>
      <c r="K26" s="23"/>
      <c r="L26" s="5"/>
    </row>
    <row r="27" spans="1:12" x14ac:dyDescent="0.3">
      <c r="A27" s="3" t="str">
        <f t="shared" si="0"/>
        <v/>
      </c>
      <c r="B27" s="10"/>
      <c r="C27" s="10"/>
      <c r="D27" s="4"/>
      <c r="E27" s="4"/>
      <c r="F27" s="4"/>
      <c r="G27" s="4"/>
      <c r="H27" s="4"/>
      <c r="I27" s="4"/>
      <c r="J27" s="4"/>
      <c r="K27" s="23"/>
      <c r="L27" s="5"/>
    </row>
    <row r="28" spans="1:12" x14ac:dyDescent="0.3">
      <c r="A28" s="3" t="str">
        <f t="shared" si="0"/>
        <v/>
      </c>
      <c r="B28" s="10"/>
      <c r="C28" s="10"/>
      <c r="D28" s="4"/>
      <c r="E28" s="4"/>
      <c r="F28" s="4"/>
      <c r="G28" s="4"/>
      <c r="H28" s="4"/>
      <c r="I28" s="4"/>
      <c r="J28" s="4"/>
      <c r="K28" s="23"/>
      <c r="L28" s="5"/>
    </row>
    <row r="29" spans="1:12" x14ac:dyDescent="0.3">
      <c r="A29" s="3" t="str">
        <f t="shared" si="0"/>
        <v/>
      </c>
      <c r="B29" s="10"/>
      <c r="C29" s="10"/>
      <c r="D29" s="4"/>
      <c r="E29" s="4"/>
      <c r="F29" s="4"/>
      <c r="G29" s="4"/>
      <c r="H29" s="4"/>
      <c r="I29" s="4"/>
      <c r="J29" s="4"/>
      <c r="K29" s="23"/>
      <c r="L29" s="5"/>
    </row>
    <row r="30" spans="1:12" x14ac:dyDescent="0.3">
      <c r="A30" s="3" t="str">
        <f t="shared" si="0"/>
        <v/>
      </c>
      <c r="B30" s="10"/>
      <c r="C30" s="10"/>
      <c r="D30" s="4"/>
      <c r="E30" s="4"/>
      <c r="F30" s="4"/>
      <c r="G30" s="4"/>
      <c r="H30" s="4"/>
      <c r="I30" s="4"/>
      <c r="J30" s="4"/>
      <c r="K30" s="23"/>
      <c r="L30" s="5"/>
    </row>
    <row r="31" spans="1:12" x14ac:dyDescent="0.3">
      <c r="A31" s="3" t="str">
        <f t="shared" si="0"/>
        <v/>
      </c>
      <c r="B31" s="10"/>
      <c r="C31" s="10"/>
      <c r="D31" s="4"/>
      <c r="E31" s="4"/>
      <c r="F31" s="4"/>
      <c r="G31" s="4"/>
      <c r="H31" s="4"/>
      <c r="I31" s="4"/>
      <c r="J31" s="4"/>
      <c r="K31" s="23"/>
      <c r="L31" s="5"/>
    </row>
    <row r="32" spans="1:12" x14ac:dyDescent="0.3">
      <c r="A32" s="3" t="str">
        <f t="shared" si="0"/>
        <v/>
      </c>
      <c r="B32" s="10"/>
      <c r="C32" s="10"/>
      <c r="D32" s="4"/>
      <c r="E32" s="4"/>
      <c r="F32" s="4"/>
      <c r="G32" s="4"/>
      <c r="H32" s="4"/>
      <c r="I32" s="4"/>
      <c r="J32" s="4"/>
      <c r="K32" s="23"/>
      <c r="L32" s="5"/>
    </row>
    <row r="33" spans="1:12" x14ac:dyDescent="0.3">
      <c r="A33" s="3" t="str">
        <f t="shared" si="0"/>
        <v/>
      </c>
      <c r="B33" s="10"/>
      <c r="C33" s="10"/>
      <c r="D33" s="4"/>
      <c r="E33" s="4"/>
      <c r="F33" s="4"/>
      <c r="G33" s="4"/>
      <c r="H33" s="4"/>
      <c r="I33" s="4"/>
      <c r="J33" s="4"/>
      <c r="K33" s="23"/>
      <c r="L33" s="5"/>
    </row>
    <row r="34" spans="1:12" x14ac:dyDescent="0.3">
      <c r="A34" s="3" t="str">
        <f t="shared" si="0"/>
        <v/>
      </c>
      <c r="B34" s="10"/>
      <c r="C34" s="10"/>
      <c r="D34" s="4"/>
      <c r="E34" s="4"/>
      <c r="F34" s="4"/>
      <c r="G34" s="4"/>
      <c r="H34" s="4"/>
      <c r="I34" s="4"/>
      <c r="J34" s="4"/>
      <c r="K34" s="23"/>
      <c r="L34" s="5"/>
    </row>
    <row r="35" spans="1:12" x14ac:dyDescent="0.3">
      <c r="A35" s="3" t="str">
        <f t="shared" si="0"/>
        <v/>
      </c>
      <c r="B35" s="10"/>
      <c r="C35" s="10"/>
      <c r="D35" s="4"/>
      <c r="E35" s="4"/>
      <c r="F35" s="4"/>
      <c r="G35" s="4"/>
      <c r="H35" s="4"/>
      <c r="I35" s="4"/>
      <c r="J35" s="4"/>
      <c r="K35" s="23"/>
      <c r="L35" s="5"/>
    </row>
    <row r="36" spans="1:12" x14ac:dyDescent="0.3">
      <c r="A36" s="3" t="str">
        <f t="shared" si="0"/>
        <v/>
      </c>
      <c r="B36" s="10"/>
      <c r="C36" s="10"/>
      <c r="D36" s="4"/>
      <c r="E36" s="4"/>
      <c r="F36" s="4"/>
      <c r="G36" s="4"/>
      <c r="H36" s="4"/>
      <c r="I36" s="4"/>
      <c r="J36" s="4"/>
      <c r="K36" s="23"/>
      <c r="L36" s="5"/>
    </row>
    <row r="37" spans="1:12" x14ac:dyDescent="0.3">
      <c r="A37" s="3" t="str">
        <f t="shared" si="0"/>
        <v/>
      </c>
      <c r="B37" s="10"/>
      <c r="C37" s="10"/>
      <c r="D37" s="4"/>
      <c r="E37" s="4"/>
      <c r="F37" s="4"/>
      <c r="G37" s="4"/>
      <c r="H37" s="4"/>
      <c r="I37" s="4"/>
      <c r="J37" s="4"/>
      <c r="K37" s="23"/>
      <c r="L37" s="5"/>
    </row>
    <row r="38" spans="1:12" x14ac:dyDescent="0.3">
      <c r="A38" s="3" t="str">
        <f t="shared" si="0"/>
        <v/>
      </c>
      <c r="B38" s="10"/>
      <c r="C38" s="10"/>
      <c r="D38" s="4"/>
      <c r="E38" s="4"/>
      <c r="F38" s="4"/>
      <c r="G38" s="4"/>
      <c r="H38" s="4"/>
      <c r="I38" s="4"/>
      <c r="J38" s="4"/>
      <c r="K38" s="23"/>
      <c r="L38" s="5"/>
    </row>
    <row r="39" spans="1:12" x14ac:dyDescent="0.3">
      <c r="A39" s="3" t="str">
        <f t="shared" si="0"/>
        <v/>
      </c>
      <c r="B39" s="10"/>
      <c r="C39" s="10"/>
      <c r="D39" s="4"/>
      <c r="E39" s="4"/>
      <c r="F39" s="4"/>
      <c r="G39" s="4"/>
      <c r="H39" s="4"/>
      <c r="I39" s="4"/>
      <c r="J39" s="4"/>
      <c r="K39" s="23"/>
      <c r="L39" s="5"/>
    </row>
    <row r="40" spans="1:12" x14ac:dyDescent="0.3">
      <c r="A40" s="3" t="str">
        <f t="shared" si="0"/>
        <v/>
      </c>
      <c r="B40" s="10"/>
      <c r="C40" s="10"/>
      <c r="D40" s="4"/>
      <c r="E40" s="4"/>
      <c r="F40" s="4"/>
      <c r="G40" s="4"/>
      <c r="H40" s="4"/>
      <c r="I40" s="4"/>
      <c r="J40" s="4"/>
      <c r="K40" s="23"/>
      <c r="L40" s="5"/>
    </row>
    <row r="41" spans="1:12" x14ac:dyDescent="0.3">
      <c r="A41" s="3" t="str">
        <f t="shared" si="0"/>
        <v/>
      </c>
      <c r="B41" s="10"/>
      <c r="C41" s="10"/>
      <c r="D41" s="4"/>
      <c r="E41" s="4"/>
      <c r="F41" s="4"/>
      <c r="G41" s="4"/>
      <c r="H41" s="4"/>
      <c r="I41" s="4"/>
      <c r="J41" s="4"/>
      <c r="K41" s="23"/>
      <c r="L41" s="5"/>
    </row>
    <row r="42" spans="1:12" x14ac:dyDescent="0.3">
      <c r="A42" s="3" t="str">
        <f t="shared" si="0"/>
        <v/>
      </c>
      <c r="B42" s="10"/>
      <c r="C42" s="10"/>
      <c r="D42" s="4"/>
      <c r="E42" s="4"/>
      <c r="F42" s="4"/>
      <c r="G42" s="4"/>
      <c r="H42" s="4"/>
      <c r="I42" s="4"/>
      <c r="J42" s="4"/>
      <c r="K42" s="23"/>
      <c r="L42" s="5"/>
    </row>
    <row r="43" spans="1:12" x14ac:dyDescent="0.3">
      <c r="A43" s="3" t="str">
        <f t="shared" si="0"/>
        <v/>
      </c>
      <c r="B43" s="10"/>
      <c r="C43" s="10"/>
      <c r="D43" s="4"/>
      <c r="E43" s="4"/>
      <c r="F43" s="4"/>
      <c r="G43" s="4"/>
      <c r="H43" s="4"/>
      <c r="I43" s="4"/>
      <c r="J43" s="4"/>
      <c r="K43" s="23"/>
      <c r="L43" s="5"/>
    </row>
    <row r="44" spans="1:12" x14ac:dyDescent="0.3">
      <c r="A44" s="3" t="str">
        <f t="shared" si="0"/>
        <v/>
      </c>
      <c r="B44" s="10"/>
      <c r="C44" s="10"/>
      <c r="D44" s="4"/>
      <c r="E44" s="4"/>
      <c r="F44" s="4"/>
      <c r="G44" s="4"/>
      <c r="H44" s="4"/>
      <c r="I44" s="4"/>
      <c r="J44" s="4"/>
      <c r="K44" s="23"/>
      <c r="L44" s="5"/>
    </row>
    <row r="45" spans="1:12" x14ac:dyDescent="0.3">
      <c r="A45" s="3" t="str">
        <f t="shared" si="0"/>
        <v/>
      </c>
      <c r="B45" s="10"/>
      <c r="C45" s="10"/>
      <c r="D45" s="4"/>
      <c r="E45" s="4"/>
      <c r="F45" s="4"/>
      <c r="G45" s="4"/>
      <c r="H45" s="4"/>
      <c r="I45" s="4"/>
      <c r="J45" s="4"/>
      <c r="K45" s="23"/>
      <c r="L45" s="5"/>
    </row>
    <row r="46" spans="1:12" x14ac:dyDescent="0.3">
      <c r="A46" s="3" t="str">
        <f t="shared" si="0"/>
        <v/>
      </c>
      <c r="B46" s="10"/>
      <c r="C46" s="10"/>
      <c r="D46" s="4"/>
      <c r="E46" s="4"/>
      <c r="F46" s="4"/>
      <c r="G46" s="4"/>
      <c r="H46" s="4"/>
      <c r="I46" s="4"/>
      <c r="J46" s="4"/>
      <c r="K46" s="23"/>
      <c r="L46" s="5"/>
    </row>
    <row r="47" spans="1:12" x14ac:dyDescent="0.3">
      <c r="A47" s="3" t="str">
        <f t="shared" si="0"/>
        <v/>
      </c>
      <c r="B47" s="10"/>
      <c r="C47" s="10"/>
      <c r="D47" s="4"/>
      <c r="E47" s="4"/>
      <c r="F47" s="4"/>
      <c r="G47" s="4"/>
      <c r="H47" s="4"/>
      <c r="I47" s="4"/>
      <c r="J47" s="4"/>
      <c r="K47" s="23"/>
      <c r="L47" s="5"/>
    </row>
    <row r="48" spans="1:12" x14ac:dyDescent="0.3">
      <c r="A48" s="3" t="str">
        <f t="shared" si="0"/>
        <v/>
      </c>
      <c r="B48" s="10"/>
      <c r="C48" s="10"/>
      <c r="D48" s="4"/>
      <c r="E48" s="4"/>
      <c r="F48" s="4"/>
      <c r="G48" s="4"/>
      <c r="H48" s="4"/>
      <c r="I48" s="4"/>
      <c r="J48" s="4"/>
      <c r="K48" s="23"/>
      <c r="L48" s="5"/>
    </row>
    <row r="49" spans="1:12" x14ac:dyDescent="0.3">
      <c r="A49" s="3" t="str">
        <f t="shared" si="0"/>
        <v/>
      </c>
      <c r="B49" s="10"/>
      <c r="C49" s="10"/>
      <c r="D49" s="4"/>
      <c r="E49" s="4"/>
      <c r="F49" s="4"/>
      <c r="G49" s="4"/>
      <c r="H49" s="4"/>
      <c r="I49" s="4"/>
      <c r="J49" s="4"/>
      <c r="K49" s="23"/>
      <c r="L49" s="5"/>
    </row>
    <row r="50" spans="1:12" x14ac:dyDescent="0.3">
      <c r="A50" s="3" t="str">
        <f t="shared" si="0"/>
        <v/>
      </c>
      <c r="B50" s="10"/>
      <c r="C50" s="10"/>
      <c r="D50" s="4"/>
      <c r="E50" s="4"/>
      <c r="F50" s="4"/>
      <c r="G50" s="4"/>
      <c r="H50" s="4"/>
      <c r="I50" s="4"/>
      <c r="J50" s="4"/>
      <c r="K50" s="23"/>
      <c r="L50" s="5"/>
    </row>
    <row r="51" spans="1:12" x14ac:dyDescent="0.3">
      <c r="A51" s="3" t="str">
        <f t="shared" si="0"/>
        <v/>
      </c>
      <c r="B51" s="10"/>
      <c r="C51" s="10"/>
      <c r="D51" s="4"/>
      <c r="E51" s="4"/>
      <c r="F51" s="4"/>
      <c r="G51" s="4"/>
      <c r="H51" s="4"/>
      <c r="I51" s="4"/>
      <c r="J51" s="4"/>
      <c r="K51" s="23"/>
      <c r="L51" s="5"/>
    </row>
    <row r="52" spans="1:12" x14ac:dyDescent="0.3">
      <c r="A52" s="3" t="str">
        <f t="shared" si="0"/>
        <v/>
      </c>
      <c r="B52" s="10"/>
      <c r="C52" s="10"/>
      <c r="D52" s="4"/>
      <c r="E52" s="4"/>
      <c r="F52" s="4"/>
      <c r="G52" s="4"/>
      <c r="H52" s="4"/>
      <c r="I52" s="4"/>
      <c r="J52" s="4"/>
      <c r="K52" s="23"/>
      <c r="L52" s="5"/>
    </row>
    <row r="53" spans="1:12" x14ac:dyDescent="0.3">
      <c r="A53" s="3" t="str">
        <f t="shared" si="0"/>
        <v/>
      </c>
      <c r="B53" s="10"/>
      <c r="C53" s="10"/>
      <c r="D53" s="4"/>
      <c r="E53" s="4"/>
      <c r="F53" s="4"/>
      <c r="G53" s="4"/>
      <c r="H53" s="4"/>
      <c r="I53" s="4"/>
      <c r="J53" s="4"/>
      <c r="K53" s="23"/>
      <c r="L53" s="5"/>
    </row>
    <row r="54" spans="1:12" x14ac:dyDescent="0.3">
      <c r="A54" s="3" t="str">
        <f t="shared" si="0"/>
        <v/>
      </c>
      <c r="B54" s="10"/>
      <c r="C54" s="10"/>
      <c r="D54" s="4"/>
      <c r="E54" s="4"/>
      <c r="F54" s="4"/>
      <c r="G54" s="4"/>
      <c r="H54" s="4"/>
      <c r="I54" s="4"/>
      <c r="J54" s="4"/>
      <c r="K54" s="23"/>
      <c r="L54" s="5"/>
    </row>
    <row r="55" spans="1:12" x14ac:dyDescent="0.3">
      <c r="A55" s="3" t="str">
        <f t="shared" si="0"/>
        <v/>
      </c>
      <c r="B55" s="10"/>
      <c r="C55" s="10"/>
      <c r="D55" s="4"/>
      <c r="E55" s="4"/>
      <c r="F55" s="4"/>
      <c r="G55" s="4"/>
      <c r="H55" s="4"/>
      <c r="I55" s="4"/>
      <c r="J55" s="4"/>
      <c r="K55" s="23"/>
      <c r="L55" s="5"/>
    </row>
    <row r="56" spans="1:12" x14ac:dyDescent="0.3">
      <c r="A56" s="3" t="str">
        <f t="shared" si="0"/>
        <v/>
      </c>
      <c r="B56" s="10"/>
      <c r="C56" s="10"/>
      <c r="D56" s="4"/>
      <c r="E56" s="4"/>
      <c r="F56" s="4"/>
      <c r="G56" s="4"/>
      <c r="H56" s="4"/>
      <c r="I56" s="4"/>
      <c r="J56" s="4"/>
      <c r="K56" s="23"/>
      <c r="L56" s="5"/>
    </row>
    <row r="57" spans="1:12" x14ac:dyDescent="0.3">
      <c r="A57" s="3" t="str">
        <f t="shared" si="0"/>
        <v/>
      </c>
      <c r="B57" s="10"/>
      <c r="C57" s="10"/>
      <c r="D57" s="4"/>
      <c r="E57" s="4"/>
      <c r="F57" s="4"/>
      <c r="G57" s="4"/>
      <c r="H57" s="4"/>
      <c r="I57" s="4"/>
      <c r="J57" s="4"/>
      <c r="K57" s="23"/>
      <c r="L57" s="5"/>
    </row>
    <row r="58" spans="1:12" x14ac:dyDescent="0.3">
      <c r="A58" s="3" t="str">
        <f t="shared" si="0"/>
        <v/>
      </c>
      <c r="B58" s="10"/>
      <c r="C58" s="10"/>
      <c r="D58" s="4"/>
      <c r="E58" s="4"/>
      <c r="F58" s="4"/>
      <c r="G58" s="4"/>
      <c r="H58" s="4"/>
      <c r="I58" s="4"/>
      <c r="J58" s="4"/>
      <c r="K58" s="23"/>
      <c r="L58" s="5"/>
    </row>
    <row r="59" spans="1:12" x14ac:dyDescent="0.3">
      <c r="A59" s="3" t="str">
        <f t="shared" si="0"/>
        <v/>
      </c>
      <c r="B59" s="10"/>
      <c r="C59" s="10"/>
      <c r="D59" s="4"/>
      <c r="E59" s="4"/>
      <c r="F59" s="4"/>
      <c r="G59" s="4"/>
      <c r="H59" s="4"/>
      <c r="I59" s="4"/>
      <c r="J59" s="4"/>
      <c r="K59" s="23"/>
      <c r="L59" s="5"/>
    </row>
    <row r="60" spans="1:12" x14ac:dyDescent="0.3">
      <c r="A60" s="3" t="str">
        <f t="shared" si="0"/>
        <v/>
      </c>
      <c r="B60" s="10"/>
      <c r="C60" s="10"/>
      <c r="D60" s="4"/>
      <c r="E60" s="4"/>
      <c r="F60" s="4"/>
      <c r="G60" s="4"/>
      <c r="H60" s="4"/>
      <c r="I60" s="4"/>
      <c r="J60" s="4"/>
      <c r="K60" s="23"/>
      <c r="L60" s="5"/>
    </row>
    <row r="61" spans="1:12" x14ac:dyDescent="0.3">
      <c r="A61" s="3" t="str">
        <f t="shared" si="0"/>
        <v/>
      </c>
      <c r="B61" s="10"/>
      <c r="C61" s="10"/>
      <c r="D61" s="4"/>
      <c r="E61" s="4"/>
      <c r="F61" s="4"/>
      <c r="G61" s="4"/>
      <c r="H61" s="4"/>
      <c r="I61" s="4"/>
      <c r="J61" s="4"/>
      <c r="K61" s="23"/>
      <c r="L61" s="5"/>
    </row>
    <row r="62" spans="1:12" x14ac:dyDescent="0.3">
      <c r="A62" s="3" t="str">
        <f t="shared" si="0"/>
        <v/>
      </c>
      <c r="B62" s="10"/>
      <c r="C62" s="10"/>
      <c r="D62" s="4"/>
      <c r="E62" s="4"/>
      <c r="F62" s="4"/>
      <c r="G62" s="4"/>
      <c r="H62" s="4"/>
      <c r="I62" s="4"/>
      <c r="J62" s="4"/>
      <c r="K62" s="23"/>
      <c r="L62" s="5"/>
    </row>
    <row r="63" spans="1:12" x14ac:dyDescent="0.3">
      <c r="A63" s="3" t="str">
        <f t="shared" si="0"/>
        <v/>
      </c>
      <c r="B63" s="10"/>
      <c r="C63" s="10"/>
      <c r="D63" s="4"/>
      <c r="E63" s="4"/>
      <c r="F63" s="4"/>
      <c r="G63" s="4"/>
      <c r="H63" s="4"/>
      <c r="I63" s="4"/>
      <c r="J63" s="4"/>
      <c r="K63" s="23"/>
      <c r="L63" s="5"/>
    </row>
    <row r="64" spans="1:12" x14ac:dyDescent="0.3">
      <c r="A64" s="3" t="str">
        <f t="shared" si="0"/>
        <v/>
      </c>
      <c r="B64" s="10"/>
      <c r="C64" s="10"/>
      <c r="D64" s="4"/>
      <c r="E64" s="4"/>
      <c r="F64" s="4"/>
      <c r="G64" s="4"/>
      <c r="H64" s="4"/>
      <c r="I64" s="4"/>
      <c r="J64" s="4"/>
      <c r="K64" s="23"/>
      <c r="L64" s="5"/>
    </row>
    <row r="65" spans="1:12" x14ac:dyDescent="0.3">
      <c r="A65" s="3" t="str">
        <f t="shared" si="0"/>
        <v/>
      </c>
      <c r="B65" s="10"/>
      <c r="C65" s="10"/>
      <c r="D65" s="4"/>
      <c r="E65" s="4"/>
      <c r="F65" s="4"/>
      <c r="G65" s="4"/>
      <c r="H65" s="4"/>
      <c r="I65" s="4"/>
      <c r="J65" s="4"/>
      <c r="K65" s="23"/>
      <c r="L65" s="5"/>
    </row>
    <row r="66" spans="1:12" x14ac:dyDescent="0.3">
      <c r="A66" s="3" t="str">
        <f t="shared" si="0"/>
        <v/>
      </c>
      <c r="B66" s="10"/>
      <c r="C66" s="10"/>
      <c r="D66" s="4"/>
      <c r="E66" s="4"/>
      <c r="F66" s="4"/>
      <c r="G66" s="4"/>
      <c r="H66" s="4"/>
      <c r="I66" s="4"/>
      <c r="J66" s="4"/>
      <c r="K66" s="23"/>
      <c r="L66" s="5"/>
    </row>
    <row r="67" spans="1:12" x14ac:dyDescent="0.3">
      <c r="A67" s="3" t="str">
        <f t="shared" si="0"/>
        <v/>
      </c>
      <c r="B67" s="10"/>
      <c r="C67" s="10"/>
      <c r="D67" s="4"/>
      <c r="E67" s="4"/>
      <c r="F67" s="4"/>
      <c r="G67" s="4"/>
      <c r="H67" s="4"/>
      <c r="I67" s="4"/>
      <c r="J67" s="4"/>
      <c r="K67" s="23"/>
      <c r="L67" s="5"/>
    </row>
    <row r="68" spans="1:12" x14ac:dyDescent="0.3">
      <c r="A68" s="3" t="str">
        <f t="shared" si="0"/>
        <v/>
      </c>
      <c r="B68" s="10"/>
      <c r="C68" s="10"/>
      <c r="D68" s="4"/>
      <c r="E68" s="4"/>
      <c r="F68" s="4"/>
      <c r="G68" s="4"/>
      <c r="H68" s="4"/>
      <c r="I68" s="4"/>
      <c r="J68" s="4"/>
      <c r="K68" s="23"/>
      <c r="L68" s="5"/>
    </row>
    <row r="69" spans="1:12" x14ac:dyDescent="0.3">
      <c r="A69" s="3" t="str">
        <f t="shared" si="0"/>
        <v/>
      </c>
      <c r="B69" s="10"/>
      <c r="C69" s="10"/>
      <c r="D69" s="4"/>
      <c r="E69" s="4"/>
      <c r="F69" s="4"/>
      <c r="G69" s="4"/>
      <c r="H69" s="4"/>
      <c r="I69" s="4"/>
      <c r="J69" s="4"/>
      <c r="K69" s="23"/>
      <c r="L69" s="5"/>
    </row>
    <row r="70" spans="1:12" x14ac:dyDescent="0.3">
      <c r="A70" s="3" t="str">
        <f t="shared" si="0"/>
        <v/>
      </c>
      <c r="B70" s="10"/>
      <c r="C70" s="10"/>
      <c r="D70" s="4"/>
      <c r="E70" s="4"/>
      <c r="F70" s="4"/>
      <c r="G70" s="4"/>
      <c r="H70" s="4"/>
      <c r="I70" s="4"/>
      <c r="J70" s="4"/>
      <c r="K70" s="23"/>
      <c r="L70" s="5"/>
    </row>
    <row r="71" spans="1:12" x14ac:dyDescent="0.3">
      <c r="A71" s="3" t="str">
        <f t="shared" si="0"/>
        <v/>
      </c>
      <c r="B71" s="10"/>
      <c r="C71" s="10"/>
      <c r="D71" s="4"/>
      <c r="E71" s="4"/>
      <c r="F71" s="4"/>
      <c r="G71" s="4"/>
      <c r="H71" s="4"/>
      <c r="I71" s="4"/>
      <c r="J71" s="4"/>
      <c r="K71" s="23"/>
      <c r="L71" s="5"/>
    </row>
    <row r="72" spans="1:12" x14ac:dyDescent="0.3">
      <c r="A72" s="3" t="str">
        <f t="shared" si="0"/>
        <v/>
      </c>
      <c r="B72" s="10"/>
      <c r="C72" s="10"/>
      <c r="D72" s="4"/>
      <c r="E72" s="4"/>
      <c r="F72" s="4"/>
      <c r="G72" s="4"/>
      <c r="H72" s="4"/>
      <c r="I72" s="4"/>
      <c r="J72" s="4"/>
      <c r="K72" s="23"/>
      <c r="L72" s="5"/>
    </row>
    <row r="73" spans="1:12" x14ac:dyDescent="0.3">
      <c r="A73" s="3" t="str">
        <f t="shared" si="0"/>
        <v/>
      </c>
      <c r="B73" s="10"/>
      <c r="C73" s="10"/>
      <c r="D73" s="4"/>
      <c r="E73" s="4"/>
      <c r="F73" s="4"/>
      <c r="G73" s="4"/>
      <c r="H73" s="4"/>
      <c r="I73" s="4"/>
      <c r="J73" s="4"/>
      <c r="K73" s="23"/>
      <c r="L73" s="5"/>
    </row>
    <row r="74" spans="1:12" x14ac:dyDescent="0.3">
      <c r="A74" s="3" t="str">
        <f t="shared" si="0"/>
        <v/>
      </c>
      <c r="B74" s="10"/>
      <c r="C74" s="10"/>
      <c r="D74" s="4"/>
      <c r="E74" s="4"/>
      <c r="F74" s="4"/>
      <c r="G74" s="4"/>
      <c r="H74" s="4"/>
      <c r="I74" s="4"/>
      <c r="J74" s="4"/>
      <c r="K74" s="23"/>
      <c r="L74" s="5"/>
    </row>
    <row r="75" spans="1:12" x14ac:dyDescent="0.3">
      <c r="A75" s="3" t="str">
        <f t="shared" si="0"/>
        <v/>
      </c>
      <c r="B75" s="10"/>
      <c r="C75" s="10"/>
      <c r="D75" s="4"/>
      <c r="E75" s="4"/>
      <c r="F75" s="4"/>
      <c r="G75" s="4"/>
      <c r="H75" s="4"/>
      <c r="I75" s="4"/>
      <c r="J75" s="4"/>
      <c r="K75" s="23"/>
      <c r="L75" s="5"/>
    </row>
    <row r="76" spans="1:12" x14ac:dyDescent="0.3">
      <c r="A76" s="3" t="str">
        <f t="shared" si="0"/>
        <v/>
      </c>
      <c r="B76" s="10"/>
      <c r="C76" s="10"/>
      <c r="D76" s="4"/>
      <c r="E76" s="4"/>
      <c r="F76" s="4"/>
      <c r="G76" s="4"/>
      <c r="H76" s="4"/>
      <c r="I76" s="4"/>
      <c r="J76" s="4"/>
      <c r="K76" s="23"/>
      <c r="L76" s="5"/>
    </row>
    <row r="77" spans="1:12" x14ac:dyDescent="0.3">
      <c r="A77" s="3" t="str">
        <f t="shared" si="0"/>
        <v/>
      </c>
      <c r="B77" s="10"/>
      <c r="C77" s="10"/>
      <c r="D77" s="4"/>
      <c r="E77" s="4"/>
      <c r="F77" s="4"/>
      <c r="G77" s="4"/>
      <c r="H77" s="4"/>
      <c r="I77" s="4"/>
      <c r="J77" s="4"/>
      <c r="K77" s="23"/>
      <c r="L77" s="5"/>
    </row>
    <row r="78" spans="1:12" x14ac:dyDescent="0.3">
      <c r="A78" s="3" t="str">
        <f t="shared" si="0"/>
        <v/>
      </c>
      <c r="B78" s="10"/>
      <c r="C78" s="10"/>
      <c r="D78" s="4"/>
      <c r="E78" s="4"/>
      <c r="F78" s="4"/>
      <c r="G78" s="4"/>
      <c r="H78" s="4"/>
      <c r="I78" s="4"/>
      <c r="J78" s="4"/>
      <c r="K78" s="23"/>
      <c r="L78" s="5"/>
    </row>
    <row r="79" spans="1:12" x14ac:dyDescent="0.3">
      <c r="A79" s="3" t="str">
        <f t="shared" si="0"/>
        <v/>
      </c>
      <c r="B79" s="10"/>
      <c r="C79" s="10"/>
      <c r="D79" s="4"/>
      <c r="E79" s="4"/>
      <c r="F79" s="4"/>
      <c r="G79" s="4"/>
      <c r="H79" s="4"/>
      <c r="I79" s="4"/>
      <c r="J79" s="4"/>
      <c r="K79" s="23"/>
      <c r="L79" s="5"/>
    </row>
    <row r="80" spans="1:12" x14ac:dyDescent="0.3">
      <c r="A80" s="3" t="str">
        <f t="shared" si="0"/>
        <v/>
      </c>
      <c r="B80" s="10"/>
      <c r="C80" s="10"/>
      <c r="D80" s="4"/>
      <c r="E80" s="4"/>
      <c r="F80" s="4"/>
      <c r="G80" s="4"/>
      <c r="H80" s="4"/>
      <c r="I80" s="4"/>
      <c r="J80" s="4"/>
      <c r="K80" s="23"/>
      <c r="L80" s="5"/>
    </row>
    <row r="81" spans="1:12" x14ac:dyDescent="0.3">
      <c r="A81" s="3" t="str">
        <f t="shared" si="0"/>
        <v/>
      </c>
      <c r="B81" s="10"/>
      <c r="C81" s="10"/>
      <c r="D81" s="4"/>
      <c r="E81" s="4"/>
      <c r="F81" s="4"/>
      <c r="G81" s="4"/>
      <c r="H81" s="4"/>
      <c r="I81" s="4"/>
      <c r="J81" s="4"/>
      <c r="K81" s="23"/>
      <c r="L81" s="5"/>
    </row>
    <row r="82" spans="1:12" x14ac:dyDescent="0.3">
      <c r="A82" s="3" t="str">
        <f t="shared" si="0"/>
        <v/>
      </c>
      <c r="B82" s="10"/>
      <c r="C82" s="10"/>
      <c r="D82" s="4"/>
      <c r="E82" s="4"/>
      <c r="F82" s="4"/>
      <c r="G82" s="4"/>
      <c r="H82" s="4"/>
      <c r="I82" s="4"/>
      <c r="J82" s="4"/>
      <c r="K82" s="23"/>
      <c r="L82" s="5"/>
    </row>
    <row r="83" spans="1:12" x14ac:dyDescent="0.3">
      <c r="A83" s="3" t="str">
        <f t="shared" ref="A83:A146" si="1">IF(C83="","",A82+1)</f>
        <v/>
      </c>
      <c r="B83" s="10"/>
      <c r="C83" s="10"/>
      <c r="D83" s="4"/>
      <c r="E83" s="4"/>
      <c r="F83" s="4"/>
      <c r="G83" s="4"/>
      <c r="H83" s="4"/>
      <c r="I83" s="4"/>
      <c r="J83" s="4"/>
      <c r="K83" s="23"/>
      <c r="L83" s="5"/>
    </row>
    <row r="84" spans="1:12" x14ac:dyDescent="0.3">
      <c r="A84" s="3" t="str">
        <f t="shared" si="1"/>
        <v/>
      </c>
      <c r="B84" s="10"/>
      <c r="C84" s="10"/>
      <c r="D84" s="4"/>
      <c r="E84" s="4"/>
      <c r="F84" s="4"/>
      <c r="G84" s="4"/>
      <c r="H84" s="4"/>
      <c r="I84" s="4"/>
      <c r="J84" s="4"/>
      <c r="K84" s="23"/>
      <c r="L84" s="5"/>
    </row>
    <row r="85" spans="1:12" x14ac:dyDescent="0.3">
      <c r="A85" s="3" t="str">
        <f t="shared" si="1"/>
        <v/>
      </c>
      <c r="B85" s="10"/>
      <c r="C85" s="10"/>
      <c r="D85" s="4"/>
      <c r="E85" s="4"/>
      <c r="F85" s="4"/>
      <c r="G85" s="4"/>
      <c r="H85" s="4"/>
      <c r="I85" s="4"/>
      <c r="J85" s="4"/>
      <c r="K85" s="23"/>
      <c r="L85" s="5"/>
    </row>
    <row r="86" spans="1:12" x14ac:dyDescent="0.3">
      <c r="A86" s="3" t="str">
        <f t="shared" si="1"/>
        <v/>
      </c>
      <c r="B86" s="10"/>
      <c r="C86" s="10"/>
      <c r="D86" s="4"/>
      <c r="E86" s="4"/>
      <c r="F86" s="4"/>
      <c r="G86" s="4"/>
      <c r="H86" s="4"/>
      <c r="I86" s="4"/>
      <c r="J86" s="4"/>
      <c r="K86" s="23"/>
      <c r="L86" s="5"/>
    </row>
    <row r="87" spans="1:12" x14ac:dyDescent="0.3">
      <c r="A87" s="3" t="str">
        <f t="shared" si="1"/>
        <v/>
      </c>
      <c r="B87" s="10"/>
      <c r="C87" s="10"/>
      <c r="D87" s="4"/>
      <c r="E87" s="4"/>
      <c r="F87" s="4"/>
      <c r="G87" s="4"/>
      <c r="H87" s="4"/>
      <c r="I87" s="4"/>
      <c r="J87" s="4"/>
      <c r="K87" s="23"/>
      <c r="L87" s="5"/>
    </row>
    <row r="88" spans="1:12" x14ac:dyDescent="0.3">
      <c r="A88" s="3" t="str">
        <f t="shared" si="1"/>
        <v/>
      </c>
      <c r="B88" s="10"/>
      <c r="C88" s="10"/>
      <c r="D88" s="4"/>
      <c r="E88" s="4"/>
      <c r="F88" s="4"/>
      <c r="G88" s="4"/>
      <c r="H88" s="4"/>
      <c r="I88" s="4"/>
      <c r="J88" s="4"/>
      <c r="K88" s="23"/>
      <c r="L88" s="5"/>
    </row>
    <row r="89" spans="1:12" x14ac:dyDescent="0.3">
      <c r="A89" s="3" t="str">
        <f t="shared" si="1"/>
        <v/>
      </c>
      <c r="B89" s="10"/>
      <c r="C89" s="10"/>
      <c r="D89" s="4"/>
      <c r="E89" s="4"/>
      <c r="F89" s="4"/>
      <c r="G89" s="4"/>
      <c r="H89" s="4"/>
      <c r="I89" s="4"/>
      <c r="J89" s="4"/>
      <c r="K89" s="23"/>
      <c r="L89" s="5"/>
    </row>
    <row r="90" spans="1:12" x14ac:dyDescent="0.3">
      <c r="A90" s="3" t="str">
        <f t="shared" si="1"/>
        <v/>
      </c>
      <c r="B90" s="10"/>
      <c r="C90" s="10"/>
      <c r="D90" s="4"/>
      <c r="E90" s="4"/>
      <c r="F90" s="4"/>
      <c r="G90" s="4"/>
      <c r="H90" s="4"/>
      <c r="I90" s="4"/>
      <c r="J90" s="4"/>
      <c r="K90" s="23"/>
      <c r="L90" s="5"/>
    </row>
    <row r="91" spans="1:12" x14ac:dyDescent="0.3">
      <c r="A91" s="3" t="str">
        <f t="shared" si="1"/>
        <v/>
      </c>
      <c r="B91" s="10"/>
      <c r="C91" s="10"/>
      <c r="D91" s="4"/>
      <c r="E91" s="4"/>
      <c r="F91" s="4"/>
      <c r="G91" s="4"/>
      <c r="H91" s="4"/>
      <c r="I91" s="4"/>
      <c r="J91" s="4"/>
      <c r="K91" s="23"/>
      <c r="L91" s="5"/>
    </row>
    <row r="92" spans="1:12" x14ac:dyDescent="0.3">
      <c r="A92" s="3" t="str">
        <f t="shared" si="1"/>
        <v/>
      </c>
      <c r="B92" s="10"/>
      <c r="C92" s="10"/>
      <c r="D92" s="4"/>
      <c r="E92" s="4"/>
      <c r="F92" s="4"/>
      <c r="G92" s="4"/>
      <c r="H92" s="4"/>
      <c r="I92" s="4"/>
      <c r="J92" s="4"/>
      <c r="K92" s="23"/>
      <c r="L92" s="5"/>
    </row>
    <row r="93" spans="1:12" x14ac:dyDescent="0.3">
      <c r="A93" s="3" t="str">
        <f t="shared" si="1"/>
        <v/>
      </c>
      <c r="B93" s="10"/>
      <c r="C93" s="10"/>
      <c r="D93" s="4"/>
      <c r="E93" s="4"/>
      <c r="F93" s="4"/>
      <c r="G93" s="4"/>
      <c r="H93" s="4"/>
      <c r="I93" s="4"/>
      <c r="J93" s="4"/>
      <c r="K93" s="23"/>
      <c r="L93" s="5"/>
    </row>
    <row r="94" spans="1:12" x14ac:dyDescent="0.3">
      <c r="A94" s="3" t="str">
        <f t="shared" si="1"/>
        <v/>
      </c>
      <c r="B94" s="10"/>
      <c r="C94" s="10"/>
      <c r="D94" s="4"/>
      <c r="E94" s="4"/>
      <c r="F94" s="4"/>
      <c r="G94" s="4"/>
      <c r="H94" s="4"/>
      <c r="I94" s="4"/>
      <c r="J94" s="4"/>
      <c r="K94" s="23"/>
      <c r="L94" s="5"/>
    </row>
    <row r="95" spans="1:12" x14ac:dyDescent="0.3">
      <c r="A95" s="3" t="str">
        <f t="shared" si="1"/>
        <v/>
      </c>
      <c r="B95" s="10"/>
      <c r="C95" s="10"/>
      <c r="D95" s="4"/>
      <c r="E95" s="4"/>
      <c r="F95" s="4"/>
      <c r="G95" s="4"/>
      <c r="H95" s="4"/>
      <c r="I95" s="4"/>
      <c r="J95" s="4"/>
      <c r="K95" s="23"/>
      <c r="L95" s="5"/>
    </row>
    <row r="96" spans="1:12" x14ac:dyDescent="0.3">
      <c r="A96" s="3" t="str">
        <f t="shared" si="1"/>
        <v/>
      </c>
      <c r="B96" s="10"/>
      <c r="C96" s="10"/>
      <c r="D96" s="4"/>
      <c r="E96" s="4"/>
      <c r="F96" s="4"/>
      <c r="G96" s="4"/>
      <c r="H96" s="4"/>
      <c r="I96" s="4"/>
      <c r="J96" s="4"/>
      <c r="K96" s="23"/>
      <c r="L96" s="5"/>
    </row>
    <row r="97" spans="1:12" x14ac:dyDescent="0.3">
      <c r="A97" s="3" t="str">
        <f t="shared" si="1"/>
        <v/>
      </c>
      <c r="B97" s="10"/>
      <c r="C97" s="10"/>
      <c r="D97" s="4"/>
      <c r="E97" s="4"/>
      <c r="F97" s="4"/>
      <c r="G97" s="4"/>
      <c r="H97" s="4"/>
      <c r="I97" s="4"/>
      <c r="J97" s="4"/>
      <c r="K97" s="23"/>
      <c r="L97" s="5"/>
    </row>
    <row r="98" spans="1:12" x14ac:dyDescent="0.3">
      <c r="A98" s="3" t="str">
        <f t="shared" si="1"/>
        <v/>
      </c>
      <c r="B98" s="10"/>
      <c r="C98" s="10"/>
      <c r="D98" s="4"/>
      <c r="E98" s="4"/>
      <c r="F98" s="4"/>
      <c r="G98" s="4"/>
      <c r="H98" s="4"/>
      <c r="I98" s="4"/>
      <c r="J98" s="4"/>
      <c r="K98" s="23"/>
      <c r="L98" s="5"/>
    </row>
    <row r="99" spans="1:12" x14ac:dyDescent="0.3">
      <c r="A99" s="3" t="str">
        <f t="shared" si="1"/>
        <v/>
      </c>
      <c r="B99" s="10"/>
      <c r="C99" s="10"/>
      <c r="D99" s="4"/>
      <c r="E99" s="4"/>
      <c r="F99" s="4"/>
      <c r="G99" s="4"/>
      <c r="H99" s="4"/>
      <c r="I99" s="4"/>
      <c r="J99" s="4"/>
      <c r="K99" s="23"/>
      <c r="L99" s="5"/>
    </row>
    <row r="100" spans="1:12" x14ac:dyDescent="0.3">
      <c r="A100" s="3" t="str">
        <f t="shared" si="1"/>
        <v/>
      </c>
      <c r="B100" s="10"/>
      <c r="C100" s="10"/>
      <c r="D100" s="4"/>
      <c r="E100" s="4"/>
      <c r="F100" s="4"/>
      <c r="G100" s="4"/>
      <c r="H100" s="4"/>
      <c r="I100" s="4"/>
      <c r="J100" s="4"/>
      <c r="K100" s="23"/>
      <c r="L100" s="5"/>
    </row>
    <row r="101" spans="1:12" x14ac:dyDescent="0.3">
      <c r="A101" s="3" t="str">
        <f t="shared" si="1"/>
        <v/>
      </c>
      <c r="B101" s="10"/>
      <c r="C101" s="10"/>
      <c r="D101" s="4"/>
      <c r="E101" s="4"/>
      <c r="F101" s="4"/>
      <c r="G101" s="4"/>
      <c r="H101" s="4"/>
      <c r="I101" s="4"/>
      <c r="J101" s="4"/>
      <c r="K101" s="23"/>
      <c r="L101" s="5"/>
    </row>
    <row r="102" spans="1:12" x14ac:dyDescent="0.3">
      <c r="A102" s="3" t="str">
        <f t="shared" si="1"/>
        <v/>
      </c>
      <c r="B102" s="10"/>
      <c r="C102" s="10"/>
      <c r="D102" s="4"/>
      <c r="E102" s="4"/>
      <c r="F102" s="4"/>
      <c r="G102" s="4"/>
      <c r="H102" s="4"/>
      <c r="I102" s="4"/>
      <c r="J102" s="4"/>
      <c r="K102" s="23"/>
      <c r="L102" s="5"/>
    </row>
    <row r="103" spans="1:12" x14ac:dyDescent="0.3">
      <c r="A103" s="3" t="str">
        <f t="shared" si="1"/>
        <v/>
      </c>
      <c r="B103" s="10"/>
      <c r="C103" s="10"/>
      <c r="D103" s="4"/>
      <c r="E103" s="4"/>
      <c r="F103" s="4"/>
      <c r="G103" s="4"/>
      <c r="H103" s="4"/>
      <c r="I103" s="4"/>
      <c r="J103" s="4"/>
      <c r="K103" s="23"/>
      <c r="L103" s="5"/>
    </row>
    <row r="104" spans="1:12" x14ac:dyDescent="0.3">
      <c r="A104" s="3" t="str">
        <f t="shared" si="1"/>
        <v/>
      </c>
      <c r="B104" s="10"/>
      <c r="C104" s="10"/>
      <c r="D104" s="4"/>
      <c r="E104" s="4"/>
      <c r="F104" s="4"/>
      <c r="G104" s="4"/>
      <c r="H104" s="4"/>
      <c r="I104" s="4"/>
      <c r="J104" s="4"/>
      <c r="K104" s="23"/>
      <c r="L104" s="5"/>
    </row>
    <row r="105" spans="1:12" x14ac:dyDescent="0.3">
      <c r="A105" s="3" t="str">
        <f t="shared" si="1"/>
        <v/>
      </c>
      <c r="B105" s="10"/>
      <c r="C105" s="10"/>
      <c r="D105" s="4"/>
      <c r="E105" s="4"/>
      <c r="F105" s="4"/>
      <c r="G105" s="4"/>
      <c r="H105" s="4"/>
      <c r="I105" s="4"/>
      <c r="J105" s="4"/>
      <c r="K105" s="23"/>
      <c r="L105" s="5"/>
    </row>
    <row r="106" spans="1:12" x14ac:dyDescent="0.3">
      <c r="A106" s="3" t="str">
        <f t="shared" si="1"/>
        <v/>
      </c>
      <c r="B106" s="10"/>
      <c r="C106" s="10"/>
      <c r="D106" s="4"/>
      <c r="E106" s="4"/>
      <c r="F106" s="4"/>
      <c r="G106" s="4"/>
      <c r="H106" s="4"/>
      <c r="I106" s="4"/>
      <c r="J106" s="4"/>
      <c r="K106" s="23"/>
      <c r="L106" s="5"/>
    </row>
    <row r="107" spans="1:12" x14ac:dyDescent="0.3">
      <c r="A107" s="3" t="str">
        <f t="shared" si="1"/>
        <v/>
      </c>
      <c r="B107" s="10"/>
      <c r="C107" s="10"/>
      <c r="D107" s="4"/>
      <c r="E107" s="4"/>
      <c r="F107" s="4"/>
      <c r="G107" s="4"/>
      <c r="H107" s="4"/>
      <c r="I107" s="4"/>
      <c r="J107" s="4"/>
      <c r="K107" s="23"/>
      <c r="L107" s="5"/>
    </row>
    <row r="108" spans="1:12" x14ac:dyDescent="0.3">
      <c r="A108" s="3" t="str">
        <f t="shared" si="1"/>
        <v/>
      </c>
      <c r="B108" s="10"/>
      <c r="C108" s="10"/>
      <c r="D108" s="4"/>
      <c r="E108" s="4"/>
      <c r="F108" s="4"/>
      <c r="G108" s="4"/>
      <c r="H108" s="4"/>
      <c r="I108" s="4"/>
      <c r="J108" s="4"/>
      <c r="K108" s="23"/>
      <c r="L108" s="5"/>
    </row>
    <row r="109" spans="1:12" x14ac:dyDescent="0.3">
      <c r="A109" s="3" t="str">
        <f t="shared" si="1"/>
        <v/>
      </c>
      <c r="B109" s="10"/>
      <c r="C109" s="10"/>
      <c r="D109" s="4"/>
      <c r="E109" s="4"/>
      <c r="F109" s="4"/>
      <c r="G109" s="4"/>
      <c r="H109" s="4"/>
      <c r="I109" s="4"/>
      <c r="J109" s="4"/>
      <c r="K109" s="23"/>
      <c r="L109" s="5"/>
    </row>
    <row r="110" spans="1:12" x14ac:dyDescent="0.3">
      <c r="A110" s="3" t="str">
        <f t="shared" si="1"/>
        <v/>
      </c>
      <c r="B110" s="10"/>
      <c r="C110" s="10"/>
      <c r="D110" s="4"/>
      <c r="E110" s="4"/>
      <c r="F110" s="4"/>
      <c r="G110" s="4"/>
      <c r="H110" s="4"/>
      <c r="I110" s="4"/>
      <c r="J110" s="4"/>
      <c r="K110" s="23"/>
      <c r="L110" s="5"/>
    </row>
    <row r="111" spans="1:12" x14ac:dyDescent="0.3">
      <c r="A111" s="3" t="str">
        <f t="shared" si="1"/>
        <v/>
      </c>
      <c r="B111" s="10"/>
      <c r="C111" s="10"/>
      <c r="D111" s="4"/>
      <c r="E111" s="4"/>
      <c r="F111" s="4"/>
      <c r="G111" s="4"/>
      <c r="H111" s="4"/>
      <c r="I111" s="4"/>
      <c r="J111" s="4"/>
      <c r="K111" s="23"/>
      <c r="L111" s="5"/>
    </row>
    <row r="112" spans="1:12" x14ac:dyDescent="0.3">
      <c r="A112" s="3" t="str">
        <f t="shared" si="1"/>
        <v/>
      </c>
      <c r="B112" s="10"/>
      <c r="C112" s="10"/>
      <c r="D112" s="4"/>
      <c r="E112" s="4"/>
      <c r="F112" s="4"/>
      <c r="G112" s="4"/>
      <c r="H112" s="4"/>
      <c r="I112" s="4"/>
      <c r="J112" s="4"/>
      <c r="K112" s="23"/>
      <c r="L112" s="5"/>
    </row>
    <row r="113" spans="1:12" x14ac:dyDescent="0.3">
      <c r="A113" s="3" t="str">
        <f t="shared" si="1"/>
        <v/>
      </c>
      <c r="B113" s="10"/>
      <c r="C113" s="10"/>
      <c r="D113" s="4"/>
      <c r="E113" s="4"/>
      <c r="F113" s="4"/>
      <c r="G113" s="4"/>
      <c r="H113" s="4"/>
      <c r="I113" s="4"/>
      <c r="J113" s="4"/>
      <c r="K113" s="23"/>
      <c r="L113" s="5"/>
    </row>
    <row r="114" spans="1:12" x14ac:dyDescent="0.3">
      <c r="A114" s="3" t="str">
        <f t="shared" si="1"/>
        <v/>
      </c>
      <c r="B114" s="10"/>
      <c r="C114" s="10"/>
      <c r="D114" s="4"/>
      <c r="E114" s="4"/>
      <c r="F114" s="4"/>
      <c r="G114" s="4"/>
      <c r="H114" s="4"/>
      <c r="I114" s="4"/>
      <c r="J114" s="4"/>
      <c r="K114" s="23"/>
      <c r="L114" s="5"/>
    </row>
    <row r="115" spans="1:12" x14ac:dyDescent="0.3">
      <c r="A115" s="3" t="str">
        <f t="shared" si="1"/>
        <v/>
      </c>
      <c r="B115" s="10"/>
      <c r="C115" s="10"/>
      <c r="D115" s="4"/>
      <c r="E115" s="4"/>
      <c r="F115" s="4"/>
      <c r="G115" s="4"/>
      <c r="H115" s="4"/>
      <c r="I115" s="4"/>
      <c r="J115" s="4"/>
      <c r="K115" s="23"/>
      <c r="L115" s="5"/>
    </row>
    <row r="116" spans="1:12" x14ac:dyDescent="0.3">
      <c r="A116" s="3" t="str">
        <f t="shared" si="1"/>
        <v/>
      </c>
      <c r="B116" s="10"/>
      <c r="C116" s="10"/>
      <c r="D116" s="4"/>
      <c r="E116" s="4"/>
      <c r="F116" s="4"/>
      <c r="G116" s="4"/>
      <c r="H116" s="4"/>
      <c r="I116" s="4"/>
      <c r="J116" s="4"/>
      <c r="K116" s="23"/>
      <c r="L116" s="5"/>
    </row>
    <row r="117" spans="1:12" x14ac:dyDescent="0.3">
      <c r="A117" s="3" t="str">
        <f t="shared" si="1"/>
        <v/>
      </c>
      <c r="B117" s="10"/>
      <c r="C117" s="10"/>
      <c r="D117" s="4"/>
      <c r="E117" s="4"/>
      <c r="F117" s="4"/>
      <c r="G117" s="4"/>
      <c r="H117" s="4"/>
      <c r="I117" s="4"/>
      <c r="J117" s="4"/>
      <c r="K117" s="23"/>
      <c r="L117" s="5"/>
    </row>
    <row r="118" spans="1:12" x14ac:dyDescent="0.3">
      <c r="A118" s="3" t="str">
        <f t="shared" si="1"/>
        <v/>
      </c>
      <c r="B118" s="10"/>
      <c r="C118" s="10"/>
      <c r="D118" s="4"/>
      <c r="E118" s="4"/>
      <c r="F118" s="4"/>
      <c r="G118" s="4"/>
      <c r="H118" s="4"/>
      <c r="I118" s="4"/>
      <c r="J118" s="4"/>
      <c r="K118" s="23"/>
      <c r="L118" s="5"/>
    </row>
    <row r="119" spans="1:12" x14ac:dyDescent="0.3">
      <c r="A119" s="3" t="str">
        <f t="shared" si="1"/>
        <v/>
      </c>
      <c r="B119" s="10"/>
      <c r="C119" s="10"/>
      <c r="D119" s="4"/>
      <c r="E119" s="4"/>
      <c r="F119" s="4"/>
      <c r="G119" s="4"/>
      <c r="H119" s="4"/>
      <c r="I119" s="4"/>
      <c r="J119" s="4"/>
      <c r="K119" s="23"/>
      <c r="L119" s="5"/>
    </row>
    <row r="120" spans="1:12" x14ac:dyDescent="0.3">
      <c r="A120" s="3" t="str">
        <f t="shared" si="1"/>
        <v/>
      </c>
      <c r="B120" s="10"/>
      <c r="C120" s="10"/>
      <c r="D120" s="4"/>
      <c r="E120" s="4"/>
      <c r="F120" s="4"/>
      <c r="G120" s="4"/>
      <c r="H120" s="4"/>
      <c r="I120" s="4"/>
      <c r="J120" s="4"/>
      <c r="K120" s="23"/>
      <c r="L120" s="5"/>
    </row>
    <row r="121" spans="1:12" x14ac:dyDescent="0.3">
      <c r="A121" s="3" t="str">
        <f t="shared" si="1"/>
        <v/>
      </c>
      <c r="B121" s="10"/>
      <c r="C121" s="10"/>
      <c r="D121" s="4"/>
      <c r="E121" s="4"/>
      <c r="F121" s="4"/>
      <c r="G121" s="4"/>
      <c r="H121" s="4"/>
      <c r="I121" s="4"/>
      <c r="J121" s="4"/>
      <c r="K121" s="23"/>
      <c r="L121" s="5"/>
    </row>
    <row r="122" spans="1:12" x14ac:dyDescent="0.3">
      <c r="A122" s="3" t="str">
        <f t="shared" si="1"/>
        <v/>
      </c>
      <c r="B122" s="10"/>
      <c r="C122" s="10"/>
      <c r="D122" s="4"/>
      <c r="E122" s="4"/>
      <c r="F122" s="4"/>
      <c r="G122" s="4"/>
      <c r="H122" s="4"/>
      <c r="I122" s="4"/>
      <c r="J122" s="4"/>
      <c r="K122" s="23"/>
      <c r="L122" s="5"/>
    </row>
    <row r="123" spans="1:12" x14ac:dyDescent="0.3">
      <c r="A123" s="3" t="str">
        <f t="shared" si="1"/>
        <v/>
      </c>
      <c r="B123" s="10"/>
      <c r="C123" s="10"/>
      <c r="D123" s="4"/>
      <c r="E123" s="4"/>
      <c r="F123" s="4"/>
      <c r="G123" s="4"/>
      <c r="H123" s="4"/>
      <c r="I123" s="4"/>
      <c r="J123" s="4"/>
      <c r="K123" s="23"/>
      <c r="L123" s="5"/>
    </row>
    <row r="124" spans="1:12" x14ac:dyDescent="0.3">
      <c r="A124" s="3" t="str">
        <f t="shared" si="1"/>
        <v/>
      </c>
      <c r="B124" s="10"/>
      <c r="C124" s="10"/>
      <c r="D124" s="4"/>
      <c r="E124" s="4"/>
      <c r="F124" s="4"/>
      <c r="G124" s="4"/>
      <c r="H124" s="4"/>
      <c r="I124" s="4"/>
      <c r="J124" s="4"/>
      <c r="K124" s="23"/>
      <c r="L124" s="5"/>
    </row>
    <row r="125" spans="1:12" x14ac:dyDescent="0.3">
      <c r="A125" s="3" t="str">
        <f t="shared" si="1"/>
        <v/>
      </c>
      <c r="B125" s="10"/>
      <c r="C125" s="10"/>
      <c r="D125" s="4"/>
      <c r="E125" s="4"/>
      <c r="F125" s="4"/>
      <c r="G125" s="4"/>
      <c r="H125" s="4"/>
      <c r="I125" s="4"/>
      <c r="J125" s="4"/>
      <c r="K125" s="23"/>
      <c r="L125" s="5"/>
    </row>
    <row r="126" spans="1:12" x14ac:dyDescent="0.3">
      <c r="A126" s="3" t="str">
        <f t="shared" si="1"/>
        <v/>
      </c>
      <c r="B126" s="10"/>
      <c r="C126" s="10"/>
      <c r="D126" s="4"/>
      <c r="E126" s="4"/>
      <c r="F126" s="4"/>
      <c r="G126" s="4"/>
      <c r="H126" s="4"/>
      <c r="I126" s="4"/>
      <c r="J126" s="4"/>
      <c r="K126" s="23"/>
      <c r="L126" s="5"/>
    </row>
    <row r="127" spans="1:12" x14ac:dyDescent="0.3">
      <c r="A127" s="3" t="str">
        <f t="shared" si="1"/>
        <v/>
      </c>
      <c r="B127" s="10"/>
      <c r="C127" s="10"/>
      <c r="D127" s="4"/>
      <c r="E127" s="4"/>
      <c r="F127" s="4"/>
      <c r="G127" s="4"/>
      <c r="H127" s="4"/>
      <c r="I127" s="4"/>
      <c r="J127" s="4"/>
      <c r="K127" s="23"/>
      <c r="L127" s="5"/>
    </row>
    <row r="128" spans="1:12" x14ac:dyDescent="0.3">
      <c r="A128" s="3" t="str">
        <f t="shared" si="1"/>
        <v/>
      </c>
      <c r="B128" s="10"/>
      <c r="C128" s="10"/>
      <c r="D128" s="4"/>
      <c r="E128" s="4"/>
      <c r="F128" s="4"/>
      <c r="G128" s="4"/>
      <c r="H128" s="4"/>
      <c r="I128" s="4"/>
      <c r="J128" s="4"/>
      <c r="K128" s="23"/>
      <c r="L128" s="5"/>
    </row>
    <row r="129" spans="1:12" x14ac:dyDescent="0.3">
      <c r="A129" s="3" t="str">
        <f t="shared" si="1"/>
        <v/>
      </c>
      <c r="B129" s="10"/>
      <c r="C129" s="10"/>
      <c r="D129" s="4"/>
      <c r="E129" s="4"/>
      <c r="F129" s="4"/>
      <c r="G129" s="4"/>
      <c r="H129" s="4"/>
      <c r="I129" s="4"/>
      <c r="J129" s="4"/>
      <c r="K129" s="23"/>
      <c r="L129" s="5"/>
    </row>
    <row r="130" spans="1:12" x14ac:dyDescent="0.3">
      <c r="A130" s="3" t="str">
        <f t="shared" si="1"/>
        <v/>
      </c>
      <c r="B130" s="10"/>
      <c r="C130" s="10"/>
      <c r="D130" s="4"/>
      <c r="E130" s="4"/>
      <c r="F130" s="4"/>
      <c r="G130" s="4"/>
      <c r="H130" s="4"/>
      <c r="I130" s="4"/>
      <c r="J130" s="4"/>
      <c r="K130" s="23"/>
      <c r="L130" s="5"/>
    </row>
    <row r="131" spans="1:12" x14ac:dyDescent="0.3">
      <c r="A131" s="3" t="str">
        <f t="shared" si="1"/>
        <v/>
      </c>
      <c r="B131" s="10"/>
      <c r="C131" s="10"/>
      <c r="D131" s="4"/>
      <c r="E131" s="4"/>
      <c r="F131" s="4"/>
      <c r="G131" s="4"/>
      <c r="H131" s="4"/>
      <c r="I131" s="4"/>
      <c r="J131" s="4"/>
      <c r="K131" s="23"/>
      <c r="L131" s="5"/>
    </row>
    <row r="132" spans="1:12" x14ac:dyDescent="0.3">
      <c r="A132" s="3" t="str">
        <f t="shared" si="1"/>
        <v/>
      </c>
      <c r="B132" s="10"/>
      <c r="C132" s="10"/>
      <c r="D132" s="4"/>
      <c r="E132" s="4"/>
      <c r="F132" s="4"/>
      <c r="G132" s="4"/>
      <c r="H132" s="4"/>
      <c r="I132" s="4"/>
      <c r="J132" s="4"/>
      <c r="K132" s="23"/>
      <c r="L132" s="5"/>
    </row>
    <row r="133" spans="1:12" x14ac:dyDescent="0.3">
      <c r="A133" s="3" t="str">
        <f t="shared" si="1"/>
        <v/>
      </c>
      <c r="B133" s="10"/>
      <c r="C133" s="10"/>
      <c r="D133" s="4"/>
      <c r="E133" s="4"/>
      <c r="F133" s="4"/>
      <c r="G133" s="4"/>
      <c r="H133" s="4"/>
      <c r="I133" s="4"/>
      <c r="J133" s="4"/>
      <c r="K133" s="23"/>
      <c r="L133" s="5"/>
    </row>
    <row r="134" spans="1:12" x14ac:dyDescent="0.3">
      <c r="A134" s="3" t="str">
        <f t="shared" si="1"/>
        <v/>
      </c>
      <c r="B134" s="10"/>
      <c r="C134" s="10"/>
      <c r="D134" s="4"/>
      <c r="E134" s="4"/>
      <c r="F134" s="4"/>
      <c r="G134" s="4"/>
      <c r="H134" s="4"/>
      <c r="I134" s="4"/>
      <c r="J134" s="4"/>
      <c r="K134" s="23"/>
      <c r="L134" s="5"/>
    </row>
    <row r="135" spans="1:12" x14ac:dyDescent="0.3">
      <c r="A135" s="3" t="str">
        <f t="shared" si="1"/>
        <v/>
      </c>
      <c r="B135" s="10"/>
      <c r="C135" s="10"/>
      <c r="D135" s="4"/>
      <c r="E135" s="4"/>
      <c r="F135" s="4"/>
      <c r="G135" s="4"/>
      <c r="H135" s="4"/>
      <c r="I135" s="4"/>
      <c r="J135" s="4"/>
      <c r="K135" s="23"/>
      <c r="L135" s="5"/>
    </row>
    <row r="136" spans="1:12" x14ac:dyDescent="0.3">
      <c r="A136" s="3" t="str">
        <f t="shared" si="1"/>
        <v/>
      </c>
      <c r="B136" s="10"/>
      <c r="C136" s="10"/>
      <c r="D136" s="4"/>
      <c r="E136" s="4"/>
      <c r="F136" s="4"/>
      <c r="G136" s="4"/>
      <c r="H136" s="4"/>
      <c r="I136" s="4"/>
      <c r="J136" s="4"/>
      <c r="K136" s="23"/>
      <c r="L136" s="5"/>
    </row>
    <row r="137" spans="1:12" x14ac:dyDescent="0.3">
      <c r="A137" s="3" t="str">
        <f t="shared" si="1"/>
        <v/>
      </c>
      <c r="B137" s="10"/>
      <c r="C137" s="10"/>
      <c r="D137" s="4"/>
      <c r="E137" s="4"/>
      <c r="F137" s="4"/>
      <c r="G137" s="4"/>
      <c r="H137" s="4"/>
      <c r="I137" s="4"/>
      <c r="J137" s="4"/>
      <c r="K137" s="23"/>
      <c r="L137" s="5"/>
    </row>
    <row r="138" spans="1:12" x14ac:dyDescent="0.3">
      <c r="A138" s="3" t="str">
        <f t="shared" si="1"/>
        <v/>
      </c>
      <c r="B138" s="10"/>
      <c r="C138" s="10"/>
      <c r="D138" s="4"/>
      <c r="E138" s="4"/>
      <c r="F138" s="4"/>
      <c r="G138" s="4"/>
      <c r="H138" s="4"/>
      <c r="I138" s="4"/>
      <c r="J138" s="4"/>
      <c r="K138" s="23"/>
      <c r="L138" s="5"/>
    </row>
    <row r="139" spans="1:12" x14ac:dyDescent="0.3">
      <c r="A139" s="3" t="str">
        <f t="shared" si="1"/>
        <v/>
      </c>
      <c r="B139" s="10"/>
      <c r="C139" s="10"/>
      <c r="D139" s="4"/>
      <c r="E139" s="4"/>
      <c r="F139" s="4"/>
      <c r="G139" s="4"/>
      <c r="H139" s="4"/>
      <c r="I139" s="4"/>
      <c r="J139" s="4"/>
      <c r="K139" s="23"/>
      <c r="L139" s="5"/>
    </row>
    <row r="140" spans="1:12" x14ac:dyDescent="0.3">
      <c r="A140" s="3" t="str">
        <f t="shared" si="1"/>
        <v/>
      </c>
      <c r="B140" s="10"/>
      <c r="C140" s="10"/>
      <c r="D140" s="4"/>
      <c r="E140" s="4"/>
      <c r="F140" s="4"/>
      <c r="G140" s="4"/>
      <c r="H140" s="4"/>
      <c r="I140" s="4"/>
      <c r="J140" s="4"/>
      <c r="K140" s="23"/>
      <c r="L140" s="5"/>
    </row>
    <row r="141" spans="1:12" x14ac:dyDescent="0.3">
      <c r="A141" s="3" t="str">
        <f t="shared" si="1"/>
        <v/>
      </c>
      <c r="B141" s="10"/>
      <c r="C141" s="10"/>
      <c r="D141" s="4"/>
      <c r="E141" s="4"/>
      <c r="F141" s="4"/>
      <c r="G141" s="4"/>
      <c r="H141" s="4"/>
      <c r="I141" s="4"/>
      <c r="J141" s="4"/>
      <c r="K141" s="23"/>
      <c r="L141" s="5"/>
    </row>
    <row r="142" spans="1:12" x14ac:dyDescent="0.3">
      <c r="A142" s="3" t="str">
        <f t="shared" si="1"/>
        <v/>
      </c>
      <c r="B142" s="10"/>
      <c r="C142" s="10"/>
      <c r="D142" s="4"/>
      <c r="E142" s="4"/>
      <c r="F142" s="4"/>
      <c r="G142" s="4"/>
      <c r="H142" s="4"/>
      <c r="I142" s="4"/>
      <c r="J142" s="4"/>
      <c r="K142" s="23"/>
      <c r="L142" s="5"/>
    </row>
    <row r="143" spans="1:12" x14ac:dyDescent="0.3">
      <c r="A143" s="3" t="str">
        <f t="shared" si="1"/>
        <v/>
      </c>
      <c r="B143" s="10"/>
      <c r="C143" s="10"/>
      <c r="D143" s="4"/>
      <c r="E143" s="4"/>
      <c r="F143" s="4"/>
      <c r="G143" s="4"/>
      <c r="H143" s="4"/>
      <c r="I143" s="4"/>
      <c r="J143" s="4"/>
      <c r="K143" s="23"/>
      <c r="L143" s="5"/>
    </row>
    <row r="144" spans="1:12" x14ac:dyDescent="0.3">
      <c r="A144" s="3" t="str">
        <f t="shared" si="1"/>
        <v/>
      </c>
      <c r="B144" s="10"/>
      <c r="C144" s="10"/>
      <c r="D144" s="4"/>
      <c r="E144" s="4"/>
      <c r="F144" s="4"/>
      <c r="G144" s="4"/>
      <c r="H144" s="4"/>
      <c r="I144" s="4"/>
      <c r="J144" s="4"/>
      <c r="K144" s="23"/>
      <c r="L144" s="5"/>
    </row>
    <row r="145" spans="1:12" x14ac:dyDescent="0.3">
      <c r="A145" s="3" t="str">
        <f t="shared" si="1"/>
        <v/>
      </c>
      <c r="B145" s="10"/>
      <c r="C145" s="10"/>
      <c r="D145" s="4"/>
      <c r="E145" s="4"/>
      <c r="F145" s="4"/>
      <c r="G145" s="4"/>
      <c r="H145" s="4"/>
      <c r="I145" s="4"/>
      <c r="J145" s="4"/>
      <c r="K145" s="23"/>
      <c r="L145" s="5"/>
    </row>
    <row r="146" spans="1:12" x14ac:dyDescent="0.3">
      <c r="A146" s="3" t="str">
        <f t="shared" si="1"/>
        <v/>
      </c>
      <c r="B146" s="10"/>
      <c r="C146" s="10"/>
      <c r="D146" s="4"/>
      <c r="E146" s="4"/>
      <c r="F146" s="4"/>
      <c r="G146" s="4"/>
      <c r="H146" s="4"/>
      <c r="I146" s="4"/>
      <c r="J146" s="4"/>
      <c r="K146" s="23"/>
      <c r="L146" s="5"/>
    </row>
    <row r="147" spans="1:12" x14ac:dyDescent="0.3">
      <c r="A147" s="3" t="str">
        <f t="shared" ref="A147:A207" si="2">IF(C147="","",A146+1)</f>
        <v/>
      </c>
      <c r="B147" s="10"/>
      <c r="C147" s="10"/>
      <c r="D147" s="4"/>
      <c r="E147" s="4"/>
      <c r="F147" s="4"/>
      <c r="G147" s="4"/>
      <c r="H147" s="4"/>
      <c r="I147" s="4"/>
      <c r="J147" s="4"/>
      <c r="K147" s="23"/>
      <c r="L147" s="5"/>
    </row>
    <row r="148" spans="1:12" x14ac:dyDescent="0.3">
      <c r="A148" s="3" t="str">
        <f t="shared" si="2"/>
        <v/>
      </c>
      <c r="B148" s="10"/>
      <c r="C148" s="10"/>
      <c r="D148" s="4"/>
      <c r="E148" s="4"/>
      <c r="F148" s="4"/>
      <c r="G148" s="4"/>
      <c r="H148" s="4"/>
      <c r="I148" s="4"/>
      <c r="J148" s="4"/>
      <c r="K148" s="23"/>
      <c r="L148" s="5"/>
    </row>
    <row r="149" spans="1:12" x14ac:dyDescent="0.3">
      <c r="A149" s="3" t="str">
        <f t="shared" si="2"/>
        <v/>
      </c>
      <c r="B149" s="10"/>
      <c r="C149" s="10"/>
      <c r="D149" s="4"/>
      <c r="E149" s="4"/>
      <c r="F149" s="4"/>
      <c r="G149" s="4"/>
      <c r="H149" s="4"/>
      <c r="I149" s="4"/>
      <c r="J149" s="4"/>
      <c r="K149" s="23"/>
      <c r="L149" s="5"/>
    </row>
    <row r="150" spans="1:12" x14ac:dyDescent="0.3">
      <c r="A150" s="3" t="str">
        <f t="shared" si="2"/>
        <v/>
      </c>
      <c r="B150" s="10"/>
      <c r="C150" s="10"/>
      <c r="D150" s="4"/>
      <c r="E150" s="4"/>
      <c r="F150" s="4"/>
      <c r="G150" s="4"/>
      <c r="H150" s="4"/>
      <c r="I150" s="4"/>
      <c r="J150" s="4"/>
      <c r="K150" s="23"/>
      <c r="L150" s="5"/>
    </row>
    <row r="151" spans="1:12" x14ac:dyDescent="0.3">
      <c r="A151" s="3" t="str">
        <f t="shared" si="2"/>
        <v/>
      </c>
      <c r="B151" s="10"/>
      <c r="C151" s="10"/>
      <c r="D151" s="4"/>
      <c r="E151" s="4"/>
      <c r="F151" s="4"/>
      <c r="G151" s="4"/>
      <c r="H151" s="4"/>
      <c r="I151" s="4"/>
      <c r="J151" s="4"/>
      <c r="K151" s="23"/>
      <c r="L151" s="5"/>
    </row>
    <row r="152" spans="1:12" x14ac:dyDescent="0.3">
      <c r="A152" s="3" t="str">
        <f t="shared" si="2"/>
        <v/>
      </c>
      <c r="B152" s="10"/>
      <c r="C152" s="10"/>
      <c r="D152" s="4"/>
      <c r="E152" s="4"/>
      <c r="F152" s="4"/>
      <c r="G152" s="4"/>
      <c r="H152" s="4"/>
      <c r="I152" s="4"/>
      <c r="J152" s="4"/>
      <c r="K152" s="23"/>
      <c r="L152" s="5"/>
    </row>
    <row r="153" spans="1:12" x14ac:dyDescent="0.3">
      <c r="A153" s="3" t="str">
        <f t="shared" si="2"/>
        <v/>
      </c>
      <c r="B153" s="10"/>
      <c r="C153" s="10"/>
      <c r="D153" s="4"/>
      <c r="E153" s="4"/>
      <c r="F153" s="4"/>
      <c r="G153" s="4"/>
      <c r="H153" s="4"/>
      <c r="I153" s="4"/>
      <c r="J153" s="4"/>
      <c r="K153" s="23"/>
      <c r="L153" s="5"/>
    </row>
    <row r="154" spans="1:12" x14ac:dyDescent="0.3">
      <c r="A154" s="3" t="str">
        <f t="shared" si="2"/>
        <v/>
      </c>
      <c r="B154" s="10"/>
      <c r="C154" s="10"/>
      <c r="D154" s="4"/>
      <c r="E154" s="4"/>
      <c r="F154" s="4"/>
      <c r="G154" s="4"/>
      <c r="H154" s="4"/>
      <c r="I154" s="4"/>
      <c r="J154" s="4"/>
      <c r="K154" s="23"/>
      <c r="L154" s="5"/>
    </row>
    <row r="155" spans="1:12" x14ac:dyDescent="0.3">
      <c r="A155" s="3" t="str">
        <f t="shared" si="2"/>
        <v/>
      </c>
      <c r="B155" s="10"/>
      <c r="C155" s="10"/>
      <c r="D155" s="4"/>
      <c r="E155" s="4"/>
      <c r="F155" s="4"/>
      <c r="G155" s="4"/>
      <c r="H155" s="4"/>
      <c r="I155" s="4"/>
      <c r="J155" s="4"/>
      <c r="K155" s="23"/>
      <c r="L155" s="5"/>
    </row>
    <row r="156" spans="1:12" x14ac:dyDescent="0.3">
      <c r="A156" s="3" t="str">
        <f t="shared" si="2"/>
        <v/>
      </c>
      <c r="B156" s="10"/>
      <c r="C156" s="10"/>
      <c r="D156" s="4"/>
      <c r="E156" s="4"/>
      <c r="F156" s="4"/>
      <c r="G156" s="4"/>
      <c r="H156" s="4"/>
      <c r="I156" s="4"/>
      <c r="J156" s="4"/>
      <c r="K156" s="23"/>
      <c r="L156" s="5"/>
    </row>
    <row r="157" spans="1:12" x14ac:dyDescent="0.3">
      <c r="A157" s="3" t="str">
        <f t="shared" si="2"/>
        <v/>
      </c>
      <c r="B157" s="10"/>
      <c r="C157" s="10"/>
      <c r="D157" s="4"/>
      <c r="E157" s="4"/>
      <c r="F157" s="4"/>
      <c r="G157" s="4"/>
      <c r="H157" s="4"/>
      <c r="I157" s="4"/>
      <c r="J157" s="4"/>
      <c r="K157" s="23"/>
      <c r="L157" s="5"/>
    </row>
    <row r="158" spans="1:12" x14ac:dyDescent="0.3">
      <c r="A158" s="3" t="str">
        <f t="shared" si="2"/>
        <v/>
      </c>
      <c r="B158" s="10"/>
      <c r="C158" s="10"/>
      <c r="D158" s="4"/>
      <c r="E158" s="4"/>
      <c r="F158" s="4"/>
      <c r="G158" s="4"/>
      <c r="H158" s="4"/>
      <c r="I158" s="4"/>
      <c r="J158" s="4"/>
      <c r="K158" s="23"/>
      <c r="L158" s="5"/>
    </row>
    <row r="159" spans="1:12" x14ac:dyDescent="0.3">
      <c r="A159" s="3" t="str">
        <f t="shared" si="2"/>
        <v/>
      </c>
      <c r="B159" s="10"/>
      <c r="C159" s="10"/>
      <c r="D159" s="4"/>
      <c r="E159" s="4"/>
      <c r="F159" s="4"/>
      <c r="G159" s="4"/>
      <c r="H159" s="4"/>
      <c r="I159" s="4"/>
      <c r="J159" s="4"/>
      <c r="K159" s="23"/>
      <c r="L159" s="5"/>
    </row>
    <row r="160" spans="1:12" x14ac:dyDescent="0.3">
      <c r="A160" s="3" t="str">
        <f t="shared" si="2"/>
        <v/>
      </c>
      <c r="B160" s="10"/>
      <c r="C160" s="10"/>
      <c r="D160" s="4"/>
      <c r="E160" s="4"/>
      <c r="F160" s="4"/>
      <c r="G160" s="4"/>
      <c r="H160" s="4"/>
      <c r="I160" s="4"/>
      <c r="J160" s="4"/>
      <c r="K160" s="23"/>
      <c r="L160" s="5"/>
    </row>
    <row r="161" spans="1:12" x14ac:dyDescent="0.3">
      <c r="A161" s="3" t="str">
        <f t="shared" si="2"/>
        <v/>
      </c>
      <c r="B161" s="10"/>
      <c r="C161" s="10"/>
      <c r="D161" s="4"/>
      <c r="E161" s="4"/>
      <c r="F161" s="4"/>
      <c r="G161" s="4"/>
      <c r="H161" s="4"/>
      <c r="I161" s="4"/>
      <c r="J161" s="4"/>
      <c r="K161" s="23"/>
      <c r="L161" s="5"/>
    </row>
    <row r="162" spans="1:12" x14ac:dyDescent="0.3">
      <c r="A162" s="3" t="str">
        <f t="shared" si="2"/>
        <v/>
      </c>
      <c r="B162" s="10"/>
      <c r="C162" s="10"/>
      <c r="D162" s="4"/>
      <c r="E162" s="4"/>
      <c r="F162" s="4"/>
      <c r="G162" s="4"/>
      <c r="H162" s="4"/>
      <c r="I162" s="4"/>
      <c r="J162" s="4"/>
      <c r="K162" s="23"/>
      <c r="L162" s="5"/>
    </row>
    <row r="163" spans="1:12" x14ac:dyDescent="0.3">
      <c r="A163" s="3" t="str">
        <f t="shared" si="2"/>
        <v/>
      </c>
      <c r="B163" s="10"/>
      <c r="C163" s="10"/>
      <c r="D163" s="4"/>
      <c r="E163" s="4"/>
      <c r="F163" s="4"/>
      <c r="G163" s="4"/>
      <c r="H163" s="4"/>
      <c r="I163" s="4"/>
      <c r="J163" s="4"/>
      <c r="K163" s="23"/>
      <c r="L163" s="5"/>
    </row>
    <row r="164" spans="1:12" x14ac:dyDescent="0.3">
      <c r="A164" s="3" t="str">
        <f t="shared" si="2"/>
        <v/>
      </c>
      <c r="B164" s="10"/>
      <c r="C164" s="10"/>
      <c r="D164" s="4"/>
      <c r="E164" s="4"/>
      <c r="F164" s="4"/>
      <c r="G164" s="4"/>
      <c r="H164" s="4"/>
      <c r="I164" s="4"/>
      <c r="J164" s="4"/>
      <c r="K164" s="23"/>
      <c r="L164" s="5"/>
    </row>
    <row r="165" spans="1:12" x14ac:dyDescent="0.3">
      <c r="A165" s="3" t="str">
        <f t="shared" si="2"/>
        <v/>
      </c>
      <c r="B165" s="10"/>
      <c r="C165" s="10"/>
      <c r="D165" s="4"/>
      <c r="E165" s="4"/>
      <c r="F165" s="4"/>
      <c r="G165" s="4"/>
      <c r="H165" s="4"/>
      <c r="I165" s="4"/>
      <c r="J165" s="4"/>
      <c r="K165" s="23"/>
      <c r="L165" s="5"/>
    </row>
    <row r="166" spans="1:12" x14ac:dyDescent="0.3">
      <c r="A166" s="3" t="str">
        <f t="shared" si="2"/>
        <v/>
      </c>
      <c r="B166" s="10"/>
      <c r="C166" s="10"/>
      <c r="D166" s="4"/>
      <c r="E166" s="4"/>
      <c r="F166" s="4"/>
      <c r="G166" s="4"/>
      <c r="H166" s="4"/>
      <c r="I166" s="4"/>
      <c r="J166" s="4"/>
      <c r="K166" s="23"/>
      <c r="L166" s="5"/>
    </row>
    <row r="167" spans="1:12" x14ac:dyDescent="0.3">
      <c r="A167" s="3" t="str">
        <f t="shared" si="2"/>
        <v/>
      </c>
      <c r="B167" s="10"/>
      <c r="C167" s="10"/>
      <c r="D167" s="4"/>
      <c r="E167" s="4"/>
      <c r="F167" s="4"/>
      <c r="G167" s="4"/>
      <c r="H167" s="4"/>
      <c r="I167" s="4"/>
      <c r="J167" s="4"/>
      <c r="K167" s="23"/>
      <c r="L167" s="5"/>
    </row>
    <row r="168" spans="1:12" x14ac:dyDescent="0.3">
      <c r="A168" s="3" t="str">
        <f t="shared" si="2"/>
        <v/>
      </c>
      <c r="B168" s="10"/>
      <c r="C168" s="10"/>
      <c r="D168" s="4"/>
      <c r="E168" s="4"/>
      <c r="F168" s="4"/>
      <c r="G168" s="4"/>
      <c r="H168" s="4"/>
      <c r="I168" s="4"/>
      <c r="J168" s="4"/>
      <c r="K168" s="23"/>
      <c r="L168" s="5"/>
    </row>
    <row r="169" spans="1:12" x14ac:dyDescent="0.3">
      <c r="A169" s="3" t="str">
        <f t="shared" si="2"/>
        <v/>
      </c>
      <c r="B169" s="10"/>
      <c r="C169" s="10"/>
      <c r="D169" s="4"/>
      <c r="E169" s="4"/>
      <c r="F169" s="4"/>
      <c r="G169" s="4"/>
      <c r="H169" s="4"/>
      <c r="I169" s="4"/>
      <c r="J169" s="4"/>
      <c r="K169" s="23"/>
      <c r="L169" s="5"/>
    </row>
    <row r="170" spans="1:12" x14ac:dyDescent="0.3">
      <c r="A170" s="3" t="str">
        <f t="shared" si="2"/>
        <v/>
      </c>
      <c r="B170" s="10"/>
      <c r="C170" s="10"/>
      <c r="D170" s="4"/>
      <c r="E170" s="4"/>
      <c r="F170" s="4"/>
      <c r="G170" s="4"/>
      <c r="H170" s="4"/>
      <c r="I170" s="4"/>
      <c r="J170" s="4"/>
      <c r="K170" s="23"/>
      <c r="L170" s="5"/>
    </row>
    <row r="171" spans="1:12" x14ac:dyDescent="0.3">
      <c r="A171" s="3" t="str">
        <f t="shared" si="2"/>
        <v/>
      </c>
      <c r="B171" s="10"/>
      <c r="C171" s="10"/>
      <c r="D171" s="4"/>
      <c r="E171" s="4"/>
      <c r="F171" s="4"/>
      <c r="G171" s="4"/>
      <c r="H171" s="4"/>
      <c r="I171" s="4"/>
      <c r="J171" s="4"/>
      <c r="K171" s="23"/>
      <c r="L171" s="5"/>
    </row>
    <row r="172" spans="1:12" x14ac:dyDescent="0.3">
      <c r="A172" s="3" t="str">
        <f t="shared" si="2"/>
        <v/>
      </c>
      <c r="B172" s="10"/>
      <c r="C172" s="10"/>
      <c r="D172" s="4"/>
      <c r="E172" s="4"/>
      <c r="F172" s="4"/>
      <c r="G172" s="4"/>
      <c r="H172" s="4"/>
      <c r="I172" s="4"/>
      <c r="J172" s="4"/>
      <c r="K172" s="23"/>
      <c r="L172" s="5"/>
    </row>
    <row r="173" spans="1:12" x14ac:dyDescent="0.3">
      <c r="A173" s="3" t="str">
        <f t="shared" si="2"/>
        <v/>
      </c>
      <c r="B173" s="10"/>
      <c r="C173" s="10"/>
      <c r="D173" s="4"/>
      <c r="E173" s="4"/>
      <c r="F173" s="4"/>
      <c r="G173" s="4"/>
      <c r="H173" s="4"/>
      <c r="I173" s="4"/>
      <c r="J173" s="4"/>
      <c r="K173" s="23"/>
      <c r="L173" s="5"/>
    </row>
    <row r="174" spans="1:12" x14ac:dyDescent="0.3">
      <c r="A174" s="3" t="str">
        <f t="shared" si="2"/>
        <v/>
      </c>
      <c r="B174" s="10"/>
      <c r="C174" s="10"/>
      <c r="D174" s="4"/>
      <c r="E174" s="4"/>
      <c r="F174" s="4"/>
      <c r="G174" s="4"/>
      <c r="H174" s="4"/>
      <c r="I174" s="4"/>
      <c r="J174" s="4"/>
      <c r="K174" s="23"/>
      <c r="L174" s="5"/>
    </row>
    <row r="175" spans="1:12" x14ac:dyDescent="0.3">
      <c r="A175" s="3" t="str">
        <f t="shared" si="2"/>
        <v/>
      </c>
      <c r="B175" s="10"/>
      <c r="C175" s="10"/>
      <c r="D175" s="4"/>
      <c r="E175" s="4"/>
      <c r="F175" s="4"/>
      <c r="G175" s="4"/>
      <c r="H175" s="4"/>
      <c r="I175" s="4"/>
      <c r="J175" s="4"/>
      <c r="K175" s="23"/>
      <c r="L175" s="5"/>
    </row>
    <row r="176" spans="1:12" x14ac:dyDescent="0.3">
      <c r="A176" s="3" t="str">
        <f t="shared" si="2"/>
        <v/>
      </c>
      <c r="B176" s="10"/>
      <c r="C176" s="10"/>
      <c r="D176" s="4"/>
      <c r="E176" s="4"/>
      <c r="F176" s="4"/>
      <c r="G176" s="4"/>
      <c r="H176" s="4"/>
      <c r="I176" s="4"/>
      <c r="J176" s="4"/>
      <c r="K176" s="23"/>
      <c r="L176" s="5"/>
    </row>
    <row r="177" spans="1:12" x14ac:dyDescent="0.3">
      <c r="A177" s="3" t="str">
        <f t="shared" si="2"/>
        <v/>
      </c>
      <c r="B177" s="10"/>
      <c r="C177" s="10"/>
      <c r="D177" s="4"/>
      <c r="E177" s="4"/>
      <c r="F177" s="4"/>
      <c r="G177" s="4"/>
      <c r="H177" s="4"/>
      <c r="I177" s="4"/>
      <c r="J177" s="4"/>
      <c r="K177" s="23"/>
      <c r="L177" s="5"/>
    </row>
    <row r="178" spans="1:12" x14ac:dyDescent="0.3">
      <c r="A178" s="3" t="str">
        <f t="shared" si="2"/>
        <v/>
      </c>
      <c r="B178" s="10"/>
      <c r="C178" s="10"/>
      <c r="D178" s="4"/>
      <c r="E178" s="4"/>
      <c r="F178" s="4"/>
      <c r="G178" s="4"/>
      <c r="H178" s="4"/>
      <c r="I178" s="4"/>
      <c r="J178" s="4"/>
      <c r="K178" s="23"/>
      <c r="L178" s="5"/>
    </row>
    <row r="179" spans="1:12" x14ac:dyDescent="0.3">
      <c r="A179" s="3" t="str">
        <f t="shared" si="2"/>
        <v/>
      </c>
      <c r="B179" s="10"/>
      <c r="C179" s="10"/>
      <c r="D179" s="4"/>
      <c r="E179" s="4"/>
      <c r="F179" s="4"/>
      <c r="G179" s="4"/>
      <c r="H179" s="4"/>
      <c r="I179" s="4"/>
      <c r="J179" s="4"/>
      <c r="K179" s="23"/>
      <c r="L179" s="5"/>
    </row>
    <row r="180" spans="1:12" x14ac:dyDescent="0.3">
      <c r="A180" s="3" t="str">
        <f t="shared" si="2"/>
        <v/>
      </c>
      <c r="B180" s="10"/>
      <c r="C180" s="10"/>
      <c r="D180" s="4"/>
      <c r="E180" s="4"/>
      <c r="F180" s="4"/>
      <c r="G180" s="4"/>
      <c r="H180" s="4"/>
      <c r="I180" s="4"/>
      <c r="J180" s="4"/>
      <c r="K180" s="23"/>
      <c r="L180" s="5"/>
    </row>
    <row r="181" spans="1:12" x14ac:dyDescent="0.3">
      <c r="A181" s="3" t="str">
        <f t="shared" si="2"/>
        <v/>
      </c>
      <c r="B181" s="10"/>
      <c r="C181" s="10"/>
      <c r="D181" s="4"/>
      <c r="E181" s="4"/>
      <c r="F181" s="4"/>
      <c r="G181" s="4"/>
      <c r="H181" s="4"/>
      <c r="I181" s="4"/>
      <c r="J181" s="4"/>
      <c r="K181" s="23"/>
      <c r="L181" s="5"/>
    </row>
    <row r="182" spans="1:12" x14ac:dyDescent="0.3">
      <c r="A182" s="3" t="str">
        <f t="shared" si="2"/>
        <v/>
      </c>
      <c r="B182" s="10"/>
      <c r="C182" s="10"/>
      <c r="D182" s="4"/>
      <c r="E182" s="4"/>
      <c r="F182" s="4"/>
      <c r="G182" s="4"/>
      <c r="H182" s="4"/>
      <c r="I182" s="4"/>
      <c r="J182" s="4"/>
      <c r="K182" s="23"/>
      <c r="L182" s="5"/>
    </row>
    <row r="183" spans="1:12" x14ac:dyDescent="0.3">
      <c r="A183" s="3" t="str">
        <f t="shared" si="2"/>
        <v/>
      </c>
      <c r="B183" s="10"/>
      <c r="C183" s="10"/>
      <c r="D183" s="4"/>
      <c r="E183" s="4"/>
      <c r="F183" s="4"/>
      <c r="G183" s="4"/>
      <c r="H183" s="4"/>
      <c r="I183" s="4"/>
      <c r="J183" s="4"/>
      <c r="K183" s="23"/>
      <c r="L183" s="5"/>
    </row>
    <row r="184" spans="1:12" x14ac:dyDescent="0.3">
      <c r="A184" s="3" t="str">
        <f t="shared" si="2"/>
        <v/>
      </c>
      <c r="B184" s="10"/>
      <c r="C184" s="10"/>
      <c r="D184" s="4"/>
      <c r="E184" s="4"/>
      <c r="F184" s="4"/>
      <c r="G184" s="4"/>
      <c r="H184" s="4"/>
      <c r="I184" s="4"/>
      <c r="J184" s="4"/>
      <c r="K184" s="23"/>
      <c r="L184" s="5"/>
    </row>
    <row r="185" spans="1:12" x14ac:dyDescent="0.3">
      <c r="A185" s="3" t="str">
        <f t="shared" si="2"/>
        <v/>
      </c>
      <c r="B185" s="10"/>
      <c r="C185" s="10"/>
      <c r="D185" s="4"/>
      <c r="E185" s="4"/>
      <c r="F185" s="4"/>
      <c r="G185" s="4"/>
      <c r="H185" s="4"/>
      <c r="I185" s="4"/>
      <c r="J185" s="4"/>
      <c r="K185" s="23"/>
      <c r="L185" s="5"/>
    </row>
    <row r="186" spans="1:12" x14ac:dyDescent="0.3">
      <c r="A186" s="3" t="str">
        <f t="shared" si="2"/>
        <v/>
      </c>
      <c r="B186" s="10"/>
      <c r="C186" s="10"/>
      <c r="D186" s="4"/>
      <c r="E186" s="4"/>
      <c r="F186" s="4"/>
      <c r="G186" s="4"/>
      <c r="H186" s="4"/>
      <c r="I186" s="4"/>
      <c r="J186" s="4"/>
      <c r="K186" s="23"/>
      <c r="L186" s="5"/>
    </row>
    <row r="187" spans="1:12" x14ac:dyDescent="0.3">
      <c r="A187" s="3" t="str">
        <f t="shared" si="2"/>
        <v/>
      </c>
      <c r="B187" s="10"/>
      <c r="C187" s="10"/>
      <c r="D187" s="4"/>
      <c r="E187" s="4"/>
      <c r="F187" s="4"/>
      <c r="G187" s="4"/>
      <c r="H187" s="4"/>
      <c r="I187" s="4"/>
      <c r="J187" s="4"/>
      <c r="K187" s="23"/>
      <c r="L187" s="5"/>
    </row>
    <row r="188" spans="1:12" x14ac:dyDescent="0.3">
      <c r="A188" s="3" t="str">
        <f t="shared" si="2"/>
        <v/>
      </c>
      <c r="B188" s="10"/>
      <c r="C188" s="10"/>
      <c r="D188" s="4"/>
      <c r="E188" s="4"/>
      <c r="F188" s="4"/>
      <c r="G188" s="4"/>
      <c r="H188" s="4"/>
      <c r="I188" s="4"/>
      <c r="J188" s="4"/>
      <c r="K188" s="23"/>
      <c r="L188" s="5"/>
    </row>
    <row r="189" spans="1:12" x14ac:dyDescent="0.3">
      <c r="A189" s="3" t="str">
        <f t="shared" si="2"/>
        <v/>
      </c>
      <c r="B189" s="10"/>
      <c r="C189" s="10"/>
      <c r="D189" s="4"/>
      <c r="E189" s="4"/>
      <c r="F189" s="4"/>
      <c r="G189" s="4"/>
      <c r="H189" s="4"/>
      <c r="I189" s="4"/>
      <c r="J189" s="4"/>
      <c r="K189" s="23"/>
      <c r="L189" s="5"/>
    </row>
    <row r="190" spans="1:12" x14ac:dyDescent="0.3">
      <c r="A190" s="3" t="str">
        <f t="shared" si="2"/>
        <v/>
      </c>
      <c r="B190" s="10"/>
      <c r="C190" s="10"/>
      <c r="D190" s="4"/>
      <c r="E190" s="4"/>
      <c r="F190" s="4"/>
      <c r="G190" s="4"/>
      <c r="H190" s="4"/>
      <c r="I190" s="4"/>
      <c r="J190" s="4"/>
      <c r="K190" s="23"/>
      <c r="L190" s="5"/>
    </row>
    <row r="191" spans="1:12" x14ac:dyDescent="0.3">
      <c r="A191" s="3" t="str">
        <f t="shared" si="2"/>
        <v/>
      </c>
      <c r="B191" s="10"/>
      <c r="C191" s="10"/>
      <c r="D191" s="4"/>
      <c r="E191" s="4"/>
      <c r="F191" s="4"/>
      <c r="G191" s="4"/>
      <c r="H191" s="4"/>
      <c r="I191" s="4"/>
      <c r="J191" s="4"/>
      <c r="K191" s="23"/>
      <c r="L191" s="5"/>
    </row>
    <row r="192" spans="1:12" x14ac:dyDescent="0.3">
      <c r="A192" s="3" t="str">
        <f t="shared" si="2"/>
        <v/>
      </c>
      <c r="B192" s="10"/>
      <c r="C192" s="10"/>
      <c r="D192" s="4"/>
      <c r="E192" s="4"/>
      <c r="F192" s="4"/>
      <c r="G192" s="4"/>
      <c r="H192" s="4"/>
      <c r="I192" s="4"/>
      <c r="J192" s="4"/>
      <c r="K192" s="23"/>
      <c r="L192" s="5"/>
    </row>
    <row r="193" spans="1:12" x14ac:dyDescent="0.3">
      <c r="A193" s="3" t="str">
        <f t="shared" si="2"/>
        <v/>
      </c>
      <c r="B193" s="10"/>
      <c r="C193" s="10"/>
      <c r="D193" s="4"/>
      <c r="E193" s="4"/>
      <c r="F193" s="4"/>
      <c r="G193" s="4"/>
      <c r="H193" s="4"/>
      <c r="I193" s="4"/>
      <c r="J193" s="4"/>
      <c r="K193" s="23"/>
      <c r="L193" s="5"/>
    </row>
    <row r="194" spans="1:12" x14ac:dyDescent="0.3">
      <c r="A194" s="3" t="str">
        <f t="shared" si="2"/>
        <v/>
      </c>
      <c r="B194" s="10"/>
      <c r="C194" s="10"/>
      <c r="D194" s="4"/>
      <c r="E194" s="4"/>
      <c r="F194" s="4"/>
      <c r="G194" s="4"/>
      <c r="H194" s="4"/>
      <c r="I194" s="4"/>
      <c r="J194" s="4"/>
      <c r="K194" s="23"/>
      <c r="L194" s="5"/>
    </row>
    <row r="195" spans="1:12" x14ac:dyDescent="0.3">
      <c r="A195" s="3" t="str">
        <f t="shared" si="2"/>
        <v/>
      </c>
      <c r="B195" s="10"/>
      <c r="C195" s="10"/>
      <c r="D195" s="4"/>
      <c r="E195" s="4"/>
      <c r="F195" s="4"/>
      <c r="G195" s="4"/>
      <c r="H195" s="4"/>
      <c r="I195" s="4"/>
      <c r="J195" s="4"/>
      <c r="K195" s="23"/>
      <c r="L195" s="5"/>
    </row>
    <row r="196" spans="1:12" x14ac:dyDescent="0.3">
      <c r="A196" s="3" t="str">
        <f t="shared" si="2"/>
        <v/>
      </c>
      <c r="B196" s="10"/>
      <c r="C196" s="10"/>
      <c r="D196" s="4"/>
      <c r="E196" s="4"/>
      <c r="F196" s="4"/>
      <c r="G196" s="4"/>
      <c r="H196" s="4"/>
      <c r="I196" s="4"/>
      <c r="J196" s="4"/>
      <c r="K196" s="23"/>
      <c r="L196" s="5"/>
    </row>
    <row r="197" spans="1:12" x14ac:dyDescent="0.3">
      <c r="A197" s="3" t="str">
        <f t="shared" si="2"/>
        <v/>
      </c>
      <c r="B197" s="10"/>
      <c r="C197" s="10"/>
      <c r="D197" s="4"/>
      <c r="E197" s="4"/>
      <c r="F197" s="4"/>
      <c r="G197" s="4"/>
      <c r="H197" s="4"/>
      <c r="I197" s="4"/>
      <c r="J197" s="4"/>
      <c r="K197" s="23"/>
      <c r="L197" s="5"/>
    </row>
    <row r="198" spans="1:12" x14ac:dyDescent="0.3">
      <c r="A198" s="3" t="str">
        <f t="shared" si="2"/>
        <v/>
      </c>
      <c r="B198" s="10"/>
      <c r="C198" s="10"/>
      <c r="D198" s="4"/>
      <c r="E198" s="4"/>
      <c r="F198" s="4"/>
      <c r="G198" s="4"/>
      <c r="H198" s="4"/>
      <c r="I198" s="4"/>
      <c r="J198" s="4"/>
      <c r="K198" s="23"/>
      <c r="L198" s="5"/>
    </row>
    <row r="199" spans="1:12" x14ac:dyDescent="0.3">
      <c r="A199" s="3" t="str">
        <f t="shared" si="2"/>
        <v/>
      </c>
      <c r="B199" s="10"/>
      <c r="C199" s="10"/>
      <c r="D199" s="4"/>
      <c r="E199" s="4"/>
      <c r="F199" s="4"/>
      <c r="G199" s="4"/>
      <c r="H199" s="4"/>
      <c r="I199" s="4"/>
      <c r="J199" s="4"/>
      <c r="K199" s="23"/>
      <c r="L199" s="5"/>
    </row>
    <row r="200" spans="1:12" x14ac:dyDescent="0.3">
      <c r="A200" s="3" t="str">
        <f t="shared" si="2"/>
        <v/>
      </c>
      <c r="B200" s="10"/>
      <c r="C200" s="10"/>
      <c r="D200" s="4"/>
      <c r="E200" s="4"/>
      <c r="F200" s="4"/>
      <c r="G200" s="4"/>
      <c r="H200" s="4"/>
      <c r="I200" s="4"/>
      <c r="J200" s="4"/>
      <c r="K200" s="23"/>
      <c r="L200" s="5"/>
    </row>
    <row r="201" spans="1:12" x14ac:dyDescent="0.3">
      <c r="A201" s="3" t="str">
        <f t="shared" si="2"/>
        <v/>
      </c>
      <c r="B201" s="10"/>
      <c r="C201" s="10"/>
      <c r="D201" s="4"/>
      <c r="E201" s="4"/>
      <c r="F201" s="4"/>
      <c r="G201" s="4"/>
      <c r="H201" s="4"/>
      <c r="I201" s="4"/>
      <c r="J201" s="4"/>
      <c r="K201" s="23"/>
      <c r="L201" s="5"/>
    </row>
    <row r="202" spans="1:12" x14ac:dyDescent="0.3">
      <c r="A202" s="3" t="str">
        <f t="shared" si="2"/>
        <v/>
      </c>
      <c r="B202" s="10"/>
      <c r="C202" s="10"/>
      <c r="D202" s="4"/>
      <c r="E202" s="4"/>
      <c r="F202" s="4"/>
      <c r="G202" s="4"/>
      <c r="H202" s="4"/>
      <c r="I202" s="4"/>
      <c r="J202" s="4"/>
      <c r="K202" s="23"/>
      <c r="L202" s="5"/>
    </row>
    <row r="203" spans="1:12" x14ac:dyDescent="0.3">
      <c r="A203" s="3" t="str">
        <f t="shared" si="2"/>
        <v/>
      </c>
      <c r="B203" s="10"/>
      <c r="C203" s="10"/>
      <c r="D203" s="4"/>
      <c r="E203" s="4"/>
      <c r="F203" s="4"/>
      <c r="G203" s="4"/>
      <c r="H203" s="4"/>
      <c r="I203" s="4"/>
      <c r="J203" s="4"/>
      <c r="K203" s="23"/>
      <c r="L203" s="5"/>
    </row>
    <row r="204" spans="1:12" x14ac:dyDescent="0.3">
      <c r="A204" s="3" t="str">
        <f t="shared" si="2"/>
        <v/>
      </c>
      <c r="B204" s="10"/>
      <c r="C204" s="10"/>
      <c r="D204" s="4"/>
      <c r="E204" s="4"/>
      <c r="F204" s="4"/>
      <c r="G204" s="4"/>
      <c r="H204" s="4"/>
      <c r="I204" s="4"/>
      <c r="J204" s="4"/>
      <c r="K204" s="23"/>
      <c r="L204" s="5"/>
    </row>
    <row r="205" spans="1:12" x14ac:dyDescent="0.3">
      <c r="A205" s="3" t="str">
        <f t="shared" si="2"/>
        <v/>
      </c>
      <c r="B205" s="10"/>
      <c r="C205" s="10"/>
      <c r="D205" s="4"/>
      <c r="E205" s="4"/>
      <c r="F205" s="4"/>
      <c r="G205" s="4"/>
      <c r="H205" s="4"/>
      <c r="I205" s="4"/>
      <c r="J205" s="4"/>
      <c r="K205" s="23"/>
      <c r="L205" s="5"/>
    </row>
    <row r="206" spans="1:12" x14ac:dyDescent="0.3">
      <c r="A206" s="3" t="str">
        <f t="shared" si="2"/>
        <v/>
      </c>
      <c r="B206" s="10"/>
      <c r="C206" s="10"/>
      <c r="D206" s="4"/>
      <c r="E206" s="4"/>
      <c r="F206" s="4"/>
      <c r="G206" s="4"/>
      <c r="H206" s="4"/>
      <c r="I206" s="4"/>
      <c r="J206" s="4"/>
      <c r="K206" s="23"/>
      <c r="L206" s="5"/>
    </row>
    <row r="207" spans="1:12" x14ac:dyDescent="0.3">
      <c r="A207" s="3" t="str">
        <f t="shared" si="2"/>
        <v/>
      </c>
      <c r="B207" s="10"/>
      <c r="C207" s="10"/>
      <c r="D207" s="4"/>
      <c r="E207" s="4"/>
      <c r="F207" s="4"/>
      <c r="G207" s="4"/>
      <c r="H207" s="4"/>
      <c r="I207" s="4"/>
      <c r="J207" s="4"/>
      <c r="K207" s="23"/>
      <c r="L207" s="5"/>
    </row>
    <row r="208" spans="1:12" x14ac:dyDescent="0.3">
      <c r="A208" s="6"/>
      <c r="B208" s="5"/>
      <c r="C208" s="5"/>
      <c r="D208" s="6"/>
      <c r="E208" s="6"/>
      <c r="F208" s="6"/>
      <c r="G208" s="6"/>
      <c r="H208" s="6"/>
      <c r="I208" s="6"/>
      <c r="J208" s="5"/>
      <c r="K208" s="5"/>
      <c r="L208" s="5"/>
    </row>
    <row r="209" spans="1:12" x14ac:dyDescent="0.3">
      <c r="A209" s="6"/>
      <c r="B209" s="5"/>
      <c r="C209" s="5"/>
      <c r="D209" s="6"/>
      <c r="E209" s="6"/>
      <c r="F209" s="6"/>
      <c r="G209" s="6"/>
      <c r="H209" s="6"/>
      <c r="I209" s="6"/>
      <c r="J209" s="5"/>
      <c r="K209" s="5"/>
      <c r="L209" s="5"/>
    </row>
  </sheetData>
  <mergeCells count="24">
    <mergeCell ref="E7:F7"/>
    <mergeCell ref="H7:I7"/>
    <mergeCell ref="C1:G3"/>
    <mergeCell ref="I3:J3"/>
    <mergeCell ref="B5:C5"/>
    <mergeCell ref="E5:F6"/>
    <mergeCell ref="H5:I6"/>
    <mergeCell ref="E9:F10"/>
    <mergeCell ref="H9:I10"/>
    <mergeCell ref="E11:F11"/>
    <mergeCell ref="H11:I11"/>
    <mergeCell ref="A12:A13"/>
    <mergeCell ref="B12:B13"/>
    <mergeCell ref="A15:A16"/>
    <mergeCell ref="B15:B16"/>
    <mergeCell ref="C15:C16"/>
    <mergeCell ref="D15:D16"/>
    <mergeCell ref="E15:E16"/>
    <mergeCell ref="K15:K16"/>
    <mergeCell ref="F15:F16"/>
    <mergeCell ref="G15:G16"/>
    <mergeCell ref="H15:H16"/>
    <mergeCell ref="I15:I16"/>
    <mergeCell ref="J15:J16"/>
  </mergeCells>
  <conditionalFormatting sqref="H17">
    <cfRule type="cellIs" dxfId="5" priority="1" operator="equal">
      <formula>""""""</formula>
    </cfRule>
  </conditionalFormatting>
  <conditionalFormatting sqref="H17:H207">
    <cfRule type="cellIs" dxfId="4" priority="2" operator="equal">
      <formula>"Bloqueado"</formula>
    </cfRule>
    <cfRule type="cellIs" dxfId="3" priority="3" operator="equal">
      <formula>"NOK"</formula>
    </cfRule>
    <cfRule type="cellIs" dxfId="2" priority="4" operator="equal">
      <formula>"OK"</formula>
    </cfRule>
  </conditionalFormatting>
  <dataValidations count="8">
    <dataValidation type="list" allowBlank="1" showInputMessage="1" showErrorMessage="1" sqref="B11" xr:uid="{56C6A21C-B0F1-4F5C-A7D5-817706F0A68C}">
      <formula1>"Digital,Estruturante"</formula1>
    </dataValidation>
    <dataValidation type="list" allowBlank="1" showInputMessage="1" showErrorMessage="1" sqref="I17:I207" xr:uid="{44FB0917-28F9-4643-81C7-6F3FE1D232CC}">
      <formula1>"X"</formula1>
    </dataValidation>
    <dataValidation type="list" allowBlank="1" showInputMessage="1" showErrorMessage="1" sqref="D17:D207" xr:uid="{133DD7D7-F948-4A34-A23C-167F25AFCD34}">
      <formula1>"Positivo,Negativo,Destrutivo"</formula1>
    </dataValidation>
    <dataValidation type="list" allowBlank="1" showInputMessage="1" showErrorMessage="1" sqref="F17:F207" xr:uid="{310BCE53-F24E-4EE0-8E9B-29598EABF934}">
      <formula1>"Sim,Não"</formula1>
    </dataValidation>
    <dataValidation type="list" allowBlank="1" showInputMessage="1" showErrorMessage="1" sqref="H17:H207" xr:uid="{A4626063-D88C-4BB9-86FB-903318ECE1A7}">
      <formula1>"OK,NOK,Bloqueado"</formula1>
    </dataValidation>
    <dataValidation type="list" allowBlank="1" showInputMessage="1" showErrorMessage="1" sqref="G17:G207" xr:uid="{03920947-9B53-4B42-9EBC-FDABD9B15E0D}">
      <formula1>"Sim,Não,N/A"</formula1>
    </dataValidation>
    <dataValidation type="list" allowBlank="1" showInputMessage="1" showErrorMessage="1" sqref="E17:E207" xr:uid="{E2665895-35C9-40CF-A44D-3EB4D7E1C8C4}">
      <formula1>"Must,Shold,Could,Wont"</formula1>
    </dataValidation>
    <dataValidation type="list" allowBlank="1" showInputMessage="1" showErrorMessage="1" sqref="B12:B13" xr:uid="{2224D09D-AD4D-4DAE-B100-15FE8A00EC28}">
      <formula1>"Sim,Não,Parcialmente"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EF699B4A-A341-40B3-9A6B-5A7C085434B6}">
          <x14:formula1>
            <xm:f>Parâmetros!$B$2:$B$9</xm:f>
          </x14:formula1>
          <xm:sqref>K17:K207</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BC9E-D508-4A8D-949C-ED22AA952D0D}">
  <sheetPr>
    <tabColor rgb="FF0FE1E1"/>
  </sheetPr>
  <dimension ref="A1:U118"/>
  <sheetViews>
    <sheetView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9.44140625" style="8" bestFit="1" customWidth="1"/>
    <col min="16" max="16" width="14" style="8" bestFit="1" customWidth="1"/>
    <col min="17" max="16384" width="9.109375" style="8"/>
  </cols>
  <sheetData>
    <row r="1" spans="1:21" ht="15" customHeight="1" x14ac:dyDescent="0.3">
      <c r="A1" s="156" t="s">
        <v>104</v>
      </c>
      <c r="B1" s="156"/>
      <c r="C1" s="156"/>
      <c r="D1" s="156"/>
      <c r="E1" s="156"/>
      <c r="F1" s="156"/>
      <c r="G1" s="156"/>
      <c r="H1" s="156"/>
      <c r="I1" s="156"/>
      <c r="J1" s="156"/>
      <c r="K1" s="12"/>
      <c r="L1" s="12"/>
      <c r="M1" s="12"/>
      <c r="N1" s="9"/>
      <c r="O1" s="9"/>
      <c r="P1" s="9"/>
      <c r="Q1" s="9"/>
      <c r="R1" s="9"/>
      <c r="S1" s="9"/>
      <c r="T1" s="9"/>
      <c r="U1" s="9"/>
    </row>
    <row r="2" spans="1:21" ht="15" customHeight="1" x14ac:dyDescent="0.3">
      <c r="A2" s="156"/>
      <c r="B2" s="156"/>
      <c r="C2" s="156"/>
      <c r="D2" s="156"/>
      <c r="E2" s="156"/>
      <c r="F2" s="156"/>
      <c r="G2" s="156"/>
      <c r="H2" s="156"/>
      <c r="I2" s="156"/>
      <c r="J2" s="156"/>
      <c r="K2" s="12"/>
      <c r="L2" s="12"/>
      <c r="M2" s="12"/>
      <c r="N2" s="9"/>
      <c r="O2" s="9"/>
      <c r="P2" s="9"/>
      <c r="Q2" s="9"/>
      <c r="R2" s="9"/>
      <c r="S2" s="9"/>
      <c r="T2" s="9"/>
      <c r="U2" s="9"/>
    </row>
    <row r="3" spans="1:21" ht="15" customHeight="1" x14ac:dyDescent="0.3">
      <c r="A3" s="156"/>
      <c r="B3" s="156"/>
      <c r="C3" s="156"/>
      <c r="D3" s="156"/>
      <c r="E3" s="156"/>
      <c r="F3" s="156"/>
      <c r="G3" s="156"/>
      <c r="H3" s="156"/>
      <c r="I3" s="156"/>
      <c r="J3" s="156"/>
      <c r="K3" s="12"/>
      <c r="L3" s="108" t="str">
        <f>CONCATENATE("Vs.",Guide!C57)</f>
        <v>Vs.0.4</v>
      </c>
      <c r="M3" s="107"/>
      <c r="N3" s="9"/>
      <c r="O3" s="9"/>
      <c r="P3" s="9"/>
      <c r="Q3" s="9"/>
      <c r="R3" s="9"/>
      <c r="S3" s="9"/>
      <c r="T3" s="9"/>
      <c r="U3" s="9"/>
    </row>
    <row r="4" spans="1:21" ht="13.8" x14ac:dyDescent="0.3">
      <c r="A4" s="11"/>
      <c r="B4" s="11"/>
      <c r="C4" s="11"/>
      <c r="D4" s="11"/>
      <c r="E4" s="11"/>
      <c r="F4" s="11"/>
      <c r="G4" s="11"/>
      <c r="H4" s="11"/>
      <c r="I4" s="11"/>
      <c r="J4" s="11"/>
      <c r="K4" s="11"/>
      <c r="L4" s="11"/>
      <c r="M4" s="11"/>
      <c r="N4" s="9"/>
      <c r="O4" s="9"/>
      <c r="P4" s="9"/>
      <c r="Q4" s="9"/>
      <c r="R4" s="9"/>
      <c r="S4" s="9"/>
      <c r="T4" s="9"/>
      <c r="U4" s="9"/>
    </row>
    <row r="5" spans="1:21" ht="14.4" customHeight="1" x14ac:dyDescent="0.3">
      <c r="A5" s="240" t="s">
        <v>105</v>
      </c>
      <c r="B5" s="240"/>
      <c r="C5" s="241">
        <f>'MRT SP10'!B5</f>
        <v>0</v>
      </c>
      <c r="D5" s="241"/>
      <c r="E5" s="241"/>
      <c r="F5" s="241"/>
      <c r="G5" s="241"/>
      <c r="H5" s="241"/>
      <c r="I5" s="241"/>
      <c r="J5" s="241"/>
      <c r="K5" s="241"/>
      <c r="L5" s="241"/>
      <c r="M5" s="11"/>
      <c r="N5" s="9"/>
      <c r="O5" s="9"/>
      <c r="P5" s="9"/>
      <c r="Q5" s="9"/>
      <c r="R5" s="9"/>
      <c r="S5" s="9"/>
      <c r="T5" s="9"/>
      <c r="U5" s="9"/>
    </row>
    <row r="6" spans="1:21" ht="15.6" customHeight="1" x14ac:dyDescent="0.3">
      <c r="A6" s="240"/>
      <c r="B6" s="240"/>
      <c r="C6" s="241"/>
      <c r="D6" s="241"/>
      <c r="E6" s="241"/>
      <c r="F6" s="241"/>
      <c r="G6" s="241"/>
      <c r="H6" s="241"/>
      <c r="I6" s="241"/>
      <c r="J6" s="241"/>
      <c r="K6" s="241"/>
      <c r="L6" s="241"/>
      <c r="M6" s="11"/>
      <c r="N6" s="9"/>
      <c r="O6" s="9"/>
      <c r="P6" s="9"/>
      <c r="Q6" s="9"/>
      <c r="R6" s="9"/>
      <c r="S6" s="9"/>
      <c r="T6" s="9"/>
      <c r="U6" s="9"/>
    </row>
    <row r="7" spans="1:21" ht="5.25" customHeight="1" x14ac:dyDescent="0.3">
      <c r="A7" s="11"/>
      <c r="B7" s="11"/>
      <c r="C7" s="11"/>
      <c r="D7" s="11"/>
      <c r="E7" s="11"/>
      <c r="F7" s="11"/>
      <c r="G7" s="11"/>
      <c r="H7" s="11"/>
      <c r="I7" s="11"/>
      <c r="J7" s="11"/>
      <c r="K7" s="11"/>
      <c r="L7" s="11"/>
      <c r="M7" s="11"/>
      <c r="N7" s="9"/>
      <c r="O7" s="9"/>
      <c r="P7" s="9"/>
      <c r="Q7" s="9"/>
      <c r="R7" s="9"/>
      <c r="S7" s="9"/>
      <c r="T7" s="9"/>
      <c r="U7" s="9"/>
    </row>
    <row r="8" spans="1:21" ht="14.4" customHeight="1" x14ac:dyDescent="0.3">
      <c r="A8" s="240" t="s">
        <v>106</v>
      </c>
      <c r="B8" s="240"/>
      <c r="C8" s="242">
        <f>'MRT SP10'!B11</f>
        <v>0</v>
      </c>
      <c r="D8" s="242"/>
      <c r="E8" s="11"/>
      <c r="F8" s="11"/>
      <c r="G8" s="11"/>
      <c r="H8" s="222" t="str">
        <f>'MRT SP1'!A6</f>
        <v>QA</v>
      </c>
      <c r="I8" s="242">
        <f>'MRT SP10'!B6</f>
        <v>0</v>
      </c>
      <c r="J8" s="242"/>
      <c r="K8" s="242"/>
      <c r="L8" s="242"/>
      <c r="M8" s="11"/>
      <c r="N8" s="9"/>
      <c r="O8" s="9"/>
      <c r="P8" s="9"/>
      <c r="Q8" s="9"/>
      <c r="R8" s="9"/>
      <c r="S8" s="9"/>
      <c r="T8" s="9"/>
      <c r="U8" s="9"/>
    </row>
    <row r="9" spans="1:21" ht="14.4" customHeight="1" x14ac:dyDescent="0.3">
      <c r="A9" s="240"/>
      <c r="B9" s="240"/>
      <c r="C9" s="242"/>
      <c r="D9" s="242"/>
      <c r="E9" s="11"/>
      <c r="F9" s="11"/>
      <c r="G9" s="11"/>
      <c r="H9" s="222"/>
      <c r="I9" s="242"/>
      <c r="J9" s="242"/>
      <c r="K9" s="242"/>
      <c r="L9" s="242"/>
      <c r="M9" s="11"/>
      <c r="N9" s="9"/>
      <c r="O9" s="9"/>
      <c r="P9" s="9"/>
      <c r="Q9" s="9"/>
      <c r="R9" s="9"/>
      <c r="S9" s="9"/>
      <c r="T9" s="9"/>
      <c r="U9" s="9"/>
    </row>
    <row r="10" spans="1:21" ht="5.25" customHeight="1" x14ac:dyDescent="0.3">
      <c r="A10" s="11"/>
      <c r="B10" s="11"/>
      <c r="C10" s="11"/>
      <c r="D10" s="11"/>
      <c r="E10" s="11"/>
      <c r="F10" s="11"/>
      <c r="G10" s="11"/>
      <c r="H10" s="11"/>
      <c r="I10" s="11"/>
      <c r="J10" s="11"/>
      <c r="K10" s="11"/>
      <c r="L10" s="11"/>
      <c r="M10" s="11"/>
      <c r="N10" s="9"/>
      <c r="O10" s="9"/>
      <c r="P10" s="9"/>
      <c r="Q10" s="9"/>
      <c r="R10" s="9"/>
      <c r="S10" s="9"/>
      <c r="T10" s="9"/>
      <c r="U10" s="9"/>
    </row>
    <row r="11" spans="1:21" x14ac:dyDescent="0.3">
      <c r="A11" s="222" t="s">
        <v>107</v>
      </c>
      <c r="B11" s="222"/>
      <c r="C11" s="207">
        <f>'MRT SP10'!B7</f>
        <v>0</v>
      </c>
      <c r="D11" s="11"/>
      <c r="E11" s="222" t="s">
        <v>108</v>
      </c>
      <c r="F11" s="222"/>
      <c r="G11" s="223" t="str">
        <f>IF('MRT SP10'!B8="","",'MRT SP10'!B8)</f>
        <v/>
      </c>
      <c r="H11" s="224"/>
      <c r="I11" s="11"/>
      <c r="J11" s="222" t="s">
        <v>109</v>
      </c>
      <c r="K11" s="222"/>
      <c r="L11" s="223" t="str">
        <f>IF('MRT SP10'!B9="","",'MRT SP10'!B9)</f>
        <v/>
      </c>
      <c r="M11" s="224"/>
      <c r="N11" s="9"/>
      <c r="O11" s="9"/>
      <c r="P11" s="9"/>
      <c r="Q11" s="9"/>
      <c r="R11" s="9"/>
      <c r="S11" s="9"/>
      <c r="T11" s="9"/>
      <c r="U11" s="9"/>
    </row>
    <row r="12" spans="1:21" ht="15" customHeight="1" x14ac:dyDescent="0.3">
      <c r="A12" s="222"/>
      <c r="B12" s="222"/>
      <c r="C12" s="207"/>
      <c r="D12" s="11"/>
      <c r="E12" s="222"/>
      <c r="F12" s="222"/>
      <c r="G12" s="224"/>
      <c r="H12" s="224"/>
      <c r="I12" s="11"/>
      <c r="J12" s="222"/>
      <c r="K12" s="222"/>
      <c r="L12" s="224"/>
      <c r="M12" s="224"/>
      <c r="N12" s="9"/>
      <c r="O12" s="9"/>
      <c r="P12" s="9"/>
      <c r="Q12" s="9"/>
      <c r="R12" s="9"/>
      <c r="S12" s="9"/>
      <c r="T12" s="9"/>
      <c r="U12" s="9"/>
    </row>
    <row r="13" spans="1:21" ht="5.25" customHeight="1" x14ac:dyDescent="0.3">
      <c r="A13" s="11"/>
      <c r="B13" s="11"/>
      <c r="C13" s="11"/>
      <c r="D13" s="11"/>
      <c r="E13" s="11"/>
      <c r="F13" s="11"/>
      <c r="G13" s="11"/>
      <c r="H13" s="11"/>
      <c r="I13" s="11"/>
      <c r="J13" s="11"/>
      <c r="K13" s="11"/>
      <c r="L13" s="11"/>
      <c r="M13" s="11"/>
      <c r="N13" s="9"/>
      <c r="O13" s="9"/>
      <c r="P13" s="9"/>
      <c r="Q13" s="9"/>
      <c r="R13" s="9"/>
      <c r="S13" s="9"/>
      <c r="T13" s="9"/>
      <c r="U13" s="9"/>
    </row>
    <row r="14" spans="1:21" ht="15" customHeight="1" x14ac:dyDescent="0.3">
      <c r="A14" s="206" t="s">
        <v>110</v>
      </c>
      <c r="B14" s="206"/>
      <c r="C14" s="207">
        <f>COUNTA('MRT SP10'!C17:C205)</f>
        <v>0</v>
      </c>
      <c r="D14" s="11"/>
      <c r="E14" s="206" t="s">
        <v>111</v>
      </c>
      <c r="F14" s="206"/>
      <c r="G14" s="207">
        <f>C22+C24</f>
        <v>0</v>
      </c>
      <c r="H14" s="11"/>
      <c r="I14" s="206" t="s">
        <v>112</v>
      </c>
      <c r="J14" s="206"/>
      <c r="K14" s="207">
        <f>C26+C28</f>
        <v>0</v>
      </c>
      <c r="L14" s="11"/>
      <c r="M14" s="11"/>
      <c r="N14" s="9"/>
      <c r="O14" s="9"/>
      <c r="P14" s="9"/>
      <c r="Q14" s="9"/>
      <c r="R14" s="9"/>
      <c r="S14" s="9"/>
      <c r="T14" s="9"/>
      <c r="U14" s="9"/>
    </row>
    <row r="15" spans="1:21" ht="15" customHeight="1" x14ac:dyDescent="0.3">
      <c r="A15" s="206"/>
      <c r="B15" s="206"/>
      <c r="C15" s="207"/>
      <c r="D15" s="11"/>
      <c r="E15" s="206"/>
      <c r="F15" s="206"/>
      <c r="G15" s="207"/>
      <c r="H15" s="11"/>
      <c r="I15" s="206"/>
      <c r="J15" s="206"/>
      <c r="K15" s="207"/>
      <c r="L15" s="11"/>
      <c r="M15" s="11"/>
      <c r="N15" s="9"/>
      <c r="O15" s="9"/>
      <c r="P15" s="9"/>
      <c r="Q15" s="9"/>
      <c r="R15" s="9"/>
      <c r="S15" s="9"/>
      <c r="T15" s="9"/>
      <c r="U15" s="9"/>
    </row>
    <row r="16" spans="1:21" ht="5.25" customHeight="1" x14ac:dyDescent="0.3">
      <c r="A16" s="11"/>
      <c r="B16" s="11"/>
      <c r="C16" s="11"/>
      <c r="D16" s="11"/>
      <c r="E16" s="11"/>
      <c r="F16" s="11"/>
      <c r="G16" s="11"/>
      <c r="H16" s="11"/>
      <c r="I16" s="11"/>
      <c r="J16" s="11"/>
      <c r="K16" s="11"/>
      <c r="L16" s="11"/>
      <c r="M16" s="11"/>
      <c r="N16" s="9"/>
      <c r="O16" s="9"/>
      <c r="P16" s="9"/>
      <c r="Q16" s="9"/>
      <c r="R16" s="9"/>
      <c r="S16" s="9"/>
      <c r="T16" s="9"/>
      <c r="U16" s="9"/>
    </row>
    <row r="17" spans="1:21" ht="15" customHeight="1" x14ac:dyDescent="0.3">
      <c r="A17" s="206" t="s">
        <v>113</v>
      </c>
      <c r="B17" s="206"/>
      <c r="C17" s="270" t="str">
        <f>IF('MRT SP10'!H7="","",'MRT SP10'!H7/'MRT SP10'!E7)</f>
        <v/>
      </c>
      <c r="D17" s="11"/>
      <c r="E17" s="206" t="s">
        <v>114</v>
      </c>
      <c r="F17" s="206"/>
      <c r="G17" s="233">
        <f>IF(C14=0,0,C14/'MRT SP10'!H7)</f>
        <v>0</v>
      </c>
      <c r="H17" s="11"/>
      <c r="I17" s="235" t="s">
        <v>115</v>
      </c>
      <c r="J17" s="235"/>
      <c r="K17" s="207">
        <f>'MRT SP10'!B12</f>
        <v>0</v>
      </c>
      <c r="L17" s="207"/>
      <c r="M17" s="11"/>
      <c r="N17" s="9"/>
      <c r="O17" s="9"/>
      <c r="P17" s="9"/>
      <c r="Q17" s="9"/>
      <c r="R17" s="9"/>
      <c r="S17" s="9"/>
      <c r="T17" s="9"/>
      <c r="U17" s="9"/>
    </row>
    <row r="18" spans="1:21" ht="15" customHeight="1" x14ac:dyDescent="0.3">
      <c r="A18" s="206"/>
      <c r="B18" s="206"/>
      <c r="C18" s="270"/>
      <c r="D18" s="11"/>
      <c r="E18" s="206"/>
      <c r="F18" s="206"/>
      <c r="G18" s="233"/>
      <c r="H18" s="11"/>
      <c r="I18" s="235"/>
      <c r="J18" s="235"/>
      <c r="K18" s="207"/>
      <c r="L18" s="207"/>
      <c r="M18" s="11"/>
      <c r="N18" s="9"/>
      <c r="O18" s="9"/>
      <c r="P18" s="9"/>
      <c r="Q18" s="9"/>
      <c r="R18" s="9"/>
      <c r="S18" s="9"/>
      <c r="T18" s="9"/>
      <c r="U18" s="9"/>
    </row>
    <row r="19" spans="1:21" ht="13.8" x14ac:dyDescent="0.3">
      <c r="A19" s="11"/>
      <c r="B19" s="11"/>
      <c r="C19" s="11"/>
      <c r="D19" s="11"/>
      <c r="E19" s="11"/>
      <c r="F19" s="11"/>
      <c r="G19" s="11"/>
      <c r="H19" s="11"/>
      <c r="I19" s="11"/>
      <c r="J19" s="11"/>
      <c r="K19" s="11"/>
      <c r="L19" s="11"/>
      <c r="M19" s="11"/>
      <c r="N19" s="9"/>
      <c r="O19" s="9"/>
      <c r="P19" s="9"/>
      <c r="Q19" s="9"/>
      <c r="R19" s="9"/>
      <c r="S19" s="9"/>
      <c r="T19" s="9"/>
      <c r="U19" s="9"/>
    </row>
    <row r="20" spans="1:21" x14ac:dyDescent="0.3">
      <c r="A20" s="209" t="s">
        <v>116</v>
      </c>
      <c r="B20" s="209"/>
      <c r="C20" s="211" t="s">
        <v>117</v>
      </c>
      <c r="D20" s="211" t="s">
        <v>118</v>
      </c>
      <c r="E20" s="11"/>
      <c r="F20" s="11"/>
      <c r="G20" s="11"/>
      <c r="H20" s="11"/>
      <c r="I20" s="11"/>
      <c r="J20" s="11"/>
      <c r="K20" s="11"/>
      <c r="L20" s="11"/>
      <c r="M20" s="11"/>
      <c r="N20" s="9"/>
      <c r="O20" s="9"/>
      <c r="P20" s="9"/>
      <c r="Q20" s="9"/>
      <c r="R20" s="9"/>
      <c r="S20" s="9"/>
      <c r="T20" s="9"/>
      <c r="U20" s="9"/>
    </row>
    <row r="21" spans="1:21" ht="15" customHeight="1" x14ac:dyDescent="0.3">
      <c r="A21" s="210"/>
      <c r="B21" s="210"/>
      <c r="C21" s="212"/>
      <c r="D21" s="212"/>
      <c r="E21" s="11"/>
      <c r="F21" s="11"/>
      <c r="G21" s="11"/>
      <c r="H21" s="11"/>
      <c r="I21" s="11"/>
      <c r="J21" s="11"/>
      <c r="K21" s="11"/>
      <c r="L21" s="11"/>
      <c r="M21" s="11"/>
      <c r="N21" s="9"/>
      <c r="O21" s="9"/>
      <c r="P21" s="9"/>
      <c r="Q21" s="9"/>
      <c r="R21" s="9"/>
      <c r="S21" s="9"/>
      <c r="T21" s="9"/>
      <c r="U21" s="9"/>
    </row>
    <row r="22" spans="1:21" ht="15" customHeight="1" x14ac:dyDescent="0.3">
      <c r="A22" s="203" t="s">
        <v>119</v>
      </c>
      <c r="B22" s="203"/>
      <c r="C22" s="204">
        <f>COUNTIF('MRT SP10'!$H$15:H205,"OK")</f>
        <v>0</v>
      </c>
      <c r="D22" s="269">
        <f>IF(C22=0,0,C22/$C$14)</f>
        <v>0</v>
      </c>
      <c r="E22" s="231"/>
      <c r="F22" s="11"/>
      <c r="G22" s="11"/>
      <c r="H22" s="11"/>
      <c r="I22" s="11"/>
      <c r="J22" s="11"/>
      <c r="K22" s="11"/>
      <c r="L22" s="11"/>
      <c r="M22" s="11"/>
      <c r="N22" s="9"/>
      <c r="O22" s="9"/>
      <c r="P22" s="9"/>
      <c r="Q22" s="9"/>
      <c r="R22" s="9"/>
      <c r="S22" s="9"/>
      <c r="T22" s="9"/>
      <c r="U22" s="9"/>
    </row>
    <row r="23" spans="1:21" ht="15" customHeight="1" x14ac:dyDescent="0.3">
      <c r="A23" s="203"/>
      <c r="B23" s="203"/>
      <c r="C23" s="204"/>
      <c r="D23" s="269"/>
      <c r="E23" s="231"/>
      <c r="F23" s="11"/>
      <c r="G23" s="11"/>
      <c r="H23" s="11"/>
      <c r="I23" s="11"/>
      <c r="J23" s="11"/>
      <c r="K23" s="11"/>
      <c r="L23" s="11"/>
      <c r="M23" s="11"/>
      <c r="N23" s="9"/>
      <c r="O23" s="9"/>
      <c r="P23" s="9"/>
      <c r="Q23" s="9"/>
      <c r="R23" s="9"/>
      <c r="S23" s="9"/>
      <c r="T23" s="9"/>
      <c r="U23" s="9"/>
    </row>
    <row r="24" spans="1:21" ht="15" customHeight="1" x14ac:dyDescent="0.3">
      <c r="A24" s="203" t="s">
        <v>120</v>
      </c>
      <c r="B24" s="203"/>
      <c r="C24" s="204">
        <f>COUNTIF('MRT SP10'!$H$15:H205,"NOK")</f>
        <v>0</v>
      </c>
      <c r="D24" s="269">
        <f t="shared" ref="D24" si="0">IF(C24=0,0,C24/$C$14)</f>
        <v>0</v>
      </c>
      <c r="E24" s="231"/>
      <c r="F24" s="11"/>
      <c r="G24" s="11"/>
      <c r="H24" s="11"/>
      <c r="I24" s="11"/>
      <c r="J24" s="11"/>
      <c r="K24" s="11"/>
      <c r="L24" s="11"/>
      <c r="M24" s="11"/>
      <c r="N24" s="9"/>
      <c r="O24" s="9"/>
      <c r="P24" s="9"/>
      <c r="Q24" s="9"/>
      <c r="R24" s="9"/>
      <c r="S24" s="9"/>
      <c r="T24" s="9"/>
      <c r="U24" s="9"/>
    </row>
    <row r="25" spans="1:21" ht="15" customHeight="1" x14ac:dyDescent="0.3">
      <c r="A25" s="203"/>
      <c r="B25" s="203"/>
      <c r="C25" s="204"/>
      <c r="D25" s="269"/>
      <c r="E25" s="234"/>
      <c r="F25" s="11"/>
      <c r="G25" s="11"/>
      <c r="H25" s="11"/>
      <c r="I25" s="11"/>
      <c r="J25" s="11"/>
      <c r="K25" s="11"/>
      <c r="L25" s="11"/>
      <c r="M25" s="11"/>
      <c r="N25" s="9"/>
      <c r="O25" s="9"/>
      <c r="P25" s="9"/>
      <c r="Q25" s="9"/>
      <c r="R25" s="9"/>
      <c r="S25" s="9"/>
      <c r="T25" s="9"/>
      <c r="U25" s="9"/>
    </row>
    <row r="26" spans="1:21" ht="15" customHeight="1" x14ac:dyDescent="0.3">
      <c r="A26" s="203" t="s">
        <v>121</v>
      </c>
      <c r="B26" s="203"/>
      <c r="C26" s="204">
        <f>COUNTIF('MRT SP10'!$H$15:H205,"Bloqueado")</f>
        <v>0</v>
      </c>
      <c r="D26" s="269">
        <f t="shared" ref="D26" si="1">IF(C26=0,0,C26/$C$14)</f>
        <v>0</v>
      </c>
      <c r="E26" s="231"/>
      <c r="F26" s="11"/>
      <c r="G26" s="11"/>
      <c r="H26" s="11"/>
      <c r="I26" s="11"/>
      <c r="J26" s="11"/>
      <c r="K26" s="11"/>
      <c r="L26" s="11"/>
      <c r="M26" s="11"/>
      <c r="N26" s="9"/>
      <c r="O26" s="9"/>
      <c r="P26" s="9"/>
      <c r="Q26" s="9"/>
      <c r="R26" s="9"/>
      <c r="S26" s="9"/>
      <c r="T26" s="9"/>
      <c r="U26" s="9"/>
    </row>
    <row r="27" spans="1:21" ht="15" customHeight="1" x14ac:dyDescent="0.3">
      <c r="A27" s="203"/>
      <c r="B27" s="203"/>
      <c r="C27" s="204"/>
      <c r="D27" s="269"/>
      <c r="E27" s="234"/>
      <c r="F27" s="11"/>
      <c r="G27" s="11"/>
      <c r="H27" s="11"/>
      <c r="I27" s="11"/>
      <c r="J27" s="11"/>
      <c r="K27" s="11"/>
      <c r="L27" s="11"/>
      <c r="M27" s="11"/>
      <c r="N27" s="9"/>
      <c r="O27" s="9"/>
      <c r="P27" s="9"/>
      <c r="Q27" s="9"/>
      <c r="R27" s="9"/>
      <c r="S27" s="9"/>
      <c r="T27" s="9"/>
      <c r="U27" s="9"/>
    </row>
    <row r="28" spans="1:21" ht="15" customHeight="1" x14ac:dyDescent="0.3">
      <c r="A28" s="203" t="s">
        <v>122</v>
      </c>
      <c r="B28" s="203"/>
      <c r="C28" s="204">
        <f>C14-(C22+C24+C26)</f>
        <v>0</v>
      </c>
      <c r="D28" s="269">
        <f t="shared" ref="D28" si="2">IF(C28=0,0,C28/$C$14)</f>
        <v>0</v>
      </c>
      <c r="E28" s="231"/>
      <c r="F28" s="11"/>
      <c r="G28" s="11"/>
      <c r="H28" s="11"/>
      <c r="I28" s="11"/>
      <c r="J28" s="11"/>
      <c r="K28" s="11"/>
      <c r="L28" s="11"/>
      <c r="M28" s="11"/>
      <c r="N28" s="9"/>
      <c r="O28" s="9"/>
      <c r="P28" s="9"/>
      <c r="Q28" s="9"/>
      <c r="R28" s="9"/>
      <c r="S28" s="9"/>
      <c r="T28" s="9"/>
      <c r="U28" s="9"/>
    </row>
    <row r="29" spans="1:21" ht="14.25" customHeight="1" x14ac:dyDescent="0.3">
      <c r="A29" s="203"/>
      <c r="B29" s="203"/>
      <c r="C29" s="204"/>
      <c r="D29" s="269"/>
      <c r="E29" s="234"/>
      <c r="F29" s="11"/>
      <c r="G29" s="11"/>
      <c r="H29" s="11"/>
      <c r="I29" s="11"/>
      <c r="J29" s="11"/>
      <c r="K29" s="11"/>
      <c r="L29" s="11"/>
      <c r="M29" s="11"/>
      <c r="N29" s="9"/>
      <c r="O29" s="9"/>
      <c r="P29" s="9"/>
      <c r="Q29" s="9"/>
      <c r="R29" s="9"/>
      <c r="S29" s="9"/>
      <c r="T29" s="9"/>
      <c r="U29" s="9"/>
    </row>
    <row r="30" spans="1:21" ht="13.8" x14ac:dyDescent="0.3">
      <c r="A30" s="11"/>
      <c r="B30" s="11"/>
      <c r="C30" s="11"/>
      <c r="D30" s="11"/>
      <c r="E30" s="11"/>
      <c r="F30" s="11"/>
      <c r="G30" s="11"/>
      <c r="H30" s="11"/>
      <c r="I30" s="11"/>
      <c r="J30" s="11"/>
      <c r="K30" s="11"/>
      <c r="L30" s="11"/>
      <c r="M30" s="11"/>
      <c r="N30" s="9"/>
      <c r="O30" s="9"/>
      <c r="P30" s="9"/>
      <c r="Q30" s="9"/>
      <c r="R30" s="9"/>
      <c r="S30" s="9"/>
      <c r="T30" s="9"/>
      <c r="U30" s="9"/>
    </row>
    <row r="31" spans="1:21" x14ac:dyDescent="0.3">
      <c r="A31" s="225" t="s">
        <v>123</v>
      </c>
      <c r="B31" s="226"/>
      <c r="C31" s="226"/>
      <c r="D31" s="226"/>
      <c r="E31" s="227"/>
      <c r="F31" s="211" t="s">
        <v>117</v>
      </c>
      <c r="G31" s="211" t="s">
        <v>118</v>
      </c>
      <c r="H31" s="11"/>
      <c r="I31" s="11"/>
      <c r="J31" s="11"/>
      <c r="K31" s="11"/>
      <c r="L31" s="11"/>
      <c r="M31" s="11"/>
      <c r="N31" s="9"/>
      <c r="O31" s="9"/>
      <c r="Q31" s="9"/>
      <c r="R31" s="9"/>
      <c r="S31" s="9"/>
      <c r="T31" s="9"/>
      <c r="U31" s="9"/>
    </row>
    <row r="32" spans="1:21" x14ac:dyDescent="0.3">
      <c r="A32" s="228"/>
      <c r="B32" s="229"/>
      <c r="C32" s="229"/>
      <c r="D32" s="229"/>
      <c r="E32" s="230"/>
      <c r="F32" s="212"/>
      <c r="G32" s="212"/>
      <c r="H32" s="11"/>
      <c r="I32" s="11"/>
      <c r="J32" s="11"/>
      <c r="K32" s="11"/>
      <c r="L32" s="11"/>
      <c r="M32" s="11"/>
      <c r="N32" s="9"/>
      <c r="O32" s="9"/>
      <c r="P32" s="9"/>
      <c r="Q32" s="9"/>
      <c r="R32" s="9"/>
      <c r="S32" s="9"/>
      <c r="T32" s="9"/>
      <c r="U32" s="9"/>
    </row>
    <row r="33" spans="1:21" x14ac:dyDescent="0.3">
      <c r="A33" s="208" t="str">
        <f>Parâmetros!B2</f>
        <v>Funcionalidade prevista e não entregue</v>
      </c>
      <c r="B33" s="208"/>
      <c r="C33" s="208"/>
      <c r="D33" s="208"/>
      <c r="E33" s="208"/>
      <c r="F33" s="24">
        <f>COUNTIF('MRT SP10'!$K$15:$K$205,A33)</f>
        <v>0</v>
      </c>
      <c r="G33" s="22">
        <f>IF($F$41=0,0,F33/$F$41)</f>
        <v>0</v>
      </c>
      <c r="H33" s="11"/>
      <c r="I33" s="11"/>
      <c r="J33" s="11"/>
      <c r="K33" s="11"/>
      <c r="L33" s="11"/>
      <c r="M33" s="11"/>
      <c r="N33" s="9"/>
      <c r="O33" s="9"/>
      <c r="P33" s="9"/>
      <c r="Q33" s="9"/>
      <c r="R33" s="9"/>
      <c r="S33" s="9"/>
      <c r="T33" s="9"/>
      <c r="U33" s="9"/>
    </row>
    <row r="34" spans="1:21" x14ac:dyDescent="0.3">
      <c r="A34" s="208" t="str">
        <f>Parâmetros!B3</f>
        <v>Funcionalidade saiu do escopo desta sprint</v>
      </c>
      <c r="B34" s="208"/>
      <c r="C34" s="208"/>
      <c r="D34" s="208"/>
      <c r="E34" s="208"/>
      <c r="F34" s="24">
        <f>COUNTIF('MRT SP10'!$K$15:$K$205,A34)</f>
        <v>0</v>
      </c>
      <c r="G34" s="22">
        <f t="shared" ref="G34:G41" si="3">IF($F$41=0,0,F34/$F$41)</f>
        <v>0</v>
      </c>
      <c r="H34" s="11"/>
      <c r="I34" s="11"/>
      <c r="J34" s="11"/>
      <c r="K34" s="11"/>
      <c r="L34" s="11"/>
      <c r="M34" s="11"/>
      <c r="N34" s="9"/>
      <c r="O34" s="9"/>
      <c r="P34" s="9"/>
      <c r="Q34" s="9"/>
      <c r="R34" s="9"/>
      <c r="S34" s="9"/>
      <c r="T34" s="9"/>
      <c r="U34" s="9"/>
    </row>
    <row r="35" spans="1:21" x14ac:dyDescent="0.3">
      <c r="A35" s="208" t="str">
        <f>Parâmetros!B4</f>
        <v>Demora na entrega da funcionalidade</v>
      </c>
      <c r="B35" s="208"/>
      <c r="C35" s="208"/>
      <c r="D35" s="208"/>
      <c r="E35" s="208"/>
      <c r="F35" s="24">
        <f>COUNTIF('MRT SP10'!$K$15:$K$205,A35)</f>
        <v>0</v>
      </c>
      <c r="G35" s="22">
        <f t="shared" si="3"/>
        <v>0</v>
      </c>
      <c r="H35" s="11"/>
      <c r="I35" s="11"/>
      <c r="J35" s="11"/>
      <c r="K35" s="11"/>
      <c r="L35" s="11"/>
      <c r="M35" s="11"/>
      <c r="N35" s="9"/>
      <c r="O35" s="9"/>
      <c r="P35" s="9"/>
      <c r="Q35" s="9"/>
      <c r="R35" s="9"/>
      <c r="S35" s="9"/>
      <c r="T35" s="9"/>
      <c r="U35" s="9"/>
    </row>
    <row r="36" spans="1:21" x14ac:dyDescent="0.3">
      <c r="A36" s="208" t="str">
        <f>Parâmetros!B5</f>
        <v>Falta de planejamento de tempo do QA</v>
      </c>
      <c r="B36" s="208"/>
      <c r="C36" s="208"/>
      <c r="D36" s="208"/>
      <c r="E36" s="208"/>
      <c r="F36" s="24">
        <f>COUNTIF('MRT SP10'!$K$15:$K$205,A36)</f>
        <v>0</v>
      </c>
      <c r="G36" s="22">
        <f t="shared" si="3"/>
        <v>0</v>
      </c>
      <c r="H36" s="11"/>
      <c r="I36" s="11"/>
      <c r="J36" s="11"/>
      <c r="K36" s="11"/>
      <c r="L36" s="11"/>
      <c r="M36" s="11"/>
      <c r="N36" s="9"/>
      <c r="O36" s="9"/>
      <c r="P36" s="9"/>
      <c r="Q36" s="9"/>
      <c r="R36" s="9"/>
      <c r="S36" s="9"/>
      <c r="T36" s="9"/>
      <c r="U36" s="9"/>
    </row>
    <row r="37" spans="1:21" x14ac:dyDescent="0.3">
      <c r="A37" s="208" t="str">
        <f>Parâmetros!B6</f>
        <v>Teste não era aplicável</v>
      </c>
      <c r="B37" s="208"/>
      <c r="C37" s="208"/>
      <c r="D37" s="208"/>
      <c r="E37" s="208"/>
      <c r="F37" s="24">
        <f>COUNTIF('MRT SP10'!$K$15:$K$205,A37)</f>
        <v>0</v>
      </c>
      <c r="G37" s="22">
        <f t="shared" si="3"/>
        <v>0</v>
      </c>
      <c r="H37" s="11"/>
      <c r="I37" s="11"/>
      <c r="J37" s="11"/>
      <c r="K37" s="11"/>
      <c r="L37" s="11"/>
      <c r="M37" s="11"/>
      <c r="N37" s="9"/>
      <c r="O37" s="9"/>
      <c r="P37" s="9"/>
      <c r="Q37" s="9"/>
      <c r="R37" s="9"/>
      <c r="S37" s="9"/>
      <c r="T37" s="9"/>
      <c r="U37" s="9"/>
    </row>
    <row r="38" spans="1:21" x14ac:dyDescent="0.3">
      <c r="A38" s="208" t="str">
        <f>Parâmetros!B7</f>
        <v>Equipe despriorizou o teste ou o critério de aceite</v>
      </c>
      <c r="B38" s="208"/>
      <c r="C38" s="208"/>
      <c r="D38" s="208"/>
      <c r="E38" s="208"/>
      <c r="F38" s="24">
        <f>COUNTIF('MRT SP10'!$K$15:$K$205,A38)</f>
        <v>0</v>
      </c>
      <c r="G38" s="22">
        <f t="shared" si="3"/>
        <v>0</v>
      </c>
      <c r="H38" s="11"/>
      <c r="I38" s="11"/>
      <c r="J38" s="11"/>
      <c r="K38" s="11"/>
      <c r="L38" s="11"/>
      <c r="M38" s="11"/>
      <c r="N38" s="9"/>
      <c r="O38" s="9"/>
      <c r="P38" s="9"/>
      <c r="Q38" s="9"/>
      <c r="R38" s="9"/>
      <c r="S38" s="9"/>
      <c r="T38" s="9"/>
      <c r="U38" s="9"/>
    </row>
    <row r="39" spans="1:21" x14ac:dyDescent="0.3">
      <c r="A39" s="208" t="str">
        <f>Parâmetros!B8</f>
        <v>Equipe priorizou testar na proxima sprint</v>
      </c>
      <c r="B39" s="208"/>
      <c r="C39" s="208"/>
      <c r="D39" s="208"/>
      <c r="E39" s="208"/>
      <c r="F39" s="24">
        <f>COUNTIF('MRT SP10'!$K$15:$K$205,A39)</f>
        <v>0</v>
      </c>
      <c r="G39" s="22">
        <f t="shared" si="3"/>
        <v>0</v>
      </c>
      <c r="H39" s="11"/>
      <c r="I39" s="11"/>
      <c r="J39" s="11"/>
      <c r="K39" s="11"/>
      <c r="L39" s="11"/>
      <c r="M39" s="11"/>
      <c r="N39" s="9"/>
      <c r="O39" s="9"/>
      <c r="P39" s="9"/>
      <c r="Q39" s="9"/>
      <c r="R39" s="9"/>
      <c r="S39" s="9"/>
      <c r="T39" s="9"/>
      <c r="U39" s="9"/>
    </row>
    <row r="40" spans="1:21" x14ac:dyDescent="0.3">
      <c r="A40" s="208" t="str">
        <f>Parâmetros!B9</f>
        <v>Ambiente indisponível para teste</v>
      </c>
      <c r="B40" s="208"/>
      <c r="C40" s="208"/>
      <c r="D40" s="208"/>
      <c r="E40" s="208"/>
      <c r="F40" s="24">
        <f>COUNTIF('MRT SP10'!$K$15:$K$205,A40)</f>
        <v>0</v>
      </c>
      <c r="G40" s="22">
        <f t="shared" si="3"/>
        <v>0</v>
      </c>
      <c r="H40" s="11"/>
      <c r="I40" s="11"/>
      <c r="J40" s="11"/>
      <c r="K40" s="11"/>
      <c r="L40" s="11"/>
      <c r="M40" s="11"/>
      <c r="N40" s="9"/>
      <c r="O40" s="9"/>
      <c r="P40" s="9"/>
      <c r="Q40" s="9"/>
      <c r="R40" s="9"/>
      <c r="S40" s="9"/>
      <c r="T40" s="9"/>
      <c r="U40" s="9"/>
    </row>
    <row r="41" spans="1:21" x14ac:dyDescent="0.3">
      <c r="A41" s="243" t="s">
        <v>124</v>
      </c>
      <c r="B41" s="243"/>
      <c r="C41" s="243"/>
      <c r="D41" s="243"/>
      <c r="E41" s="243"/>
      <c r="F41" s="24">
        <f>SUM(F33:F40)</f>
        <v>0</v>
      </c>
      <c r="G41" s="22">
        <f t="shared" si="3"/>
        <v>0</v>
      </c>
      <c r="H41" s="11"/>
      <c r="I41" s="11"/>
      <c r="J41" s="11"/>
      <c r="K41" s="11"/>
      <c r="L41" s="11"/>
      <c r="M41" s="11"/>
      <c r="N41" s="9"/>
      <c r="O41" s="9"/>
      <c r="P41" s="9"/>
      <c r="Q41" s="9"/>
      <c r="R41" s="9"/>
      <c r="S41" s="9"/>
      <c r="T41" s="9"/>
      <c r="U41" s="9"/>
    </row>
    <row r="42" spans="1:21" x14ac:dyDescent="0.3">
      <c r="A42" s="11"/>
      <c r="B42" s="11"/>
      <c r="C42" s="11"/>
      <c r="D42" s="11"/>
      <c r="E42" s="11"/>
      <c r="F42" s="11"/>
      <c r="G42" s="11"/>
      <c r="H42" s="11"/>
      <c r="I42" s="11"/>
      <c r="J42" s="11"/>
      <c r="K42" s="11"/>
      <c r="L42" s="11"/>
      <c r="M42" s="11"/>
      <c r="N42" s="9"/>
      <c r="O42" s="9"/>
      <c r="P42" s="9"/>
      <c r="Q42" s="9"/>
      <c r="R42" s="9"/>
      <c r="S42" s="9"/>
      <c r="T42" s="9"/>
      <c r="U42" s="9"/>
    </row>
    <row r="43" spans="1:21" x14ac:dyDescent="0.3">
      <c r="A43" s="209" t="s">
        <v>125</v>
      </c>
      <c r="B43" s="209"/>
      <c r="C43" s="211" t="s">
        <v>117</v>
      </c>
      <c r="D43" s="211" t="s">
        <v>118</v>
      </c>
      <c r="E43" s="11"/>
      <c r="F43" s="11"/>
      <c r="G43" s="11"/>
      <c r="H43" s="11"/>
      <c r="I43" s="11"/>
      <c r="J43" s="11"/>
      <c r="K43" s="11"/>
      <c r="L43" s="11"/>
      <c r="M43" s="11"/>
      <c r="N43" s="9"/>
      <c r="O43" s="9"/>
      <c r="P43" s="9"/>
      <c r="Q43" s="9"/>
      <c r="R43" s="9"/>
      <c r="S43" s="9"/>
      <c r="T43" s="9"/>
      <c r="U43" s="9"/>
    </row>
    <row r="44" spans="1:21" x14ac:dyDescent="0.3">
      <c r="A44" s="210"/>
      <c r="B44" s="210"/>
      <c r="C44" s="212"/>
      <c r="D44" s="212"/>
      <c r="E44" s="11"/>
      <c r="F44" s="11"/>
      <c r="G44" s="11"/>
      <c r="H44" s="11"/>
      <c r="I44" s="11"/>
      <c r="J44" s="11"/>
      <c r="K44" s="11"/>
      <c r="L44" s="11"/>
      <c r="M44" s="11"/>
      <c r="N44" s="9"/>
      <c r="O44" s="9"/>
      <c r="P44" s="9"/>
      <c r="Q44" s="9"/>
      <c r="R44" s="9"/>
      <c r="S44" s="9"/>
      <c r="T44" s="9"/>
      <c r="U44" s="9"/>
    </row>
    <row r="45" spans="1:21" x14ac:dyDescent="0.3">
      <c r="A45" s="203" t="s">
        <v>126</v>
      </c>
      <c r="B45" s="203"/>
      <c r="C45" s="204">
        <f>COUNTIF('MRT SP10'!$E$15:E205,"Must")</f>
        <v>0</v>
      </c>
      <c r="D45" s="268">
        <f>IF(C45=0,0,C45/$C$14)</f>
        <v>0</v>
      </c>
      <c r="E45" s="11"/>
      <c r="F45" s="11"/>
      <c r="G45" s="11"/>
      <c r="H45" s="11"/>
      <c r="I45" s="11"/>
      <c r="J45" s="11"/>
      <c r="K45" s="11"/>
      <c r="L45" s="11"/>
      <c r="M45" s="11"/>
      <c r="N45" s="9"/>
      <c r="O45" s="9"/>
      <c r="P45" s="9"/>
      <c r="Q45" s="9"/>
      <c r="R45" s="9"/>
      <c r="S45" s="9"/>
      <c r="T45" s="9"/>
      <c r="U45" s="9"/>
    </row>
    <row r="46" spans="1:21" x14ac:dyDescent="0.3">
      <c r="A46" s="203"/>
      <c r="B46" s="203"/>
      <c r="C46" s="204"/>
      <c r="D46" s="268"/>
      <c r="E46" s="11"/>
      <c r="F46" s="11"/>
      <c r="G46" s="11"/>
      <c r="H46" s="11"/>
      <c r="I46" s="11"/>
      <c r="J46" s="11"/>
      <c r="K46" s="11"/>
      <c r="L46" s="11"/>
      <c r="M46" s="11"/>
      <c r="N46" s="9"/>
      <c r="O46" s="9"/>
      <c r="P46" s="9"/>
      <c r="Q46" s="9"/>
      <c r="R46" s="9"/>
      <c r="S46" s="9"/>
      <c r="T46" s="9"/>
      <c r="U46" s="9"/>
    </row>
    <row r="47" spans="1:21" x14ac:dyDescent="0.3">
      <c r="A47" s="203" t="s">
        <v>127</v>
      </c>
      <c r="B47" s="203"/>
      <c r="C47" s="204">
        <f>COUNTIF('MRT SP10'!$E$15:E205,"Shold")</f>
        <v>0</v>
      </c>
      <c r="D47" s="268">
        <f t="shared" ref="D47" si="4">IF(C47=0,0,C47/$C$14)</f>
        <v>0</v>
      </c>
      <c r="E47" s="11"/>
      <c r="F47" s="11"/>
      <c r="G47" s="11"/>
      <c r="H47" s="11"/>
      <c r="I47" s="11"/>
      <c r="J47" s="11"/>
      <c r="K47" s="11"/>
      <c r="L47" s="11"/>
      <c r="M47" s="11"/>
      <c r="N47" s="9"/>
      <c r="O47" s="9"/>
      <c r="P47" s="9"/>
      <c r="Q47" s="9"/>
      <c r="R47" s="9"/>
      <c r="S47" s="9"/>
      <c r="T47" s="9"/>
      <c r="U47" s="9"/>
    </row>
    <row r="48" spans="1:21" x14ac:dyDescent="0.3">
      <c r="A48" s="203"/>
      <c r="B48" s="203"/>
      <c r="C48" s="204"/>
      <c r="D48" s="268"/>
      <c r="E48" s="11"/>
      <c r="F48" s="11"/>
      <c r="G48" s="11"/>
      <c r="H48" s="11"/>
      <c r="I48" s="11"/>
      <c r="J48" s="11"/>
      <c r="K48" s="11"/>
      <c r="L48" s="11"/>
      <c r="M48" s="11"/>
      <c r="N48" s="9"/>
      <c r="O48" s="9"/>
      <c r="P48" s="9"/>
      <c r="Q48" s="9"/>
      <c r="R48" s="9"/>
      <c r="S48" s="9"/>
      <c r="T48" s="9"/>
      <c r="U48" s="9"/>
    </row>
    <row r="49" spans="1:21" x14ac:dyDescent="0.3">
      <c r="A49" s="203" t="s">
        <v>128</v>
      </c>
      <c r="B49" s="203"/>
      <c r="C49" s="204">
        <f>COUNTIF('MRT SP10'!$E$15:E205,"Could")</f>
        <v>0</v>
      </c>
      <c r="D49" s="268">
        <f t="shared" ref="D49" si="5">IF(C49=0,0,C49/$C$14)</f>
        <v>0</v>
      </c>
      <c r="E49" s="11"/>
      <c r="F49" s="11"/>
      <c r="G49" s="11"/>
      <c r="H49" s="11"/>
      <c r="I49" s="11"/>
      <c r="J49" s="11"/>
      <c r="K49" s="11"/>
      <c r="L49" s="11"/>
      <c r="M49" s="11"/>
      <c r="N49" s="9"/>
      <c r="O49" s="9"/>
      <c r="P49" s="9"/>
      <c r="Q49" s="9"/>
      <c r="R49" s="9"/>
      <c r="S49" s="9"/>
      <c r="T49" s="9"/>
      <c r="U49" s="9"/>
    </row>
    <row r="50" spans="1:21" x14ac:dyDescent="0.3">
      <c r="A50" s="203"/>
      <c r="B50" s="203"/>
      <c r="C50" s="204"/>
      <c r="D50" s="268"/>
      <c r="E50" s="11"/>
      <c r="F50" s="11"/>
      <c r="G50" s="11"/>
      <c r="H50" s="11"/>
      <c r="I50" s="11"/>
      <c r="J50" s="11"/>
      <c r="K50" s="11"/>
      <c r="L50" s="11"/>
      <c r="M50" s="11"/>
      <c r="N50" s="9"/>
      <c r="O50" s="9"/>
      <c r="P50" s="9"/>
      <c r="Q50" s="9"/>
      <c r="R50" s="9"/>
      <c r="S50" s="9"/>
      <c r="T50" s="9"/>
      <c r="U50" s="9"/>
    </row>
    <row r="51" spans="1:21" x14ac:dyDescent="0.3">
      <c r="A51" s="203" t="s">
        <v>129</v>
      </c>
      <c r="B51" s="203"/>
      <c r="C51" s="204">
        <f>COUNTIF('MRT SP10'!$E$15:E205,"Wont")</f>
        <v>0</v>
      </c>
      <c r="D51" s="268">
        <f t="shared" ref="D51" si="6">IF(C51=0,0,C51/$C$14)</f>
        <v>0</v>
      </c>
      <c r="E51" s="11"/>
      <c r="F51" s="11"/>
      <c r="G51" s="11"/>
      <c r="H51" s="11"/>
      <c r="I51" s="11"/>
      <c r="J51" s="11"/>
      <c r="K51" s="11"/>
      <c r="L51" s="11"/>
      <c r="M51" s="11"/>
      <c r="N51" s="9"/>
      <c r="O51" s="9"/>
      <c r="P51" s="9"/>
      <c r="Q51" s="9"/>
      <c r="R51" s="9"/>
      <c r="S51" s="9"/>
      <c r="T51" s="9"/>
      <c r="U51" s="9"/>
    </row>
    <row r="52" spans="1:21" x14ac:dyDescent="0.3">
      <c r="A52" s="203"/>
      <c r="B52" s="203"/>
      <c r="C52" s="204"/>
      <c r="D52" s="268"/>
      <c r="E52" s="11"/>
      <c r="F52" s="11"/>
      <c r="G52" s="11"/>
      <c r="H52" s="11"/>
      <c r="I52" s="11"/>
      <c r="J52" s="11"/>
      <c r="K52" s="11"/>
      <c r="L52" s="11"/>
      <c r="M52" s="11"/>
      <c r="N52" s="9"/>
      <c r="O52" s="9"/>
      <c r="P52" s="9"/>
      <c r="Q52" s="9"/>
      <c r="R52" s="9"/>
      <c r="S52" s="9"/>
      <c r="T52" s="9"/>
      <c r="U52" s="9"/>
    </row>
    <row r="53" spans="1:21" x14ac:dyDescent="0.3">
      <c r="A53" s="11"/>
      <c r="B53" s="11"/>
      <c r="C53" s="11"/>
      <c r="D53" s="11"/>
      <c r="E53" s="11"/>
      <c r="F53" s="11"/>
      <c r="G53" s="11"/>
      <c r="H53" s="11"/>
      <c r="I53" s="11"/>
      <c r="J53" s="11"/>
      <c r="K53" s="11"/>
      <c r="L53" s="11"/>
      <c r="M53" s="11"/>
      <c r="N53" s="9"/>
      <c r="O53" s="9"/>
      <c r="P53" s="9"/>
      <c r="Q53" s="9"/>
      <c r="R53" s="9"/>
      <c r="S53" s="9"/>
      <c r="T53" s="9"/>
      <c r="U53" s="9"/>
    </row>
    <row r="54" spans="1:21" x14ac:dyDescent="0.3">
      <c r="A54" s="209" t="s">
        <v>130</v>
      </c>
      <c r="B54" s="209"/>
      <c r="C54" s="211" t="s">
        <v>117</v>
      </c>
      <c r="D54" s="211" t="s">
        <v>118</v>
      </c>
      <c r="E54" s="11"/>
      <c r="F54" s="11"/>
      <c r="G54" s="11"/>
      <c r="H54" s="11"/>
      <c r="I54" s="11"/>
      <c r="J54" s="11"/>
      <c r="K54" s="11"/>
      <c r="L54" s="11"/>
      <c r="M54" s="11"/>
      <c r="N54" s="9"/>
      <c r="O54" s="16"/>
      <c r="P54" s="9"/>
      <c r="Q54" s="9"/>
      <c r="R54" s="9"/>
      <c r="S54" s="9"/>
      <c r="T54" s="9"/>
      <c r="U54" s="9"/>
    </row>
    <row r="55" spans="1:21" x14ac:dyDescent="0.3">
      <c r="A55" s="210"/>
      <c r="B55" s="210"/>
      <c r="C55" s="212"/>
      <c r="D55" s="212"/>
      <c r="E55" s="11"/>
      <c r="F55" s="11"/>
      <c r="G55" s="11"/>
      <c r="H55" s="11"/>
      <c r="I55" s="11"/>
      <c r="J55" s="11"/>
      <c r="K55" s="11"/>
      <c r="L55" s="11"/>
      <c r="M55" s="11"/>
      <c r="N55" s="9"/>
      <c r="O55" s="9"/>
      <c r="P55" s="9"/>
      <c r="Q55" s="9"/>
      <c r="R55" s="9"/>
      <c r="S55" s="9"/>
      <c r="T55" s="9"/>
      <c r="U55" s="9"/>
    </row>
    <row r="56" spans="1:21" ht="15" customHeight="1" x14ac:dyDescent="0.3">
      <c r="A56" s="203" t="s">
        <v>131</v>
      </c>
      <c r="B56" s="203"/>
      <c r="C56" s="204">
        <f>COUNTIF('MRT SP10'!$D$15:D205,"Positivo")</f>
        <v>0</v>
      </c>
      <c r="D56" s="268">
        <f>IF(C56=0,0,C56/$C$14)</f>
        <v>0</v>
      </c>
      <c r="E56" s="11"/>
      <c r="F56" s="11"/>
      <c r="G56" s="11"/>
      <c r="H56" s="11"/>
      <c r="I56" s="11"/>
      <c r="J56" s="11"/>
      <c r="K56" s="11"/>
      <c r="L56" s="11"/>
      <c r="M56" s="11"/>
      <c r="N56" s="9"/>
      <c r="O56" s="9"/>
      <c r="P56" s="9"/>
      <c r="Q56" s="9"/>
      <c r="R56" s="9"/>
      <c r="S56" s="9"/>
      <c r="T56" s="9"/>
      <c r="U56" s="9"/>
    </row>
    <row r="57" spans="1:21" ht="15" customHeight="1" x14ac:dyDescent="0.3">
      <c r="A57" s="203"/>
      <c r="B57" s="203"/>
      <c r="C57" s="204"/>
      <c r="D57" s="268"/>
      <c r="E57" s="11"/>
      <c r="F57" s="11"/>
      <c r="G57" s="11"/>
      <c r="H57" s="11"/>
      <c r="I57" s="11"/>
      <c r="J57" s="11"/>
      <c r="K57" s="11"/>
      <c r="L57" s="11"/>
      <c r="M57" s="11"/>
      <c r="N57" s="9"/>
      <c r="O57" s="9"/>
      <c r="P57" s="9"/>
      <c r="Q57" s="9"/>
      <c r="R57" s="9"/>
      <c r="S57" s="9"/>
      <c r="T57" s="9"/>
      <c r="U57" s="9"/>
    </row>
    <row r="58" spans="1:21" ht="15" customHeight="1" x14ac:dyDescent="0.3">
      <c r="A58" s="203" t="s">
        <v>132</v>
      </c>
      <c r="B58" s="203"/>
      <c r="C58" s="204">
        <f>COUNTIF('MRT SP10'!$D$15:D205,"Negativo")</f>
        <v>0</v>
      </c>
      <c r="D58" s="268">
        <f t="shared" ref="D58" si="7">IF(C58=0,0,C58/$C$14)</f>
        <v>0</v>
      </c>
      <c r="E58" s="11"/>
      <c r="F58" s="11"/>
      <c r="G58" s="11"/>
      <c r="H58" s="11"/>
      <c r="I58" s="11"/>
      <c r="J58" s="11"/>
      <c r="K58" s="11"/>
      <c r="L58" s="11"/>
      <c r="M58" s="11"/>
      <c r="N58" s="9"/>
      <c r="O58" s="9"/>
      <c r="P58" s="9"/>
      <c r="Q58" s="9"/>
      <c r="R58" s="9"/>
      <c r="S58" s="9"/>
      <c r="T58" s="9"/>
      <c r="U58" s="9"/>
    </row>
    <row r="59" spans="1:21" ht="15" customHeight="1" x14ac:dyDescent="0.3">
      <c r="A59" s="203"/>
      <c r="B59" s="203"/>
      <c r="C59" s="204"/>
      <c r="D59" s="268"/>
      <c r="E59" s="11"/>
      <c r="F59" s="11"/>
      <c r="G59" s="11"/>
      <c r="H59" s="11"/>
      <c r="I59" s="11"/>
      <c r="J59" s="11"/>
      <c r="K59" s="11"/>
      <c r="L59" s="11"/>
      <c r="M59" s="11"/>
      <c r="N59" s="9"/>
      <c r="O59" s="9"/>
      <c r="P59" s="9"/>
      <c r="Q59" s="9"/>
      <c r="R59" s="9"/>
      <c r="S59" s="9"/>
      <c r="T59" s="9"/>
      <c r="U59" s="9"/>
    </row>
    <row r="60" spans="1:21" x14ac:dyDescent="0.3">
      <c r="A60" s="203" t="s">
        <v>133</v>
      </c>
      <c r="B60" s="203"/>
      <c r="C60" s="204">
        <f>COUNTIF('MRT SP10'!$D$15:D205,"Destrutivo")</f>
        <v>0</v>
      </c>
      <c r="D60" s="268">
        <f t="shared" ref="D60" si="8">IF(C60=0,0,C60/$C$14)</f>
        <v>0</v>
      </c>
      <c r="E60" s="11"/>
      <c r="F60" s="11"/>
      <c r="G60" s="11"/>
      <c r="H60" s="11"/>
      <c r="I60" s="11"/>
      <c r="J60" s="11"/>
      <c r="K60" s="11"/>
      <c r="L60" s="11"/>
      <c r="M60" s="11"/>
      <c r="N60" s="9"/>
      <c r="O60" s="9"/>
      <c r="P60" s="9"/>
      <c r="Q60" s="9"/>
      <c r="R60" s="9"/>
      <c r="S60" s="9"/>
      <c r="T60" s="9"/>
      <c r="U60" s="9"/>
    </row>
    <row r="61" spans="1:21" ht="15" customHeight="1" x14ac:dyDescent="0.3">
      <c r="A61" s="203"/>
      <c r="B61" s="203"/>
      <c r="C61" s="204"/>
      <c r="D61" s="268"/>
      <c r="E61" s="11"/>
      <c r="F61" s="11"/>
      <c r="G61" s="11"/>
      <c r="H61" s="11"/>
      <c r="I61" s="11"/>
      <c r="J61" s="11"/>
      <c r="K61" s="11"/>
      <c r="L61" s="11"/>
      <c r="M61" s="11"/>
      <c r="N61" s="9"/>
      <c r="O61" s="9"/>
      <c r="P61" s="15"/>
      <c r="Q61" s="9"/>
      <c r="R61" s="9"/>
      <c r="S61" s="9"/>
      <c r="T61" s="9"/>
      <c r="U61" s="9"/>
    </row>
    <row r="62" spans="1:21" ht="15" customHeight="1" x14ac:dyDescent="0.3">
      <c r="A62" s="11"/>
      <c r="B62" s="11"/>
      <c r="C62" s="11"/>
      <c r="D62" s="11"/>
      <c r="E62" s="11"/>
      <c r="F62" s="11"/>
      <c r="G62" s="11"/>
      <c r="H62" s="11"/>
      <c r="I62" s="11"/>
      <c r="J62" s="11"/>
      <c r="K62" s="11"/>
      <c r="L62" s="11"/>
      <c r="M62" s="11"/>
      <c r="N62" s="9"/>
      <c r="O62" s="9"/>
      <c r="P62" s="15"/>
      <c r="Q62" s="9"/>
      <c r="R62" s="9"/>
      <c r="S62" s="9"/>
      <c r="T62" s="9"/>
      <c r="U62" s="9"/>
    </row>
    <row r="63" spans="1:21" x14ac:dyDescent="0.3">
      <c r="A63" s="209" t="s">
        <v>134</v>
      </c>
      <c r="B63" s="209"/>
      <c r="C63" s="209"/>
      <c r="D63" s="204">
        <f>COUNTIF('MRT SP10'!F15:F205,"Sim")</f>
        <v>0</v>
      </c>
      <c r="E63" s="268">
        <f>IF(D63=0,0,D63/C14)</f>
        <v>0</v>
      </c>
      <c r="F63" s="17" t="s">
        <v>135</v>
      </c>
      <c r="G63" s="11"/>
      <c r="H63" s="209" t="s">
        <v>136</v>
      </c>
      <c r="I63" s="209"/>
      <c r="J63" s="209"/>
      <c r="K63" s="204">
        <f>COUNTIF('MRT SP10'!G15:G205,"Sim")</f>
        <v>0</v>
      </c>
      <c r="L63" s="268">
        <f>IF(K63=0,0,K63/C14)</f>
        <v>0</v>
      </c>
      <c r="M63" s="17" t="s">
        <v>135</v>
      </c>
      <c r="N63" s="9"/>
      <c r="O63" s="9"/>
      <c r="P63" s="15"/>
      <c r="Q63" s="9"/>
      <c r="R63" s="9"/>
      <c r="S63" s="9"/>
      <c r="T63" s="9"/>
      <c r="U63" s="9"/>
    </row>
    <row r="64" spans="1:21" ht="15" customHeight="1" x14ac:dyDescent="0.3">
      <c r="A64" s="210"/>
      <c r="B64" s="210"/>
      <c r="C64" s="210"/>
      <c r="D64" s="204"/>
      <c r="E64" s="268"/>
      <c r="F64" s="25">
        <f>E63*100</f>
        <v>0</v>
      </c>
      <c r="G64" s="11"/>
      <c r="H64" s="210"/>
      <c r="I64" s="210"/>
      <c r="J64" s="210"/>
      <c r="K64" s="204"/>
      <c r="L64" s="268"/>
      <c r="M64" s="25">
        <f>L63*100</f>
        <v>0</v>
      </c>
      <c r="N64" s="9"/>
      <c r="O64" s="9"/>
      <c r="P64" s="9"/>
      <c r="Q64" s="9"/>
      <c r="R64" s="9"/>
      <c r="S64" s="9"/>
      <c r="T64" s="9"/>
      <c r="U64" s="9"/>
    </row>
    <row r="65" spans="1:21" ht="15" customHeight="1" x14ac:dyDescent="0.3">
      <c r="A65" s="11"/>
      <c r="B65" s="11"/>
      <c r="C65" s="11"/>
      <c r="D65" s="11"/>
      <c r="E65" s="11"/>
      <c r="F65" s="11"/>
      <c r="G65" s="11"/>
      <c r="H65" s="11"/>
      <c r="I65" s="11"/>
      <c r="J65" s="11"/>
      <c r="K65" s="11"/>
      <c r="L65" s="11"/>
      <c r="M65" s="11"/>
      <c r="N65" s="9"/>
      <c r="O65" s="9"/>
      <c r="P65" s="9"/>
      <c r="Q65" s="9"/>
      <c r="R65" s="9"/>
      <c r="S65" s="9"/>
      <c r="T65" s="9"/>
      <c r="U65" s="9"/>
    </row>
    <row r="66" spans="1:21" ht="15" customHeight="1" x14ac:dyDescent="0.3">
      <c r="A66" s="218" t="s">
        <v>137</v>
      </c>
      <c r="B66" s="219"/>
      <c r="C66" s="204">
        <f>COUNTA('MRT SP10'!I17:I205)</f>
        <v>0</v>
      </c>
      <c r="D66" s="11"/>
      <c r="E66" s="11"/>
      <c r="F66" s="225" t="s">
        <v>138</v>
      </c>
      <c r="G66" s="226"/>
      <c r="H66" s="268">
        <f>IF(C66=0,0,C66/G14)</f>
        <v>0</v>
      </c>
      <c r="I66" s="11"/>
      <c r="J66" s="11"/>
      <c r="K66" s="214" t="s">
        <v>139</v>
      </c>
      <c r="L66" s="215"/>
      <c r="M66" s="238">
        <f>(C24+C26+C28)*H66</f>
        <v>0</v>
      </c>
      <c r="N66" s="9"/>
      <c r="O66" s="9"/>
      <c r="P66" s="9"/>
      <c r="Q66" s="9"/>
      <c r="R66" s="9"/>
      <c r="S66" s="9"/>
      <c r="T66" s="9"/>
      <c r="U66" s="9"/>
    </row>
    <row r="67" spans="1:21" ht="15" customHeight="1" x14ac:dyDescent="0.3">
      <c r="A67" s="220"/>
      <c r="B67" s="221"/>
      <c r="C67" s="204"/>
      <c r="D67" s="11"/>
      <c r="E67" s="11"/>
      <c r="F67" s="228"/>
      <c r="G67" s="229"/>
      <c r="H67" s="268"/>
      <c r="I67" s="11"/>
      <c r="J67" s="11"/>
      <c r="K67" s="216"/>
      <c r="L67" s="217"/>
      <c r="M67" s="239"/>
      <c r="N67" s="9"/>
      <c r="O67" s="9"/>
      <c r="P67" s="9"/>
      <c r="Q67" s="9"/>
      <c r="R67" s="9"/>
      <c r="S67" s="9"/>
      <c r="T67" s="9"/>
      <c r="U67" s="9"/>
    </row>
    <row r="68" spans="1:21" x14ac:dyDescent="0.3">
      <c r="A68" s="11"/>
      <c r="B68" s="11"/>
      <c r="C68" s="11"/>
      <c r="D68" s="11"/>
      <c r="E68" s="11"/>
      <c r="F68" s="11"/>
      <c r="G68" s="11"/>
      <c r="H68" s="11"/>
      <c r="I68" s="11"/>
      <c r="J68" s="11"/>
      <c r="K68" s="11"/>
      <c r="L68" s="11"/>
      <c r="M68" s="11"/>
      <c r="N68" s="9"/>
      <c r="O68" s="9"/>
      <c r="P68" s="9"/>
      <c r="Q68" s="9"/>
      <c r="R68" s="9"/>
      <c r="S68" s="9"/>
      <c r="T68" s="9"/>
      <c r="U68" s="9"/>
    </row>
    <row r="69" spans="1:21" x14ac:dyDescent="0.3">
      <c r="A69" s="236" t="s">
        <v>140</v>
      </c>
      <c r="B69" s="236"/>
      <c r="C69" s="211" t="s">
        <v>117</v>
      </c>
      <c r="D69" s="211" t="s">
        <v>118</v>
      </c>
      <c r="E69" s="11"/>
      <c r="F69" s="11"/>
      <c r="G69" s="11"/>
      <c r="H69" s="11"/>
      <c r="I69" s="11"/>
      <c r="J69" s="11"/>
      <c r="K69" s="11"/>
      <c r="L69" s="11"/>
      <c r="M69" s="11"/>
      <c r="N69" s="9"/>
      <c r="O69" s="9"/>
      <c r="P69" s="9"/>
      <c r="Q69" s="9"/>
      <c r="R69" s="9"/>
      <c r="S69" s="9"/>
      <c r="T69" s="9"/>
      <c r="U69" s="9"/>
    </row>
    <row r="70" spans="1:21" x14ac:dyDescent="0.3">
      <c r="A70" s="237"/>
      <c r="B70" s="237"/>
      <c r="C70" s="212"/>
      <c r="D70" s="212"/>
      <c r="E70" s="11"/>
      <c r="F70" s="11"/>
      <c r="G70" s="11"/>
      <c r="H70" s="11"/>
      <c r="I70" s="11"/>
      <c r="J70" s="11"/>
      <c r="K70" s="11"/>
      <c r="L70" s="11"/>
      <c r="M70" s="11"/>
      <c r="N70" s="9"/>
      <c r="O70" s="9"/>
      <c r="P70" s="9"/>
      <c r="Q70" s="9"/>
      <c r="R70" s="9"/>
      <c r="S70" s="9"/>
      <c r="T70" s="9"/>
      <c r="U70" s="9"/>
    </row>
    <row r="71" spans="1:21" ht="15" customHeight="1" x14ac:dyDescent="0.3">
      <c r="A71" s="203" t="s">
        <v>131</v>
      </c>
      <c r="B71" s="203"/>
      <c r="C71" s="204">
        <f>COUNTIFS('MRT SP10'!D15:D205,"Positivo",'MRT SP10'!I15:I205,"x")</f>
        <v>0</v>
      </c>
      <c r="D71" s="268">
        <f>IF(C71=0,0,C71/$C$66)</f>
        <v>0</v>
      </c>
      <c r="E71" s="11"/>
      <c r="F71" s="11"/>
      <c r="G71" s="11"/>
      <c r="H71" s="11"/>
      <c r="I71" s="11"/>
      <c r="J71" s="11"/>
      <c r="K71" s="11"/>
      <c r="L71" s="11"/>
      <c r="M71" s="11"/>
      <c r="N71" s="9"/>
      <c r="O71" s="9"/>
      <c r="P71" s="9"/>
      <c r="Q71" s="9"/>
      <c r="R71" s="9"/>
      <c r="S71" s="9"/>
      <c r="T71" s="9"/>
      <c r="U71" s="9"/>
    </row>
    <row r="72" spans="1:21" ht="15" customHeight="1" x14ac:dyDescent="0.3">
      <c r="A72" s="203"/>
      <c r="B72" s="203"/>
      <c r="C72" s="204"/>
      <c r="D72" s="268"/>
      <c r="E72" s="11"/>
      <c r="F72" s="11"/>
      <c r="G72" s="11"/>
      <c r="H72" s="11"/>
      <c r="I72" s="11"/>
      <c r="J72" s="11"/>
      <c r="K72" s="11"/>
      <c r="L72" s="11"/>
      <c r="M72" s="11"/>
      <c r="N72" s="9"/>
      <c r="O72" s="9"/>
      <c r="P72" s="9"/>
      <c r="Q72" s="9"/>
      <c r="R72" s="9"/>
      <c r="S72" s="9"/>
      <c r="T72" s="9"/>
      <c r="U72" s="9"/>
    </row>
    <row r="73" spans="1:21" ht="15" customHeight="1" x14ac:dyDescent="0.3">
      <c r="A73" s="203" t="s">
        <v>132</v>
      </c>
      <c r="B73" s="203"/>
      <c r="C73" s="204">
        <f>COUNTIFS('MRT SP10'!D15:D205,"Negativo",'MRT SP10'!I15:I205,"x")</f>
        <v>0</v>
      </c>
      <c r="D73" s="268">
        <f t="shared" ref="D73" si="9">IF(C73=0,0,C73/$C$66)</f>
        <v>0</v>
      </c>
      <c r="E73" s="11"/>
      <c r="F73" s="11"/>
      <c r="G73" s="11"/>
      <c r="H73" s="11"/>
      <c r="I73" s="11"/>
      <c r="J73" s="11"/>
      <c r="K73" s="11"/>
      <c r="L73" s="11"/>
      <c r="M73" s="11"/>
      <c r="N73" s="9"/>
      <c r="O73" s="9"/>
      <c r="P73" s="9"/>
      <c r="Q73" s="9"/>
      <c r="R73" s="9"/>
      <c r="S73" s="9"/>
      <c r="T73" s="9"/>
      <c r="U73" s="9"/>
    </row>
    <row r="74" spans="1:21" ht="15" customHeight="1" x14ac:dyDescent="0.3">
      <c r="A74" s="203"/>
      <c r="B74" s="203"/>
      <c r="C74" s="204"/>
      <c r="D74" s="268"/>
      <c r="E74" s="11"/>
      <c r="F74" s="11"/>
      <c r="G74" s="11"/>
      <c r="H74" s="11"/>
      <c r="I74" s="11"/>
      <c r="J74" s="11"/>
      <c r="K74" s="11"/>
      <c r="L74" s="11"/>
      <c r="M74" s="11"/>
      <c r="N74" s="9"/>
      <c r="O74" s="9"/>
      <c r="P74" s="9"/>
      <c r="Q74" s="9"/>
      <c r="R74" s="9"/>
      <c r="S74" s="9"/>
      <c r="T74" s="9"/>
      <c r="U74" s="9"/>
    </row>
    <row r="75" spans="1:21" x14ac:dyDescent="0.3">
      <c r="A75" s="203" t="s">
        <v>133</v>
      </c>
      <c r="B75" s="203"/>
      <c r="C75" s="204">
        <f>COUNTIFS('MRT SP10'!D15:D205,"Destrutivo",'MRT SP10'!I15:I205,"x")</f>
        <v>0</v>
      </c>
      <c r="D75" s="268">
        <f t="shared" ref="D75" si="10">IF(C75=0,0,C75/$C$66)</f>
        <v>0</v>
      </c>
      <c r="E75" s="11"/>
      <c r="F75" s="11"/>
      <c r="G75" s="11"/>
      <c r="H75" s="11"/>
      <c r="I75" s="11"/>
      <c r="J75" s="11"/>
      <c r="K75" s="11"/>
      <c r="L75" s="11"/>
      <c r="M75" s="11"/>
      <c r="N75" s="9"/>
      <c r="O75" s="9"/>
      <c r="P75" s="28"/>
      <c r="Q75" s="27"/>
      <c r="R75" s="9"/>
      <c r="S75" s="9"/>
      <c r="T75" s="9"/>
      <c r="U75" s="9"/>
    </row>
    <row r="76" spans="1:21" ht="15" customHeight="1" x14ac:dyDescent="0.3">
      <c r="A76" s="203"/>
      <c r="B76" s="203"/>
      <c r="C76" s="204"/>
      <c r="D76" s="268"/>
      <c r="E76" s="11"/>
      <c r="F76" s="11"/>
      <c r="G76" s="11"/>
      <c r="H76" s="11"/>
      <c r="I76" s="11"/>
      <c r="J76" s="11"/>
      <c r="K76" s="11"/>
      <c r="L76" s="11"/>
      <c r="M76" s="11"/>
      <c r="N76" s="9"/>
      <c r="O76" s="9"/>
      <c r="P76" s="27"/>
      <c r="Q76" s="27"/>
      <c r="R76" s="9"/>
      <c r="S76" s="9"/>
      <c r="T76" s="9"/>
      <c r="U76" s="9"/>
    </row>
    <row r="77" spans="1:21" x14ac:dyDescent="0.3">
      <c r="A77" s="11"/>
      <c r="B77" s="11"/>
      <c r="C77" s="11"/>
      <c r="D77" s="11"/>
      <c r="E77" s="11"/>
      <c r="F77" s="11"/>
      <c r="G77" s="11"/>
      <c r="H77" s="11"/>
      <c r="I77" s="11"/>
      <c r="J77" s="11"/>
      <c r="K77" s="11"/>
      <c r="L77" s="11"/>
      <c r="M77" s="11"/>
      <c r="N77" s="9"/>
      <c r="O77" s="9"/>
      <c r="P77" s="9"/>
      <c r="Q77" s="9"/>
      <c r="R77" s="9"/>
      <c r="S77" s="9"/>
      <c r="T77" s="9"/>
      <c r="U77" s="9"/>
    </row>
    <row r="78" spans="1:21" x14ac:dyDescent="0.3">
      <c r="A78" s="214" t="s">
        <v>141</v>
      </c>
      <c r="B78" s="215"/>
      <c r="C78" s="267">
        <f>IF(C66=0,0,C66/'MRT SP10'!H7)</f>
        <v>0</v>
      </c>
      <c r="D78" s="11"/>
      <c r="E78" s="11"/>
      <c r="F78" s="214" t="s">
        <v>142</v>
      </c>
      <c r="G78" s="215"/>
      <c r="H78" s="267">
        <f>IF(C66=0,0,C66/'MRT SP10'!E11)</f>
        <v>0</v>
      </c>
      <c r="I78" s="11"/>
      <c r="J78" s="11"/>
      <c r="K78" s="218" t="s">
        <v>143</v>
      </c>
      <c r="L78" s="219"/>
      <c r="M78" s="267">
        <f>IF(C66=0,0,('MRT SP10'!H11*40)/C66)</f>
        <v>0</v>
      </c>
      <c r="N78" s="9"/>
      <c r="O78" s="9"/>
      <c r="P78" s="9"/>
      <c r="Q78" s="9"/>
      <c r="R78" s="9"/>
      <c r="S78" s="9"/>
      <c r="T78" s="9"/>
      <c r="U78" s="9"/>
    </row>
    <row r="79" spans="1:21" x14ac:dyDescent="0.3">
      <c r="A79" s="216"/>
      <c r="B79" s="217"/>
      <c r="C79" s="267"/>
      <c r="D79" s="11"/>
      <c r="E79" s="11"/>
      <c r="F79" s="216"/>
      <c r="G79" s="217"/>
      <c r="H79" s="267"/>
      <c r="I79" s="11"/>
      <c r="J79" s="11"/>
      <c r="K79" s="220"/>
      <c r="L79" s="221"/>
      <c r="M79" s="267"/>
      <c r="N79" s="9"/>
      <c r="O79" s="9"/>
      <c r="P79" s="9"/>
      <c r="Q79" s="9"/>
      <c r="R79" s="9"/>
      <c r="S79" s="9"/>
      <c r="T79" s="9"/>
      <c r="U79" s="9"/>
    </row>
    <row r="80" spans="1:21" x14ac:dyDescent="0.3">
      <c r="A80" s="11"/>
      <c r="B80" s="11"/>
      <c r="C80" s="11"/>
      <c r="D80" s="11"/>
      <c r="E80" s="11"/>
      <c r="F80" s="11"/>
      <c r="G80" s="11"/>
      <c r="H80" s="11"/>
      <c r="I80" s="11"/>
      <c r="J80" s="11"/>
      <c r="K80" s="11"/>
      <c r="L80" s="11"/>
      <c r="M80" s="11"/>
      <c r="N80" s="9"/>
      <c r="O80" s="9"/>
      <c r="P80" s="9"/>
      <c r="Q80" s="9"/>
      <c r="R80" s="9"/>
      <c r="S80" s="9"/>
      <c r="T80" s="9"/>
      <c r="U80" s="9"/>
    </row>
    <row r="81" spans="1:21" x14ac:dyDescent="0.3">
      <c r="A81" s="11"/>
      <c r="B81" s="11"/>
      <c r="C81" s="11"/>
      <c r="D81" s="11"/>
      <c r="E81" s="11"/>
      <c r="F81" s="11"/>
      <c r="G81" s="11"/>
      <c r="H81" s="11"/>
      <c r="I81" s="11"/>
      <c r="J81" s="11"/>
      <c r="K81" s="11"/>
      <c r="L81" s="11"/>
      <c r="M81" s="11"/>
      <c r="N81" s="9"/>
      <c r="O81" s="9"/>
      <c r="P81" s="9"/>
      <c r="Q81" s="9"/>
      <c r="R81" s="9"/>
      <c r="S81" s="9"/>
      <c r="T81" s="9"/>
      <c r="U81" s="9"/>
    </row>
    <row r="82" spans="1:21" x14ac:dyDescent="0.3">
      <c r="A82" s="11"/>
      <c r="B82" s="11"/>
      <c r="C82" s="11"/>
      <c r="D82" s="11"/>
      <c r="E82" s="11"/>
      <c r="F82" s="11"/>
      <c r="G82" s="11"/>
      <c r="H82" s="11"/>
      <c r="I82" s="11"/>
      <c r="J82" s="11"/>
      <c r="K82" s="11"/>
      <c r="L82" s="11"/>
      <c r="M82" s="11"/>
      <c r="N82" s="9"/>
      <c r="O82" s="9"/>
      <c r="P82" s="9"/>
      <c r="Q82" s="9"/>
      <c r="R82" s="9"/>
      <c r="S82" s="9"/>
      <c r="T82" s="9"/>
      <c r="U82" s="9"/>
    </row>
    <row r="83" spans="1:21" x14ac:dyDescent="0.3">
      <c r="A83" s="11"/>
      <c r="B83" s="11"/>
      <c r="C83" s="11"/>
      <c r="D83" s="11"/>
      <c r="E83" s="11"/>
      <c r="F83" s="11"/>
      <c r="G83" s="11"/>
      <c r="H83" s="11"/>
      <c r="I83" s="11"/>
      <c r="J83" s="11"/>
      <c r="K83" s="11"/>
      <c r="L83" s="11"/>
      <c r="M83" s="11"/>
      <c r="N83" s="9"/>
      <c r="O83" s="9"/>
      <c r="P83" s="9"/>
      <c r="Q83" s="9"/>
      <c r="R83" s="9"/>
      <c r="S83" s="9"/>
      <c r="T83" s="9"/>
      <c r="U83" s="9"/>
    </row>
    <row r="84" spans="1:21" x14ac:dyDescent="0.3">
      <c r="A84" s="11"/>
      <c r="B84" s="11"/>
      <c r="C84" s="11"/>
      <c r="D84" s="11"/>
      <c r="E84" s="11"/>
      <c r="F84" s="11"/>
      <c r="G84" s="11"/>
      <c r="H84" s="11"/>
      <c r="I84" s="11"/>
      <c r="J84" s="11"/>
      <c r="K84" s="11"/>
      <c r="L84" s="11"/>
      <c r="M84" s="11"/>
      <c r="N84" s="9"/>
      <c r="O84" s="9"/>
      <c r="P84" s="9"/>
      <c r="Q84" s="9"/>
      <c r="R84" s="9"/>
      <c r="S84" s="9"/>
      <c r="T84" s="9"/>
      <c r="U84" s="9"/>
    </row>
    <row r="85" spans="1:21" x14ac:dyDescent="0.3">
      <c r="A85" s="11"/>
      <c r="B85" s="11"/>
      <c r="C85" s="11"/>
      <c r="D85" s="11"/>
      <c r="E85" s="11"/>
      <c r="F85" s="11"/>
      <c r="G85" s="11"/>
      <c r="H85" s="11"/>
      <c r="I85" s="11"/>
      <c r="J85" s="11"/>
      <c r="K85" s="11"/>
      <c r="L85" s="11"/>
      <c r="M85" s="11"/>
      <c r="N85" s="9"/>
      <c r="O85" s="9"/>
      <c r="P85" s="9"/>
      <c r="Q85" s="9"/>
      <c r="R85" s="9"/>
      <c r="S85" s="9"/>
      <c r="T85" s="9"/>
      <c r="U85" s="9"/>
    </row>
    <row r="86" spans="1:21" x14ac:dyDescent="0.3">
      <c r="A86" s="11"/>
      <c r="B86" s="11"/>
      <c r="C86" s="11"/>
      <c r="D86" s="11"/>
      <c r="E86" s="11"/>
      <c r="F86" s="11"/>
      <c r="G86" s="11"/>
      <c r="H86" s="11"/>
      <c r="I86" s="11"/>
      <c r="J86" s="11"/>
      <c r="K86" s="11"/>
      <c r="L86" s="11"/>
      <c r="M86" s="11"/>
      <c r="N86" s="9"/>
      <c r="O86" s="9"/>
      <c r="P86" s="9"/>
      <c r="Q86" s="9"/>
      <c r="R86" s="9"/>
      <c r="S86" s="9"/>
      <c r="T86" s="9"/>
      <c r="U86" s="9"/>
    </row>
    <row r="87" spans="1:21" x14ac:dyDescent="0.3">
      <c r="A87" s="9"/>
      <c r="B87" s="9"/>
      <c r="C87" s="9"/>
      <c r="D87" s="9"/>
      <c r="E87" s="9"/>
      <c r="F87" s="9"/>
      <c r="G87" s="9"/>
      <c r="H87" s="9"/>
      <c r="I87" s="9"/>
      <c r="J87" s="9"/>
      <c r="K87" s="9"/>
      <c r="L87" s="9"/>
      <c r="M87" s="9"/>
      <c r="N87" s="9"/>
      <c r="O87" s="9"/>
      <c r="P87" s="9"/>
      <c r="Q87" s="9"/>
      <c r="R87" s="9"/>
      <c r="S87" s="9"/>
      <c r="T87" s="9"/>
      <c r="U87" s="9"/>
    </row>
    <row r="88" spans="1:21" x14ac:dyDescent="0.3">
      <c r="A88" s="9"/>
      <c r="B88" s="9"/>
      <c r="C88" s="9"/>
      <c r="D88" s="9"/>
      <c r="E88" s="9"/>
      <c r="F88" s="9"/>
      <c r="G88" s="9"/>
      <c r="H88" s="9"/>
      <c r="I88" s="9"/>
      <c r="J88" s="9"/>
      <c r="K88" s="9"/>
      <c r="L88" s="9"/>
      <c r="M88" s="9"/>
      <c r="N88" s="9"/>
      <c r="O88" s="9"/>
      <c r="P88" s="9"/>
      <c r="Q88" s="9"/>
      <c r="R88" s="9"/>
      <c r="S88" s="9"/>
      <c r="T88" s="9"/>
      <c r="U88" s="9"/>
    </row>
    <row r="89" spans="1:21" x14ac:dyDescent="0.3">
      <c r="A89" s="9"/>
      <c r="B89" s="9"/>
      <c r="C89" s="9"/>
      <c r="D89" s="9"/>
      <c r="E89" s="9"/>
      <c r="F89" s="9"/>
      <c r="G89" s="9"/>
      <c r="H89" s="9"/>
      <c r="I89" s="9"/>
      <c r="J89" s="9"/>
      <c r="K89" s="9"/>
      <c r="L89" s="9"/>
      <c r="M89" s="9"/>
      <c r="N89" s="9"/>
      <c r="O89" s="9"/>
      <c r="P89" s="9"/>
      <c r="Q89" s="9"/>
      <c r="R89" s="9"/>
      <c r="S89" s="9"/>
      <c r="T89" s="9"/>
      <c r="U89" s="9"/>
    </row>
    <row r="90" spans="1:21" x14ac:dyDescent="0.3">
      <c r="A90" s="9"/>
      <c r="B90" s="9"/>
      <c r="C90" s="9"/>
      <c r="D90" s="9"/>
      <c r="E90" s="9"/>
      <c r="F90" s="9"/>
      <c r="G90" s="9"/>
      <c r="H90" s="9"/>
      <c r="I90" s="9"/>
      <c r="J90" s="9"/>
      <c r="K90" s="9"/>
      <c r="L90" s="9"/>
      <c r="M90" s="9"/>
      <c r="N90" s="9"/>
      <c r="O90" s="9"/>
      <c r="P90" s="9"/>
      <c r="Q90" s="9"/>
      <c r="R90" s="9"/>
      <c r="S90" s="9"/>
      <c r="T90" s="9"/>
      <c r="U90" s="9"/>
    </row>
    <row r="91" spans="1:21" x14ac:dyDescent="0.3">
      <c r="A91" s="9"/>
      <c r="B91" s="9"/>
      <c r="C91" s="9"/>
      <c r="D91" s="9"/>
      <c r="E91" s="9"/>
      <c r="F91" s="9"/>
      <c r="G91" s="9"/>
      <c r="H91" s="9"/>
      <c r="I91" s="9"/>
      <c r="J91" s="9"/>
      <c r="K91" s="9"/>
      <c r="L91" s="9"/>
      <c r="M91" s="9"/>
      <c r="N91" s="9"/>
      <c r="O91" s="9"/>
      <c r="P91" s="9"/>
      <c r="Q91" s="9"/>
      <c r="R91" s="9"/>
      <c r="S91" s="9"/>
      <c r="T91" s="9"/>
      <c r="U91" s="9"/>
    </row>
    <row r="92" spans="1:21" x14ac:dyDescent="0.3">
      <c r="A92" s="9"/>
      <c r="B92" s="9"/>
      <c r="C92" s="9"/>
      <c r="D92" s="9"/>
      <c r="E92" s="9"/>
      <c r="F92" s="9"/>
      <c r="G92" s="9"/>
      <c r="H92" s="9"/>
      <c r="I92" s="9"/>
      <c r="J92" s="9"/>
      <c r="K92" s="9"/>
      <c r="L92" s="9"/>
      <c r="M92" s="9"/>
      <c r="N92" s="9"/>
      <c r="O92" s="9"/>
      <c r="P92" s="9"/>
      <c r="Q92" s="9"/>
      <c r="R92" s="9"/>
      <c r="S92" s="9"/>
      <c r="T92" s="9"/>
      <c r="U92" s="9"/>
    </row>
    <row r="93" spans="1:21" x14ac:dyDescent="0.3">
      <c r="A93" s="9"/>
      <c r="B93" s="9"/>
      <c r="C93" s="9"/>
      <c r="D93" s="9"/>
      <c r="E93" s="9"/>
      <c r="F93" s="9"/>
      <c r="G93" s="9"/>
      <c r="H93" s="9"/>
      <c r="I93" s="9"/>
      <c r="J93" s="9"/>
      <c r="K93" s="9"/>
      <c r="L93" s="9"/>
      <c r="M93" s="9"/>
      <c r="N93" s="9"/>
      <c r="O93" s="9"/>
      <c r="P93" s="9"/>
      <c r="Q93" s="9"/>
      <c r="R93" s="9"/>
      <c r="S93" s="9"/>
      <c r="T93" s="9"/>
      <c r="U93" s="9"/>
    </row>
    <row r="94" spans="1:21" x14ac:dyDescent="0.3">
      <c r="A94" s="9"/>
      <c r="B94" s="9"/>
      <c r="C94" s="9"/>
      <c r="D94" s="9"/>
      <c r="E94" s="9"/>
      <c r="F94" s="9"/>
      <c r="G94" s="9"/>
      <c r="H94" s="9"/>
      <c r="I94" s="9"/>
      <c r="J94" s="9"/>
      <c r="K94" s="9"/>
      <c r="L94" s="9"/>
      <c r="M94" s="9"/>
      <c r="N94" s="9"/>
      <c r="O94" s="9"/>
      <c r="P94" s="9"/>
      <c r="Q94" s="9"/>
      <c r="R94" s="9"/>
      <c r="S94" s="9"/>
      <c r="T94" s="9"/>
      <c r="U94" s="9"/>
    </row>
    <row r="95" spans="1:21" x14ac:dyDescent="0.3">
      <c r="A95" s="9"/>
      <c r="B95" s="9"/>
      <c r="C95" s="9"/>
      <c r="D95" s="9"/>
      <c r="E95" s="9"/>
      <c r="F95" s="9"/>
      <c r="G95" s="9"/>
      <c r="H95" s="9"/>
      <c r="I95" s="9"/>
      <c r="J95" s="9"/>
      <c r="K95" s="9"/>
      <c r="L95" s="9"/>
      <c r="M95" s="9"/>
      <c r="N95" s="9"/>
      <c r="O95" s="9"/>
      <c r="P95" s="9"/>
      <c r="Q95" s="9"/>
      <c r="R95" s="9"/>
      <c r="S95" s="9"/>
      <c r="T95" s="9"/>
      <c r="U95" s="9"/>
    </row>
    <row r="96" spans="1:21" x14ac:dyDescent="0.3">
      <c r="A96" s="9"/>
      <c r="B96" s="9"/>
      <c r="C96" s="9"/>
      <c r="D96" s="9"/>
      <c r="E96" s="9"/>
      <c r="F96" s="9"/>
      <c r="G96" s="9"/>
      <c r="H96" s="9"/>
      <c r="I96" s="9"/>
      <c r="J96" s="9"/>
      <c r="K96" s="9"/>
      <c r="L96" s="9"/>
      <c r="M96" s="9"/>
      <c r="N96" s="9"/>
      <c r="O96" s="9"/>
      <c r="P96" s="9"/>
      <c r="Q96" s="9"/>
      <c r="R96" s="9"/>
      <c r="S96" s="9"/>
      <c r="T96" s="9"/>
      <c r="U96" s="9"/>
    </row>
    <row r="97" spans="1:21" x14ac:dyDescent="0.3">
      <c r="A97" s="9"/>
      <c r="B97" s="9"/>
      <c r="C97" s="9"/>
      <c r="D97" s="9"/>
      <c r="E97" s="9"/>
      <c r="F97" s="9"/>
      <c r="G97" s="9"/>
      <c r="H97" s="9"/>
      <c r="I97" s="9"/>
      <c r="J97" s="9"/>
      <c r="K97" s="9"/>
      <c r="L97" s="9"/>
      <c r="M97" s="9"/>
      <c r="N97" s="9"/>
      <c r="O97" s="9"/>
      <c r="P97" s="9"/>
      <c r="Q97" s="9"/>
      <c r="R97" s="9"/>
      <c r="S97" s="9"/>
      <c r="T97" s="9"/>
      <c r="U97" s="9"/>
    </row>
    <row r="98" spans="1:21" x14ac:dyDescent="0.3">
      <c r="A98" s="9"/>
      <c r="B98" s="9"/>
      <c r="C98" s="9"/>
      <c r="D98" s="9"/>
      <c r="E98" s="9"/>
      <c r="F98" s="9"/>
      <c r="G98" s="9"/>
      <c r="H98" s="9"/>
      <c r="I98" s="9"/>
      <c r="J98" s="9"/>
      <c r="K98" s="9"/>
      <c r="L98" s="9"/>
      <c r="M98" s="9"/>
      <c r="N98" s="9"/>
      <c r="O98" s="9"/>
      <c r="P98" s="9"/>
      <c r="Q98" s="9"/>
      <c r="R98" s="9"/>
      <c r="S98" s="9"/>
      <c r="T98" s="9"/>
      <c r="U98" s="9"/>
    </row>
    <row r="99" spans="1:21" x14ac:dyDescent="0.3">
      <c r="A99" s="9"/>
      <c r="B99" s="9"/>
      <c r="C99" s="9"/>
      <c r="D99" s="9"/>
      <c r="E99" s="9"/>
      <c r="F99" s="9"/>
      <c r="G99" s="9"/>
      <c r="H99" s="9"/>
      <c r="I99" s="9"/>
      <c r="J99" s="9"/>
      <c r="K99" s="9"/>
      <c r="L99" s="9"/>
      <c r="M99" s="9"/>
      <c r="N99" s="9"/>
      <c r="O99" s="9"/>
      <c r="P99" s="9"/>
      <c r="Q99" s="9"/>
      <c r="R99" s="9"/>
      <c r="S99" s="9"/>
      <c r="T99" s="9"/>
      <c r="U99" s="9"/>
    </row>
    <row r="100" spans="1:21" x14ac:dyDescent="0.3">
      <c r="A100" s="9"/>
      <c r="B100" s="9"/>
      <c r="C100" s="9"/>
      <c r="D100" s="9"/>
      <c r="E100" s="9"/>
      <c r="F100" s="9"/>
      <c r="G100" s="9"/>
      <c r="H100" s="9"/>
      <c r="I100" s="9"/>
      <c r="J100" s="9"/>
      <c r="K100" s="9"/>
      <c r="L100" s="9"/>
      <c r="M100" s="9"/>
      <c r="N100" s="9"/>
      <c r="O100" s="9"/>
      <c r="P100" s="9"/>
      <c r="Q100" s="9"/>
      <c r="R100" s="9"/>
      <c r="S100" s="9"/>
      <c r="T100" s="9"/>
      <c r="U100" s="9"/>
    </row>
    <row r="101" spans="1:21" x14ac:dyDescent="0.3">
      <c r="A101" s="9"/>
      <c r="B101" s="9"/>
      <c r="C101" s="9"/>
      <c r="D101" s="9"/>
      <c r="E101" s="9"/>
      <c r="F101" s="9"/>
      <c r="G101" s="9"/>
      <c r="H101" s="9"/>
      <c r="I101" s="9"/>
      <c r="J101" s="9"/>
      <c r="K101" s="9"/>
      <c r="L101" s="9"/>
      <c r="M101" s="9"/>
      <c r="N101" s="9"/>
      <c r="O101" s="9"/>
      <c r="P101" s="9"/>
      <c r="Q101" s="9"/>
      <c r="R101" s="9"/>
      <c r="S101" s="9"/>
      <c r="T101" s="9"/>
      <c r="U101" s="9"/>
    </row>
    <row r="102" spans="1:21" x14ac:dyDescent="0.3">
      <c r="A102" s="9"/>
      <c r="B102" s="9"/>
      <c r="C102" s="9"/>
      <c r="D102" s="9"/>
      <c r="E102" s="9"/>
      <c r="F102" s="9"/>
      <c r="G102" s="9"/>
      <c r="H102" s="9"/>
      <c r="I102" s="9"/>
      <c r="J102" s="9"/>
      <c r="K102" s="9"/>
      <c r="L102" s="9"/>
      <c r="M102" s="9"/>
      <c r="N102" s="9"/>
      <c r="O102" s="9"/>
      <c r="P102" s="9"/>
      <c r="Q102" s="9"/>
      <c r="R102" s="9"/>
      <c r="S102" s="9"/>
      <c r="T102" s="9"/>
      <c r="U102" s="9"/>
    </row>
    <row r="103" spans="1:21" x14ac:dyDescent="0.3">
      <c r="A103" s="9"/>
      <c r="B103" s="9"/>
      <c r="C103" s="9"/>
      <c r="D103" s="9"/>
      <c r="E103" s="9"/>
      <c r="F103" s="9"/>
      <c r="G103" s="9"/>
      <c r="H103" s="9"/>
      <c r="I103" s="9"/>
      <c r="J103" s="9"/>
      <c r="K103" s="9"/>
      <c r="L103" s="9"/>
      <c r="M103" s="9"/>
      <c r="N103" s="9"/>
      <c r="O103" s="9"/>
      <c r="P103" s="9"/>
      <c r="Q103" s="9"/>
      <c r="R103" s="9"/>
      <c r="S103" s="9"/>
      <c r="T103" s="9"/>
      <c r="U103" s="9"/>
    </row>
    <row r="104" spans="1:21" x14ac:dyDescent="0.3">
      <c r="A104" s="9"/>
      <c r="B104" s="9"/>
      <c r="C104" s="9"/>
      <c r="D104" s="9"/>
      <c r="E104" s="9"/>
      <c r="F104" s="9"/>
      <c r="G104" s="9"/>
      <c r="H104" s="9"/>
      <c r="I104" s="9"/>
      <c r="J104" s="9"/>
      <c r="K104" s="9"/>
      <c r="L104" s="9"/>
      <c r="M104" s="9"/>
      <c r="N104" s="9"/>
      <c r="O104" s="9"/>
      <c r="P104" s="9"/>
      <c r="Q104" s="9"/>
      <c r="R104" s="9"/>
      <c r="S104" s="9"/>
      <c r="T104" s="9"/>
      <c r="U104" s="9"/>
    </row>
    <row r="105" spans="1:21" x14ac:dyDescent="0.3">
      <c r="A105" s="9"/>
      <c r="B105" s="9"/>
      <c r="C105" s="9"/>
      <c r="D105" s="9"/>
      <c r="E105" s="9"/>
      <c r="F105" s="9"/>
      <c r="G105" s="9"/>
      <c r="H105" s="9"/>
      <c r="I105" s="9"/>
      <c r="J105" s="9"/>
      <c r="K105" s="9"/>
      <c r="L105" s="9"/>
      <c r="M105" s="9"/>
      <c r="N105" s="9"/>
      <c r="O105" s="9"/>
      <c r="P105" s="9"/>
      <c r="Q105" s="9"/>
      <c r="R105" s="9"/>
      <c r="S105" s="9"/>
      <c r="T105" s="9"/>
      <c r="U105" s="9"/>
    </row>
    <row r="106" spans="1:21" x14ac:dyDescent="0.3">
      <c r="A106" s="9"/>
      <c r="B106" s="9"/>
      <c r="C106" s="9"/>
      <c r="D106" s="9"/>
      <c r="E106" s="9"/>
      <c r="F106" s="9"/>
      <c r="G106" s="9"/>
      <c r="H106" s="9"/>
      <c r="I106" s="9"/>
      <c r="J106" s="9"/>
      <c r="K106" s="9"/>
      <c r="L106" s="9"/>
      <c r="M106" s="9"/>
      <c r="N106" s="9"/>
      <c r="O106" s="9"/>
      <c r="P106" s="9"/>
      <c r="Q106" s="9"/>
      <c r="R106" s="9"/>
      <c r="S106" s="9"/>
      <c r="T106" s="9"/>
      <c r="U106" s="9"/>
    </row>
    <row r="107" spans="1:21" x14ac:dyDescent="0.3">
      <c r="A107" s="9"/>
      <c r="B107" s="9"/>
      <c r="C107" s="9"/>
      <c r="D107" s="9"/>
      <c r="E107" s="9"/>
      <c r="F107" s="9"/>
      <c r="G107" s="9"/>
      <c r="H107" s="9"/>
      <c r="I107" s="9"/>
      <c r="J107" s="9"/>
      <c r="K107" s="9"/>
      <c r="L107" s="9"/>
      <c r="M107" s="9"/>
      <c r="N107" s="9"/>
      <c r="O107" s="9"/>
      <c r="P107" s="9"/>
      <c r="Q107" s="9"/>
      <c r="R107" s="9"/>
      <c r="S107" s="9"/>
      <c r="T107" s="9"/>
      <c r="U107" s="9"/>
    </row>
    <row r="108" spans="1:21" x14ac:dyDescent="0.3">
      <c r="A108" s="9"/>
      <c r="B108" s="9"/>
      <c r="C108" s="9"/>
      <c r="D108" s="9"/>
      <c r="E108" s="9"/>
      <c r="F108" s="9"/>
      <c r="G108" s="9"/>
      <c r="H108" s="9"/>
      <c r="I108" s="9"/>
      <c r="J108" s="9"/>
      <c r="K108" s="9"/>
      <c r="L108" s="9"/>
      <c r="M108" s="9"/>
      <c r="N108" s="9"/>
      <c r="O108" s="9"/>
      <c r="P108" s="9"/>
      <c r="Q108" s="9"/>
      <c r="R108" s="9"/>
      <c r="S108" s="9"/>
      <c r="T108" s="9"/>
      <c r="U108" s="9"/>
    </row>
    <row r="109" spans="1:21" x14ac:dyDescent="0.3">
      <c r="A109" s="9"/>
      <c r="B109" s="9"/>
      <c r="C109" s="9"/>
      <c r="D109" s="9"/>
      <c r="E109" s="9"/>
      <c r="F109" s="9"/>
      <c r="G109" s="9"/>
      <c r="H109" s="9"/>
      <c r="I109" s="9"/>
      <c r="J109" s="9"/>
      <c r="K109" s="9"/>
      <c r="L109" s="9"/>
      <c r="M109" s="9"/>
      <c r="N109" s="9"/>
      <c r="O109" s="9"/>
      <c r="P109" s="9"/>
      <c r="Q109" s="9"/>
      <c r="R109" s="9"/>
      <c r="S109" s="9"/>
      <c r="T109" s="9"/>
      <c r="U109" s="9"/>
    </row>
    <row r="110" spans="1:21" x14ac:dyDescent="0.3">
      <c r="A110" s="9"/>
      <c r="B110" s="9"/>
      <c r="C110" s="9"/>
      <c r="D110" s="9"/>
      <c r="E110" s="9"/>
      <c r="F110" s="9"/>
      <c r="G110" s="9"/>
      <c r="H110" s="9"/>
      <c r="I110" s="9"/>
      <c r="J110" s="9"/>
      <c r="K110" s="9"/>
      <c r="L110" s="9"/>
      <c r="M110" s="9"/>
      <c r="N110" s="9"/>
      <c r="O110" s="9"/>
      <c r="P110" s="9"/>
      <c r="Q110" s="9"/>
      <c r="R110" s="9"/>
      <c r="S110" s="9"/>
      <c r="T110" s="9"/>
      <c r="U110" s="9"/>
    </row>
    <row r="111" spans="1:21" x14ac:dyDescent="0.3">
      <c r="A111" s="9"/>
      <c r="B111" s="9"/>
      <c r="C111" s="9"/>
      <c r="D111" s="9"/>
      <c r="E111" s="9"/>
      <c r="F111" s="9"/>
      <c r="G111" s="9"/>
      <c r="H111" s="9"/>
      <c r="I111" s="9"/>
      <c r="J111" s="9"/>
      <c r="K111" s="9"/>
      <c r="L111" s="9"/>
      <c r="M111" s="9"/>
      <c r="N111" s="9"/>
      <c r="O111" s="9"/>
      <c r="P111" s="9"/>
      <c r="Q111" s="9"/>
      <c r="R111" s="9"/>
      <c r="S111" s="9"/>
      <c r="T111" s="9"/>
      <c r="U111" s="9"/>
    </row>
    <row r="112" spans="1:21" x14ac:dyDescent="0.3">
      <c r="A112" s="9"/>
      <c r="B112" s="9"/>
      <c r="C112" s="9"/>
      <c r="D112" s="9"/>
      <c r="E112" s="9"/>
      <c r="F112" s="9"/>
      <c r="G112" s="9"/>
      <c r="H112" s="9"/>
      <c r="I112" s="9"/>
      <c r="J112" s="9"/>
      <c r="K112" s="9"/>
      <c r="L112" s="9"/>
      <c r="M112" s="9"/>
      <c r="N112" s="9"/>
      <c r="O112" s="9"/>
      <c r="P112" s="9"/>
      <c r="Q112" s="9"/>
      <c r="R112" s="9"/>
      <c r="S112" s="9"/>
      <c r="T112" s="9"/>
      <c r="U112" s="9"/>
    </row>
    <row r="113" spans="1:21" x14ac:dyDescent="0.3">
      <c r="A113" s="9"/>
      <c r="B113" s="9"/>
      <c r="C113" s="9"/>
      <c r="D113" s="9"/>
      <c r="E113" s="9"/>
      <c r="F113" s="9"/>
      <c r="G113" s="9"/>
      <c r="H113" s="9"/>
      <c r="I113" s="9"/>
      <c r="J113" s="9"/>
      <c r="K113" s="9"/>
      <c r="L113" s="9"/>
      <c r="M113" s="9"/>
      <c r="N113" s="9"/>
      <c r="O113" s="9"/>
      <c r="P113" s="9"/>
      <c r="Q113" s="9"/>
      <c r="R113" s="9"/>
      <c r="S113" s="9"/>
      <c r="T113" s="9"/>
      <c r="U113" s="9"/>
    </row>
    <row r="114" spans="1:21" x14ac:dyDescent="0.3">
      <c r="A114" s="9"/>
      <c r="B114" s="9"/>
      <c r="C114" s="9"/>
      <c r="D114" s="9"/>
      <c r="E114" s="9"/>
      <c r="F114" s="9"/>
      <c r="G114" s="9"/>
      <c r="H114" s="9"/>
      <c r="I114" s="9"/>
      <c r="J114" s="9"/>
      <c r="K114" s="9"/>
      <c r="L114" s="9"/>
      <c r="M114" s="9"/>
      <c r="N114" s="9"/>
      <c r="O114" s="9"/>
      <c r="P114" s="9"/>
      <c r="Q114" s="9"/>
      <c r="R114" s="9"/>
      <c r="S114" s="9"/>
      <c r="T114" s="9"/>
      <c r="U114" s="9"/>
    </row>
    <row r="115" spans="1:21" x14ac:dyDescent="0.3">
      <c r="A115" s="9"/>
      <c r="B115" s="9"/>
      <c r="C115" s="9"/>
      <c r="D115" s="9"/>
      <c r="E115" s="9"/>
      <c r="F115" s="9"/>
      <c r="G115" s="9"/>
      <c r="H115" s="9"/>
      <c r="I115" s="9"/>
      <c r="J115" s="9"/>
      <c r="K115" s="9"/>
      <c r="L115" s="9"/>
      <c r="M115" s="9"/>
      <c r="N115" s="9"/>
      <c r="O115" s="9"/>
      <c r="P115" s="9"/>
      <c r="Q115" s="9"/>
      <c r="R115" s="9"/>
      <c r="S115" s="9"/>
      <c r="T115" s="9"/>
      <c r="U115" s="9"/>
    </row>
    <row r="116" spans="1:21" x14ac:dyDescent="0.3">
      <c r="A116" s="9"/>
      <c r="B116" s="9"/>
      <c r="C116" s="9"/>
      <c r="D116" s="9"/>
      <c r="E116" s="9"/>
      <c r="F116" s="9"/>
      <c r="G116" s="9"/>
      <c r="H116" s="9"/>
      <c r="I116" s="9"/>
      <c r="J116" s="9"/>
      <c r="K116" s="9"/>
      <c r="L116" s="9"/>
      <c r="M116" s="9"/>
      <c r="N116" s="9"/>
      <c r="O116" s="9"/>
      <c r="P116" s="9"/>
      <c r="Q116" s="9"/>
      <c r="R116" s="9"/>
      <c r="S116" s="9"/>
      <c r="T116" s="9"/>
      <c r="U116" s="9"/>
    </row>
    <row r="117" spans="1:21" x14ac:dyDescent="0.3">
      <c r="A117" s="9"/>
      <c r="B117" s="9"/>
      <c r="C117" s="9"/>
      <c r="D117" s="9"/>
      <c r="E117" s="9"/>
      <c r="F117" s="9"/>
      <c r="G117" s="9"/>
      <c r="H117" s="9"/>
      <c r="I117" s="9"/>
      <c r="J117" s="9"/>
      <c r="K117" s="9"/>
      <c r="L117" s="9"/>
      <c r="M117" s="9"/>
    </row>
    <row r="118" spans="1:21" x14ac:dyDescent="0.3">
      <c r="A118" s="9"/>
      <c r="B118" s="9"/>
      <c r="C118" s="9"/>
      <c r="D118" s="9"/>
      <c r="E118" s="9"/>
      <c r="F118" s="9"/>
      <c r="G118" s="9"/>
      <c r="H118" s="9"/>
      <c r="I118" s="9"/>
      <c r="J118" s="9"/>
      <c r="K118" s="9"/>
      <c r="L118" s="9"/>
      <c r="M118" s="9"/>
    </row>
  </sheetData>
  <sheetProtection algorithmName="SHA-512" hashValue="k9Y7QKoWvm+WBssvG/cNn4+WMJM7wrd4rjZYWVLuHE6X+LkpVy2m1EZ0DxvqFcry2KRsyees4dmBa9rfX7TREg==" saltValue="Xp4Braws4kibEXCvl8e9dw==" spinCount="100000" sheet="1" objects="1" scenarios="1"/>
  <mergeCells count="113">
    <mergeCell ref="L11:M12"/>
    <mergeCell ref="A1:J3"/>
    <mergeCell ref="A8:B9"/>
    <mergeCell ref="H8:H9"/>
    <mergeCell ref="A5:B6"/>
    <mergeCell ref="C5:L6"/>
    <mergeCell ref="C8:D9"/>
    <mergeCell ref="I8:L9"/>
    <mergeCell ref="E14:F15"/>
    <mergeCell ref="G14:G15"/>
    <mergeCell ref="I14:J15"/>
    <mergeCell ref="K14:K15"/>
    <mergeCell ref="A11:B12"/>
    <mergeCell ref="C11:C12"/>
    <mergeCell ref="E11:F12"/>
    <mergeCell ref="G11:H12"/>
    <mergeCell ref="J11:K12"/>
    <mergeCell ref="A17:B18"/>
    <mergeCell ref="C17:C18"/>
    <mergeCell ref="A20:B21"/>
    <mergeCell ref="C20:C21"/>
    <mergeCell ref="D20:D21"/>
    <mergeCell ref="A22:B23"/>
    <mergeCell ref="C22:C23"/>
    <mergeCell ref="D22:D23"/>
    <mergeCell ref="A14:B15"/>
    <mergeCell ref="C14:C15"/>
    <mergeCell ref="E22:E23"/>
    <mergeCell ref="A24:B25"/>
    <mergeCell ref="C24:C25"/>
    <mergeCell ref="D24:D25"/>
    <mergeCell ref="E24:E25"/>
    <mergeCell ref="A26:B27"/>
    <mergeCell ref="C26:C27"/>
    <mergeCell ref="D26:D27"/>
    <mergeCell ref="E26:E27"/>
    <mergeCell ref="G31:G32"/>
    <mergeCell ref="A33:E33"/>
    <mergeCell ref="A34:E34"/>
    <mergeCell ref="A35:E35"/>
    <mergeCell ref="A36:E36"/>
    <mergeCell ref="A37:E37"/>
    <mergeCell ref="A28:B29"/>
    <mergeCell ref="C28:C29"/>
    <mergeCell ref="D28:D29"/>
    <mergeCell ref="E28:E29"/>
    <mergeCell ref="A31:E32"/>
    <mergeCell ref="F31:F32"/>
    <mergeCell ref="C51:C52"/>
    <mergeCell ref="D51:D52"/>
    <mergeCell ref="A45:B46"/>
    <mergeCell ref="C45:C46"/>
    <mergeCell ref="D45:D46"/>
    <mergeCell ref="A47:B48"/>
    <mergeCell ref="C47:C48"/>
    <mergeCell ref="D47:D48"/>
    <mergeCell ref="A38:E38"/>
    <mergeCell ref="A39:E39"/>
    <mergeCell ref="A40:E40"/>
    <mergeCell ref="A41:E41"/>
    <mergeCell ref="A43:B44"/>
    <mergeCell ref="C43:C44"/>
    <mergeCell ref="D43:D44"/>
    <mergeCell ref="M66:M67"/>
    <mergeCell ref="A63:C64"/>
    <mergeCell ref="D63:D64"/>
    <mergeCell ref="E63:E64"/>
    <mergeCell ref="H63:J64"/>
    <mergeCell ref="K63:K64"/>
    <mergeCell ref="L63:L64"/>
    <mergeCell ref="A58:B59"/>
    <mergeCell ref="C58:C59"/>
    <mergeCell ref="D58:D59"/>
    <mergeCell ref="A60:B61"/>
    <mergeCell ref="C60:C61"/>
    <mergeCell ref="D60:D61"/>
    <mergeCell ref="M78:M79"/>
    <mergeCell ref="A73:B74"/>
    <mergeCell ref="C73:C74"/>
    <mergeCell ref="D73:D74"/>
    <mergeCell ref="A75:B76"/>
    <mergeCell ref="C75:C76"/>
    <mergeCell ref="D75:D76"/>
    <mergeCell ref="A69:B70"/>
    <mergeCell ref="C69:C70"/>
    <mergeCell ref="D69:D70"/>
    <mergeCell ref="A71:B72"/>
    <mergeCell ref="C71:C72"/>
    <mergeCell ref="D71:D72"/>
    <mergeCell ref="I17:J18"/>
    <mergeCell ref="K17:L18"/>
    <mergeCell ref="E17:F18"/>
    <mergeCell ref="G17:G18"/>
    <mergeCell ref="A78:B79"/>
    <mergeCell ref="C78:C79"/>
    <mergeCell ref="F78:G79"/>
    <mergeCell ref="H78:H79"/>
    <mergeCell ref="K78:L79"/>
    <mergeCell ref="A66:B67"/>
    <mergeCell ref="C66:C67"/>
    <mergeCell ref="F66:G67"/>
    <mergeCell ref="H66:H67"/>
    <mergeCell ref="K66:L67"/>
    <mergeCell ref="A54:B55"/>
    <mergeCell ref="C54:C55"/>
    <mergeCell ref="D54:D55"/>
    <mergeCell ref="A56:B57"/>
    <mergeCell ref="C56:C57"/>
    <mergeCell ref="D56:D57"/>
    <mergeCell ref="A49:B50"/>
    <mergeCell ref="C49:C50"/>
    <mergeCell ref="D49:D50"/>
    <mergeCell ref="A51:B52"/>
  </mergeCells>
  <conditionalFormatting sqref="F41">
    <cfRule type="cellIs" dxfId="1" priority="1" operator="equal">
      <formula>"ERRO"</formula>
    </cfRule>
  </conditionalFormatting>
  <pageMargins left="0.511811024" right="0.511811024" top="0.78740157499999996" bottom="0.78740157499999996" header="0.31496062000000002" footer="0.31496062000000002"/>
  <drawing r:id="rId1"/>
  <extLst>
    <ext xmlns:x14="http://schemas.microsoft.com/office/spreadsheetml/2009/9/main" uri="{78C0D931-6437-407d-A8EE-F0AAD7539E65}">
      <x14:conditionalFormattings>
        <x14:conditionalFormatting xmlns:xm="http://schemas.microsoft.com/office/excel/2006/main">
          <x14:cfRule type="iconSet" priority="3" id="{6CEB54EB-7103-4BCB-8C3A-DF1F18B6B52F}">
            <x14:iconSet showValue="0" custom="1">
              <x14:cfvo type="percent">
                <xm:f>0</xm:f>
              </x14:cfvo>
              <x14:cfvo type="num">
                <xm:f>10</xm:f>
              </x14:cfvo>
              <x14:cfvo type="num">
                <xm:f>30</xm:f>
              </x14:cfvo>
              <x14:cfIcon iconSet="3Flags" iconId="0"/>
              <x14:cfIcon iconSet="3Flags" iconId="1"/>
              <x14:cfIcon iconSet="3Flags" iconId="2"/>
            </x14:iconSet>
          </x14:cfRule>
          <xm:sqref>F64</xm:sqref>
        </x14:conditionalFormatting>
        <x14:conditionalFormatting xmlns:xm="http://schemas.microsoft.com/office/excel/2006/main">
          <x14:cfRule type="iconSet" priority="2" id="{EC9FC9A3-0028-4FE8-9739-E61189CC3F11}">
            <x14:iconSet showValue="0" custom="1">
              <x14:cfvo type="percent">
                <xm:f>0</xm:f>
              </x14:cfvo>
              <x14:cfvo type="num">
                <xm:f>10</xm:f>
              </x14:cfvo>
              <x14:cfvo type="num">
                <xm:f>30</xm:f>
              </x14:cfvo>
              <x14:cfIcon iconSet="3Flags" iconId="0"/>
              <x14:cfIcon iconSet="3Flags" iconId="1"/>
              <x14:cfIcon iconSet="3Flags" iconId="2"/>
            </x14:iconSet>
          </x14:cfRule>
          <xm:sqref>M64</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4831-7A41-4CA6-AE3D-56D3EBF871A2}">
  <sheetPr>
    <tabColor rgb="FF0070C0"/>
  </sheetPr>
  <dimension ref="A1:U178"/>
  <sheetViews>
    <sheetView zoomScaleNormal="100" zoomScaleSheetLayoutView="100" workbookViewId="0">
      <selection activeCell="A4" sqref="A4"/>
    </sheetView>
  </sheetViews>
  <sheetFormatPr defaultColWidth="9.109375" defaultRowHeight="14.4" x14ac:dyDescent="0.3"/>
  <cols>
    <col min="1" max="12" width="9.109375" style="8"/>
    <col min="13" max="13" width="9.5546875" style="8" bestFit="1" customWidth="1"/>
    <col min="14" max="14" width="9.109375" style="8"/>
    <col min="15" max="15" width="2.44140625" style="8" customWidth="1"/>
    <col min="16" max="16" width="14" style="8" bestFit="1" customWidth="1"/>
    <col min="17" max="16384" width="9.109375" style="8"/>
  </cols>
  <sheetData>
    <row r="1" spans="1:21" ht="15" customHeight="1" x14ac:dyDescent="0.3">
      <c r="A1" s="156" t="s">
        <v>144</v>
      </c>
      <c r="B1" s="156"/>
      <c r="C1" s="156"/>
      <c r="D1" s="156"/>
      <c r="E1" s="156"/>
      <c r="F1" s="156"/>
      <c r="G1" s="156"/>
      <c r="H1" s="156"/>
      <c r="I1" s="156"/>
      <c r="J1" s="156"/>
      <c r="K1" s="12"/>
      <c r="L1" s="12"/>
      <c r="M1" s="12"/>
      <c r="N1" s="12"/>
      <c r="O1" s="12"/>
      <c r="P1" s="9"/>
      <c r="Q1" s="9"/>
      <c r="R1" s="9"/>
      <c r="S1" s="9"/>
      <c r="T1" s="9"/>
      <c r="U1" s="9"/>
    </row>
    <row r="2" spans="1:21" ht="15" customHeight="1" x14ac:dyDescent="0.3">
      <c r="A2" s="156"/>
      <c r="B2" s="156"/>
      <c r="C2" s="156"/>
      <c r="D2" s="156"/>
      <c r="E2" s="156"/>
      <c r="F2" s="156"/>
      <c r="G2" s="156"/>
      <c r="H2" s="156"/>
      <c r="I2" s="156"/>
      <c r="J2" s="156"/>
      <c r="K2" s="12"/>
      <c r="L2" s="12"/>
      <c r="M2" s="12"/>
      <c r="N2" s="12"/>
      <c r="O2" s="12"/>
      <c r="P2" s="29"/>
      <c r="Q2" s="9"/>
      <c r="R2" s="9"/>
      <c r="S2" s="9"/>
      <c r="T2" s="9"/>
      <c r="U2" s="9"/>
    </row>
    <row r="3" spans="1:21" ht="15" customHeight="1" x14ac:dyDescent="0.3">
      <c r="A3" s="156"/>
      <c r="B3" s="156"/>
      <c r="C3" s="156"/>
      <c r="D3" s="156"/>
      <c r="E3" s="156"/>
      <c r="F3" s="156"/>
      <c r="G3" s="156"/>
      <c r="H3" s="156"/>
      <c r="I3" s="156"/>
      <c r="J3" s="156"/>
      <c r="K3" s="12"/>
      <c r="L3" s="12"/>
      <c r="M3" s="109" t="str">
        <f>CONCATENATE("Vs.",Guide!C57)</f>
        <v>Vs.0.4</v>
      </c>
      <c r="N3" s="12"/>
      <c r="O3" s="12"/>
      <c r="P3" s="9"/>
      <c r="Q3" s="9"/>
      <c r="R3" s="9"/>
      <c r="S3" s="9"/>
      <c r="T3" s="9"/>
      <c r="U3" s="9"/>
    </row>
    <row r="4" spans="1:21" ht="13.8" x14ac:dyDescent="0.3">
      <c r="A4" s="11"/>
      <c r="B4" s="11"/>
      <c r="C4" s="11"/>
      <c r="D4" s="11"/>
      <c r="E4" s="11"/>
      <c r="F4" s="11"/>
      <c r="G4" s="11"/>
      <c r="H4" s="11"/>
      <c r="I4" s="11"/>
      <c r="J4" s="11"/>
      <c r="K4" s="11"/>
      <c r="L4" s="11"/>
      <c r="M4" s="11"/>
      <c r="N4" s="11"/>
      <c r="O4" s="76"/>
      <c r="P4" s="29"/>
      <c r="Q4" s="9"/>
      <c r="R4" s="9"/>
      <c r="S4" s="9"/>
      <c r="T4" s="9"/>
      <c r="U4" s="9"/>
    </row>
    <row r="5" spans="1:21" ht="14.4" customHeight="1" x14ac:dyDescent="0.3">
      <c r="A5" s="240" t="s">
        <v>105</v>
      </c>
      <c r="B5" s="240"/>
      <c r="C5" s="240"/>
      <c r="D5" s="241" t="str">
        <f>'MRT SP1'!B5</f>
        <v>Omnichannel e CRM Atendimento Release 2</v>
      </c>
      <c r="E5" s="241"/>
      <c r="F5" s="241"/>
      <c r="G5" s="241"/>
      <c r="H5" s="241"/>
      <c r="I5" s="241"/>
      <c r="J5" s="241"/>
      <c r="K5" s="241"/>
      <c r="L5" s="241"/>
      <c r="M5" s="241"/>
      <c r="N5" s="11"/>
      <c r="O5" s="76"/>
      <c r="P5" s="9"/>
      <c r="Q5" s="9"/>
      <c r="R5" s="9"/>
      <c r="S5" s="9"/>
      <c r="T5" s="9"/>
      <c r="U5" s="9"/>
    </row>
    <row r="6" spans="1:21" ht="15.6" customHeight="1" x14ac:dyDescent="0.3">
      <c r="A6" s="240"/>
      <c r="B6" s="240"/>
      <c r="C6" s="240"/>
      <c r="D6" s="241"/>
      <c r="E6" s="241"/>
      <c r="F6" s="241"/>
      <c r="G6" s="241"/>
      <c r="H6" s="241"/>
      <c r="I6" s="241"/>
      <c r="J6" s="241"/>
      <c r="K6" s="241"/>
      <c r="L6" s="241"/>
      <c r="M6" s="241"/>
      <c r="N6" s="11"/>
      <c r="O6" s="76"/>
      <c r="P6" s="29"/>
      <c r="Q6" s="9"/>
      <c r="R6" s="9"/>
      <c r="S6" s="9"/>
      <c r="T6" s="9"/>
      <c r="U6" s="9"/>
    </row>
    <row r="7" spans="1:21" ht="5.25" customHeight="1" x14ac:dyDescent="0.3">
      <c r="A7" s="11"/>
      <c r="B7" s="11"/>
      <c r="C7" s="11"/>
      <c r="D7" s="11"/>
      <c r="E7" s="11"/>
      <c r="F7" s="11"/>
      <c r="G7" s="11"/>
      <c r="H7" s="11"/>
      <c r="I7" s="11"/>
      <c r="J7" s="11"/>
      <c r="K7" s="11"/>
      <c r="L7" s="11"/>
      <c r="M7" s="11"/>
      <c r="N7" s="11"/>
      <c r="O7" s="11"/>
      <c r="P7" s="9"/>
      <c r="Q7" s="9"/>
      <c r="R7" s="9"/>
      <c r="S7" s="9"/>
      <c r="T7" s="9"/>
      <c r="U7" s="9"/>
    </row>
    <row r="8" spans="1:21" ht="14.4" customHeight="1" x14ac:dyDescent="0.3">
      <c r="A8" s="274" t="s">
        <v>106</v>
      </c>
      <c r="B8" s="274"/>
      <c r="C8" s="241" t="str">
        <f>'MRT SP1'!B11</f>
        <v>Digital</v>
      </c>
      <c r="D8" s="241"/>
      <c r="E8" s="241"/>
      <c r="F8" s="241"/>
      <c r="G8" s="11"/>
      <c r="H8" s="275" t="s">
        <v>145</v>
      </c>
      <c r="I8" s="275"/>
      <c r="J8" s="275"/>
      <c r="K8" s="275"/>
      <c r="L8" s="242">
        <f>COUNTA('MRT SP1'!B7,'MRT SP2'!B7,'MRT SP3'!B7,'MRT SP4'!B7,'MRT SP5'!B7,'MRT SP6'!B7,'MRT SP7'!B7,'MRT SP8'!B7,'MRT SP9'!B7,'MRT SP10'!B7)</f>
        <v>2</v>
      </c>
      <c r="M8" s="242"/>
      <c r="N8" s="11"/>
      <c r="O8" s="11"/>
      <c r="P8" s="29"/>
      <c r="Q8" s="9"/>
      <c r="R8" s="9"/>
      <c r="S8" s="9"/>
      <c r="T8" s="9"/>
      <c r="U8" s="9"/>
    </row>
    <row r="9" spans="1:21" ht="14.4" customHeight="1" x14ac:dyDescent="0.3">
      <c r="A9" s="274"/>
      <c r="B9" s="274"/>
      <c r="C9" s="241"/>
      <c r="D9" s="241"/>
      <c r="E9" s="241"/>
      <c r="F9" s="241"/>
      <c r="G9" s="11"/>
      <c r="H9" s="275"/>
      <c r="I9" s="275"/>
      <c r="J9" s="275"/>
      <c r="K9" s="275"/>
      <c r="L9" s="242"/>
      <c r="M9" s="242"/>
      <c r="N9" s="11"/>
      <c r="O9" s="11"/>
      <c r="P9" s="9"/>
      <c r="Q9" s="9"/>
      <c r="R9" s="9"/>
      <c r="S9" s="9"/>
      <c r="T9" s="9"/>
      <c r="U9" s="9"/>
    </row>
    <row r="10" spans="1:21" ht="5.25" customHeight="1" x14ac:dyDescent="0.3">
      <c r="A10" s="11"/>
      <c r="B10" s="11"/>
      <c r="C10" s="11"/>
      <c r="D10" s="11"/>
      <c r="E10" s="11"/>
      <c r="F10" s="11"/>
      <c r="G10" s="11"/>
      <c r="H10" s="11"/>
      <c r="I10" s="11"/>
      <c r="J10" s="11"/>
      <c r="K10" s="11"/>
      <c r="L10" s="11"/>
      <c r="M10" s="11"/>
      <c r="N10" s="11"/>
      <c r="O10" s="11"/>
      <c r="P10" s="9"/>
      <c r="Q10" s="9"/>
      <c r="R10" s="9"/>
      <c r="S10" s="9"/>
      <c r="T10" s="9"/>
      <c r="U10" s="9"/>
    </row>
    <row r="11" spans="1:21" ht="14.25" customHeight="1" x14ac:dyDescent="0.3">
      <c r="A11" s="275" t="s">
        <v>146</v>
      </c>
      <c r="B11" s="275"/>
      <c r="C11" s="275"/>
      <c r="D11" s="275"/>
      <c r="E11" s="223">
        <f>Matriz!L3</f>
        <v>45105</v>
      </c>
      <c r="F11" s="224"/>
      <c r="G11" s="11"/>
      <c r="H11" s="275" t="s">
        <v>147</v>
      </c>
      <c r="I11" s="275"/>
      <c r="J11" s="275"/>
      <c r="K11" s="275"/>
      <c r="L11" s="223">
        <f>Matriz!L4</f>
        <v>45128</v>
      </c>
      <c r="M11" s="224"/>
      <c r="N11" s="11"/>
      <c r="O11" s="11"/>
      <c r="P11" s="9"/>
      <c r="Q11" s="9"/>
      <c r="R11" s="9"/>
      <c r="S11" s="9"/>
      <c r="T11" s="9"/>
      <c r="U11" s="9"/>
    </row>
    <row r="12" spans="1:21" ht="15" customHeight="1" x14ac:dyDescent="0.3">
      <c r="A12" s="275"/>
      <c r="B12" s="275"/>
      <c r="C12" s="275"/>
      <c r="D12" s="275"/>
      <c r="E12" s="224"/>
      <c r="F12" s="224"/>
      <c r="G12" s="11"/>
      <c r="H12" s="275"/>
      <c r="I12" s="275"/>
      <c r="J12" s="275"/>
      <c r="K12" s="275"/>
      <c r="L12" s="224"/>
      <c r="M12" s="224"/>
      <c r="N12" s="11"/>
      <c r="O12" s="11"/>
      <c r="P12" s="9"/>
      <c r="Q12" s="9"/>
      <c r="R12" s="9"/>
      <c r="S12" s="9"/>
      <c r="T12" s="9"/>
      <c r="U12" s="9"/>
    </row>
    <row r="13" spans="1:21" ht="5.25" customHeight="1" x14ac:dyDescent="0.3">
      <c r="A13" s="11"/>
      <c r="B13" s="11"/>
      <c r="C13" s="11"/>
      <c r="D13" s="11"/>
      <c r="E13" s="11"/>
      <c r="F13" s="11"/>
      <c r="G13" s="11"/>
      <c r="H13" s="11"/>
      <c r="I13" s="11"/>
      <c r="J13" s="11"/>
      <c r="K13" s="11"/>
      <c r="L13" s="11"/>
      <c r="M13" s="11"/>
      <c r="N13" s="11"/>
      <c r="O13" s="11"/>
      <c r="P13" s="9"/>
      <c r="Q13" s="9"/>
      <c r="R13" s="9"/>
      <c r="S13" s="9"/>
      <c r="T13" s="9"/>
      <c r="U13" s="9"/>
    </row>
    <row r="14" spans="1:21" x14ac:dyDescent="0.3">
      <c r="A14" s="275" t="s">
        <v>148</v>
      </c>
      <c r="B14" s="275"/>
      <c r="C14" s="275"/>
      <c r="D14" s="275"/>
      <c r="E14" s="224">
        <f>Matriz!L5</f>
        <v>18</v>
      </c>
      <c r="F14" s="224"/>
      <c r="G14" s="11"/>
      <c r="H14" s="275" t="s">
        <v>149</v>
      </c>
      <c r="I14" s="275"/>
      <c r="J14" s="275"/>
      <c r="K14" s="275"/>
      <c r="L14" s="224">
        <f>Matriz!L7</f>
        <v>576</v>
      </c>
      <c r="M14" s="224"/>
      <c r="N14" s="11"/>
      <c r="O14" s="11"/>
      <c r="P14" s="9"/>
      <c r="Q14" s="9"/>
      <c r="R14" s="9"/>
      <c r="S14" s="9"/>
      <c r="T14" s="9"/>
      <c r="U14" s="9"/>
    </row>
    <row r="15" spans="1:21" x14ac:dyDescent="0.3">
      <c r="A15" s="275"/>
      <c r="B15" s="275"/>
      <c r="C15" s="275"/>
      <c r="D15" s="275"/>
      <c r="E15" s="224"/>
      <c r="F15" s="224"/>
      <c r="G15" s="11"/>
      <c r="H15" s="275"/>
      <c r="I15" s="275"/>
      <c r="J15" s="275"/>
      <c r="K15" s="275"/>
      <c r="L15" s="224"/>
      <c r="M15" s="224"/>
      <c r="N15" s="11"/>
      <c r="O15" s="11"/>
      <c r="P15" s="9"/>
      <c r="Q15" s="9"/>
      <c r="R15" s="9"/>
      <c r="S15" s="9"/>
      <c r="T15" s="9"/>
      <c r="U15" s="9"/>
    </row>
    <row r="16" spans="1:21" ht="13.8" x14ac:dyDescent="0.3">
      <c r="A16" s="11"/>
      <c r="B16" s="11"/>
      <c r="C16" s="11"/>
      <c r="D16" s="11"/>
      <c r="E16" s="11"/>
      <c r="F16" s="11"/>
      <c r="G16" s="11"/>
      <c r="H16" s="11"/>
      <c r="I16" s="11"/>
      <c r="J16" s="11"/>
      <c r="K16" s="11"/>
      <c r="L16" s="11"/>
      <c r="M16" s="11"/>
      <c r="N16" s="11"/>
      <c r="O16" s="11"/>
      <c r="P16" s="9"/>
      <c r="Q16" s="9"/>
      <c r="R16" s="9"/>
      <c r="S16" s="9"/>
      <c r="T16" s="9"/>
      <c r="U16" s="9"/>
    </row>
    <row r="17" spans="1:21" ht="15" customHeight="1" x14ac:dyDescent="0.3">
      <c r="A17" s="277" t="s">
        <v>150</v>
      </c>
      <c r="B17" s="277"/>
      <c r="C17" s="277"/>
      <c r="D17" s="204">
        <f>Matriz!L8</f>
        <v>53</v>
      </c>
      <c r="E17" s="11"/>
      <c r="F17" s="277" t="s">
        <v>151</v>
      </c>
      <c r="G17" s="277"/>
      <c r="H17" s="277"/>
      <c r="I17" s="204">
        <f>Matriz!L9</f>
        <v>49</v>
      </c>
      <c r="J17" s="11"/>
      <c r="K17" s="276" t="s">
        <v>152</v>
      </c>
      <c r="L17" s="276"/>
      <c r="M17" s="276"/>
      <c r="N17" s="204">
        <f>Matriz!L10</f>
        <v>4</v>
      </c>
      <c r="O17" s="11"/>
      <c r="P17" s="9"/>
      <c r="Q17" s="9"/>
      <c r="R17" s="9"/>
      <c r="S17" s="9"/>
      <c r="T17" s="9"/>
      <c r="U17" s="9"/>
    </row>
    <row r="18" spans="1:21" ht="15" customHeight="1" x14ac:dyDescent="0.3">
      <c r="A18" s="277"/>
      <c r="B18" s="277"/>
      <c r="C18" s="277"/>
      <c r="D18" s="204"/>
      <c r="E18" s="11"/>
      <c r="F18" s="277"/>
      <c r="G18" s="277"/>
      <c r="H18" s="277"/>
      <c r="I18" s="204"/>
      <c r="J18" s="11"/>
      <c r="K18" s="276"/>
      <c r="L18" s="276"/>
      <c r="M18" s="276"/>
      <c r="N18" s="204"/>
      <c r="O18" s="11"/>
      <c r="P18" s="9"/>
      <c r="Q18" s="9"/>
      <c r="R18" s="9"/>
      <c r="S18" s="9"/>
      <c r="T18" s="9"/>
      <c r="U18" s="9"/>
    </row>
    <row r="19" spans="1:21" ht="15" customHeight="1" x14ac:dyDescent="0.3">
      <c r="A19" s="271" t="s">
        <v>153</v>
      </c>
      <c r="B19" s="271"/>
      <c r="C19" s="271"/>
      <c r="D19" s="272">
        <f>D17/L8</f>
        <v>26.5</v>
      </c>
      <c r="E19" s="11"/>
      <c r="F19" s="271" t="s">
        <v>154</v>
      </c>
      <c r="G19" s="271"/>
      <c r="H19" s="271"/>
      <c r="I19" s="73">
        <f>I17/L8</f>
        <v>24.5</v>
      </c>
      <c r="J19" s="11"/>
      <c r="K19" s="271" t="s">
        <v>155</v>
      </c>
      <c r="L19" s="271"/>
      <c r="M19" s="271"/>
      <c r="N19" s="74">
        <f>N17/L8</f>
        <v>2</v>
      </c>
      <c r="O19" s="11"/>
      <c r="P19" s="9"/>
      <c r="Q19" s="9"/>
      <c r="R19" s="9"/>
      <c r="S19" s="9"/>
      <c r="T19" s="9"/>
      <c r="U19" s="9"/>
    </row>
    <row r="20" spans="1:21" ht="15" customHeight="1" x14ac:dyDescent="0.3">
      <c r="A20" s="271"/>
      <c r="B20" s="271"/>
      <c r="C20" s="271"/>
      <c r="D20" s="273"/>
      <c r="E20" s="11"/>
      <c r="F20" s="271"/>
      <c r="G20" s="271"/>
      <c r="H20" s="271"/>
      <c r="I20" s="75">
        <f>I17/D17</f>
        <v>0.92452830188679247</v>
      </c>
      <c r="J20" s="11"/>
      <c r="K20" s="271"/>
      <c r="L20" s="271"/>
      <c r="M20" s="271"/>
      <c r="N20" s="75">
        <f>N17/D17</f>
        <v>7.5471698113207544E-2</v>
      </c>
      <c r="O20" s="11"/>
      <c r="P20" s="9"/>
      <c r="Q20" s="9"/>
      <c r="R20" s="9"/>
      <c r="S20" s="9"/>
      <c r="T20" s="9"/>
      <c r="U20" s="9"/>
    </row>
    <row r="21" spans="1:21" ht="13.8" x14ac:dyDescent="0.3">
      <c r="A21" s="11"/>
      <c r="B21" s="11"/>
      <c r="C21" s="11"/>
      <c r="D21" s="11"/>
      <c r="E21" s="11"/>
      <c r="F21" s="11"/>
      <c r="G21" s="11"/>
      <c r="H21" s="11"/>
      <c r="I21" s="11"/>
      <c r="J21" s="11"/>
      <c r="K21" s="11"/>
      <c r="L21" s="11"/>
      <c r="M21" s="11"/>
      <c r="N21" s="11"/>
      <c r="O21" s="11"/>
      <c r="P21" s="9"/>
      <c r="Q21" s="9"/>
      <c r="R21" s="9"/>
      <c r="S21" s="9"/>
      <c r="T21" s="9"/>
      <c r="U21" s="9"/>
    </row>
    <row r="22" spans="1:21" ht="13.8" x14ac:dyDescent="0.3">
      <c r="A22" s="11"/>
      <c r="B22" s="11"/>
      <c r="C22" s="11"/>
      <c r="D22" s="11"/>
      <c r="E22" s="11"/>
      <c r="F22" s="11"/>
      <c r="G22" s="11"/>
      <c r="H22" s="11"/>
      <c r="I22" s="11"/>
      <c r="J22" s="11"/>
      <c r="K22" s="11"/>
      <c r="L22" s="11"/>
      <c r="M22" s="11"/>
      <c r="N22" s="11"/>
      <c r="O22" s="11"/>
      <c r="P22" s="9"/>
      <c r="Q22" s="9"/>
      <c r="R22" s="9"/>
      <c r="S22" s="9"/>
      <c r="T22" s="9"/>
      <c r="U22" s="9"/>
    </row>
    <row r="23" spans="1:21" ht="13.8" x14ac:dyDescent="0.3">
      <c r="A23" s="11"/>
      <c r="B23" s="11"/>
      <c r="C23" s="11"/>
      <c r="D23" s="11"/>
      <c r="E23" s="11"/>
      <c r="F23" s="11"/>
      <c r="G23" s="11"/>
      <c r="H23" s="11"/>
      <c r="I23" s="11"/>
      <c r="J23" s="11"/>
      <c r="K23" s="11"/>
      <c r="L23" s="11"/>
      <c r="M23" s="11"/>
      <c r="N23" s="11"/>
      <c r="O23" s="11"/>
      <c r="P23" s="9"/>
      <c r="Q23" s="9"/>
      <c r="R23" s="9"/>
      <c r="S23" s="9"/>
      <c r="T23" s="9"/>
      <c r="U23" s="9"/>
    </row>
    <row r="24" spans="1:21" ht="13.8" x14ac:dyDescent="0.3">
      <c r="A24" s="11"/>
      <c r="B24" s="11"/>
      <c r="C24" s="11"/>
      <c r="D24" s="11"/>
      <c r="E24" s="11"/>
      <c r="F24" s="11"/>
      <c r="G24" s="11"/>
      <c r="H24" s="11"/>
      <c r="I24" s="11"/>
      <c r="J24" s="11"/>
      <c r="K24" s="11"/>
      <c r="L24" s="11"/>
      <c r="M24" s="11"/>
      <c r="N24" s="11"/>
      <c r="O24" s="11"/>
      <c r="P24" s="9"/>
      <c r="Q24" s="9"/>
      <c r="R24" s="9"/>
      <c r="S24" s="9"/>
      <c r="T24" s="9"/>
      <c r="U24" s="9"/>
    </row>
    <row r="25" spans="1:21" ht="13.8" x14ac:dyDescent="0.3">
      <c r="A25" s="11"/>
      <c r="B25" s="11"/>
      <c r="C25" s="11"/>
      <c r="D25" s="11"/>
      <c r="E25" s="11"/>
      <c r="F25" s="11"/>
      <c r="G25" s="11"/>
      <c r="H25" s="11"/>
      <c r="I25" s="11"/>
      <c r="J25" s="11"/>
      <c r="K25" s="11"/>
      <c r="L25" s="11"/>
      <c r="M25" s="11"/>
      <c r="N25" s="11"/>
      <c r="O25" s="11"/>
      <c r="P25" s="9"/>
      <c r="Q25" s="9"/>
      <c r="R25" s="9"/>
      <c r="S25" s="9"/>
      <c r="T25" s="9"/>
      <c r="U25" s="9"/>
    </row>
    <row r="26" spans="1:21" ht="13.8" x14ac:dyDescent="0.3">
      <c r="A26" s="11"/>
      <c r="B26" s="11"/>
      <c r="C26" s="11"/>
      <c r="D26" s="11"/>
      <c r="E26" s="11"/>
      <c r="F26" s="11"/>
      <c r="G26" s="11"/>
      <c r="H26" s="11"/>
      <c r="I26" s="11"/>
      <c r="J26" s="11"/>
      <c r="K26" s="11"/>
      <c r="L26" s="11"/>
      <c r="M26" s="11"/>
      <c r="N26" s="11"/>
      <c r="O26" s="11"/>
      <c r="P26" s="9"/>
      <c r="Q26" s="9"/>
      <c r="R26" s="9"/>
      <c r="S26" s="9"/>
      <c r="T26" s="9"/>
      <c r="U26" s="9"/>
    </row>
    <row r="27" spans="1:21" ht="13.8" x14ac:dyDescent="0.3">
      <c r="A27" s="11"/>
      <c r="B27" s="11"/>
      <c r="C27" s="11"/>
      <c r="D27" s="11"/>
      <c r="E27" s="11"/>
      <c r="F27" s="11"/>
      <c r="G27" s="11"/>
      <c r="H27" s="11"/>
      <c r="I27" s="11"/>
      <c r="J27" s="11"/>
      <c r="K27" s="11"/>
      <c r="L27" s="11"/>
      <c r="M27" s="11"/>
      <c r="N27" s="11"/>
      <c r="O27" s="11"/>
      <c r="P27" s="9"/>
      <c r="Q27" s="9"/>
      <c r="R27" s="9"/>
      <c r="S27" s="9"/>
      <c r="T27" s="9"/>
      <c r="U27" s="9"/>
    </row>
    <row r="28" spans="1:21" ht="13.8" x14ac:dyDescent="0.3">
      <c r="A28" s="11"/>
      <c r="B28" s="11"/>
      <c r="C28" s="11"/>
      <c r="D28" s="11"/>
      <c r="E28" s="11"/>
      <c r="F28" s="11"/>
      <c r="G28" s="11"/>
      <c r="H28" s="11"/>
      <c r="I28" s="11"/>
      <c r="J28" s="11"/>
      <c r="K28" s="11"/>
      <c r="L28" s="11"/>
      <c r="M28" s="11"/>
      <c r="N28" s="11"/>
      <c r="O28" s="11"/>
      <c r="P28" s="9"/>
      <c r="Q28" s="9"/>
      <c r="R28" s="9"/>
      <c r="S28" s="9"/>
      <c r="T28" s="9"/>
      <c r="U28" s="9"/>
    </row>
    <row r="29" spans="1:21" ht="13.8" x14ac:dyDescent="0.3">
      <c r="A29" s="11"/>
      <c r="B29" s="11"/>
      <c r="C29" s="11"/>
      <c r="D29" s="11"/>
      <c r="E29" s="11"/>
      <c r="F29" s="11"/>
      <c r="G29" s="11"/>
      <c r="H29" s="11"/>
      <c r="I29" s="11"/>
      <c r="J29" s="11"/>
      <c r="K29" s="11"/>
      <c r="L29" s="11"/>
      <c r="M29" s="11"/>
      <c r="N29" s="11"/>
      <c r="O29" s="11"/>
      <c r="P29" s="9"/>
      <c r="Q29" s="9"/>
      <c r="R29" s="9"/>
      <c r="S29" s="9"/>
      <c r="T29" s="9"/>
      <c r="U29" s="9"/>
    </row>
    <row r="30" spans="1:21" ht="13.8" x14ac:dyDescent="0.3">
      <c r="A30" s="11"/>
      <c r="B30" s="11"/>
      <c r="C30" s="11"/>
      <c r="D30" s="11"/>
      <c r="E30" s="11"/>
      <c r="F30" s="11"/>
      <c r="G30" s="11"/>
      <c r="H30" s="11"/>
      <c r="I30" s="11"/>
      <c r="J30" s="11"/>
      <c r="K30" s="11"/>
      <c r="L30" s="11"/>
      <c r="M30" s="11"/>
      <c r="N30" s="11"/>
      <c r="O30" s="11"/>
      <c r="P30" s="9"/>
      <c r="Q30" s="9"/>
      <c r="R30" s="9"/>
      <c r="S30" s="9"/>
      <c r="T30" s="9"/>
      <c r="U30" s="9"/>
    </row>
    <row r="31" spans="1:21" ht="13.8" x14ac:dyDescent="0.3">
      <c r="A31" s="11"/>
      <c r="B31" s="11"/>
      <c r="C31" s="11"/>
      <c r="D31" s="11"/>
      <c r="E31" s="11"/>
      <c r="F31" s="11"/>
      <c r="G31" s="11"/>
      <c r="H31" s="11"/>
      <c r="I31" s="11"/>
      <c r="J31" s="11"/>
      <c r="K31" s="11"/>
      <c r="L31" s="11"/>
      <c r="M31" s="11"/>
      <c r="N31" s="11"/>
      <c r="O31" s="11"/>
      <c r="P31" s="9"/>
      <c r="Q31" s="9"/>
      <c r="R31" s="9"/>
      <c r="S31" s="9"/>
      <c r="T31" s="9"/>
      <c r="U31" s="9"/>
    </row>
    <row r="32" spans="1:21" x14ac:dyDescent="0.3">
      <c r="A32" s="11"/>
      <c r="B32" s="11"/>
      <c r="C32" s="11"/>
      <c r="D32" s="11"/>
      <c r="E32" s="11"/>
      <c r="F32" s="11"/>
      <c r="G32" s="11"/>
      <c r="H32" s="11"/>
      <c r="I32" s="11"/>
      <c r="J32" s="11"/>
      <c r="K32" s="11"/>
      <c r="L32" s="11"/>
      <c r="M32" s="11"/>
      <c r="N32" s="11"/>
      <c r="O32" s="11"/>
      <c r="P32" s="9"/>
      <c r="Q32" s="9"/>
      <c r="R32" s="9"/>
      <c r="S32" s="9"/>
      <c r="T32" s="9"/>
      <c r="U32" s="9"/>
    </row>
    <row r="33" spans="1:21" x14ac:dyDescent="0.3">
      <c r="A33" s="11"/>
      <c r="B33" s="11"/>
      <c r="C33" s="11"/>
      <c r="D33" s="11"/>
      <c r="E33" s="11"/>
      <c r="F33" s="11"/>
      <c r="G33" s="11"/>
      <c r="H33" s="11"/>
      <c r="I33" s="11"/>
      <c r="J33" s="11"/>
      <c r="K33" s="11"/>
      <c r="L33" s="11"/>
      <c r="M33" s="11"/>
      <c r="N33" s="11"/>
      <c r="O33" s="11"/>
      <c r="P33" s="9"/>
      <c r="Q33" s="9"/>
      <c r="R33" s="9"/>
      <c r="S33" s="9"/>
      <c r="T33" s="9"/>
      <c r="U33" s="9"/>
    </row>
    <row r="34" spans="1:21" x14ac:dyDescent="0.3">
      <c r="A34" s="11"/>
      <c r="B34" s="11"/>
      <c r="C34" s="11"/>
      <c r="D34" s="11"/>
      <c r="E34" s="11"/>
      <c r="F34" s="11"/>
      <c r="G34" s="11"/>
      <c r="H34" s="11"/>
      <c r="I34" s="11"/>
      <c r="J34" s="11"/>
      <c r="K34" s="11"/>
      <c r="L34" s="11"/>
      <c r="M34" s="11"/>
      <c r="N34" s="11"/>
      <c r="O34" s="11"/>
      <c r="P34" s="9"/>
      <c r="Q34" s="9"/>
      <c r="R34" s="9"/>
      <c r="S34" s="9"/>
      <c r="T34" s="9"/>
      <c r="U34" s="9"/>
    </row>
    <row r="35" spans="1:21" x14ac:dyDescent="0.3">
      <c r="A35" s="11"/>
      <c r="B35" s="11"/>
      <c r="C35" s="11"/>
      <c r="D35" s="11"/>
      <c r="E35" s="11"/>
      <c r="F35" s="11"/>
      <c r="G35" s="11"/>
      <c r="H35" s="11"/>
      <c r="I35" s="11"/>
      <c r="J35" s="11"/>
      <c r="K35" s="11"/>
      <c r="L35" s="11"/>
      <c r="M35" s="11"/>
      <c r="N35" s="11"/>
      <c r="O35" s="11"/>
      <c r="P35" s="9"/>
      <c r="Q35" s="9"/>
      <c r="R35" s="9"/>
      <c r="S35" s="9"/>
      <c r="T35" s="9"/>
      <c r="U35" s="9"/>
    </row>
    <row r="36" spans="1:21" x14ac:dyDescent="0.3">
      <c r="A36" s="11"/>
      <c r="B36" s="11"/>
      <c r="C36" s="11"/>
      <c r="D36" s="11"/>
      <c r="E36" s="11"/>
      <c r="F36" s="11"/>
      <c r="G36" s="11"/>
      <c r="H36" s="11"/>
      <c r="I36" s="11"/>
      <c r="J36" s="11"/>
      <c r="K36" s="11"/>
      <c r="L36" s="11"/>
      <c r="M36" s="11"/>
      <c r="N36" s="11"/>
      <c r="O36" s="11"/>
      <c r="P36" s="9"/>
      <c r="Q36" s="9"/>
      <c r="R36" s="9"/>
      <c r="S36" s="9"/>
      <c r="T36" s="9"/>
      <c r="U36" s="9"/>
    </row>
    <row r="37" spans="1:21" ht="13.5" customHeight="1" x14ac:dyDescent="0.3">
      <c r="A37" s="276" t="s">
        <v>156</v>
      </c>
      <c r="B37" s="276"/>
      <c r="C37" s="276"/>
      <c r="D37" s="204">
        <f>Matriz!$L$12</f>
        <v>29</v>
      </c>
      <c r="E37" s="11"/>
      <c r="F37" s="276" t="s">
        <v>157</v>
      </c>
      <c r="G37" s="276"/>
      <c r="H37" s="276"/>
      <c r="I37" s="204">
        <f>Matriz!$L$13</f>
        <v>8</v>
      </c>
      <c r="J37" s="11"/>
      <c r="K37" s="277" t="s">
        <v>158</v>
      </c>
      <c r="L37" s="277"/>
      <c r="M37" s="277"/>
      <c r="N37" s="204">
        <f>Matriz!$L$15</f>
        <v>73</v>
      </c>
      <c r="O37" s="11"/>
      <c r="P37" s="9"/>
      <c r="Q37" s="9"/>
      <c r="R37" s="9"/>
      <c r="S37" s="9"/>
      <c r="T37" s="9"/>
      <c r="U37" s="9"/>
    </row>
    <row r="38" spans="1:21" ht="13.5" customHeight="1" x14ac:dyDescent="0.3">
      <c r="A38" s="276"/>
      <c r="B38" s="276"/>
      <c r="C38" s="276"/>
      <c r="D38" s="204"/>
      <c r="E38" s="11"/>
      <c r="F38" s="276"/>
      <c r="G38" s="276"/>
      <c r="H38" s="276"/>
      <c r="I38" s="204"/>
      <c r="J38" s="11"/>
      <c r="K38" s="277"/>
      <c r="L38" s="277"/>
      <c r="M38" s="277"/>
      <c r="N38" s="204"/>
      <c r="O38" s="11"/>
      <c r="P38" s="9"/>
      <c r="Q38" s="9"/>
      <c r="R38" s="9"/>
      <c r="S38" s="9"/>
      <c r="T38" s="9"/>
      <c r="U38" s="9"/>
    </row>
    <row r="39" spans="1:21" ht="13.5" customHeight="1" x14ac:dyDescent="0.3">
      <c r="A39" s="271" t="s">
        <v>159</v>
      </c>
      <c r="B39" s="271"/>
      <c r="C39" s="271"/>
      <c r="D39" s="272">
        <f>D37/L8</f>
        <v>14.5</v>
      </c>
      <c r="E39" s="11"/>
      <c r="F39" s="271" t="s">
        <v>160</v>
      </c>
      <c r="G39" s="271"/>
      <c r="H39" s="271"/>
      <c r="I39" s="73">
        <f>I37/L8</f>
        <v>4</v>
      </c>
      <c r="J39" s="11"/>
      <c r="K39" s="278" t="s">
        <v>161</v>
      </c>
      <c r="L39" s="279"/>
      <c r="M39" s="280"/>
      <c r="N39" s="74">
        <f>N37/L8</f>
        <v>36.5</v>
      </c>
      <c r="O39" s="11"/>
      <c r="P39" s="9"/>
      <c r="R39" s="9"/>
      <c r="S39" s="9"/>
      <c r="T39" s="9"/>
      <c r="U39" s="9"/>
    </row>
    <row r="40" spans="1:21" ht="13.5" customHeight="1" x14ac:dyDescent="0.3">
      <c r="A40" s="271"/>
      <c r="B40" s="271"/>
      <c r="C40" s="271"/>
      <c r="D40" s="273"/>
      <c r="E40" s="11"/>
      <c r="F40" s="271"/>
      <c r="G40" s="271"/>
      <c r="H40" s="271"/>
      <c r="I40" s="75">
        <f>I37/D37</f>
        <v>0.27586206896551724</v>
      </c>
      <c r="J40" s="11"/>
      <c r="K40" s="278" t="s">
        <v>162</v>
      </c>
      <c r="L40" s="279"/>
      <c r="M40" s="280"/>
      <c r="N40" s="74">
        <f>N37/I37</f>
        <v>9.125</v>
      </c>
      <c r="O40" s="11"/>
      <c r="P40" s="9"/>
      <c r="Q40" s="9"/>
      <c r="R40" s="9"/>
      <c r="S40" s="9"/>
      <c r="T40" s="9"/>
      <c r="U40" s="9"/>
    </row>
    <row r="41" spans="1:21" ht="13.5" customHeight="1" x14ac:dyDescent="0.3">
      <c r="A41" s="11"/>
      <c r="B41" s="11"/>
      <c r="C41" s="11"/>
      <c r="D41" s="11"/>
      <c r="E41" s="11"/>
      <c r="F41" s="11"/>
      <c r="G41" s="11"/>
      <c r="H41" s="11"/>
      <c r="I41" s="11"/>
      <c r="J41" s="11"/>
      <c r="K41" s="11"/>
      <c r="L41" s="11"/>
      <c r="M41" s="11"/>
      <c r="N41" s="11"/>
      <c r="O41" s="11"/>
      <c r="P41" s="9"/>
      <c r="Q41" s="9"/>
      <c r="R41" s="9"/>
      <c r="S41" s="9"/>
      <c r="T41" s="9"/>
      <c r="U41" s="9"/>
    </row>
    <row r="42" spans="1:21" ht="13.5" customHeight="1" x14ac:dyDescent="0.3">
      <c r="A42" s="11"/>
      <c r="B42" s="11"/>
      <c r="C42" s="11"/>
      <c r="D42" s="11"/>
      <c r="E42" s="11"/>
      <c r="F42" s="11"/>
      <c r="G42" s="11"/>
      <c r="H42" s="11"/>
      <c r="I42" s="11"/>
      <c r="J42" s="11"/>
      <c r="K42" s="11"/>
      <c r="L42" s="11"/>
      <c r="M42" s="11"/>
      <c r="N42" s="11"/>
      <c r="O42" s="11"/>
      <c r="P42" s="9"/>
      <c r="Q42" s="9"/>
      <c r="R42" s="9"/>
      <c r="S42" s="9"/>
      <c r="T42" s="9"/>
      <c r="U42" s="9"/>
    </row>
    <row r="43" spans="1:21" ht="13.5" customHeight="1" x14ac:dyDescent="0.3">
      <c r="A43" s="11"/>
      <c r="B43" s="11"/>
      <c r="C43" s="11"/>
      <c r="D43" s="11"/>
      <c r="E43" s="11"/>
      <c r="F43" s="11"/>
      <c r="G43" s="11"/>
      <c r="H43" s="11"/>
      <c r="I43" s="11"/>
      <c r="J43" s="11"/>
      <c r="K43" s="11"/>
      <c r="L43" s="11"/>
      <c r="M43" s="11"/>
      <c r="N43" s="11"/>
      <c r="O43" s="11"/>
      <c r="P43" s="9"/>
      <c r="Q43" s="9"/>
      <c r="R43" s="9"/>
      <c r="S43" s="9"/>
      <c r="T43" s="9"/>
      <c r="U43" s="9"/>
    </row>
    <row r="44" spans="1:21" ht="13.5" customHeight="1" x14ac:dyDescent="0.3">
      <c r="A44" s="11"/>
      <c r="B44" s="11"/>
      <c r="C44" s="11"/>
      <c r="D44" s="11"/>
      <c r="E44" s="11"/>
      <c r="F44" s="11"/>
      <c r="G44" s="11"/>
      <c r="H44" s="11"/>
      <c r="I44" s="11"/>
      <c r="J44" s="11"/>
      <c r="K44" s="11"/>
      <c r="L44" s="11"/>
      <c r="M44" s="11"/>
      <c r="N44" s="11"/>
      <c r="O44" s="11"/>
      <c r="P44" s="9"/>
      <c r="Q44" s="9"/>
      <c r="R44" s="9"/>
      <c r="S44" s="9"/>
      <c r="T44" s="9"/>
      <c r="U44" s="9"/>
    </row>
    <row r="45" spans="1:21" ht="13.5" customHeight="1" x14ac:dyDescent="0.3">
      <c r="A45" s="11"/>
      <c r="B45" s="11"/>
      <c r="C45" s="11"/>
      <c r="D45" s="11"/>
      <c r="E45" s="11"/>
      <c r="F45" s="11"/>
      <c r="G45" s="11"/>
      <c r="H45" s="11"/>
      <c r="I45" s="11"/>
      <c r="J45" s="11"/>
      <c r="K45" s="11"/>
      <c r="L45" s="11"/>
      <c r="M45" s="11"/>
      <c r="N45" s="11"/>
      <c r="O45" s="11"/>
      <c r="P45" s="9"/>
      <c r="Q45" s="9"/>
      <c r="R45" s="9"/>
      <c r="S45" s="9"/>
      <c r="T45" s="9"/>
      <c r="U45" s="9"/>
    </row>
    <row r="46" spans="1:21" ht="13.5" customHeight="1" x14ac:dyDescent="0.3">
      <c r="A46" s="11"/>
      <c r="B46" s="11"/>
      <c r="C46" s="11"/>
      <c r="D46" s="11"/>
      <c r="E46" s="11"/>
      <c r="F46" s="11"/>
      <c r="G46" s="11"/>
      <c r="H46" s="11"/>
      <c r="I46" s="11"/>
      <c r="J46" s="11"/>
      <c r="K46" s="11"/>
      <c r="L46" s="11"/>
      <c r="M46" s="11"/>
      <c r="N46" s="11"/>
      <c r="O46" s="11"/>
      <c r="P46" s="9"/>
      <c r="Q46" s="9"/>
      <c r="R46" s="9"/>
      <c r="S46" s="9"/>
      <c r="T46" s="9"/>
      <c r="U46" s="9"/>
    </row>
    <row r="47" spans="1:21" ht="13.5" customHeight="1" x14ac:dyDescent="0.3">
      <c r="A47" s="11"/>
      <c r="B47" s="11"/>
      <c r="C47" s="11"/>
      <c r="D47" s="11"/>
      <c r="E47" s="11"/>
      <c r="F47" s="11"/>
      <c r="G47" s="11"/>
      <c r="H47" s="11"/>
      <c r="I47" s="11"/>
      <c r="J47" s="11"/>
      <c r="K47" s="11"/>
      <c r="L47" s="11"/>
      <c r="M47" s="11"/>
      <c r="N47" s="11"/>
      <c r="O47" s="11"/>
      <c r="P47" s="9"/>
      <c r="Q47" s="9"/>
      <c r="R47" s="9"/>
      <c r="S47" s="9"/>
      <c r="T47" s="9"/>
      <c r="U47" s="9"/>
    </row>
    <row r="48" spans="1:21" ht="13.5" customHeight="1" x14ac:dyDescent="0.3">
      <c r="A48" s="11"/>
      <c r="B48" s="11"/>
      <c r="C48" s="11"/>
      <c r="D48" s="11"/>
      <c r="E48" s="11"/>
      <c r="F48" s="11"/>
      <c r="G48" s="11"/>
      <c r="H48" s="11"/>
      <c r="I48" s="11"/>
      <c r="J48" s="11"/>
      <c r="K48" s="11"/>
      <c r="L48" s="11"/>
      <c r="M48" s="11"/>
      <c r="N48" s="11"/>
      <c r="O48" s="11"/>
      <c r="P48" s="9"/>
      <c r="Q48" s="9"/>
      <c r="R48" s="9"/>
      <c r="S48" s="9"/>
      <c r="T48" s="9"/>
      <c r="U48" s="9"/>
    </row>
    <row r="49" spans="1:21" ht="13.5" customHeight="1" x14ac:dyDescent="0.3">
      <c r="A49" s="11"/>
      <c r="B49" s="11"/>
      <c r="C49" s="11"/>
      <c r="D49" s="11"/>
      <c r="E49" s="11"/>
      <c r="F49" s="11"/>
      <c r="G49" s="11"/>
      <c r="H49" s="11"/>
      <c r="I49" s="11"/>
      <c r="J49" s="11"/>
      <c r="K49" s="11"/>
      <c r="L49" s="11"/>
      <c r="M49" s="11"/>
      <c r="N49" s="11"/>
      <c r="O49" s="11"/>
      <c r="P49" s="9"/>
      <c r="Q49" s="9"/>
      <c r="R49" s="9"/>
      <c r="S49" s="9"/>
      <c r="T49" s="9"/>
      <c r="U49" s="9"/>
    </row>
    <row r="50" spans="1:21" ht="13.5" customHeight="1" x14ac:dyDescent="0.3">
      <c r="A50" s="11"/>
      <c r="B50" s="11"/>
      <c r="C50" s="11"/>
      <c r="D50" s="11"/>
      <c r="E50" s="11"/>
      <c r="F50" s="11"/>
      <c r="G50" s="11"/>
      <c r="H50" s="11"/>
      <c r="I50" s="11"/>
      <c r="J50" s="11"/>
      <c r="K50" s="11"/>
      <c r="L50" s="11"/>
      <c r="M50" s="11"/>
      <c r="N50" s="11"/>
      <c r="O50" s="11"/>
      <c r="P50" s="9"/>
      <c r="Q50" s="9"/>
      <c r="R50" s="9"/>
      <c r="S50" s="9"/>
      <c r="T50" s="9"/>
      <c r="U50" s="9"/>
    </row>
    <row r="51" spans="1:21" ht="13.5" customHeight="1" x14ac:dyDescent="0.3">
      <c r="A51" s="11"/>
      <c r="B51" s="11"/>
      <c r="C51" s="11"/>
      <c r="D51" s="11"/>
      <c r="E51" s="11"/>
      <c r="F51" s="11"/>
      <c r="G51" s="11"/>
      <c r="H51" s="11"/>
      <c r="I51" s="11"/>
      <c r="J51" s="11"/>
      <c r="K51" s="11"/>
      <c r="L51" s="11"/>
      <c r="M51" s="11"/>
      <c r="N51" s="11"/>
      <c r="O51" s="11"/>
      <c r="P51" s="9"/>
      <c r="Q51" s="9"/>
      <c r="R51" s="9"/>
      <c r="S51" s="9"/>
      <c r="T51" s="9"/>
      <c r="U51" s="9"/>
    </row>
    <row r="52" spans="1:21" ht="13.5" customHeight="1" x14ac:dyDescent="0.3">
      <c r="A52" s="11"/>
      <c r="B52" s="11"/>
      <c r="C52" s="11"/>
      <c r="D52" s="11"/>
      <c r="E52" s="11"/>
      <c r="F52" s="11"/>
      <c r="G52" s="11"/>
      <c r="H52" s="11"/>
      <c r="I52" s="11"/>
      <c r="J52" s="11"/>
      <c r="K52" s="11"/>
      <c r="L52" s="11"/>
      <c r="M52" s="11"/>
      <c r="N52" s="11"/>
      <c r="O52" s="11"/>
      <c r="P52" s="9"/>
      <c r="Q52" s="9"/>
      <c r="R52" s="9"/>
      <c r="S52" s="9"/>
      <c r="T52" s="9"/>
      <c r="U52" s="9"/>
    </row>
    <row r="53" spans="1:21" ht="13.5" customHeight="1" x14ac:dyDescent="0.3">
      <c r="A53" s="11"/>
      <c r="B53" s="11"/>
      <c r="C53" s="11"/>
      <c r="D53" s="11"/>
      <c r="E53" s="11"/>
      <c r="F53" s="11"/>
      <c r="G53" s="11"/>
      <c r="H53" s="11"/>
      <c r="I53" s="11"/>
      <c r="J53" s="11"/>
      <c r="K53" s="11"/>
      <c r="L53" s="11"/>
      <c r="M53" s="11"/>
      <c r="N53" s="11"/>
      <c r="O53" s="11"/>
      <c r="P53" s="9"/>
      <c r="Q53" s="9"/>
      <c r="R53" s="9"/>
      <c r="S53" s="9"/>
      <c r="T53" s="9"/>
      <c r="U53" s="9"/>
    </row>
    <row r="54" spans="1:21" ht="13.5" customHeight="1" x14ac:dyDescent="0.3">
      <c r="A54" s="11"/>
      <c r="B54" s="11"/>
      <c r="C54" s="11"/>
      <c r="D54" s="11"/>
      <c r="E54" s="11"/>
      <c r="F54" s="11"/>
      <c r="G54" s="11"/>
      <c r="H54" s="11"/>
      <c r="I54" s="11"/>
      <c r="J54" s="11"/>
      <c r="K54" s="11"/>
      <c r="L54" s="11"/>
      <c r="M54" s="11"/>
      <c r="N54" s="11"/>
      <c r="O54" s="11"/>
      <c r="P54" s="9"/>
      <c r="Q54" s="9"/>
      <c r="R54" s="9"/>
      <c r="S54" s="9"/>
      <c r="T54" s="9"/>
      <c r="U54" s="9"/>
    </row>
    <row r="55" spans="1:21" ht="13.5" customHeight="1" x14ac:dyDescent="0.3">
      <c r="A55" s="11"/>
      <c r="B55" s="11"/>
      <c r="C55" s="11"/>
      <c r="D55" s="11"/>
      <c r="E55" s="11"/>
      <c r="F55" s="11"/>
      <c r="G55" s="11"/>
      <c r="H55" s="11"/>
      <c r="I55" s="11"/>
      <c r="J55" s="11"/>
      <c r="K55" s="11"/>
      <c r="L55" s="11"/>
      <c r="M55" s="11"/>
      <c r="N55" s="11"/>
      <c r="O55" s="11"/>
      <c r="P55" s="9"/>
      <c r="Q55" s="9"/>
      <c r="R55" s="9"/>
      <c r="S55" s="9"/>
      <c r="T55" s="9"/>
      <c r="U55" s="9"/>
    </row>
    <row r="56" spans="1:21" ht="13.5" customHeight="1" x14ac:dyDescent="0.3">
      <c r="A56" s="11"/>
      <c r="B56" s="11"/>
      <c r="C56" s="11"/>
      <c r="D56" s="11"/>
      <c r="E56" s="11"/>
      <c r="F56" s="11"/>
      <c r="G56" s="11"/>
      <c r="H56" s="11"/>
      <c r="I56" s="11"/>
      <c r="J56" s="11"/>
      <c r="K56" s="11"/>
      <c r="L56" s="11"/>
      <c r="M56" s="11"/>
      <c r="N56" s="11"/>
      <c r="O56" s="11"/>
      <c r="P56" s="9"/>
      <c r="Q56" s="9"/>
      <c r="R56" s="9"/>
      <c r="S56" s="9"/>
      <c r="T56" s="9"/>
      <c r="U56" s="9"/>
    </row>
    <row r="57" spans="1:21" ht="13.5" customHeight="1" x14ac:dyDescent="0.3">
      <c r="A57" s="11"/>
      <c r="B57" s="11"/>
      <c r="C57" s="11"/>
      <c r="D57" s="11"/>
      <c r="E57" s="11"/>
      <c r="F57" s="11"/>
      <c r="G57" s="11"/>
      <c r="H57" s="11"/>
      <c r="I57" s="11"/>
      <c r="J57" s="11"/>
      <c r="K57" s="11"/>
      <c r="L57" s="11"/>
      <c r="M57" s="11"/>
      <c r="N57" s="11"/>
      <c r="O57" s="11"/>
      <c r="P57" s="9"/>
      <c r="Q57" s="9"/>
      <c r="R57" s="9"/>
      <c r="S57" s="9"/>
      <c r="T57" s="9"/>
      <c r="U57" s="9"/>
    </row>
    <row r="58" spans="1:21" ht="13.5" customHeight="1" x14ac:dyDescent="0.3">
      <c r="A58" s="11"/>
      <c r="B58" s="11"/>
      <c r="C58" s="11"/>
      <c r="D58" s="11"/>
      <c r="E58" s="11"/>
      <c r="F58" s="11"/>
      <c r="G58" s="11"/>
      <c r="H58" s="11"/>
      <c r="I58" s="11"/>
      <c r="J58" s="11"/>
      <c r="K58" s="11"/>
      <c r="L58" s="11"/>
      <c r="M58" s="11"/>
      <c r="N58" s="11"/>
      <c r="O58" s="11"/>
      <c r="P58" s="9"/>
      <c r="Q58" s="9"/>
      <c r="R58" s="9"/>
      <c r="S58" s="9"/>
      <c r="T58" s="9"/>
      <c r="U58" s="9"/>
    </row>
    <row r="59" spans="1:21" ht="13.5" customHeight="1" x14ac:dyDescent="0.3">
      <c r="A59" s="11"/>
      <c r="B59" s="11"/>
      <c r="C59" s="11"/>
      <c r="D59" s="11"/>
      <c r="E59" s="11"/>
      <c r="F59" s="11"/>
      <c r="G59" s="11"/>
      <c r="H59" s="11"/>
      <c r="I59" s="11"/>
      <c r="J59" s="11"/>
      <c r="K59" s="11"/>
      <c r="L59" s="11"/>
      <c r="M59" s="11"/>
      <c r="N59" s="11"/>
      <c r="O59" s="11"/>
      <c r="P59" s="9"/>
      <c r="Q59" s="9"/>
      <c r="R59" s="9"/>
      <c r="S59" s="9"/>
      <c r="T59" s="9"/>
      <c r="U59" s="9"/>
    </row>
    <row r="60" spans="1:21" ht="13.5" customHeight="1" x14ac:dyDescent="0.3">
      <c r="A60" s="11"/>
      <c r="B60" s="11"/>
      <c r="C60" s="11"/>
      <c r="D60" s="11"/>
      <c r="E60" s="11"/>
      <c r="F60" s="11"/>
      <c r="G60" s="11"/>
      <c r="H60" s="11"/>
      <c r="I60" s="11"/>
      <c r="J60" s="11"/>
      <c r="K60" s="11"/>
      <c r="L60" s="11"/>
      <c r="M60" s="11"/>
      <c r="N60" s="11"/>
      <c r="O60" s="11"/>
      <c r="P60" s="9"/>
      <c r="Q60" s="9"/>
      <c r="R60" s="9"/>
      <c r="S60" s="9"/>
      <c r="T60" s="9"/>
      <c r="U60" s="9"/>
    </row>
    <row r="61" spans="1:21" ht="13.5" customHeight="1" x14ac:dyDescent="0.3">
      <c r="A61" s="11"/>
      <c r="B61" s="11"/>
      <c r="C61" s="11"/>
      <c r="D61" s="11"/>
      <c r="E61" s="11"/>
      <c r="F61" s="11"/>
      <c r="G61" s="11"/>
      <c r="H61" s="11"/>
      <c r="I61" s="11"/>
      <c r="J61" s="11"/>
      <c r="K61" s="11"/>
      <c r="L61" s="11"/>
      <c r="M61" s="11"/>
      <c r="N61" s="11"/>
      <c r="O61" s="11"/>
      <c r="P61" s="9"/>
      <c r="Q61" s="9"/>
      <c r="R61" s="9"/>
      <c r="S61" s="9"/>
      <c r="T61" s="9"/>
      <c r="U61" s="9"/>
    </row>
    <row r="62" spans="1:21" ht="13.5" customHeight="1" x14ac:dyDescent="0.3">
      <c r="A62" s="11"/>
      <c r="B62" s="11"/>
      <c r="C62" s="11"/>
      <c r="D62" s="11"/>
      <c r="E62" s="11"/>
      <c r="F62" s="11"/>
      <c r="G62" s="11"/>
      <c r="H62" s="11"/>
      <c r="I62" s="11"/>
      <c r="J62" s="11"/>
      <c r="K62" s="11"/>
      <c r="L62" s="11"/>
      <c r="M62" s="11"/>
      <c r="N62" s="11"/>
      <c r="O62" s="11"/>
      <c r="P62" s="9"/>
      <c r="Q62" s="9"/>
      <c r="R62" s="9"/>
      <c r="S62" s="9"/>
      <c r="T62" s="9"/>
      <c r="U62" s="9"/>
    </row>
    <row r="63" spans="1:21" ht="13.5" customHeight="1" x14ac:dyDescent="0.3">
      <c r="A63" s="11"/>
      <c r="B63" s="11"/>
      <c r="C63" s="11"/>
      <c r="D63" s="11"/>
      <c r="E63" s="11"/>
      <c r="F63" s="11"/>
      <c r="G63" s="11"/>
      <c r="H63" s="11"/>
      <c r="I63" s="11"/>
      <c r="J63" s="11"/>
      <c r="K63" s="11"/>
      <c r="L63" s="11"/>
      <c r="M63" s="11"/>
      <c r="N63" s="11"/>
      <c r="O63" s="11"/>
      <c r="P63" s="9"/>
      <c r="Q63" s="9"/>
      <c r="R63" s="9"/>
      <c r="S63" s="9"/>
      <c r="T63" s="9"/>
      <c r="U63" s="9"/>
    </row>
    <row r="64" spans="1:21" ht="13.5" customHeight="1" x14ac:dyDescent="0.3">
      <c r="A64" s="11"/>
      <c r="B64" s="11"/>
      <c r="C64" s="11"/>
      <c r="D64" s="11"/>
      <c r="E64" s="11"/>
      <c r="F64" s="11"/>
      <c r="G64" s="11"/>
      <c r="H64" s="11"/>
      <c r="I64" s="11"/>
      <c r="J64" s="11"/>
      <c r="K64" s="11"/>
      <c r="L64" s="11"/>
      <c r="M64" s="11"/>
      <c r="N64" s="11"/>
      <c r="O64" s="11"/>
      <c r="P64" s="9"/>
      <c r="Q64" s="9"/>
      <c r="R64" s="9"/>
      <c r="S64" s="9"/>
      <c r="T64" s="9"/>
      <c r="U64" s="9"/>
    </row>
    <row r="65" spans="1:21" ht="13.5" customHeight="1" x14ac:dyDescent="0.3">
      <c r="A65" s="11"/>
      <c r="B65" s="11"/>
      <c r="C65" s="11"/>
      <c r="D65" s="11"/>
      <c r="E65" s="11"/>
      <c r="F65" s="11"/>
      <c r="G65" s="11"/>
      <c r="H65" s="11"/>
      <c r="I65" s="11"/>
      <c r="J65" s="11"/>
      <c r="K65" s="11"/>
      <c r="L65" s="11"/>
      <c r="M65" s="11"/>
      <c r="N65" s="11"/>
      <c r="O65" s="11"/>
      <c r="P65" s="9"/>
      <c r="Q65" s="9"/>
      <c r="R65" s="9"/>
      <c r="S65" s="9"/>
      <c r="T65" s="9"/>
      <c r="U65" s="9"/>
    </row>
    <row r="66" spans="1:21" ht="13.5" customHeight="1" x14ac:dyDescent="0.3">
      <c r="A66" s="11"/>
      <c r="B66" s="11"/>
      <c r="C66" s="11"/>
      <c r="D66" s="11"/>
      <c r="E66" s="11"/>
      <c r="F66" s="11"/>
      <c r="G66" s="11"/>
      <c r="H66" s="11"/>
      <c r="I66" s="11"/>
      <c r="J66" s="11"/>
      <c r="K66" s="11"/>
      <c r="L66" s="11"/>
      <c r="M66" s="11"/>
      <c r="N66" s="11"/>
      <c r="O66" s="11"/>
      <c r="P66" s="9"/>
      <c r="Q66" s="9"/>
      <c r="R66" s="9"/>
      <c r="S66" s="9"/>
      <c r="T66" s="9"/>
      <c r="U66" s="9"/>
    </row>
    <row r="67" spans="1:21" ht="13.5" customHeight="1" x14ac:dyDescent="0.3">
      <c r="A67" s="11"/>
      <c r="B67" s="11"/>
      <c r="C67" s="11"/>
      <c r="D67" s="11"/>
      <c r="E67" s="11"/>
      <c r="F67" s="11"/>
      <c r="G67" s="11"/>
      <c r="H67" s="11"/>
      <c r="I67" s="11"/>
      <c r="J67" s="11"/>
      <c r="K67" s="11"/>
      <c r="L67" s="11"/>
      <c r="M67" s="11"/>
      <c r="N67" s="11"/>
      <c r="O67" s="11"/>
      <c r="P67" s="9"/>
      <c r="Q67" s="9"/>
      <c r="R67" s="9"/>
      <c r="S67" s="9"/>
      <c r="T67" s="9"/>
      <c r="U67" s="9"/>
    </row>
    <row r="68" spans="1:21" ht="13.5" customHeight="1" x14ac:dyDescent="0.3">
      <c r="A68" s="11"/>
      <c r="B68" s="11"/>
      <c r="C68" s="11"/>
      <c r="D68" s="11"/>
      <c r="E68" s="11"/>
      <c r="F68" s="11"/>
      <c r="G68" s="11"/>
      <c r="H68" s="11"/>
      <c r="I68" s="11"/>
      <c r="J68" s="11"/>
      <c r="K68" s="11"/>
      <c r="L68" s="11"/>
      <c r="M68" s="11"/>
      <c r="N68" s="11"/>
      <c r="O68" s="11"/>
      <c r="P68" s="9"/>
      <c r="Q68" s="9"/>
      <c r="R68" s="9"/>
      <c r="S68" s="9"/>
      <c r="T68" s="9"/>
      <c r="U68" s="9"/>
    </row>
    <row r="69" spans="1:21" ht="13.5" customHeight="1" x14ac:dyDescent="0.3">
      <c r="A69" s="11"/>
      <c r="B69" s="11"/>
      <c r="C69" s="11"/>
      <c r="D69" s="11"/>
      <c r="E69" s="11"/>
      <c r="F69" s="11"/>
      <c r="G69" s="11"/>
      <c r="H69" s="11"/>
      <c r="I69" s="11"/>
      <c r="J69" s="11"/>
      <c r="K69" s="11"/>
      <c r="L69" s="11"/>
      <c r="M69" s="11"/>
      <c r="N69" s="11"/>
      <c r="O69" s="11"/>
      <c r="Q69" s="9"/>
      <c r="R69" s="9"/>
      <c r="S69" s="9"/>
      <c r="T69" s="9"/>
      <c r="U69" s="9"/>
    </row>
    <row r="70" spans="1:21" ht="13.5" customHeight="1" x14ac:dyDescent="0.3">
      <c r="A70" s="11"/>
      <c r="B70" s="11"/>
      <c r="C70" s="11"/>
      <c r="D70" s="11"/>
      <c r="E70" s="11"/>
      <c r="F70" s="11"/>
      <c r="G70" s="11"/>
      <c r="H70" s="11"/>
      <c r="I70" s="11"/>
      <c r="J70" s="11"/>
      <c r="K70" s="11"/>
      <c r="L70" s="11"/>
      <c r="M70" s="11"/>
      <c r="N70" s="11"/>
      <c r="O70" s="11"/>
      <c r="P70" s="9"/>
      <c r="Q70" s="9"/>
      <c r="R70" s="9"/>
      <c r="S70" s="9"/>
      <c r="T70" s="9"/>
      <c r="U70" s="9"/>
    </row>
    <row r="71" spans="1:21" x14ac:dyDescent="0.3">
      <c r="A71" s="11"/>
      <c r="B71" s="11"/>
      <c r="C71" s="11"/>
      <c r="D71" s="11"/>
      <c r="E71" s="11"/>
      <c r="F71" s="11"/>
      <c r="G71" s="11"/>
      <c r="H71" s="11"/>
      <c r="I71" s="11"/>
      <c r="J71" s="11"/>
      <c r="K71" s="11"/>
      <c r="L71" s="11"/>
      <c r="M71" s="11"/>
      <c r="N71" s="11"/>
      <c r="O71" s="11"/>
      <c r="P71" s="9"/>
      <c r="Q71" s="9"/>
      <c r="R71" s="9"/>
      <c r="S71" s="9"/>
      <c r="T71" s="9"/>
      <c r="U71" s="9"/>
    </row>
    <row r="72" spans="1:21" ht="15" customHeight="1" x14ac:dyDescent="0.3">
      <c r="A72" s="11"/>
      <c r="B72" s="11"/>
      <c r="C72" s="11"/>
      <c r="D72" s="11"/>
      <c r="E72" s="11"/>
      <c r="F72" s="11"/>
      <c r="G72" s="11"/>
      <c r="H72" s="11"/>
      <c r="I72" s="11"/>
      <c r="J72" s="11"/>
      <c r="K72" s="11"/>
      <c r="L72" s="11"/>
      <c r="M72" s="11"/>
      <c r="N72" s="11"/>
      <c r="O72" s="11"/>
      <c r="P72" s="9"/>
      <c r="Q72" s="9"/>
      <c r="R72" s="9"/>
      <c r="S72" s="9"/>
      <c r="T72" s="9"/>
      <c r="U72" s="9"/>
    </row>
    <row r="73" spans="1:21" ht="15" customHeight="1" x14ac:dyDescent="0.3">
      <c r="A73" s="11"/>
      <c r="B73" s="11"/>
      <c r="C73" s="11"/>
      <c r="D73" s="11"/>
      <c r="E73" s="11"/>
      <c r="F73" s="11"/>
      <c r="G73" s="11"/>
      <c r="H73" s="11"/>
      <c r="I73" s="11"/>
      <c r="J73" s="11"/>
      <c r="K73" s="11"/>
      <c r="L73" s="11"/>
      <c r="M73" s="11"/>
      <c r="N73" s="11"/>
      <c r="O73" s="11"/>
      <c r="P73" s="9"/>
      <c r="Q73" s="9"/>
      <c r="R73" s="9"/>
      <c r="S73" s="9"/>
      <c r="T73" s="9"/>
      <c r="U73" s="9"/>
    </row>
    <row r="74" spans="1:21" ht="15" customHeight="1" x14ac:dyDescent="0.3">
      <c r="A74" s="11"/>
      <c r="B74" s="11"/>
      <c r="C74" s="11"/>
      <c r="D74" s="11"/>
      <c r="E74" s="11"/>
      <c r="F74" s="11"/>
      <c r="G74" s="11"/>
      <c r="H74" s="11"/>
      <c r="I74" s="11"/>
      <c r="J74" s="11"/>
      <c r="K74" s="11"/>
      <c r="L74" s="11"/>
      <c r="M74" s="11"/>
      <c r="N74" s="11"/>
      <c r="O74" s="11"/>
      <c r="P74" s="9"/>
      <c r="Q74" s="9"/>
      <c r="R74" s="9"/>
      <c r="S74" s="9"/>
      <c r="T74" s="9"/>
      <c r="U74" s="9"/>
    </row>
    <row r="75" spans="1:21" ht="15" customHeight="1" x14ac:dyDescent="0.3">
      <c r="A75" s="255" t="s">
        <v>163</v>
      </c>
      <c r="B75" s="281"/>
      <c r="C75" s="281"/>
      <c r="D75" s="281"/>
      <c r="E75" s="256"/>
      <c r="F75" s="211" t="s">
        <v>117</v>
      </c>
      <c r="G75" s="211" t="s">
        <v>118</v>
      </c>
      <c r="H75" s="11"/>
      <c r="I75" s="11"/>
      <c r="J75" s="11"/>
      <c r="K75" s="11"/>
      <c r="L75" s="11"/>
      <c r="M75" s="11"/>
      <c r="N75" s="11"/>
      <c r="O75" s="11"/>
      <c r="P75" s="9"/>
      <c r="Q75" s="9"/>
      <c r="R75" s="9"/>
      <c r="S75" s="9"/>
      <c r="T75" s="9"/>
      <c r="U75" s="9"/>
    </row>
    <row r="76" spans="1:21" ht="15" customHeight="1" x14ac:dyDescent="0.3">
      <c r="A76" s="257"/>
      <c r="B76" s="282"/>
      <c r="C76" s="282"/>
      <c r="D76" s="282"/>
      <c r="E76" s="258"/>
      <c r="F76" s="212"/>
      <c r="G76" s="212"/>
      <c r="H76" s="11"/>
      <c r="I76" s="11"/>
      <c r="J76" s="11"/>
      <c r="K76" s="11"/>
      <c r="L76" s="11"/>
      <c r="M76" s="11"/>
      <c r="N76" s="11"/>
      <c r="O76" s="11"/>
      <c r="P76" s="9"/>
      <c r="Q76" s="9"/>
      <c r="R76" s="9"/>
      <c r="S76" s="9"/>
      <c r="T76" s="9"/>
      <c r="U76" s="9"/>
    </row>
    <row r="77" spans="1:21" ht="15" customHeight="1" x14ac:dyDescent="0.3">
      <c r="A77" s="208" t="str">
        <f>Matriz!A21</f>
        <v>Funcionalidade prevista e não entregue</v>
      </c>
      <c r="B77" s="208"/>
      <c r="C77" s="208"/>
      <c r="D77" s="208"/>
      <c r="E77" s="208"/>
      <c r="F77" s="24">
        <f>Matriz!L21</f>
        <v>0</v>
      </c>
      <c r="G77" s="75">
        <f>F77/$F$85</f>
        <v>0</v>
      </c>
      <c r="H77" s="11"/>
      <c r="I77" s="11"/>
      <c r="J77" s="11"/>
      <c r="K77" s="11"/>
      <c r="L77" s="11"/>
      <c r="M77" s="11"/>
      <c r="N77" s="11"/>
      <c r="O77" s="11"/>
      <c r="P77" s="9"/>
      <c r="Q77" s="9"/>
      <c r="R77" s="9"/>
      <c r="S77" s="9"/>
      <c r="T77" s="9"/>
      <c r="U77" s="9"/>
    </row>
    <row r="78" spans="1:21" ht="15" customHeight="1" x14ac:dyDescent="0.3">
      <c r="A78" s="208" t="str">
        <f>Matriz!A22</f>
        <v>Funcionalidade saiu do escopo desta sprint</v>
      </c>
      <c r="B78" s="208"/>
      <c r="C78" s="208"/>
      <c r="D78" s="208"/>
      <c r="E78" s="208"/>
      <c r="F78" s="24">
        <f>Matriz!L22</f>
        <v>0</v>
      </c>
      <c r="G78" s="75">
        <f t="shared" ref="G78:G84" si="0">F78/$F$85</f>
        <v>0</v>
      </c>
      <c r="H78" s="11"/>
      <c r="I78" s="11"/>
      <c r="J78" s="11"/>
      <c r="K78" s="11"/>
      <c r="L78" s="11"/>
      <c r="M78" s="11"/>
      <c r="N78" s="11"/>
      <c r="O78" s="11"/>
      <c r="P78" s="9"/>
      <c r="Q78" s="9"/>
      <c r="R78" s="9"/>
      <c r="S78" s="9"/>
      <c r="T78" s="9"/>
      <c r="U78" s="9"/>
    </row>
    <row r="79" spans="1:21" ht="15" customHeight="1" x14ac:dyDescent="0.3">
      <c r="A79" s="208" t="str">
        <f>Matriz!A23</f>
        <v>Demora na entrega da funcionalidade</v>
      </c>
      <c r="B79" s="208"/>
      <c r="C79" s="208"/>
      <c r="D79" s="208"/>
      <c r="E79" s="208"/>
      <c r="F79" s="24">
        <f>Matriz!L23</f>
        <v>0</v>
      </c>
      <c r="G79" s="75">
        <f t="shared" si="0"/>
        <v>0</v>
      </c>
      <c r="H79" s="11"/>
      <c r="I79" s="11"/>
      <c r="J79" s="11"/>
      <c r="K79" s="11"/>
      <c r="L79" s="11"/>
      <c r="M79" s="11"/>
      <c r="N79" s="11"/>
      <c r="O79" s="11"/>
      <c r="P79" s="9"/>
      <c r="Q79" s="9"/>
      <c r="R79" s="9"/>
      <c r="S79" s="9"/>
      <c r="T79" s="9"/>
      <c r="U79" s="9"/>
    </row>
    <row r="80" spans="1:21" ht="15" customHeight="1" x14ac:dyDescent="0.3">
      <c r="A80" s="208" t="str">
        <f>Matriz!A24</f>
        <v>Falta de planejamento de tempo do QA</v>
      </c>
      <c r="B80" s="208"/>
      <c r="C80" s="208"/>
      <c r="D80" s="208"/>
      <c r="E80" s="208"/>
      <c r="F80" s="24">
        <f>Matriz!L24</f>
        <v>0</v>
      </c>
      <c r="G80" s="75">
        <f t="shared" si="0"/>
        <v>0</v>
      </c>
      <c r="H80" s="11"/>
      <c r="I80" s="11"/>
      <c r="J80" s="11"/>
      <c r="K80" s="11"/>
      <c r="L80" s="11"/>
      <c r="M80" s="11"/>
      <c r="N80" s="11"/>
      <c r="O80" s="11"/>
      <c r="P80" s="9"/>
      <c r="Q80" s="9"/>
      <c r="R80" s="9"/>
      <c r="S80" s="9"/>
      <c r="T80" s="9"/>
      <c r="U80" s="9"/>
    </row>
    <row r="81" spans="1:21" ht="15" customHeight="1" x14ac:dyDescent="0.3">
      <c r="A81" s="208" t="str">
        <f>Matriz!A25</f>
        <v>Teste não era aplicável</v>
      </c>
      <c r="B81" s="208"/>
      <c r="C81" s="208"/>
      <c r="D81" s="208"/>
      <c r="E81" s="208"/>
      <c r="F81" s="24">
        <f>Matriz!L25</f>
        <v>2</v>
      </c>
      <c r="G81" s="75">
        <f t="shared" si="0"/>
        <v>0.5</v>
      </c>
      <c r="H81" s="11"/>
      <c r="I81" s="11"/>
      <c r="J81" s="11"/>
      <c r="K81" s="11"/>
      <c r="L81" s="11"/>
      <c r="M81" s="11"/>
      <c r="N81" s="11"/>
      <c r="O81" s="11"/>
      <c r="P81" s="9"/>
      <c r="Q81" s="9"/>
      <c r="R81" s="9"/>
      <c r="S81" s="9"/>
      <c r="T81" s="9"/>
      <c r="U81" s="9"/>
    </row>
    <row r="82" spans="1:21" ht="15" customHeight="1" x14ac:dyDescent="0.3">
      <c r="A82" s="208" t="str">
        <f>Matriz!A26</f>
        <v>Equipe despriorizou o teste ou o critério de aceite</v>
      </c>
      <c r="B82" s="208"/>
      <c r="C82" s="208"/>
      <c r="D82" s="208"/>
      <c r="E82" s="208"/>
      <c r="F82" s="24">
        <f>Matriz!L26</f>
        <v>0</v>
      </c>
      <c r="G82" s="75">
        <f t="shared" si="0"/>
        <v>0</v>
      </c>
      <c r="H82" s="11"/>
      <c r="I82" s="11"/>
      <c r="J82" s="11"/>
      <c r="K82" s="11"/>
      <c r="L82" s="11"/>
      <c r="M82" s="11"/>
      <c r="N82" s="11"/>
      <c r="O82" s="11"/>
      <c r="P82" s="9"/>
      <c r="Q82" s="9"/>
      <c r="R82" s="9"/>
      <c r="S82" s="9"/>
      <c r="T82" s="9"/>
      <c r="U82" s="9"/>
    </row>
    <row r="83" spans="1:21" ht="15" customHeight="1" x14ac:dyDescent="0.3">
      <c r="A83" s="208" t="str">
        <f>Matriz!A27</f>
        <v>Equipe priorizou testar na proxima sprint</v>
      </c>
      <c r="B83" s="208"/>
      <c r="C83" s="208"/>
      <c r="D83" s="208"/>
      <c r="E83" s="208"/>
      <c r="F83" s="24">
        <f>Matriz!L27</f>
        <v>0</v>
      </c>
      <c r="G83" s="75">
        <f t="shared" si="0"/>
        <v>0</v>
      </c>
      <c r="H83" s="11"/>
      <c r="I83" s="11"/>
      <c r="J83" s="11"/>
      <c r="K83" s="11"/>
      <c r="L83" s="11"/>
      <c r="M83" s="11"/>
      <c r="N83" s="11"/>
      <c r="O83" s="11"/>
      <c r="P83" s="9"/>
      <c r="Q83" s="9"/>
      <c r="R83" s="9"/>
      <c r="S83" s="9"/>
      <c r="T83" s="9"/>
      <c r="U83" s="9"/>
    </row>
    <row r="84" spans="1:21" ht="15" customHeight="1" x14ac:dyDescent="0.3">
      <c r="A84" s="208" t="str">
        <f>Matriz!A28</f>
        <v>Ambiente indisponível para teste</v>
      </c>
      <c r="B84" s="208"/>
      <c r="C84" s="208"/>
      <c r="D84" s="208"/>
      <c r="E84" s="208"/>
      <c r="F84" s="24">
        <f>Matriz!L28</f>
        <v>2</v>
      </c>
      <c r="G84" s="75">
        <f t="shared" si="0"/>
        <v>0.5</v>
      </c>
      <c r="H84" s="11"/>
      <c r="I84" s="11"/>
      <c r="J84" s="11"/>
      <c r="K84" s="11"/>
      <c r="L84" s="11"/>
      <c r="M84" s="11"/>
      <c r="N84" s="11"/>
      <c r="O84" s="11"/>
      <c r="P84" s="9"/>
      <c r="Q84" s="9"/>
      <c r="R84" s="9"/>
      <c r="S84" s="9"/>
      <c r="T84" s="9"/>
      <c r="U84" s="9"/>
    </row>
    <row r="85" spans="1:21" ht="15" customHeight="1" x14ac:dyDescent="0.3">
      <c r="A85" s="243" t="s">
        <v>124</v>
      </c>
      <c r="B85" s="243"/>
      <c r="C85" s="243"/>
      <c r="D85" s="243"/>
      <c r="E85" s="243"/>
      <c r="F85" s="24">
        <f>SUM(F77:F84)</f>
        <v>4</v>
      </c>
      <c r="G85" s="75">
        <f>SUM(G77:G84)</f>
        <v>1</v>
      </c>
      <c r="H85" s="11"/>
      <c r="I85" s="11"/>
      <c r="J85" s="11"/>
      <c r="K85" s="11"/>
      <c r="L85" s="11"/>
      <c r="M85" s="11"/>
      <c r="N85" s="11"/>
      <c r="O85" s="11"/>
      <c r="P85" s="9"/>
      <c r="Q85" s="9"/>
      <c r="R85" s="9"/>
      <c r="S85" s="9"/>
      <c r="T85" s="9"/>
      <c r="U85" s="9"/>
    </row>
    <row r="86" spans="1:21" ht="15" customHeight="1" x14ac:dyDescent="0.3">
      <c r="A86" s="11"/>
      <c r="B86" s="11"/>
      <c r="C86" s="11"/>
      <c r="D86" s="11"/>
      <c r="E86" s="11"/>
      <c r="F86" s="11"/>
      <c r="G86" s="11"/>
      <c r="H86" s="11"/>
      <c r="I86" s="11"/>
      <c r="J86" s="11"/>
      <c r="K86" s="11"/>
      <c r="L86" s="11"/>
      <c r="M86" s="11"/>
      <c r="N86" s="11"/>
      <c r="O86" s="11"/>
      <c r="P86" s="9"/>
      <c r="Q86" s="9"/>
      <c r="R86" s="9"/>
      <c r="S86" s="9"/>
      <c r="T86" s="9"/>
      <c r="U86" s="9"/>
    </row>
    <row r="87" spans="1:21" x14ac:dyDescent="0.3">
      <c r="A87" s="11"/>
      <c r="B87" s="11"/>
      <c r="C87" s="11"/>
      <c r="D87" s="11"/>
      <c r="E87" s="11"/>
      <c r="F87" s="11"/>
      <c r="G87" s="11"/>
      <c r="H87" s="11"/>
      <c r="I87" s="11"/>
      <c r="J87" s="11"/>
      <c r="K87" s="11"/>
      <c r="L87" s="11"/>
      <c r="M87" s="11"/>
      <c r="N87" s="11"/>
      <c r="O87" s="11"/>
      <c r="P87" s="9"/>
      <c r="Q87" s="9"/>
      <c r="R87" s="9"/>
      <c r="S87" s="9"/>
      <c r="T87" s="9"/>
      <c r="U87" s="9"/>
    </row>
    <row r="88" spans="1:21" ht="14.25" customHeight="1" x14ac:dyDescent="0.3">
      <c r="A88" s="11"/>
      <c r="B88" s="11"/>
      <c r="C88" s="11"/>
      <c r="D88" s="11"/>
      <c r="E88" s="11"/>
      <c r="F88" s="11"/>
      <c r="G88" s="11"/>
      <c r="H88" s="11"/>
      <c r="I88" s="11"/>
      <c r="J88" s="11"/>
      <c r="K88" s="11"/>
      <c r="L88" s="11"/>
      <c r="M88" s="11"/>
      <c r="N88" s="11"/>
      <c r="O88" s="11"/>
      <c r="P88" s="9"/>
      <c r="Q88" s="9"/>
      <c r="R88" s="9"/>
      <c r="S88" s="9"/>
      <c r="T88" s="9"/>
      <c r="U88" s="9"/>
    </row>
    <row r="89" spans="1:21" ht="15" customHeight="1" x14ac:dyDescent="0.3">
      <c r="A89" s="11"/>
      <c r="B89" s="11"/>
      <c r="C89" s="11"/>
      <c r="D89" s="11"/>
      <c r="E89" s="11"/>
      <c r="F89" s="11"/>
      <c r="G89" s="11"/>
      <c r="H89" s="11"/>
      <c r="I89" s="11"/>
      <c r="J89" s="11"/>
      <c r="K89" s="11"/>
      <c r="L89" s="11"/>
      <c r="M89" s="11"/>
      <c r="N89" s="11"/>
      <c r="O89" s="11"/>
      <c r="P89" s="9"/>
      <c r="Q89" s="9"/>
      <c r="R89" s="9"/>
      <c r="S89" s="9"/>
      <c r="T89" s="9"/>
      <c r="U89" s="9"/>
    </row>
    <row r="90" spans="1:21" ht="15" customHeight="1" x14ac:dyDescent="0.3">
      <c r="A90" s="11"/>
      <c r="B90" s="11"/>
      <c r="C90" s="11"/>
      <c r="D90" s="11"/>
      <c r="E90" s="11"/>
      <c r="F90" s="11"/>
      <c r="G90" s="11"/>
      <c r="H90" s="11"/>
      <c r="I90" s="11"/>
      <c r="J90" s="11"/>
      <c r="K90" s="11"/>
      <c r="L90" s="11"/>
      <c r="M90" s="11"/>
      <c r="N90" s="11"/>
      <c r="O90" s="11"/>
      <c r="P90" s="9"/>
      <c r="Q90" s="9"/>
      <c r="R90" s="9"/>
      <c r="S90" s="9"/>
      <c r="T90" s="9"/>
      <c r="U90" s="9"/>
    </row>
    <row r="91" spans="1:21" ht="15" customHeight="1" x14ac:dyDescent="0.3">
      <c r="A91" s="11"/>
      <c r="B91" s="11"/>
      <c r="C91" s="11"/>
      <c r="D91" s="11"/>
      <c r="E91" s="11"/>
      <c r="F91" s="11"/>
      <c r="G91" s="11"/>
      <c r="H91" s="11"/>
      <c r="I91" s="11"/>
      <c r="J91" s="11"/>
      <c r="K91" s="11"/>
      <c r="L91" s="11"/>
      <c r="M91" s="11"/>
      <c r="N91" s="11"/>
      <c r="O91" s="11"/>
      <c r="P91" s="9"/>
      <c r="Q91" s="9"/>
      <c r="R91" s="9"/>
      <c r="S91" s="9"/>
      <c r="T91" s="9"/>
      <c r="U91" s="9"/>
    </row>
    <row r="92" spans="1:21" ht="15" customHeight="1" x14ac:dyDescent="0.3">
      <c r="A92" s="11"/>
      <c r="B92" s="11"/>
      <c r="C92" s="11"/>
      <c r="D92" s="11"/>
      <c r="E92" s="11"/>
      <c r="F92" s="11"/>
      <c r="G92" s="11"/>
      <c r="H92" s="11"/>
      <c r="I92" s="11"/>
      <c r="J92" s="11"/>
      <c r="K92" s="11"/>
      <c r="L92" s="11"/>
      <c r="M92" s="11"/>
      <c r="N92" s="11"/>
      <c r="O92" s="11"/>
      <c r="P92" s="9"/>
      <c r="Q92" s="9"/>
      <c r="R92" s="9"/>
      <c r="S92" s="9"/>
      <c r="T92" s="9"/>
      <c r="U92" s="9"/>
    </row>
    <row r="93" spans="1:21" ht="15" customHeight="1" x14ac:dyDescent="0.3">
      <c r="A93" s="11"/>
      <c r="B93" s="11"/>
      <c r="C93" s="11"/>
      <c r="D93" s="11"/>
      <c r="E93" s="11"/>
      <c r="F93" s="11"/>
      <c r="G93" s="11"/>
      <c r="H93" s="11"/>
      <c r="I93" s="11"/>
      <c r="J93" s="11"/>
      <c r="K93" s="11"/>
      <c r="L93" s="11"/>
      <c r="M93" s="11"/>
      <c r="N93" s="11"/>
      <c r="O93" s="11"/>
      <c r="P93" s="9"/>
      <c r="Q93" s="9"/>
      <c r="R93" s="9"/>
      <c r="S93" s="9"/>
      <c r="T93" s="9"/>
      <c r="U93" s="9"/>
    </row>
    <row r="94" spans="1:21" ht="15" customHeight="1" x14ac:dyDescent="0.3">
      <c r="A94" s="11"/>
      <c r="B94" s="11"/>
      <c r="C94" s="11"/>
      <c r="D94" s="11"/>
      <c r="E94" s="11"/>
      <c r="F94" s="11"/>
      <c r="G94" s="11"/>
      <c r="H94" s="11"/>
      <c r="I94" s="11"/>
      <c r="J94" s="11"/>
      <c r="K94" s="11"/>
      <c r="L94" s="11"/>
      <c r="M94" s="11"/>
      <c r="N94" s="11"/>
      <c r="O94" s="11"/>
      <c r="P94" s="9"/>
      <c r="Q94" s="9"/>
      <c r="R94" s="9"/>
      <c r="S94" s="9"/>
      <c r="T94" s="9"/>
      <c r="U94" s="9"/>
    </row>
    <row r="95" spans="1:21" ht="15" customHeight="1" x14ac:dyDescent="0.3">
      <c r="A95" s="11"/>
      <c r="B95" s="11"/>
      <c r="C95" s="11"/>
      <c r="D95" s="11"/>
      <c r="E95" s="11"/>
      <c r="F95" s="11"/>
      <c r="G95" s="11"/>
      <c r="H95" s="11"/>
      <c r="I95" s="11"/>
      <c r="J95" s="11"/>
      <c r="K95" s="11"/>
      <c r="L95" s="11"/>
      <c r="M95" s="11"/>
      <c r="N95" s="11"/>
      <c r="O95" s="11"/>
      <c r="P95" s="9"/>
      <c r="Q95" s="9"/>
      <c r="R95" s="9"/>
      <c r="S95" s="9"/>
      <c r="T95" s="9"/>
      <c r="U95" s="9"/>
    </row>
    <row r="96" spans="1:21" ht="15" customHeight="1" x14ac:dyDescent="0.3">
      <c r="A96" s="11"/>
      <c r="B96" s="11"/>
      <c r="C96" s="11"/>
      <c r="D96" s="11"/>
      <c r="E96" s="11"/>
      <c r="F96" s="11"/>
      <c r="G96" s="11"/>
      <c r="H96" s="11"/>
      <c r="I96" s="11"/>
      <c r="J96" s="11"/>
      <c r="K96" s="11"/>
      <c r="L96" s="11"/>
      <c r="M96" s="11"/>
      <c r="N96" s="11"/>
      <c r="O96" s="11"/>
      <c r="P96" s="9"/>
      <c r="Q96" s="9"/>
      <c r="R96" s="9"/>
      <c r="S96" s="9"/>
      <c r="T96" s="9"/>
      <c r="U96" s="9"/>
    </row>
    <row r="97" spans="1:21" ht="14.25" customHeight="1" x14ac:dyDescent="0.3">
      <c r="A97" s="11"/>
      <c r="B97" s="11"/>
      <c r="C97" s="11"/>
      <c r="D97" s="11"/>
      <c r="E97" s="11"/>
      <c r="F97" s="11"/>
      <c r="G97" s="11"/>
      <c r="H97" s="11"/>
      <c r="I97" s="11"/>
      <c r="J97" s="11"/>
      <c r="K97" s="11"/>
      <c r="L97" s="11"/>
      <c r="M97" s="11"/>
      <c r="N97" s="11"/>
      <c r="O97" s="11"/>
      <c r="P97" s="9"/>
      <c r="Q97" s="9"/>
      <c r="R97" s="9"/>
      <c r="S97" s="9"/>
      <c r="T97" s="9"/>
      <c r="U97" s="9"/>
    </row>
    <row r="98" spans="1:21" x14ac:dyDescent="0.3">
      <c r="A98" s="11"/>
      <c r="B98" s="11"/>
      <c r="C98" s="11"/>
      <c r="D98" s="11"/>
      <c r="E98" s="11"/>
      <c r="F98" s="11"/>
      <c r="G98" s="11"/>
      <c r="H98" s="11"/>
      <c r="I98" s="11"/>
      <c r="J98" s="11"/>
      <c r="K98" s="11"/>
      <c r="L98" s="11"/>
      <c r="M98" s="11"/>
      <c r="N98" s="11"/>
      <c r="O98" s="11"/>
      <c r="P98" s="9"/>
      <c r="Q98" s="9"/>
      <c r="R98" s="9"/>
      <c r="S98" s="9"/>
      <c r="T98" s="9"/>
      <c r="U98" s="9"/>
    </row>
    <row r="99" spans="1:21" x14ac:dyDescent="0.3">
      <c r="A99" s="11"/>
      <c r="B99" s="11"/>
      <c r="C99" s="11"/>
      <c r="D99" s="11"/>
      <c r="E99" s="11"/>
      <c r="F99" s="11"/>
      <c r="G99" s="11"/>
      <c r="H99" s="11"/>
      <c r="I99" s="11"/>
      <c r="J99" s="11"/>
      <c r="K99" s="11"/>
      <c r="L99" s="11"/>
      <c r="M99" s="11"/>
      <c r="N99" s="11"/>
      <c r="O99" s="11"/>
      <c r="P99" s="9"/>
      <c r="Q99" s="9"/>
      <c r="R99" s="9"/>
      <c r="S99" s="9"/>
      <c r="T99" s="9"/>
      <c r="U99" s="9"/>
    </row>
    <row r="100" spans="1:21" x14ac:dyDescent="0.3">
      <c r="A100" s="11"/>
      <c r="B100" s="11"/>
      <c r="C100" s="11"/>
      <c r="D100" s="11"/>
      <c r="E100" s="11"/>
      <c r="F100" s="11"/>
      <c r="G100" s="11"/>
      <c r="H100" s="11"/>
      <c r="I100" s="11"/>
      <c r="J100" s="11"/>
      <c r="K100" s="11"/>
      <c r="L100" s="11"/>
      <c r="M100" s="11"/>
      <c r="N100" s="11"/>
      <c r="O100" s="11"/>
      <c r="P100" s="9"/>
      <c r="Q100" s="9"/>
      <c r="R100" s="9"/>
      <c r="S100" s="9"/>
      <c r="T100" s="9"/>
      <c r="U100" s="9"/>
    </row>
    <row r="101" spans="1:21" x14ac:dyDescent="0.3">
      <c r="A101" s="11"/>
      <c r="B101" s="11"/>
      <c r="C101" s="11"/>
      <c r="D101" s="11"/>
      <c r="E101" s="11"/>
      <c r="F101" s="11"/>
      <c r="G101" s="11"/>
      <c r="H101" s="11"/>
      <c r="I101" s="11"/>
      <c r="J101" s="11"/>
      <c r="K101" s="11"/>
      <c r="L101" s="11"/>
      <c r="M101" s="11"/>
      <c r="N101" s="11"/>
      <c r="O101" s="11"/>
      <c r="P101" s="9"/>
      <c r="Q101" s="9"/>
      <c r="R101" s="9"/>
      <c r="S101" s="9"/>
      <c r="T101" s="9"/>
      <c r="U101" s="9"/>
    </row>
    <row r="102" spans="1:21" x14ac:dyDescent="0.3">
      <c r="A102" s="11"/>
      <c r="B102" s="11"/>
      <c r="C102" s="11"/>
      <c r="D102" s="11"/>
      <c r="E102" s="11"/>
      <c r="F102" s="11"/>
      <c r="G102" s="11"/>
      <c r="H102" s="11"/>
      <c r="I102" s="11"/>
      <c r="J102" s="11"/>
      <c r="K102" s="11"/>
      <c r="L102" s="11"/>
      <c r="M102" s="11"/>
      <c r="N102" s="11"/>
      <c r="O102" s="11"/>
      <c r="P102" s="9"/>
      <c r="Q102" s="9"/>
      <c r="R102" s="9"/>
      <c r="S102" s="9"/>
      <c r="T102" s="9"/>
      <c r="U102" s="9"/>
    </row>
    <row r="103" spans="1:21" x14ac:dyDescent="0.3">
      <c r="A103" s="11"/>
      <c r="B103" s="11"/>
      <c r="C103" s="11"/>
      <c r="D103" s="11"/>
      <c r="E103" s="11"/>
      <c r="F103" s="11"/>
      <c r="G103" s="11"/>
      <c r="H103" s="11"/>
      <c r="I103" s="11"/>
      <c r="J103" s="11"/>
      <c r="K103" s="11"/>
      <c r="L103" s="11"/>
      <c r="M103" s="11"/>
      <c r="N103" s="11"/>
      <c r="O103" s="11"/>
      <c r="P103" s="9"/>
      <c r="Q103" s="9"/>
      <c r="R103" s="9"/>
      <c r="S103" s="9"/>
      <c r="T103" s="9"/>
      <c r="U103" s="9"/>
    </row>
    <row r="104" spans="1:21" x14ac:dyDescent="0.3">
      <c r="A104" s="11"/>
      <c r="B104" s="11"/>
      <c r="C104" s="11"/>
      <c r="D104" s="11"/>
      <c r="E104" s="11"/>
      <c r="F104" s="11"/>
      <c r="G104" s="11"/>
      <c r="H104" s="11"/>
      <c r="I104" s="11"/>
      <c r="J104" s="11"/>
      <c r="K104" s="11"/>
      <c r="L104" s="11"/>
      <c r="M104" s="11"/>
      <c r="N104" s="11"/>
      <c r="O104" s="11"/>
      <c r="P104" s="9"/>
      <c r="Q104" s="9"/>
      <c r="R104" s="9"/>
      <c r="S104" s="9"/>
      <c r="T104" s="9"/>
      <c r="U104" s="9"/>
    </row>
    <row r="105" spans="1:21" x14ac:dyDescent="0.3">
      <c r="A105" s="11"/>
      <c r="B105" s="11"/>
      <c r="C105" s="11"/>
      <c r="D105" s="11"/>
      <c r="E105" s="11"/>
      <c r="F105" s="11"/>
      <c r="G105" s="11"/>
      <c r="H105" s="11"/>
      <c r="I105" s="11"/>
      <c r="J105" s="11"/>
      <c r="K105" s="11"/>
      <c r="L105" s="11"/>
      <c r="M105" s="11"/>
      <c r="N105" s="11"/>
      <c r="O105" s="11"/>
      <c r="P105" s="9"/>
      <c r="Q105" s="9"/>
      <c r="R105" s="9"/>
      <c r="S105" s="9"/>
      <c r="T105" s="9"/>
      <c r="U105" s="9"/>
    </row>
    <row r="106" spans="1:21" x14ac:dyDescent="0.3">
      <c r="A106" s="11"/>
      <c r="B106" s="11"/>
      <c r="C106" s="11"/>
      <c r="D106" s="11"/>
      <c r="E106" s="11"/>
      <c r="F106" s="11"/>
      <c r="G106" s="11"/>
      <c r="H106" s="11"/>
      <c r="I106" s="11"/>
      <c r="J106" s="11"/>
      <c r="K106" s="11"/>
      <c r="L106" s="11"/>
      <c r="M106" s="11"/>
      <c r="N106" s="11"/>
      <c r="O106" s="11"/>
      <c r="P106" s="9"/>
      <c r="Q106" s="9"/>
      <c r="R106" s="9"/>
      <c r="S106" s="9"/>
      <c r="T106" s="9"/>
      <c r="U106" s="9"/>
    </row>
    <row r="107" spans="1:21" x14ac:dyDescent="0.3">
      <c r="A107" s="11"/>
      <c r="B107" s="11"/>
      <c r="C107" s="11"/>
      <c r="D107" s="11"/>
      <c r="E107" s="11"/>
      <c r="F107" s="11"/>
      <c r="G107" s="11"/>
      <c r="H107" s="11"/>
      <c r="I107" s="11"/>
      <c r="J107" s="11"/>
      <c r="K107" s="11"/>
      <c r="L107" s="11"/>
      <c r="M107" s="11"/>
      <c r="N107" s="11"/>
      <c r="O107" s="11"/>
      <c r="P107" s="9"/>
      <c r="Q107" s="9"/>
      <c r="R107" s="9"/>
      <c r="S107" s="9"/>
      <c r="T107" s="9"/>
      <c r="U107" s="9"/>
    </row>
    <row r="108" spans="1:21" x14ac:dyDescent="0.3">
      <c r="A108" s="11"/>
      <c r="B108" s="11"/>
      <c r="C108" s="11"/>
      <c r="D108" s="11"/>
      <c r="E108" s="11"/>
      <c r="F108" s="11"/>
      <c r="G108" s="11"/>
      <c r="H108" s="11"/>
      <c r="I108" s="11"/>
      <c r="J108" s="11"/>
      <c r="K108" s="11"/>
      <c r="L108" s="11"/>
      <c r="M108" s="11"/>
      <c r="N108" s="11"/>
      <c r="O108" s="11"/>
      <c r="P108" s="9"/>
      <c r="Q108" s="9"/>
      <c r="R108" s="9"/>
      <c r="S108" s="9"/>
      <c r="T108" s="9"/>
      <c r="U108" s="9"/>
    </row>
    <row r="109" spans="1:21" x14ac:dyDescent="0.3">
      <c r="A109" s="11"/>
      <c r="B109" s="11"/>
      <c r="C109" s="11"/>
      <c r="D109" s="11"/>
      <c r="E109" s="11"/>
      <c r="F109" s="11"/>
      <c r="G109" s="11"/>
      <c r="H109" s="11"/>
      <c r="I109" s="11"/>
      <c r="J109" s="11"/>
      <c r="K109" s="11"/>
      <c r="L109" s="11"/>
      <c r="M109" s="11"/>
      <c r="N109" s="11"/>
      <c r="O109" s="11"/>
      <c r="P109" s="9"/>
      <c r="Q109" s="9"/>
      <c r="R109" s="9"/>
      <c r="S109" s="9"/>
      <c r="T109" s="9"/>
      <c r="U109" s="9"/>
    </row>
    <row r="110" spans="1:21" x14ac:dyDescent="0.3">
      <c r="A110" s="11"/>
      <c r="B110" s="11"/>
      <c r="C110" s="11"/>
      <c r="D110" s="11"/>
      <c r="E110" s="11"/>
      <c r="F110" s="11"/>
      <c r="G110" s="11"/>
      <c r="H110" s="11"/>
      <c r="I110" s="11"/>
      <c r="J110" s="11"/>
      <c r="K110" s="11"/>
      <c r="L110" s="11"/>
      <c r="M110" s="11"/>
      <c r="N110" s="11"/>
      <c r="O110" s="11"/>
      <c r="P110" s="9"/>
      <c r="Q110" s="9"/>
      <c r="R110" s="9"/>
      <c r="S110" s="9"/>
      <c r="T110" s="9"/>
      <c r="U110" s="9"/>
    </row>
    <row r="111" spans="1:21" x14ac:dyDescent="0.3">
      <c r="A111" s="11"/>
      <c r="B111" s="11"/>
      <c r="C111" s="11"/>
      <c r="D111" s="11"/>
      <c r="E111" s="11"/>
      <c r="F111" s="11"/>
      <c r="G111" s="11"/>
      <c r="H111" s="11"/>
      <c r="I111" s="11"/>
      <c r="J111" s="11"/>
      <c r="K111" s="11"/>
      <c r="L111" s="11"/>
      <c r="M111" s="11"/>
      <c r="N111" s="11"/>
      <c r="O111" s="11"/>
      <c r="P111" s="9"/>
      <c r="Q111" s="9"/>
      <c r="R111" s="9"/>
      <c r="S111" s="9"/>
      <c r="T111" s="9"/>
      <c r="U111" s="9"/>
    </row>
    <row r="112" spans="1:21" x14ac:dyDescent="0.3">
      <c r="A112" s="11"/>
      <c r="B112" s="11"/>
      <c r="C112" s="11"/>
      <c r="D112" s="11"/>
      <c r="E112" s="11"/>
      <c r="F112" s="11"/>
      <c r="G112" s="11"/>
      <c r="H112" s="11"/>
      <c r="I112" s="11"/>
      <c r="J112" s="11"/>
      <c r="K112" s="11"/>
      <c r="L112" s="11"/>
      <c r="M112" s="11"/>
      <c r="N112" s="11"/>
      <c r="O112" s="11"/>
      <c r="P112" s="9"/>
      <c r="Q112" s="9"/>
      <c r="R112" s="9"/>
      <c r="S112" s="9"/>
      <c r="T112" s="9"/>
      <c r="U112" s="9"/>
    </row>
    <row r="113" spans="1:21" x14ac:dyDescent="0.3">
      <c r="A113" s="11"/>
      <c r="B113" s="11"/>
      <c r="C113" s="11"/>
      <c r="D113" s="11"/>
      <c r="E113" s="11"/>
      <c r="F113" s="11"/>
      <c r="G113" s="11"/>
      <c r="H113" s="11"/>
      <c r="I113" s="11"/>
      <c r="J113" s="11"/>
      <c r="K113" s="11"/>
      <c r="L113" s="11"/>
      <c r="M113" s="11"/>
      <c r="N113" s="11"/>
      <c r="O113" s="11"/>
      <c r="P113" s="9"/>
      <c r="Q113" s="9"/>
      <c r="R113" s="9"/>
      <c r="S113" s="9"/>
      <c r="T113" s="9"/>
      <c r="U113" s="9"/>
    </row>
    <row r="114" spans="1:21" x14ac:dyDescent="0.3">
      <c r="A114" s="11"/>
      <c r="B114" s="11"/>
      <c r="C114" s="11"/>
      <c r="D114" s="11"/>
      <c r="E114" s="11"/>
      <c r="F114" s="11"/>
      <c r="G114" s="11"/>
      <c r="H114" s="11"/>
      <c r="I114" s="11"/>
      <c r="J114" s="11"/>
      <c r="K114" s="11"/>
      <c r="L114" s="11"/>
      <c r="M114" s="11"/>
      <c r="N114" s="11"/>
      <c r="O114" s="11"/>
      <c r="P114" s="9"/>
      <c r="Q114" s="9"/>
      <c r="R114" s="9"/>
      <c r="S114" s="9"/>
      <c r="T114" s="9"/>
      <c r="U114" s="9"/>
    </row>
    <row r="115" spans="1:21" x14ac:dyDescent="0.3">
      <c r="A115" s="11"/>
      <c r="B115" s="11"/>
      <c r="C115" s="11"/>
      <c r="D115" s="11"/>
      <c r="E115" s="11"/>
      <c r="F115" s="11"/>
      <c r="G115" s="11"/>
      <c r="H115" s="11"/>
      <c r="I115" s="11"/>
      <c r="J115" s="11"/>
      <c r="K115" s="11"/>
      <c r="L115" s="11"/>
      <c r="M115" s="11"/>
      <c r="N115" s="11"/>
      <c r="O115" s="11"/>
      <c r="P115" s="9"/>
      <c r="Q115" s="9"/>
      <c r="R115" s="9"/>
      <c r="S115" s="9"/>
      <c r="T115" s="9"/>
      <c r="U115" s="9"/>
    </row>
    <row r="116" spans="1:21" x14ac:dyDescent="0.3">
      <c r="A116" s="11"/>
      <c r="B116" s="11"/>
      <c r="C116" s="11"/>
      <c r="D116" s="11"/>
      <c r="E116" s="11"/>
      <c r="F116" s="11"/>
      <c r="G116" s="11"/>
      <c r="H116" s="11"/>
      <c r="I116" s="11"/>
      <c r="J116" s="271" t="s">
        <v>164</v>
      </c>
      <c r="K116" s="271"/>
      <c r="L116" s="271"/>
      <c r="M116" s="204">
        <f>Matriz!L38</f>
        <v>0</v>
      </c>
      <c r="N116" s="11"/>
      <c r="O116" s="11"/>
      <c r="P116" s="9"/>
      <c r="Q116" s="9"/>
      <c r="R116" s="9"/>
      <c r="S116" s="9"/>
      <c r="T116" s="9"/>
      <c r="U116" s="9"/>
    </row>
    <row r="117" spans="1:21" x14ac:dyDescent="0.3">
      <c r="A117" s="11"/>
      <c r="B117" s="11"/>
      <c r="C117" s="11"/>
      <c r="D117" s="11"/>
      <c r="E117" s="11"/>
      <c r="F117" s="11"/>
      <c r="G117" s="11"/>
      <c r="H117" s="11"/>
      <c r="I117" s="11"/>
      <c r="J117" s="271"/>
      <c r="K117" s="271"/>
      <c r="L117" s="271"/>
      <c r="M117" s="204"/>
      <c r="N117" s="11"/>
      <c r="O117" s="11"/>
      <c r="P117" s="9"/>
      <c r="Q117" s="9"/>
      <c r="R117" s="9"/>
      <c r="S117" s="9"/>
      <c r="T117" s="9"/>
      <c r="U117" s="9"/>
    </row>
    <row r="118" spans="1:21" ht="14.25" customHeight="1" x14ac:dyDescent="0.3">
      <c r="A118" s="11"/>
      <c r="B118" s="11"/>
      <c r="C118" s="11"/>
      <c r="D118" s="11"/>
      <c r="E118" s="11"/>
      <c r="F118" s="11"/>
      <c r="G118" s="11"/>
      <c r="H118" s="11"/>
      <c r="I118" s="11"/>
      <c r="J118" s="271" t="s">
        <v>165</v>
      </c>
      <c r="K118" s="271"/>
      <c r="L118" s="271"/>
      <c r="M118" s="272">
        <f>IF(M116=0,0,M116/L8)</f>
        <v>0</v>
      </c>
      <c r="N118" s="11"/>
      <c r="O118" s="11"/>
      <c r="P118" s="9"/>
      <c r="Q118" s="9"/>
      <c r="R118" s="9"/>
      <c r="S118" s="9"/>
      <c r="T118" s="9"/>
      <c r="U118" s="9"/>
    </row>
    <row r="119" spans="1:21" x14ac:dyDescent="0.3">
      <c r="A119" s="11"/>
      <c r="B119" s="11"/>
      <c r="C119" s="11"/>
      <c r="D119" s="11"/>
      <c r="E119" s="11"/>
      <c r="F119" s="11"/>
      <c r="G119" s="11"/>
      <c r="H119" s="11"/>
      <c r="I119" s="11"/>
      <c r="J119" s="271"/>
      <c r="K119" s="271"/>
      <c r="L119" s="271"/>
      <c r="M119" s="273"/>
      <c r="N119" s="11"/>
      <c r="O119" s="11"/>
      <c r="P119" s="9"/>
      <c r="Q119" s="9"/>
      <c r="R119" s="9"/>
      <c r="S119" s="9"/>
      <c r="T119" s="9"/>
      <c r="U119" s="9"/>
    </row>
    <row r="120" spans="1:21" ht="14.25" customHeight="1" x14ac:dyDescent="0.3">
      <c r="A120" s="11"/>
      <c r="B120" s="11"/>
      <c r="C120" s="11"/>
      <c r="D120" s="11"/>
      <c r="E120" s="11"/>
      <c r="F120" s="11"/>
      <c r="G120" s="11"/>
      <c r="H120" s="11"/>
      <c r="I120" s="11"/>
      <c r="J120" s="11"/>
      <c r="K120" s="11"/>
      <c r="L120" s="11"/>
      <c r="M120" s="11"/>
      <c r="N120" s="11"/>
      <c r="O120" s="11"/>
      <c r="P120" s="9"/>
      <c r="Q120" s="9"/>
      <c r="R120" s="9"/>
      <c r="S120" s="27"/>
      <c r="T120" s="27"/>
      <c r="U120" s="9"/>
    </row>
    <row r="121" spans="1:21" ht="14.25" customHeight="1" x14ac:dyDescent="0.3">
      <c r="A121" s="11"/>
      <c r="B121" s="11"/>
      <c r="C121" s="11"/>
      <c r="D121" s="11"/>
      <c r="E121" s="11"/>
      <c r="F121" s="11"/>
      <c r="G121" s="11"/>
      <c r="H121" s="11"/>
      <c r="I121" s="11"/>
      <c r="J121" s="11"/>
      <c r="K121" s="11"/>
      <c r="L121" s="11"/>
      <c r="M121" s="11"/>
      <c r="N121" s="11"/>
      <c r="O121" s="11"/>
      <c r="P121" s="9"/>
      <c r="Q121" s="90"/>
      <c r="R121" s="9"/>
      <c r="S121" s="27"/>
      <c r="T121" s="27"/>
      <c r="U121" s="9"/>
    </row>
    <row r="122" spans="1:21" ht="14.25" customHeight="1" x14ac:dyDescent="0.3">
      <c r="A122" s="11"/>
      <c r="B122" s="11"/>
      <c r="C122" s="11"/>
      <c r="D122" s="11"/>
      <c r="E122" s="11"/>
      <c r="F122" s="11"/>
      <c r="G122" s="11"/>
      <c r="H122" s="11"/>
      <c r="I122" s="11"/>
      <c r="J122" s="277" t="s">
        <v>166</v>
      </c>
      <c r="K122" s="277"/>
      <c r="L122" s="277"/>
      <c r="M122" s="285" t="e">
        <f>I17/M116</f>
        <v>#DIV/0!</v>
      </c>
      <c r="N122" s="269">
        <f>Matriz!L39</f>
        <v>0</v>
      </c>
      <c r="O122" s="11"/>
      <c r="P122" s="9"/>
      <c r="Q122" s="90"/>
      <c r="R122" s="9"/>
      <c r="S122" s="27"/>
      <c r="T122" s="27"/>
      <c r="U122" s="9"/>
    </row>
    <row r="123" spans="1:21" ht="14.25" customHeight="1" x14ac:dyDescent="0.3">
      <c r="A123" s="11"/>
      <c r="B123" s="11"/>
      <c r="C123" s="11"/>
      <c r="D123" s="11"/>
      <c r="E123" s="11"/>
      <c r="F123" s="11"/>
      <c r="G123" s="11"/>
      <c r="H123" s="11"/>
      <c r="I123" s="11"/>
      <c r="J123" s="277"/>
      <c r="K123" s="277"/>
      <c r="L123" s="277"/>
      <c r="M123" s="286"/>
      <c r="N123" s="269"/>
      <c r="O123" s="11"/>
      <c r="P123" s="9"/>
      <c r="Q123" s="9"/>
      <c r="R123" s="9"/>
      <c r="S123" s="89"/>
      <c r="T123" s="27"/>
      <c r="U123" s="9"/>
    </row>
    <row r="124" spans="1:21" ht="14.25" customHeight="1" x14ac:dyDescent="0.3">
      <c r="A124" s="11"/>
      <c r="B124" s="11"/>
      <c r="C124" s="11"/>
      <c r="D124" s="11"/>
      <c r="E124" s="11"/>
      <c r="F124" s="11"/>
      <c r="G124" s="11"/>
      <c r="H124" s="11"/>
      <c r="I124" s="11"/>
      <c r="J124" s="277" t="s">
        <v>167</v>
      </c>
      <c r="K124" s="277"/>
      <c r="L124" s="277"/>
      <c r="M124" s="285" t="e">
        <f>I37/M116</f>
        <v>#DIV/0!</v>
      </c>
      <c r="N124" s="283">
        <f>M116/I37</f>
        <v>0</v>
      </c>
      <c r="O124" s="11"/>
      <c r="P124" s="9"/>
      <c r="Q124" s="9"/>
      <c r="R124" s="9"/>
      <c r="S124" s="9"/>
      <c r="T124" s="9"/>
      <c r="U124" s="9"/>
    </row>
    <row r="125" spans="1:21" ht="14.25" customHeight="1" x14ac:dyDescent="0.3">
      <c r="A125" s="11"/>
      <c r="B125" s="11"/>
      <c r="C125" s="11"/>
      <c r="D125" s="11"/>
      <c r="E125" s="11"/>
      <c r="F125" s="11"/>
      <c r="G125" s="11"/>
      <c r="H125" s="11"/>
      <c r="I125" s="11"/>
      <c r="J125" s="277"/>
      <c r="K125" s="277"/>
      <c r="L125" s="277"/>
      <c r="M125" s="286"/>
      <c r="N125" s="284"/>
      <c r="O125" s="11"/>
      <c r="P125" s="9"/>
      <c r="Q125" s="9"/>
      <c r="R125" s="9"/>
      <c r="S125" s="9"/>
      <c r="T125" s="9"/>
      <c r="U125" s="9"/>
    </row>
    <row r="126" spans="1:21" ht="14.25" customHeight="1" x14ac:dyDescent="0.3">
      <c r="A126" s="11"/>
      <c r="B126" s="11"/>
      <c r="C126" s="11"/>
      <c r="D126" s="11"/>
      <c r="E126" s="11"/>
      <c r="F126" s="11"/>
      <c r="G126" s="11"/>
      <c r="H126" s="11"/>
      <c r="I126" s="11"/>
      <c r="J126" s="277" t="s">
        <v>168</v>
      </c>
      <c r="K126" s="277"/>
      <c r="L126" s="277"/>
      <c r="M126" s="285" t="e">
        <f>N37/M116</f>
        <v>#DIV/0!</v>
      </c>
      <c r="N126" s="269">
        <f>M116/N37</f>
        <v>0</v>
      </c>
      <c r="O126" s="11"/>
      <c r="P126" s="9"/>
      <c r="Q126" s="9"/>
      <c r="R126" s="9"/>
      <c r="S126" s="9"/>
      <c r="T126" s="9"/>
      <c r="U126" s="9"/>
    </row>
    <row r="127" spans="1:21" ht="14.25" customHeight="1" x14ac:dyDescent="0.3">
      <c r="A127" s="11"/>
      <c r="B127" s="11"/>
      <c r="C127" s="11"/>
      <c r="D127" s="11"/>
      <c r="E127" s="11"/>
      <c r="F127" s="11"/>
      <c r="G127" s="11"/>
      <c r="H127" s="11"/>
      <c r="I127" s="11"/>
      <c r="J127" s="277"/>
      <c r="K127" s="277"/>
      <c r="L127" s="277"/>
      <c r="M127" s="286"/>
      <c r="N127" s="269"/>
      <c r="O127" s="11"/>
      <c r="P127" s="9"/>
      <c r="Q127" s="9"/>
      <c r="R127" s="9"/>
      <c r="S127" s="9"/>
      <c r="T127" s="9"/>
      <c r="U127" s="9"/>
    </row>
    <row r="128" spans="1:21" ht="14.25" customHeight="1" x14ac:dyDescent="0.3">
      <c r="A128" s="11"/>
      <c r="B128" s="11"/>
      <c r="C128" s="11"/>
      <c r="D128" s="11"/>
      <c r="E128" s="11"/>
      <c r="F128" s="11"/>
      <c r="G128" s="11"/>
      <c r="H128" s="11"/>
      <c r="I128" s="11"/>
      <c r="J128" s="277" t="s">
        <v>169</v>
      </c>
      <c r="K128" s="277"/>
      <c r="L128" s="277"/>
      <c r="M128" s="285" t="e">
        <f>L14/M116</f>
        <v>#DIV/0!</v>
      </c>
      <c r="N128" s="269">
        <f>M116/L14</f>
        <v>0</v>
      </c>
      <c r="O128" s="11"/>
      <c r="P128" s="9"/>
      <c r="Q128" s="9"/>
      <c r="R128" s="9"/>
      <c r="S128" s="9"/>
      <c r="T128" s="9"/>
      <c r="U128" s="9"/>
    </row>
    <row r="129" spans="1:21" ht="14.25" customHeight="1" x14ac:dyDescent="0.3">
      <c r="A129" s="11"/>
      <c r="B129" s="11"/>
      <c r="C129" s="11"/>
      <c r="D129" s="11"/>
      <c r="E129" s="11"/>
      <c r="F129" s="11"/>
      <c r="G129" s="11"/>
      <c r="H129" s="11"/>
      <c r="I129" s="11"/>
      <c r="J129" s="277"/>
      <c r="K129" s="277"/>
      <c r="L129" s="277"/>
      <c r="M129" s="286"/>
      <c r="N129" s="269"/>
      <c r="O129" s="11"/>
      <c r="P129" s="9"/>
      <c r="Q129" s="9"/>
      <c r="R129" s="9"/>
      <c r="S129" s="9"/>
      <c r="T129" s="9"/>
      <c r="U129" s="9"/>
    </row>
    <row r="130" spans="1:21" ht="14.25" customHeight="1" x14ac:dyDescent="0.3">
      <c r="A130" s="11"/>
      <c r="B130" s="11"/>
      <c r="C130" s="11"/>
      <c r="D130" s="11"/>
      <c r="E130" s="11"/>
      <c r="F130" s="11"/>
      <c r="G130" s="11"/>
      <c r="H130" s="11"/>
      <c r="I130" s="11"/>
      <c r="J130" s="11"/>
      <c r="K130" s="11"/>
      <c r="L130" s="11"/>
      <c r="M130" s="11"/>
      <c r="N130" s="11"/>
      <c r="O130" s="11"/>
      <c r="P130" s="9"/>
      <c r="Q130" s="9"/>
      <c r="R130" s="9"/>
      <c r="S130" s="9"/>
      <c r="T130" s="9"/>
      <c r="U130" s="9"/>
    </row>
    <row r="131" spans="1:21" x14ac:dyDescent="0.3">
      <c r="A131" s="11"/>
      <c r="B131" s="11"/>
      <c r="C131" s="11"/>
      <c r="D131" s="11"/>
      <c r="E131" s="11"/>
      <c r="F131" s="11"/>
      <c r="G131" s="11"/>
      <c r="H131" s="11"/>
      <c r="I131" s="11"/>
      <c r="J131" s="11"/>
      <c r="K131" s="11"/>
      <c r="L131" s="11"/>
      <c r="M131" s="11"/>
      <c r="N131" s="11"/>
      <c r="O131" s="11"/>
      <c r="P131" s="9"/>
      <c r="Q131" s="9"/>
      <c r="R131" s="9"/>
      <c r="S131" s="9"/>
      <c r="T131" s="9"/>
      <c r="U131" s="9"/>
    </row>
    <row r="132" spans="1:21" x14ac:dyDescent="0.3">
      <c r="A132" s="11"/>
      <c r="B132" s="11"/>
      <c r="C132" s="11"/>
      <c r="D132" s="11"/>
      <c r="E132" s="11"/>
      <c r="F132" s="11"/>
      <c r="G132" s="11"/>
      <c r="H132" s="11"/>
      <c r="I132" s="11"/>
      <c r="J132" s="11"/>
      <c r="K132" s="11"/>
      <c r="L132" s="11"/>
      <c r="M132" s="11"/>
      <c r="N132" s="11"/>
      <c r="O132" s="11"/>
      <c r="P132" s="9"/>
      <c r="Q132" s="9"/>
      <c r="R132" s="9"/>
      <c r="S132" s="9"/>
      <c r="T132" s="9"/>
      <c r="U132" s="9"/>
    </row>
    <row r="133" spans="1:21" x14ac:dyDescent="0.3">
      <c r="A133" s="11"/>
      <c r="B133" s="11"/>
      <c r="C133" s="11"/>
      <c r="D133" s="11"/>
      <c r="E133" s="11"/>
      <c r="F133" s="11"/>
      <c r="G133" s="11"/>
      <c r="H133" s="11"/>
      <c r="I133" s="11"/>
      <c r="J133" s="11"/>
      <c r="K133" s="11"/>
      <c r="L133" s="11"/>
      <c r="M133" s="11"/>
      <c r="N133" s="11"/>
      <c r="O133" s="11"/>
      <c r="P133" s="9"/>
      <c r="Q133" s="9"/>
      <c r="R133" s="9"/>
      <c r="S133" s="9"/>
      <c r="T133" s="9"/>
      <c r="U133" s="9"/>
    </row>
    <row r="134" spans="1:21" x14ac:dyDescent="0.3">
      <c r="A134" s="11"/>
      <c r="B134" s="11"/>
      <c r="C134" s="11"/>
      <c r="D134" s="11"/>
      <c r="E134" s="11"/>
      <c r="F134" s="11"/>
      <c r="G134" s="11"/>
      <c r="H134" s="11"/>
      <c r="I134" s="11"/>
      <c r="J134" s="11"/>
      <c r="K134" s="11"/>
      <c r="L134" s="11"/>
      <c r="M134" s="11"/>
      <c r="N134" s="11"/>
      <c r="O134" s="11"/>
      <c r="P134" s="9"/>
      <c r="Q134" s="9"/>
      <c r="R134" s="9"/>
      <c r="S134" s="9"/>
      <c r="T134" s="9"/>
      <c r="U134" s="9"/>
    </row>
    <row r="135" spans="1:21" x14ac:dyDescent="0.3">
      <c r="A135" s="11"/>
      <c r="B135" s="11"/>
      <c r="C135" s="11"/>
      <c r="D135" s="11"/>
      <c r="E135" s="11"/>
      <c r="F135" s="11"/>
      <c r="G135" s="11"/>
      <c r="H135" s="11"/>
      <c r="I135" s="11"/>
      <c r="J135" s="11"/>
      <c r="K135" s="11"/>
      <c r="L135" s="11"/>
      <c r="M135" s="11"/>
      <c r="N135" s="11"/>
      <c r="O135" s="11"/>
      <c r="P135" s="9"/>
      <c r="Q135" s="9"/>
      <c r="R135" s="9"/>
      <c r="S135" s="9"/>
      <c r="T135" s="9"/>
      <c r="U135" s="9"/>
    </row>
    <row r="136" spans="1:21" x14ac:dyDescent="0.3">
      <c r="A136" s="11"/>
      <c r="B136" s="11"/>
      <c r="C136" s="11"/>
      <c r="D136" s="11"/>
      <c r="E136" s="11"/>
      <c r="F136" s="11"/>
      <c r="G136" s="11"/>
      <c r="H136" s="11"/>
      <c r="I136" s="11"/>
      <c r="J136" s="11"/>
      <c r="K136" s="11"/>
      <c r="L136" s="11"/>
      <c r="M136" s="11"/>
      <c r="N136" s="11"/>
      <c r="O136" s="11"/>
      <c r="P136" s="9"/>
      <c r="Q136" s="9"/>
      <c r="R136" s="9"/>
      <c r="S136" s="9"/>
      <c r="T136" s="9"/>
      <c r="U136" s="9"/>
    </row>
    <row r="137" spans="1:21" x14ac:dyDescent="0.3">
      <c r="A137" s="11"/>
      <c r="B137" s="11"/>
      <c r="C137" s="11"/>
      <c r="D137" s="11"/>
      <c r="E137" s="11"/>
      <c r="F137" s="11"/>
      <c r="G137" s="11"/>
      <c r="H137" s="11"/>
      <c r="I137" s="11"/>
      <c r="J137" s="11"/>
      <c r="K137" s="11"/>
      <c r="L137" s="11"/>
      <c r="M137" s="11"/>
      <c r="N137" s="11"/>
      <c r="O137" s="11"/>
      <c r="P137" s="9"/>
      <c r="Q137" s="9"/>
      <c r="R137" s="9"/>
      <c r="S137" s="9"/>
      <c r="T137" s="9"/>
      <c r="U137" s="9"/>
    </row>
    <row r="138" spans="1:21" x14ac:dyDescent="0.3">
      <c r="A138" s="11"/>
      <c r="B138" s="11"/>
      <c r="C138" s="11"/>
      <c r="D138" s="11"/>
      <c r="E138" s="11"/>
      <c r="F138" s="11"/>
      <c r="G138" s="11"/>
      <c r="H138" s="11"/>
      <c r="I138" s="11"/>
      <c r="J138" s="11"/>
      <c r="K138" s="11"/>
      <c r="L138" s="11"/>
      <c r="M138" s="11"/>
      <c r="N138" s="11"/>
      <c r="O138" s="11"/>
      <c r="P138" s="9"/>
      <c r="Q138" s="9"/>
      <c r="R138" s="9"/>
      <c r="S138" s="9"/>
      <c r="T138" s="9"/>
      <c r="U138" s="9"/>
    </row>
    <row r="139" spans="1:21" x14ac:dyDescent="0.3">
      <c r="A139" s="11"/>
      <c r="B139" s="11"/>
      <c r="C139" s="11"/>
      <c r="D139" s="11"/>
      <c r="E139" s="11"/>
      <c r="F139" s="11"/>
      <c r="G139" s="11"/>
      <c r="H139" s="11"/>
      <c r="I139" s="11"/>
      <c r="J139" s="11"/>
      <c r="K139" s="11"/>
      <c r="L139" s="11"/>
      <c r="M139" s="11"/>
      <c r="N139" s="11"/>
      <c r="O139" s="11"/>
      <c r="P139" s="9"/>
      <c r="Q139" s="9"/>
      <c r="R139" s="9"/>
      <c r="S139" s="9"/>
      <c r="T139" s="9"/>
      <c r="U139" s="9"/>
    </row>
    <row r="140" spans="1:21" x14ac:dyDescent="0.3">
      <c r="A140" s="11"/>
      <c r="B140" s="11"/>
      <c r="C140" s="11"/>
      <c r="D140" s="11"/>
      <c r="E140" s="11"/>
      <c r="F140" s="11"/>
      <c r="G140" s="11"/>
      <c r="H140" s="11"/>
      <c r="I140" s="11"/>
      <c r="J140" s="11"/>
      <c r="K140" s="11"/>
      <c r="L140" s="11"/>
      <c r="M140" s="11"/>
      <c r="N140" s="11"/>
      <c r="O140" s="11"/>
      <c r="P140" s="9"/>
      <c r="Q140" s="9"/>
      <c r="R140" s="9"/>
      <c r="S140" s="9"/>
      <c r="T140" s="9"/>
      <c r="U140" s="9"/>
    </row>
    <row r="141" spans="1:21" x14ac:dyDescent="0.3">
      <c r="A141" s="11"/>
      <c r="B141" s="11"/>
      <c r="C141" s="11"/>
      <c r="D141" s="11"/>
      <c r="E141" s="11"/>
      <c r="F141" s="11"/>
      <c r="G141" s="11"/>
      <c r="H141" s="11"/>
      <c r="I141" s="11"/>
      <c r="J141" s="11"/>
      <c r="K141" s="11"/>
      <c r="L141" s="11"/>
      <c r="M141" s="11"/>
      <c r="N141" s="11"/>
      <c r="O141" s="11"/>
      <c r="P141" s="9"/>
      <c r="Q141" s="9"/>
      <c r="R141" s="9"/>
      <c r="S141" s="9"/>
      <c r="T141" s="9"/>
      <c r="U141" s="9"/>
    </row>
    <row r="142" spans="1:21" x14ac:dyDescent="0.3">
      <c r="A142" s="11"/>
      <c r="B142" s="11"/>
      <c r="C142" s="11"/>
      <c r="D142" s="11"/>
      <c r="E142" s="11"/>
      <c r="F142" s="11"/>
      <c r="G142" s="11"/>
      <c r="H142" s="11"/>
      <c r="I142" s="11"/>
      <c r="J142" s="11"/>
      <c r="K142" s="11"/>
      <c r="L142" s="11"/>
      <c r="M142" s="11"/>
      <c r="N142" s="11"/>
      <c r="O142" s="11"/>
      <c r="P142" s="9"/>
      <c r="Q142" s="9"/>
      <c r="R142" s="9"/>
      <c r="S142" s="9"/>
      <c r="T142" s="9"/>
      <c r="U142" s="9"/>
    </row>
    <row r="143" spans="1:21" x14ac:dyDescent="0.3">
      <c r="A143" s="11"/>
      <c r="B143" s="11"/>
      <c r="C143" s="11"/>
      <c r="D143" s="11"/>
      <c r="E143" s="11"/>
      <c r="F143" s="11"/>
      <c r="G143" s="11"/>
      <c r="H143" s="11"/>
      <c r="I143" s="11"/>
      <c r="J143" s="11"/>
      <c r="K143" s="11"/>
      <c r="L143" s="11"/>
      <c r="M143" s="11"/>
      <c r="N143" s="11"/>
      <c r="O143" s="11"/>
      <c r="P143" s="9"/>
      <c r="Q143" s="9"/>
      <c r="R143" s="9"/>
      <c r="S143" s="9"/>
      <c r="T143" s="9"/>
      <c r="U143" s="9"/>
    </row>
    <row r="144" spans="1:21" x14ac:dyDescent="0.3">
      <c r="A144" s="11"/>
      <c r="B144" s="11"/>
      <c r="C144" s="11"/>
      <c r="D144" s="11"/>
      <c r="E144" s="11"/>
      <c r="F144" s="11"/>
      <c r="G144" s="11"/>
      <c r="H144" s="11"/>
      <c r="I144" s="11"/>
      <c r="J144" s="11"/>
      <c r="K144" s="11"/>
      <c r="L144" s="11"/>
      <c r="M144" s="11"/>
      <c r="N144" s="11"/>
      <c r="O144" s="11"/>
      <c r="P144" s="9"/>
      <c r="Q144" s="9"/>
      <c r="R144" s="9"/>
      <c r="S144" s="9"/>
      <c r="T144" s="9"/>
      <c r="U144" s="9"/>
    </row>
    <row r="145" spans="1:21" x14ac:dyDescent="0.3">
      <c r="A145" s="11"/>
      <c r="B145" s="11"/>
      <c r="C145" s="11"/>
      <c r="D145" s="11"/>
      <c r="E145" s="11"/>
      <c r="F145" s="11"/>
      <c r="G145" s="11"/>
      <c r="H145" s="11"/>
      <c r="I145" s="11"/>
      <c r="J145" s="11"/>
      <c r="K145" s="11"/>
      <c r="L145" s="11"/>
      <c r="M145" s="11"/>
      <c r="N145" s="11"/>
      <c r="O145" s="11"/>
      <c r="P145" s="9"/>
      <c r="Q145" s="9"/>
      <c r="R145" s="9"/>
      <c r="S145" s="9"/>
      <c r="T145" s="9"/>
      <c r="U145" s="9"/>
    </row>
    <row r="146" spans="1:21" x14ac:dyDescent="0.3">
      <c r="A146" s="11"/>
      <c r="B146" s="11"/>
      <c r="C146" s="11"/>
      <c r="D146" s="11"/>
      <c r="E146" s="11"/>
      <c r="F146" s="11"/>
      <c r="G146" s="11"/>
      <c r="H146" s="11"/>
      <c r="I146" s="11"/>
      <c r="J146" s="11"/>
      <c r="K146" s="11"/>
      <c r="L146" s="11"/>
      <c r="M146" s="11"/>
      <c r="N146" s="11"/>
      <c r="O146" s="11"/>
      <c r="P146" s="9"/>
      <c r="Q146" s="9"/>
      <c r="R146" s="9"/>
      <c r="S146" s="9"/>
      <c r="T146" s="9"/>
      <c r="U146" s="9"/>
    </row>
    <row r="147" spans="1:21" x14ac:dyDescent="0.3">
      <c r="A147" s="9"/>
      <c r="B147" s="9"/>
      <c r="C147" s="9"/>
      <c r="D147" s="9"/>
      <c r="E147" s="9"/>
      <c r="F147" s="9"/>
      <c r="G147" s="9"/>
      <c r="H147" s="9"/>
      <c r="I147" s="9"/>
      <c r="J147" s="9"/>
      <c r="K147" s="9"/>
      <c r="L147" s="9"/>
      <c r="M147" s="9"/>
      <c r="N147" s="9"/>
      <c r="O147" s="9"/>
      <c r="P147" s="9"/>
      <c r="Q147" s="9"/>
      <c r="R147" s="9"/>
      <c r="S147" s="9"/>
      <c r="T147" s="9"/>
      <c r="U147" s="9"/>
    </row>
    <row r="148" spans="1:21" x14ac:dyDescent="0.3">
      <c r="A148" s="9"/>
      <c r="B148" s="9"/>
      <c r="C148" s="9"/>
      <c r="D148" s="9"/>
      <c r="E148" s="9"/>
      <c r="F148" s="9"/>
      <c r="G148" s="9"/>
      <c r="H148" s="9"/>
      <c r="I148" s="9"/>
      <c r="J148" s="9"/>
      <c r="K148" s="9"/>
      <c r="L148" s="9"/>
      <c r="M148" s="9"/>
      <c r="N148" s="9"/>
      <c r="O148" s="9"/>
      <c r="P148" s="9"/>
      <c r="Q148" s="9"/>
      <c r="R148" s="9"/>
      <c r="S148" s="9"/>
      <c r="T148" s="9"/>
      <c r="U148" s="9"/>
    </row>
    <row r="149" spans="1:21" x14ac:dyDescent="0.3">
      <c r="A149" s="9"/>
      <c r="B149" s="9"/>
      <c r="C149" s="9"/>
      <c r="D149" s="9"/>
      <c r="E149" s="9"/>
      <c r="F149" s="9"/>
      <c r="G149" s="9"/>
      <c r="H149" s="9"/>
      <c r="I149" s="9"/>
      <c r="J149" s="9"/>
      <c r="K149" s="9"/>
      <c r="L149" s="9"/>
      <c r="M149" s="9"/>
      <c r="N149" s="9"/>
      <c r="O149" s="9"/>
      <c r="P149" s="9"/>
      <c r="Q149" s="9"/>
      <c r="R149" s="9"/>
      <c r="S149" s="9"/>
      <c r="T149" s="9"/>
      <c r="U149" s="9"/>
    </row>
    <row r="150" spans="1:21" x14ac:dyDescent="0.3">
      <c r="A150" s="9"/>
      <c r="B150" s="9"/>
      <c r="C150" s="9"/>
      <c r="D150" s="9"/>
      <c r="E150" s="9"/>
      <c r="F150" s="9"/>
      <c r="G150" s="9"/>
      <c r="H150" s="9"/>
      <c r="I150" s="9"/>
      <c r="J150" s="9"/>
      <c r="K150" s="9"/>
      <c r="L150" s="9"/>
      <c r="M150" s="9"/>
      <c r="N150" s="9"/>
      <c r="O150" s="9"/>
      <c r="P150" s="9"/>
      <c r="Q150" s="9"/>
      <c r="R150" s="9"/>
      <c r="S150" s="9"/>
      <c r="T150" s="9"/>
      <c r="U150" s="9"/>
    </row>
    <row r="151" spans="1:21" x14ac:dyDescent="0.3">
      <c r="A151" s="9"/>
      <c r="B151" s="9"/>
      <c r="C151" s="9"/>
      <c r="D151" s="9"/>
      <c r="E151" s="9"/>
      <c r="F151" s="9"/>
      <c r="G151" s="9"/>
      <c r="H151" s="9"/>
      <c r="I151" s="9"/>
      <c r="J151" s="9"/>
      <c r="K151" s="9"/>
      <c r="L151" s="9"/>
      <c r="M151" s="9"/>
      <c r="N151" s="9"/>
      <c r="O151" s="9"/>
      <c r="P151" s="9"/>
      <c r="Q151" s="9"/>
      <c r="R151" s="9"/>
      <c r="S151" s="9"/>
      <c r="T151" s="9"/>
      <c r="U151" s="9"/>
    </row>
    <row r="152" spans="1:21" x14ac:dyDescent="0.3">
      <c r="A152" s="9"/>
      <c r="B152" s="9"/>
      <c r="C152" s="9"/>
      <c r="D152" s="9"/>
      <c r="E152" s="9"/>
      <c r="F152" s="9"/>
      <c r="G152" s="9"/>
      <c r="H152" s="9"/>
      <c r="I152" s="9"/>
      <c r="J152" s="9"/>
      <c r="K152" s="9"/>
      <c r="L152" s="9"/>
      <c r="M152" s="9"/>
      <c r="N152" s="9"/>
      <c r="O152" s="9"/>
      <c r="P152" s="9"/>
      <c r="Q152" s="9"/>
      <c r="R152" s="9"/>
      <c r="S152" s="9"/>
      <c r="T152" s="9"/>
      <c r="U152" s="9"/>
    </row>
    <row r="153" spans="1:21" x14ac:dyDescent="0.3">
      <c r="A153" s="9"/>
      <c r="B153" s="9"/>
      <c r="C153" s="9"/>
      <c r="D153" s="9"/>
      <c r="E153" s="9"/>
      <c r="F153" s="9"/>
      <c r="G153" s="9"/>
      <c r="H153" s="9"/>
      <c r="I153" s="9"/>
      <c r="J153" s="9"/>
      <c r="K153" s="9"/>
      <c r="L153" s="9"/>
      <c r="M153" s="9"/>
      <c r="N153" s="9"/>
      <c r="O153" s="9"/>
      <c r="P153" s="9"/>
      <c r="Q153" s="9"/>
      <c r="R153" s="9"/>
      <c r="S153" s="9"/>
      <c r="T153" s="9"/>
      <c r="U153" s="9"/>
    </row>
    <row r="154" spans="1:21" x14ac:dyDescent="0.3">
      <c r="A154" s="9"/>
      <c r="B154" s="9"/>
      <c r="C154" s="9"/>
      <c r="D154" s="9"/>
      <c r="E154" s="9"/>
      <c r="F154" s="9"/>
      <c r="G154" s="9"/>
      <c r="H154" s="9"/>
      <c r="I154" s="9"/>
      <c r="J154" s="9"/>
      <c r="K154" s="9"/>
      <c r="L154" s="9"/>
      <c r="M154" s="9"/>
      <c r="N154" s="9"/>
      <c r="O154" s="9"/>
      <c r="P154" s="9"/>
      <c r="Q154" s="9"/>
      <c r="R154" s="9"/>
      <c r="S154" s="9"/>
      <c r="T154" s="9"/>
      <c r="U154" s="9"/>
    </row>
    <row r="155" spans="1:21" x14ac:dyDescent="0.3">
      <c r="A155" s="9"/>
      <c r="B155" s="9"/>
      <c r="C155" s="9"/>
      <c r="D155" s="9"/>
      <c r="E155" s="9"/>
      <c r="F155" s="9"/>
      <c r="G155" s="9"/>
      <c r="H155" s="9"/>
      <c r="I155" s="9"/>
      <c r="J155" s="9"/>
      <c r="K155" s="9"/>
      <c r="L155" s="9"/>
      <c r="M155" s="9"/>
      <c r="N155" s="9"/>
      <c r="O155" s="9"/>
      <c r="P155" s="9"/>
      <c r="Q155" s="9"/>
      <c r="R155" s="9"/>
      <c r="S155" s="9"/>
      <c r="T155" s="9"/>
      <c r="U155" s="9"/>
    </row>
    <row r="156" spans="1:21" x14ac:dyDescent="0.3">
      <c r="A156" s="9"/>
      <c r="B156" s="9"/>
      <c r="C156" s="9"/>
      <c r="D156" s="9"/>
      <c r="E156" s="9"/>
      <c r="F156" s="9"/>
      <c r="G156" s="9"/>
      <c r="H156" s="9"/>
      <c r="I156" s="9"/>
      <c r="J156" s="9"/>
      <c r="K156" s="9"/>
      <c r="L156" s="9"/>
      <c r="M156" s="9"/>
      <c r="N156" s="9"/>
      <c r="O156" s="9"/>
      <c r="P156" s="9"/>
      <c r="Q156" s="9"/>
      <c r="R156" s="9"/>
      <c r="S156" s="9"/>
      <c r="T156" s="9"/>
      <c r="U156" s="9"/>
    </row>
    <row r="157" spans="1:21" x14ac:dyDescent="0.3">
      <c r="A157" s="9"/>
      <c r="B157" s="9"/>
      <c r="C157" s="9"/>
      <c r="D157" s="9"/>
      <c r="E157" s="9"/>
      <c r="F157" s="9"/>
      <c r="G157" s="9"/>
      <c r="H157" s="9"/>
      <c r="I157" s="9"/>
      <c r="J157" s="9"/>
      <c r="K157" s="9"/>
      <c r="L157" s="9"/>
      <c r="M157" s="9"/>
      <c r="N157" s="9"/>
      <c r="O157" s="9"/>
      <c r="P157" s="9"/>
      <c r="Q157" s="9"/>
      <c r="R157" s="9"/>
      <c r="S157" s="9"/>
      <c r="T157" s="9"/>
      <c r="U157" s="9"/>
    </row>
    <row r="158" spans="1:21" x14ac:dyDescent="0.3">
      <c r="A158" s="9"/>
      <c r="B158" s="9"/>
      <c r="C158" s="9"/>
      <c r="D158" s="9"/>
      <c r="E158" s="9"/>
      <c r="F158" s="9"/>
      <c r="G158" s="9"/>
      <c r="H158" s="9"/>
      <c r="I158" s="9"/>
      <c r="J158" s="9"/>
      <c r="K158" s="9"/>
      <c r="L158" s="9"/>
      <c r="M158" s="9"/>
      <c r="N158" s="9"/>
      <c r="O158" s="9"/>
      <c r="P158" s="9"/>
      <c r="Q158" s="9"/>
      <c r="R158" s="9"/>
      <c r="S158" s="9"/>
      <c r="T158" s="9"/>
      <c r="U158" s="9"/>
    </row>
    <row r="159" spans="1:21" x14ac:dyDescent="0.3">
      <c r="A159" s="9"/>
      <c r="B159" s="9"/>
      <c r="C159" s="9"/>
      <c r="D159" s="9"/>
      <c r="E159" s="9"/>
      <c r="F159" s="9"/>
      <c r="G159" s="9"/>
      <c r="H159" s="9"/>
      <c r="I159" s="9"/>
      <c r="J159" s="9"/>
      <c r="K159" s="9"/>
      <c r="L159" s="9"/>
      <c r="M159" s="9"/>
      <c r="N159" s="9"/>
      <c r="O159" s="9"/>
      <c r="P159" s="9"/>
      <c r="Q159" s="9"/>
      <c r="R159" s="9"/>
      <c r="S159" s="9"/>
      <c r="T159" s="9"/>
      <c r="U159" s="9"/>
    </row>
    <row r="160" spans="1:21" x14ac:dyDescent="0.3">
      <c r="A160" s="9"/>
      <c r="B160" s="9"/>
      <c r="C160" s="9"/>
      <c r="D160" s="9"/>
      <c r="E160" s="9"/>
      <c r="F160" s="9"/>
      <c r="G160" s="9"/>
      <c r="H160" s="9"/>
      <c r="I160" s="9"/>
      <c r="J160" s="9"/>
      <c r="K160" s="9"/>
      <c r="L160" s="9"/>
      <c r="M160" s="9"/>
      <c r="N160" s="9"/>
      <c r="O160" s="9"/>
      <c r="P160" s="9"/>
      <c r="Q160" s="9"/>
      <c r="R160" s="9"/>
      <c r="S160" s="9"/>
      <c r="T160" s="9"/>
      <c r="U160" s="9"/>
    </row>
    <row r="161" spans="1:21" x14ac:dyDescent="0.3">
      <c r="A161" s="9"/>
      <c r="B161" s="9"/>
      <c r="C161" s="9"/>
      <c r="D161" s="9"/>
      <c r="E161" s="9"/>
      <c r="F161" s="9"/>
      <c r="G161" s="9"/>
      <c r="H161" s="9"/>
      <c r="I161" s="9"/>
      <c r="J161" s="9"/>
      <c r="K161" s="9"/>
      <c r="L161" s="9"/>
      <c r="M161" s="9"/>
      <c r="N161" s="9"/>
      <c r="O161" s="9"/>
      <c r="P161" s="9"/>
      <c r="Q161" s="9"/>
      <c r="R161" s="9"/>
      <c r="S161" s="9"/>
      <c r="T161" s="9"/>
      <c r="U161" s="9"/>
    </row>
    <row r="162" spans="1:21" x14ac:dyDescent="0.3">
      <c r="A162" s="9"/>
      <c r="B162" s="9"/>
      <c r="C162" s="9"/>
      <c r="D162" s="9"/>
      <c r="E162" s="9"/>
      <c r="F162" s="9"/>
      <c r="G162" s="9"/>
      <c r="H162" s="9"/>
      <c r="I162" s="9"/>
      <c r="J162" s="9"/>
      <c r="K162" s="9"/>
      <c r="L162" s="9"/>
      <c r="M162" s="9"/>
      <c r="N162" s="9"/>
      <c r="O162" s="9"/>
      <c r="P162" s="9"/>
      <c r="Q162" s="9"/>
      <c r="R162" s="9"/>
      <c r="S162" s="9"/>
      <c r="T162" s="9"/>
      <c r="U162" s="9"/>
    </row>
    <row r="163" spans="1:21" x14ac:dyDescent="0.3">
      <c r="A163" s="9"/>
      <c r="B163" s="9"/>
      <c r="C163" s="9"/>
      <c r="D163" s="9"/>
      <c r="E163" s="9"/>
      <c r="F163" s="9"/>
      <c r="G163" s="9"/>
      <c r="H163" s="9"/>
      <c r="I163" s="9"/>
      <c r="J163" s="9"/>
      <c r="K163" s="9"/>
      <c r="L163" s="9"/>
      <c r="M163" s="9"/>
      <c r="N163" s="9"/>
      <c r="O163" s="9"/>
      <c r="P163" s="9"/>
      <c r="Q163" s="9"/>
      <c r="R163" s="9"/>
      <c r="S163" s="9"/>
      <c r="T163" s="9"/>
      <c r="U163" s="9"/>
    </row>
    <row r="164" spans="1:21" x14ac:dyDescent="0.3">
      <c r="A164" s="9"/>
      <c r="B164" s="9"/>
      <c r="C164" s="9"/>
      <c r="D164" s="9"/>
      <c r="E164" s="9"/>
      <c r="F164" s="9"/>
      <c r="G164" s="9"/>
      <c r="H164" s="9"/>
      <c r="I164" s="9"/>
      <c r="J164" s="9"/>
      <c r="K164" s="9"/>
      <c r="L164" s="9"/>
      <c r="M164" s="9"/>
      <c r="N164" s="9"/>
      <c r="O164" s="9"/>
      <c r="P164" s="9"/>
      <c r="Q164" s="9"/>
      <c r="R164" s="9"/>
      <c r="S164" s="9"/>
      <c r="T164" s="9"/>
      <c r="U164" s="9"/>
    </row>
    <row r="165" spans="1:21" x14ac:dyDescent="0.3">
      <c r="A165" s="9"/>
      <c r="B165" s="9"/>
      <c r="C165" s="9"/>
      <c r="D165" s="9"/>
      <c r="E165" s="9"/>
      <c r="F165" s="9"/>
      <c r="G165" s="9"/>
      <c r="H165" s="9"/>
      <c r="I165" s="9"/>
      <c r="J165" s="9"/>
      <c r="K165" s="9"/>
      <c r="L165" s="9"/>
      <c r="M165" s="9"/>
      <c r="N165" s="9"/>
      <c r="O165" s="9"/>
      <c r="P165" s="9"/>
      <c r="Q165" s="9"/>
      <c r="R165" s="9"/>
      <c r="S165" s="9"/>
      <c r="T165" s="9"/>
      <c r="U165" s="9"/>
    </row>
    <row r="166" spans="1:21" x14ac:dyDescent="0.3">
      <c r="A166" s="9"/>
      <c r="B166" s="9"/>
      <c r="C166" s="9"/>
      <c r="D166" s="9"/>
      <c r="E166" s="9"/>
      <c r="F166" s="9"/>
      <c r="G166" s="9"/>
      <c r="H166" s="9"/>
      <c r="I166" s="9"/>
      <c r="J166" s="9"/>
      <c r="K166" s="9"/>
      <c r="L166" s="9"/>
      <c r="M166" s="9"/>
      <c r="N166" s="9"/>
      <c r="O166" s="9"/>
      <c r="P166" s="9"/>
      <c r="Q166" s="9"/>
      <c r="R166" s="9"/>
      <c r="S166" s="9"/>
      <c r="T166" s="9"/>
      <c r="U166" s="9"/>
    </row>
    <row r="167" spans="1:21" x14ac:dyDescent="0.3">
      <c r="A167" s="9"/>
      <c r="B167" s="9"/>
      <c r="C167" s="9"/>
      <c r="D167" s="9"/>
      <c r="E167" s="9"/>
      <c r="F167" s="9"/>
      <c r="G167" s="9"/>
      <c r="H167" s="9"/>
      <c r="I167" s="9"/>
      <c r="J167" s="9"/>
      <c r="K167" s="9"/>
      <c r="L167" s="9"/>
      <c r="M167" s="9"/>
      <c r="N167" s="9"/>
      <c r="O167" s="9"/>
      <c r="P167" s="9"/>
      <c r="Q167" s="9"/>
      <c r="R167" s="9"/>
      <c r="S167" s="9"/>
      <c r="T167" s="9"/>
      <c r="U167" s="9"/>
    </row>
    <row r="168" spans="1:21" x14ac:dyDescent="0.3">
      <c r="A168" s="9"/>
      <c r="B168" s="9"/>
      <c r="C168" s="9"/>
      <c r="D168" s="9"/>
      <c r="E168" s="9"/>
      <c r="F168" s="9"/>
      <c r="G168" s="9"/>
      <c r="H168" s="9"/>
      <c r="I168" s="9"/>
      <c r="J168" s="9"/>
      <c r="K168" s="9"/>
      <c r="L168" s="9"/>
      <c r="M168" s="9"/>
      <c r="N168" s="9"/>
      <c r="O168" s="9"/>
      <c r="P168" s="9"/>
      <c r="Q168" s="9"/>
      <c r="R168" s="9"/>
      <c r="S168" s="9"/>
      <c r="T168" s="9"/>
      <c r="U168" s="9"/>
    </row>
    <row r="169" spans="1:21" x14ac:dyDescent="0.3">
      <c r="A169" s="9"/>
      <c r="B169" s="9"/>
      <c r="C169" s="9"/>
      <c r="D169" s="9"/>
      <c r="E169" s="9"/>
      <c r="F169" s="9"/>
      <c r="G169" s="9"/>
      <c r="H169" s="9"/>
      <c r="I169" s="9"/>
      <c r="J169" s="9"/>
      <c r="K169" s="9"/>
      <c r="L169" s="9"/>
      <c r="M169" s="9"/>
      <c r="N169" s="9"/>
      <c r="O169" s="9"/>
      <c r="P169" s="9"/>
      <c r="Q169" s="9"/>
      <c r="R169" s="9"/>
      <c r="S169" s="9"/>
      <c r="T169" s="9"/>
      <c r="U169" s="9"/>
    </row>
    <row r="170" spans="1:21" x14ac:dyDescent="0.3">
      <c r="A170" s="9"/>
      <c r="B170" s="9"/>
      <c r="C170" s="9"/>
      <c r="D170" s="9"/>
      <c r="E170" s="9"/>
      <c r="F170" s="9"/>
      <c r="G170" s="9"/>
      <c r="H170" s="9"/>
      <c r="I170" s="9"/>
      <c r="J170" s="9"/>
      <c r="K170" s="9"/>
      <c r="L170" s="9"/>
      <c r="M170" s="9"/>
      <c r="N170" s="9"/>
      <c r="O170" s="9"/>
      <c r="P170" s="9"/>
      <c r="Q170" s="9"/>
      <c r="R170" s="9"/>
      <c r="S170" s="9"/>
      <c r="T170" s="9"/>
      <c r="U170" s="9"/>
    </row>
    <row r="171" spans="1:21" x14ac:dyDescent="0.3">
      <c r="A171" s="9"/>
      <c r="B171" s="9"/>
      <c r="C171" s="9"/>
      <c r="D171" s="9"/>
      <c r="E171" s="9"/>
      <c r="F171" s="9"/>
      <c r="G171" s="9"/>
      <c r="H171" s="9"/>
      <c r="I171" s="9"/>
      <c r="J171" s="9"/>
      <c r="K171" s="9"/>
      <c r="L171" s="9"/>
      <c r="M171" s="9"/>
      <c r="N171" s="9"/>
      <c r="O171" s="9"/>
      <c r="P171" s="9"/>
      <c r="Q171" s="9"/>
      <c r="R171" s="9"/>
      <c r="S171" s="9"/>
      <c r="T171" s="9"/>
      <c r="U171" s="9"/>
    </row>
    <row r="172" spans="1:21" x14ac:dyDescent="0.3">
      <c r="A172" s="9"/>
      <c r="B172" s="9"/>
      <c r="C172" s="9"/>
      <c r="D172" s="9"/>
      <c r="E172" s="9"/>
      <c r="F172" s="9"/>
      <c r="G172" s="9"/>
      <c r="H172" s="9"/>
      <c r="I172" s="9"/>
      <c r="J172" s="9"/>
      <c r="K172" s="9"/>
      <c r="L172" s="9"/>
      <c r="M172" s="9"/>
      <c r="N172" s="9"/>
      <c r="O172" s="9"/>
      <c r="P172" s="9"/>
      <c r="Q172" s="9"/>
      <c r="R172" s="9"/>
      <c r="S172" s="9"/>
      <c r="T172" s="9"/>
      <c r="U172" s="9"/>
    </row>
    <row r="173" spans="1:21" x14ac:dyDescent="0.3">
      <c r="A173" s="9"/>
      <c r="B173" s="9"/>
      <c r="C173" s="9"/>
      <c r="D173" s="9"/>
      <c r="E173" s="9"/>
      <c r="F173" s="9"/>
      <c r="G173" s="9"/>
      <c r="H173" s="9"/>
      <c r="I173" s="9"/>
      <c r="J173" s="9"/>
      <c r="K173" s="9"/>
      <c r="L173" s="9"/>
      <c r="M173" s="9"/>
      <c r="N173" s="9"/>
      <c r="O173" s="9"/>
      <c r="P173" s="9"/>
      <c r="Q173" s="9"/>
      <c r="R173" s="9"/>
      <c r="S173" s="9"/>
      <c r="T173" s="9"/>
      <c r="U173" s="9"/>
    </row>
    <row r="174" spans="1:21" x14ac:dyDescent="0.3">
      <c r="A174" s="9"/>
      <c r="B174" s="9"/>
      <c r="C174" s="9"/>
      <c r="D174" s="9"/>
      <c r="E174" s="9"/>
      <c r="F174" s="9"/>
      <c r="G174" s="9"/>
      <c r="H174" s="9"/>
      <c r="I174" s="9"/>
      <c r="J174" s="9"/>
      <c r="K174" s="9"/>
      <c r="L174" s="9"/>
      <c r="M174" s="9"/>
      <c r="N174" s="9"/>
      <c r="O174" s="9"/>
      <c r="P174" s="9"/>
      <c r="Q174" s="9"/>
      <c r="R174" s="9"/>
      <c r="S174" s="9"/>
      <c r="T174" s="9"/>
      <c r="U174" s="9"/>
    </row>
    <row r="175" spans="1:21" x14ac:dyDescent="0.3">
      <c r="A175" s="9"/>
      <c r="B175" s="9"/>
      <c r="C175" s="9"/>
      <c r="D175" s="9"/>
      <c r="E175" s="9"/>
      <c r="F175" s="9"/>
      <c r="G175" s="9"/>
      <c r="H175" s="9"/>
      <c r="I175" s="9"/>
      <c r="J175" s="9"/>
      <c r="K175" s="9"/>
      <c r="L175" s="9"/>
      <c r="M175" s="9"/>
      <c r="N175" s="9"/>
      <c r="O175" s="9"/>
      <c r="P175" s="9"/>
      <c r="Q175" s="9"/>
      <c r="R175" s="9"/>
      <c r="S175" s="9"/>
      <c r="T175" s="9"/>
      <c r="U175" s="9"/>
    </row>
    <row r="176" spans="1:21" x14ac:dyDescent="0.3">
      <c r="A176" s="9"/>
      <c r="B176" s="9"/>
      <c r="C176" s="9"/>
      <c r="D176" s="9"/>
      <c r="E176" s="9"/>
      <c r="F176" s="9"/>
      <c r="G176" s="9"/>
      <c r="H176" s="9"/>
      <c r="I176" s="9"/>
      <c r="J176" s="9"/>
      <c r="K176" s="9"/>
      <c r="L176" s="9"/>
      <c r="M176" s="9"/>
      <c r="N176" s="9"/>
      <c r="O176" s="9"/>
      <c r="P176" s="9"/>
      <c r="Q176" s="9"/>
      <c r="R176" s="9"/>
      <c r="S176" s="9"/>
      <c r="T176" s="9"/>
      <c r="U176" s="9"/>
    </row>
    <row r="177" spans="1:13" x14ac:dyDescent="0.3">
      <c r="A177" s="9"/>
      <c r="B177" s="9"/>
      <c r="C177" s="9"/>
      <c r="D177" s="9"/>
      <c r="E177" s="9"/>
      <c r="F177" s="9"/>
      <c r="G177" s="9"/>
      <c r="H177" s="9"/>
      <c r="I177" s="9"/>
      <c r="J177" s="9"/>
      <c r="K177" s="9"/>
      <c r="L177" s="9"/>
      <c r="M177" s="9"/>
    </row>
    <row r="178" spans="1:13" x14ac:dyDescent="0.3">
      <c r="A178" s="9"/>
      <c r="B178" s="9"/>
      <c r="C178" s="9"/>
      <c r="D178" s="9"/>
      <c r="E178" s="9"/>
      <c r="F178" s="9"/>
      <c r="G178" s="9"/>
      <c r="H178" s="9"/>
      <c r="I178" s="9"/>
      <c r="J178" s="9"/>
      <c r="K178" s="9"/>
      <c r="L178" s="9"/>
      <c r="M178" s="9"/>
    </row>
  </sheetData>
  <sheetProtection algorithmName="SHA-512" hashValue="QzQyT5I7DABENM8q5M6auvFq4ZwWqRKCGyUbmkk9Obju9J8x1xcSyys3eGAyTt8U0bSf60D/tBBvnxowQMD/EQ==" saltValue="dqRwZSEhTELwPKoBPaPwow==" spinCount="100000" sheet="1" objects="1" scenarios="1"/>
  <mergeCells count="64">
    <mergeCell ref="J128:L129"/>
    <mergeCell ref="N128:N129"/>
    <mergeCell ref="G75:G76"/>
    <mergeCell ref="M116:M117"/>
    <mergeCell ref="M118:M119"/>
    <mergeCell ref="J118:L119"/>
    <mergeCell ref="J122:L123"/>
    <mergeCell ref="J124:L125"/>
    <mergeCell ref="N124:N125"/>
    <mergeCell ref="J126:L127"/>
    <mergeCell ref="N126:N127"/>
    <mergeCell ref="N122:N123"/>
    <mergeCell ref="M122:M123"/>
    <mergeCell ref="M124:M125"/>
    <mergeCell ref="M126:M127"/>
    <mergeCell ref="M128:M129"/>
    <mergeCell ref="J116:L117"/>
    <mergeCell ref="N17:N18"/>
    <mergeCell ref="K19:M20"/>
    <mergeCell ref="C8:F9"/>
    <mergeCell ref="H8:K9"/>
    <mergeCell ref="D17:D18"/>
    <mergeCell ref="A17:C18"/>
    <mergeCell ref="L8:M9"/>
    <mergeCell ref="A11:D12"/>
    <mergeCell ref="H11:K12"/>
    <mergeCell ref="A75:E76"/>
    <mergeCell ref="A84:E84"/>
    <mergeCell ref="A85:E85"/>
    <mergeCell ref="F17:H18"/>
    <mergeCell ref="I17:I18"/>
    <mergeCell ref="A37:C38"/>
    <mergeCell ref="D37:D38"/>
    <mergeCell ref="A39:C40"/>
    <mergeCell ref="D39:D40"/>
    <mergeCell ref="F37:H38"/>
    <mergeCell ref="I37:I38"/>
    <mergeCell ref="F39:H40"/>
    <mergeCell ref="K37:M38"/>
    <mergeCell ref="N37:N38"/>
    <mergeCell ref="K39:M39"/>
    <mergeCell ref="K40:M40"/>
    <mergeCell ref="E11:F12"/>
    <mergeCell ref="L11:M12"/>
    <mergeCell ref="A1:J3"/>
    <mergeCell ref="A5:C6"/>
    <mergeCell ref="A19:C20"/>
    <mergeCell ref="D19:D20"/>
    <mergeCell ref="F19:H20"/>
    <mergeCell ref="D5:M6"/>
    <mergeCell ref="A8:B9"/>
    <mergeCell ref="A14:D15"/>
    <mergeCell ref="E14:F15"/>
    <mergeCell ref="H14:K15"/>
    <mergeCell ref="L14:M15"/>
    <mergeCell ref="K17:M18"/>
    <mergeCell ref="A80:E80"/>
    <mergeCell ref="A81:E81"/>
    <mergeCell ref="F75:F76"/>
    <mergeCell ref="A82:E82"/>
    <mergeCell ref="A83:E83"/>
    <mergeCell ref="A77:E77"/>
    <mergeCell ref="A78:E78"/>
    <mergeCell ref="A79:E79"/>
  </mergeCells>
  <conditionalFormatting sqref="F85">
    <cfRule type="cellIs" dxfId="0" priority="1" operator="equal">
      <formula>"ERRO"</formula>
    </cfRule>
  </conditionalFormatting>
  <pageMargins left="0.511811024" right="0.511811024" top="0.78740157499999996" bottom="0.78740157499999996" header="0.31496062000000002" footer="0.31496062000000002"/>
  <pageSetup paperSize="9" scale="66" orientation="portrait" r:id="rId1"/>
  <colBreaks count="1" manualBreakCount="1">
    <brk id="15" max="1048575"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8E93-89EC-45F4-BA2C-34E9AB74C374}">
  <sheetPr>
    <tabColor rgb="FF7030A0"/>
  </sheetPr>
  <dimension ref="A1:L46"/>
  <sheetViews>
    <sheetView zoomScaleNormal="100" workbookViewId="0">
      <selection sqref="A1:A2"/>
    </sheetView>
  </sheetViews>
  <sheetFormatPr defaultColWidth="9.109375" defaultRowHeight="14.4" x14ac:dyDescent="0.3"/>
  <cols>
    <col min="1" max="1" width="44.44140625" style="1" bestFit="1" customWidth="1"/>
    <col min="2" max="11" width="12.6640625" style="2" customWidth="1"/>
    <col min="12" max="12" width="10.88671875" style="2" customWidth="1"/>
    <col min="13" max="16384" width="9.109375" style="1"/>
  </cols>
  <sheetData>
    <row r="1" spans="1:12" ht="16.2" thickBot="1" x14ac:dyDescent="0.35">
      <c r="A1" s="292" t="s">
        <v>170</v>
      </c>
      <c r="B1" s="287" t="s">
        <v>171</v>
      </c>
      <c r="C1" s="288"/>
      <c r="D1" s="288"/>
      <c r="E1" s="288"/>
      <c r="F1" s="288"/>
      <c r="G1" s="288"/>
      <c r="H1" s="288"/>
      <c r="I1" s="288"/>
      <c r="J1" s="288"/>
      <c r="K1" s="289"/>
      <c r="L1" s="290" t="s">
        <v>172</v>
      </c>
    </row>
    <row r="2" spans="1:12" ht="15" thickBot="1" x14ac:dyDescent="0.35">
      <c r="A2" s="293"/>
      <c r="B2" s="71" t="s">
        <v>173</v>
      </c>
      <c r="C2" s="71" t="s">
        <v>174</v>
      </c>
      <c r="D2" s="71" t="s">
        <v>175</v>
      </c>
      <c r="E2" s="71" t="s">
        <v>176</v>
      </c>
      <c r="F2" s="71" t="s">
        <v>177</v>
      </c>
      <c r="G2" s="71" t="s">
        <v>178</v>
      </c>
      <c r="H2" s="71" t="s">
        <v>179</v>
      </c>
      <c r="I2" s="71" t="s">
        <v>180</v>
      </c>
      <c r="J2" s="71" t="s">
        <v>181</v>
      </c>
      <c r="K2" s="72" t="s">
        <v>182</v>
      </c>
      <c r="L2" s="291"/>
    </row>
    <row r="3" spans="1:12" x14ac:dyDescent="0.3">
      <c r="A3" s="30" t="s">
        <v>23</v>
      </c>
      <c r="B3" s="31">
        <f>'Indicadores  SP1'!G11</f>
        <v>45105</v>
      </c>
      <c r="C3" s="31">
        <f>'Indicadores SP2'!$G$11</f>
        <v>45117</v>
      </c>
      <c r="D3" s="31" t="str">
        <f>'Indicadores SP3'!$G$11</f>
        <v/>
      </c>
      <c r="E3" s="31" t="str">
        <f>'Indicadores SP4'!$G$11</f>
        <v/>
      </c>
      <c r="F3" s="31" t="str">
        <f>'Indicadores SP5'!$G$11</f>
        <v/>
      </c>
      <c r="G3" s="31" t="str">
        <f>'Indicadores SP6'!$G$11</f>
        <v/>
      </c>
      <c r="H3" s="31" t="str">
        <f>'Indicadores SP7'!$G$11</f>
        <v/>
      </c>
      <c r="I3" s="31" t="str">
        <f>'Indicadores SP8'!$G$11</f>
        <v/>
      </c>
      <c r="J3" s="31" t="str">
        <f>'Indicadores SP9'!$G$11</f>
        <v/>
      </c>
      <c r="K3" s="31" t="str">
        <f>'Indicadores SP10'!$G$11</f>
        <v/>
      </c>
      <c r="L3" s="70">
        <f>IF(B3="","",SMALL(B3:K3,1))</f>
        <v>45105</v>
      </c>
    </row>
    <row r="4" spans="1:12" x14ac:dyDescent="0.3">
      <c r="A4" s="32" t="s">
        <v>25</v>
      </c>
      <c r="B4" s="87">
        <f>'Indicadores  SP1'!L11</f>
        <v>45114</v>
      </c>
      <c r="C4" s="87">
        <f>'Indicadores SP2'!$L$11</f>
        <v>45128</v>
      </c>
      <c r="D4" s="87" t="str">
        <f>'Indicadores SP3'!$L$11</f>
        <v/>
      </c>
      <c r="E4" s="87" t="str">
        <f>'Indicadores SP4'!$L$11</f>
        <v/>
      </c>
      <c r="F4" s="87" t="str">
        <f>'Indicadores SP5'!$L$11</f>
        <v/>
      </c>
      <c r="G4" s="87" t="str">
        <f>'Indicadores SP6'!$L$11</f>
        <v/>
      </c>
      <c r="H4" s="87" t="str">
        <f>'Indicadores SP7'!$L$11</f>
        <v/>
      </c>
      <c r="I4" s="87" t="str">
        <f>'Indicadores SP8'!$L$11</f>
        <v/>
      </c>
      <c r="J4" s="87" t="str">
        <f>'Indicadores SP9'!$L$11</f>
        <v/>
      </c>
      <c r="K4" s="87" t="str">
        <f>'Indicadores SP10'!$L$11</f>
        <v/>
      </c>
      <c r="L4" s="88">
        <f>IF(B4="","",LARGE(B4:K4,1))</f>
        <v>45128</v>
      </c>
    </row>
    <row r="5" spans="1:12" ht="15" thickBot="1" x14ac:dyDescent="0.35">
      <c r="A5" s="45" t="s">
        <v>27</v>
      </c>
      <c r="B5" s="63">
        <f>'MRT SP1'!B10</f>
        <v>8</v>
      </c>
      <c r="C5" s="63">
        <f>'MRT SP2'!$B$10</f>
        <v>10</v>
      </c>
      <c r="D5" s="63">
        <f>'MRT SP3'!$B$10</f>
        <v>0</v>
      </c>
      <c r="E5" s="63">
        <f>'MRT SP4'!$B$10</f>
        <v>0</v>
      </c>
      <c r="F5" s="63">
        <f>'MRT SP5'!$B$10</f>
        <v>0</v>
      </c>
      <c r="G5" s="63">
        <f>'MRT SP6'!$B$10</f>
        <v>0</v>
      </c>
      <c r="H5" s="63">
        <f>'MRT SP7'!$B$10</f>
        <v>0</v>
      </c>
      <c r="I5" s="63">
        <f>'MRT SP8'!$B$10</f>
        <v>0</v>
      </c>
      <c r="J5" s="63">
        <f>'MRT SP9'!$B$10</f>
        <v>0</v>
      </c>
      <c r="K5" s="63">
        <f>'MRT SP10'!$B$10</f>
        <v>0</v>
      </c>
      <c r="L5" s="56">
        <f>SUM(B5:K5)</f>
        <v>18</v>
      </c>
    </row>
    <row r="6" spans="1:12" x14ac:dyDescent="0.3">
      <c r="A6" s="46" t="s">
        <v>183</v>
      </c>
      <c r="B6" s="47">
        <f>'MRT SP1'!$H$11</f>
        <v>4</v>
      </c>
      <c r="C6" s="47">
        <f>'MRT SP2'!$H$11</f>
        <v>4</v>
      </c>
      <c r="D6" s="47">
        <f>'MRT SP3'!$H$11</f>
        <v>0</v>
      </c>
      <c r="E6" s="47">
        <f>'MRT SP4'!$H$11</f>
        <v>0</v>
      </c>
      <c r="F6" s="47">
        <f>'MRT SP5'!$H$11</f>
        <v>0</v>
      </c>
      <c r="G6" s="47">
        <f>'MRT SP6'!$H$11</f>
        <v>0</v>
      </c>
      <c r="H6" s="47">
        <f>'MRT SP7'!$H$11</f>
        <v>0</v>
      </c>
      <c r="I6" s="47">
        <f>'MRT SP8'!$H$11</f>
        <v>0</v>
      </c>
      <c r="J6" s="47">
        <f>'MRT SP9'!$H$11</f>
        <v>0</v>
      </c>
      <c r="K6" s="47">
        <f>'MRT SP10'!$H$11</f>
        <v>0</v>
      </c>
      <c r="L6" s="55">
        <f>AVERAGE(B6:K6)</f>
        <v>0.8</v>
      </c>
    </row>
    <row r="7" spans="1:12" ht="15" thickBot="1" x14ac:dyDescent="0.35">
      <c r="A7" s="40" t="s">
        <v>184</v>
      </c>
      <c r="B7" s="48">
        <f>(B6*B5)*8</f>
        <v>256</v>
      </c>
      <c r="C7" s="48">
        <f t="shared" ref="C7:K7" si="0">(C6*C5)*8</f>
        <v>320</v>
      </c>
      <c r="D7" s="48">
        <f t="shared" si="0"/>
        <v>0</v>
      </c>
      <c r="E7" s="48">
        <f t="shared" si="0"/>
        <v>0</v>
      </c>
      <c r="F7" s="48">
        <f t="shared" si="0"/>
        <v>0</v>
      </c>
      <c r="G7" s="48">
        <f t="shared" si="0"/>
        <v>0</v>
      </c>
      <c r="H7" s="48">
        <f t="shared" si="0"/>
        <v>0</v>
      </c>
      <c r="I7" s="48">
        <f t="shared" si="0"/>
        <v>0</v>
      </c>
      <c r="J7" s="48">
        <f t="shared" si="0"/>
        <v>0</v>
      </c>
      <c r="K7" s="48">
        <f t="shared" si="0"/>
        <v>0</v>
      </c>
      <c r="L7" s="56">
        <f>SUM(B7:K7)</f>
        <v>576</v>
      </c>
    </row>
    <row r="8" spans="1:12" x14ac:dyDescent="0.3">
      <c r="A8" s="43" t="s">
        <v>185</v>
      </c>
      <c r="B8" s="44">
        <f>'Indicadores  SP1'!C14</f>
        <v>29</v>
      </c>
      <c r="C8" s="44">
        <f>'Indicadores SP2'!$C$14</f>
        <v>24</v>
      </c>
      <c r="D8" s="44">
        <f>'Indicadores SP3'!$C$14</f>
        <v>0</v>
      </c>
      <c r="E8" s="44">
        <f>'Indicadores SP4'!$C$14</f>
        <v>0</v>
      </c>
      <c r="F8" s="44">
        <f>'Indicadores SP5'!$C$14</f>
        <v>0</v>
      </c>
      <c r="G8" s="44">
        <f>'Indicadores SP6'!$C$14</f>
        <v>0</v>
      </c>
      <c r="H8" s="44">
        <f>'Indicadores SP7'!$C$14</f>
        <v>0</v>
      </c>
      <c r="I8" s="44">
        <f>'Indicadores SP8'!$C$14</f>
        <v>0</v>
      </c>
      <c r="J8" s="44">
        <f>'Indicadores SP9'!$C$14</f>
        <v>0</v>
      </c>
      <c r="K8" s="69">
        <f>'Indicadores SP10'!$C$14</f>
        <v>0</v>
      </c>
      <c r="L8" s="51">
        <f t="shared" ref="L8:L15" si="1">SUM(B8:K8)</f>
        <v>53</v>
      </c>
    </row>
    <row r="9" spans="1:12" x14ac:dyDescent="0.3">
      <c r="A9" s="33" t="s">
        <v>186</v>
      </c>
      <c r="B9" s="34">
        <f>'Indicadores  SP1'!G14</f>
        <v>25</v>
      </c>
      <c r="C9" s="34">
        <f>'Indicadores SP2'!$G$14</f>
        <v>24</v>
      </c>
      <c r="D9" s="34">
        <f>'Indicadores SP3'!$G$14</f>
        <v>0</v>
      </c>
      <c r="E9" s="34">
        <f>'Indicadores SP4'!$G$14</f>
        <v>0</v>
      </c>
      <c r="F9" s="34">
        <f>'Indicadores SP5'!$G$14</f>
        <v>0</v>
      </c>
      <c r="G9" s="34">
        <f>'Indicadores SP6'!$G$14</f>
        <v>0</v>
      </c>
      <c r="H9" s="34">
        <f>'Indicadores SP7'!$G$14</f>
        <v>0</v>
      </c>
      <c r="I9" s="34">
        <f>'Indicadores SP8'!$G$14</f>
        <v>0</v>
      </c>
      <c r="J9" s="34">
        <f>'Indicadores SP9'!$G$14</f>
        <v>0</v>
      </c>
      <c r="K9" s="68">
        <f>'Indicadores SP10'!$G$14</f>
        <v>0</v>
      </c>
      <c r="L9" s="35">
        <f t="shared" si="1"/>
        <v>49</v>
      </c>
    </row>
    <row r="10" spans="1:12" x14ac:dyDescent="0.3">
      <c r="A10" s="33" t="s">
        <v>187</v>
      </c>
      <c r="B10" s="34">
        <f>'Indicadores  SP1'!K14</f>
        <v>4</v>
      </c>
      <c r="C10" s="34">
        <f>'Indicadores SP2'!$K$14</f>
        <v>0</v>
      </c>
      <c r="D10" s="34">
        <f>'Indicadores SP3'!$K$14</f>
        <v>0</v>
      </c>
      <c r="E10" s="34">
        <f>'Indicadores SP4'!$K$14</f>
        <v>0</v>
      </c>
      <c r="F10" s="34">
        <f>'Indicadores SP5'!$K$14</f>
        <v>0</v>
      </c>
      <c r="G10" s="34">
        <f>'Indicadores SP6'!$K$14</f>
        <v>0</v>
      </c>
      <c r="H10" s="34">
        <f>'Indicadores SP7'!$K$14</f>
        <v>0</v>
      </c>
      <c r="I10" s="34">
        <f>'Indicadores SP8'!$K$14</f>
        <v>0</v>
      </c>
      <c r="J10" s="34">
        <f>'Indicadores SP9'!$K$14</f>
        <v>0</v>
      </c>
      <c r="K10" s="68">
        <f>'Indicadores SP10'!$K$14</f>
        <v>0</v>
      </c>
      <c r="L10" s="35">
        <f t="shared" si="1"/>
        <v>4</v>
      </c>
    </row>
    <row r="11" spans="1:12" ht="15" thickBot="1" x14ac:dyDescent="0.35">
      <c r="A11" s="33" t="s">
        <v>188</v>
      </c>
      <c r="B11" s="38">
        <f>'Indicadores  SP1'!G17</f>
        <v>3.625</v>
      </c>
      <c r="C11" s="38" t="e">
        <f>'Indicadores SP2'!$G$17</f>
        <v>#DIV/0!</v>
      </c>
      <c r="D11" s="38">
        <f>'Indicadores SP3'!$G$17</f>
        <v>0</v>
      </c>
      <c r="E11" s="38">
        <f>'Indicadores SP4'!$G$17</f>
        <v>0</v>
      </c>
      <c r="F11" s="38">
        <f>'Indicadores SP5'!$G$17</f>
        <v>0</v>
      </c>
      <c r="G11" s="38">
        <f>'Indicadores SP6'!$G$17</f>
        <v>0</v>
      </c>
      <c r="H11" s="38">
        <f>'Indicadores SP7'!$G$17</f>
        <v>0</v>
      </c>
      <c r="I11" s="38">
        <f>'Indicadores SP8'!$G$17</f>
        <v>0</v>
      </c>
      <c r="J11" s="38">
        <f>'Indicadores SP9'!$G$17</f>
        <v>0</v>
      </c>
      <c r="K11" s="38">
        <f>'Indicadores SP10'!$G$17</f>
        <v>0</v>
      </c>
      <c r="L11" s="39" t="e">
        <f>AVERAGE(B11:K11)</f>
        <v>#DIV/0!</v>
      </c>
    </row>
    <row r="12" spans="1:12" x14ac:dyDescent="0.3">
      <c r="A12" s="30" t="s">
        <v>189</v>
      </c>
      <c r="B12" s="61">
        <f>'MRT SP1'!E7</f>
        <v>10</v>
      </c>
      <c r="C12" s="61">
        <f>'MRT SP2'!$E$7</f>
        <v>19</v>
      </c>
      <c r="D12" s="61">
        <f>'MRT SP3'!$E$7</f>
        <v>0</v>
      </c>
      <c r="E12" s="61">
        <f>'MRT SP4'!$E$7</f>
        <v>0</v>
      </c>
      <c r="F12" s="61">
        <f>'MRT SP5'!$E$7</f>
        <v>0</v>
      </c>
      <c r="G12" s="61">
        <f>'MRT SP6'!$E$7</f>
        <v>0</v>
      </c>
      <c r="H12" s="61">
        <f>'MRT SP7'!$E$7</f>
        <v>0</v>
      </c>
      <c r="I12" s="61">
        <f>'MRT SP8'!$E$7</f>
        <v>0</v>
      </c>
      <c r="J12" s="61">
        <f>'MRT SP9'!$E$7</f>
        <v>0</v>
      </c>
      <c r="K12" s="61">
        <f>'MRT SP10'!$E$7</f>
        <v>0</v>
      </c>
      <c r="L12" s="78">
        <f t="shared" si="1"/>
        <v>29</v>
      </c>
    </row>
    <row r="13" spans="1:12" x14ac:dyDescent="0.3">
      <c r="A13" s="32" t="s">
        <v>190</v>
      </c>
      <c r="B13" s="37">
        <f>'MRT SP1'!H7</f>
        <v>8</v>
      </c>
      <c r="C13" s="37">
        <f>'MRT SP2'!$H$7</f>
        <v>0</v>
      </c>
      <c r="D13" s="37">
        <f>'MRT SP3'!$H$7</f>
        <v>0</v>
      </c>
      <c r="E13" s="37">
        <f>'MRT SP4'!$H$7</f>
        <v>0</v>
      </c>
      <c r="F13" s="37">
        <f>'MRT SP5'!$H$7</f>
        <v>0</v>
      </c>
      <c r="G13" s="37">
        <f>'MRT SP6'!$H$7</f>
        <v>0</v>
      </c>
      <c r="H13" s="37">
        <f>'MRT SP7'!$H$7</f>
        <v>0</v>
      </c>
      <c r="I13" s="37">
        <f>'MRT SP8'!$H$7</f>
        <v>0</v>
      </c>
      <c r="J13" s="37">
        <f>'MRT SP9'!$H$7</f>
        <v>0</v>
      </c>
      <c r="K13" s="37">
        <f>'MRT SP10'!$H$7</f>
        <v>0</v>
      </c>
      <c r="L13" s="35">
        <f t="shared" si="1"/>
        <v>8</v>
      </c>
    </row>
    <row r="14" spans="1:12" x14ac:dyDescent="0.3">
      <c r="A14" s="32" t="s">
        <v>191</v>
      </c>
      <c r="B14" s="37">
        <f>B13</f>
        <v>8</v>
      </c>
      <c r="C14" s="37">
        <f>C13+B14</f>
        <v>8</v>
      </c>
      <c r="D14" s="37">
        <f t="shared" ref="D14:K14" si="2">D13+C14</f>
        <v>8</v>
      </c>
      <c r="E14" s="37">
        <f t="shared" si="2"/>
        <v>8</v>
      </c>
      <c r="F14" s="37">
        <f t="shared" si="2"/>
        <v>8</v>
      </c>
      <c r="G14" s="37">
        <f t="shared" si="2"/>
        <v>8</v>
      </c>
      <c r="H14" s="37">
        <f t="shared" si="2"/>
        <v>8</v>
      </c>
      <c r="I14" s="37">
        <f t="shared" si="2"/>
        <v>8</v>
      </c>
      <c r="J14" s="37">
        <f t="shared" si="2"/>
        <v>8</v>
      </c>
      <c r="K14" s="37">
        <f t="shared" si="2"/>
        <v>8</v>
      </c>
      <c r="L14" s="35">
        <f t="shared" si="1"/>
        <v>80</v>
      </c>
    </row>
    <row r="15" spans="1:12" x14ac:dyDescent="0.3">
      <c r="A15" s="32" t="s">
        <v>192</v>
      </c>
      <c r="B15" s="37">
        <f>'MRT SP1'!E11</f>
        <v>29</v>
      </c>
      <c r="C15" s="37">
        <f>'MRT SP2'!$E$11</f>
        <v>44</v>
      </c>
      <c r="D15" s="37">
        <f>'MRT SP3'!$E$11</f>
        <v>0</v>
      </c>
      <c r="E15" s="37">
        <f>'MRT SP4'!$E$11</f>
        <v>0</v>
      </c>
      <c r="F15" s="37">
        <f>'MRT SP5'!$E$11</f>
        <v>0</v>
      </c>
      <c r="G15" s="37">
        <f>'MRT SP6'!$E$11</f>
        <v>0</v>
      </c>
      <c r="H15" s="37">
        <f>'MRT SP7'!$E$11</f>
        <v>0</v>
      </c>
      <c r="I15" s="37">
        <f>'MRT SP8'!$E$11</f>
        <v>0</v>
      </c>
      <c r="J15" s="37">
        <f>'MRT SP9'!$E$11</f>
        <v>0</v>
      </c>
      <c r="K15" s="37">
        <f>'MRT SP10'!$E$11</f>
        <v>0</v>
      </c>
      <c r="L15" s="35">
        <f t="shared" si="1"/>
        <v>73</v>
      </c>
    </row>
    <row r="16" spans="1:12" ht="15" thickBot="1" x14ac:dyDescent="0.35">
      <c r="A16" s="79" t="s">
        <v>193</v>
      </c>
      <c r="B16" s="80">
        <f>'Indicadores  SP1'!C17</f>
        <v>0.8</v>
      </c>
      <c r="C16" s="80" t="str">
        <f>'Indicadores SP2'!$C$17</f>
        <v/>
      </c>
      <c r="D16" s="80" t="str">
        <f>'Indicadores SP3'!$C$17</f>
        <v/>
      </c>
      <c r="E16" s="80" t="str">
        <f>'Indicadores SP4'!$C$17</f>
        <v/>
      </c>
      <c r="F16" s="80" t="str">
        <f>'Indicadores SP5'!$C$17</f>
        <v/>
      </c>
      <c r="G16" s="80" t="str">
        <f>'Indicadores SP6'!$C$17</f>
        <v/>
      </c>
      <c r="H16" s="80" t="str">
        <f>'Indicadores SP7'!$C$17</f>
        <v/>
      </c>
      <c r="I16" s="80" t="str">
        <f>'Indicadores SP8'!$C$17</f>
        <v/>
      </c>
      <c r="J16" s="80" t="str">
        <f>'Indicadores SP9'!$C$17</f>
        <v/>
      </c>
      <c r="K16" s="80" t="str">
        <f>'Indicadores SP10'!$C$17</f>
        <v/>
      </c>
      <c r="L16" s="81">
        <f>AVERAGE(B16:K16)</f>
        <v>0.8</v>
      </c>
    </row>
    <row r="17" spans="1:12" x14ac:dyDescent="0.3">
      <c r="A17" s="46" t="s">
        <v>194</v>
      </c>
      <c r="B17" s="47">
        <f>'Indicadores  SP1'!C22</f>
        <v>25</v>
      </c>
      <c r="C17" s="47">
        <f>'Indicadores SP2'!$C$22</f>
        <v>24</v>
      </c>
      <c r="D17" s="47">
        <f>'Indicadores SP3'!$C$22</f>
        <v>0</v>
      </c>
      <c r="E17" s="47">
        <f>'Indicadores SP4'!$C$22</f>
        <v>0</v>
      </c>
      <c r="F17" s="47">
        <f>'Indicadores SP5'!$C$22</f>
        <v>0</v>
      </c>
      <c r="G17" s="47">
        <f>'Indicadores SP6'!$C$22</f>
        <v>0</v>
      </c>
      <c r="H17" s="47">
        <f>'Indicadores SP7'!$C$22</f>
        <v>0</v>
      </c>
      <c r="I17" s="47">
        <f>'Indicadores SP8'!$C$22</f>
        <v>0</v>
      </c>
      <c r="J17" s="47">
        <f>'Indicadores SP9'!$C$22</f>
        <v>0</v>
      </c>
      <c r="K17" s="47">
        <f>'Indicadores SP10'!$C$22</f>
        <v>0</v>
      </c>
      <c r="L17" s="55">
        <f>SUM(B17:K17)</f>
        <v>49</v>
      </c>
    </row>
    <row r="18" spans="1:12" x14ac:dyDescent="0.3">
      <c r="A18" s="33" t="s">
        <v>195</v>
      </c>
      <c r="B18" s="34">
        <f>'Indicadores  SP1'!C24</f>
        <v>0</v>
      </c>
      <c r="C18" s="34">
        <f>'Indicadores SP2'!C24</f>
        <v>0</v>
      </c>
      <c r="D18" s="34">
        <f>'Indicadores SP3'!$C$24</f>
        <v>0</v>
      </c>
      <c r="E18" s="34">
        <f>'Indicadores SP4'!$C$24</f>
        <v>0</v>
      </c>
      <c r="F18" s="34">
        <f>'Indicadores SP5'!$C$24</f>
        <v>0</v>
      </c>
      <c r="G18" s="34">
        <f>'Indicadores SP6'!$C$24</f>
        <v>0</v>
      </c>
      <c r="H18" s="34">
        <f>'Indicadores SP7'!$C$24</f>
        <v>0</v>
      </c>
      <c r="I18" s="34">
        <f>'Indicadores SP8'!$C$24</f>
        <v>0</v>
      </c>
      <c r="J18" s="34">
        <f>'Indicadores SP9'!$C$24</f>
        <v>0</v>
      </c>
      <c r="K18" s="34">
        <f>'Indicadores SP10'!$C$24</f>
        <v>0</v>
      </c>
      <c r="L18" s="35">
        <f t="shared" ref="L18:L38" si="3">SUM(B18:K18)</f>
        <v>0</v>
      </c>
    </row>
    <row r="19" spans="1:12" x14ac:dyDescent="0.3">
      <c r="A19" s="33" t="s">
        <v>196</v>
      </c>
      <c r="B19" s="34">
        <f>'Indicadores  SP1'!C26</f>
        <v>2</v>
      </c>
      <c r="C19" s="34">
        <f>'Indicadores SP2'!C26</f>
        <v>0</v>
      </c>
      <c r="D19" s="34">
        <f>'Indicadores SP3'!$C$26</f>
        <v>0</v>
      </c>
      <c r="E19" s="34">
        <f>'Indicadores SP4'!$C$26</f>
        <v>0</v>
      </c>
      <c r="F19" s="34">
        <f>'Indicadores SP5'!$C$26</f>
        <v>0</v>
      </c>
      <c r="G19" s="34">
        <f>'Indicadores SP6'!$C$26</f>
        <v>0</v>
      </c>
      <c r="H19" s="34">
        <f>'Indicadores SP7'!$C$26</f>
        <v>0</v>
      </c>
      <c r="I19" s="34">
        <f>'Indicadores SP8'!$C$26</f>
        <v>0</v>
      </c>
      <c r="J19" s="34">
        <f>'Indicadores SP9'!$C$26</f>
        <v>0</v>
      </c>
      <c r="K19" s="34">
        <f>'Indicadores SP10'!$C$26</f>
        <v>0</v>
      </c>
      <c r="L19" s="35">
        <f t="shared" si="3"/>
        <v>2</v>
      </c>
    </row>
    <row r="20" spans="1:12" ht="15" thickBot="1" x14ac:dyDescent="0.35">
      <c r="A20" s="40" t="s">
        <v>197</v>
      </c>
      <c r="B20" s="48">
        <f>'Indicadores  SP1'!C28</f>
        <v>2</v>
      </c>
      <c r="C20" s="48">
        <f>'Indicadores SP2'!C28</f>
        <v>0</v>
      </c>
      <c r="D20" s="48">
        <f>'Indicadores SP3'!$C$28</f>
        <v>0</v>
      </c>
      <c r="E20" s="48">
        <f>'Indicadores SP4'!$C$28</f>
        <v>0</v>
      </c>
      <c r="F20" s="48">
        <f>'Indicadores SP5'!$C$28</f>
        <v>0</v>
      </c>
      <c r="G20" s="48">
        <f>'Indicadores SP6'!$C$28</f>
        <v>0</v>
      </c>
      <c r="H20" s="48">
        <f>'Indicadores SP7'!$C$28</f>
        <v>0</v>
      </c>
      <c r="I20" s="48">
        <f>'Indicadores SP8'!$C$28</f>
        <v>0</v>
      </c>
      <c r="J20" s="48">
        <f>'Indicadores SP9'!$C$28</f>
        <v>0</v>
      </c>
      <c r="K20" s="48">
        <f>'Indicadores SP10'!$C$28</f>
        <v>0</v>
      </c>
      <c r="L20" s="56">
        <f t="shared" si="3"/>
        <v>2</v>
      </c>
    </row>
    <row r="21" spans="1:12" x14ac:dyDescent="0.3">
      <c r="A21" s="60" t="s">
        <v>77</v>
      </c>
      <c r="B21" s="61">
        <f>'Indicadores  SP1'!$F$33</f>
        <v>0</v>
      </c>
      <c r="C21" s="61">
        <f>'Indicadores SP2'!$F$33</f>
        <v>0</v>
      </c>
      <c r="D21" s="61">
        <f>'Indicadores SP3'!$F$33</f>
        <v>0</v>
      </c>
      <c r="E21" s="61">
        <f>'Indicadores SP4'!$F$33</f>
        <v>0</v>
      </c>
      <c r="F21" s="61">
        <f>'Indicadores SP5'!$F$33</f>
        <v>0</v>
      </c>
      <c r="G21" s="61">
        <f>'Indicadores SP6'!$F$33</f>
        <v>0</v>
      </c>
      <c r="H21" s="61">
        <f>'Indicadores SP7'!$F$33</f>
        <v>0</v>
      </c>
      <c r="I21" s="61">
        <f>'Indicadores SP8'!$F$33</f>
        <v>0</v>
      </c>
      <c r="J21" s="61">
        <f>'Indicadores SP9'!$F$33</f>
        <v>0</v>
      </c>
      <c r="K21" s="61">
        <f>'Indicadores SP10'!$F$33</f>
        <v>0</v>
      </c>
      <c r="L21" s="55">
        <f t="shared" si="3"/>
        <v>0</v>
      </c>
    </row>
    <row r="22" spans="1:12" x14ac:dyDescent="0.3">
      <c r="A22" s="36" t="s">
        <v>78</v>
      </c>
      <c r="B22" s="37">
        <f>'Indicadores  SP1'!$F$34</f>
        <v>0</v>
      </c>
      <c r="C22" s="37">
        <f>'Indicadores SP2'!$F$34</f>
        <v>0</v>
      </c>
      <c r="D22" s="37">
        <f>'Indicadores SP3'!$F$34</f>
        <v>0</v>
      </c>
      <c r="E22" s="37">
        <f>'Indicadores SP4'!$F$34</f>
        <v>0</v>
      </c>
      <c r="F22" s="37">
        <f>'Indicadores SP5'!$F$34</f>
        <v>0</v>
      </c>
      <c r="G22" s="37">
        <f>'Indicadores SP6'!$F$34</f>
        <v>0</v>
      </c>
      <c r="H22" s="37">
        <f>'Indicadores SP7'!$F$34</f>
        <v>0</v>
      </c>
      <c r="I22" s="37">
        <f>'Indicadores SP8'!$F$34</f>
        <v>0</v>
      </c>
      <c r="J22" s="37">
        <f>'Indicadores SP9'!$F$34</f>
        <v>0</v>
      </c>
      <c r="K22" s="37">
        <f>'Indicadores SP10'!$F$34</f>
        <v>0</v>
      </c>
      <c r="L22" s="35">
        <f t="shared" si="3"/>
        <v>0</v>
      </c>
    </row>
    <row r="23" spans="1:12" x14ac:dyDescent="0.3">
      <c r="A23" s="36" t="s">
        <v>79</v>
      </c>
      <c r="B23" s="37">
        <f>'Indicadores  SP1'!$F$35</f>
        <v>0</v>
      </c>
      <c r="C23" s="37">
        <f>'Indicadores SP2'!$F$35</f>
        <v>0</v>
      </c>
      <c r="D23" s="37">
        <f>'Indicadores SP3'!$F$35</f>
        <v>0</v>
      </c>
      <c r="E23" s="37">
        <f>'Indicadores SP4'!$F$35</f>
        <v>0</v>
      </c>
      <c r="F23" s="37">
        <f>'Indicadores SP5'!$F$35</f>
        <v>0</v>
      </c>
      <c r="G23" s="37">
        <f>'Indicadores SP6'!$F$35</f>
        <v>0</v>
      </c>
      <c r="H23" s="37">
        <f>'Indicadores SP7'!$F$35</f>
        <v>0</v>
      </c>
      <c r="I23" s="37">
        <f>'Indicadores SP8'!$F$35</f>
        <v>0</v>
      </c>
      <c r="J23" s="37">
        <f>'Indicadores SP9'!$F$35</f>
        <v>0</v>
      </c>
      <c r="K23" s="37">
        <f>'Indicadores SP10'!$F$35</f>
        <v>0</v>
      </c>
      <c r="L23" s="35">
        <f t="shared" si="3"/>
        <v>0</v>
      </c>
    </row>
    <row r="24" spans="1:12" x14ac:dyDescent="0.3">
      <c r="A24" s="36" t="s">
        <v>80</v>
      </c>
      <c r="B24" s="37">
        <f>'Indicadores  SP1'!$F$36</f>
        <v>0</v>
      </c>
      <c r="C24" s="37">
        <f>'Indicadores SP2'!$F$36</f>
        <v>0</v>
      </c>
      <c r="D24" s="37">
        <f>'Indicadores SP3'!$F$36</f>
        <v>0</v>
      </c>
      <c r="E24" s="37">
        <f>'Indicadores SP4'!$F$36</f>
        <v>0</v>
      </c>
      <c r="F24" s="37">
        <f>'Indicadores SP5'!$F$36</f>
        <v>0</v>
      </c>
      <c r="G24" s="37">
        <f>'Indicadores SP6'!$F$36</f>
        <v>0</v>
      </c>
      <c r="H24" s="37">
        <f>'Indicadores SP7'!$F$36</f>
        <v>0</v>
      </c>
      <c r="I24" s="37">
        <f>'Indicadores SP8'!$F$36</f>
        <v>0</v>
      </c>
      <c r="J24" s="37">
        <f>'Indicadores SP9'!$F$36</f>
        <v>0</v>
      </c>
      <c r="K24" s="37">
        <f>'Indicadores SP10'!$F$36</f>
        <v>0</v>
      </c>
      <c r="L24" s="35">
        <f t="shared" si="3"/>
        <v>0</v>
      </c>
    </row>
    <row r="25" spans="1:12" x14ac:dyDescent="0.3">
      <c r="A25" s="36" t="s">
        <v>81</v>
      </c>
      <c r="B25" s="37">
        <f>'Indicadores  SP1'!$F$37</f>
        <v>2</v>
      </c>
      <c r="C25" s="37">
        <f>'Indicadores SP2'!$F$37</f>
        <v>0</v>
      </c>
      <c r="D25" s="37">
        <f>'Indicadores SP3'!$F$37</f>
        <v>0</v>
      </c>
      <c r="E25" s="37">
        <f>'Indicadores SP4'!$F$37</f>
        <v>0</v>
      </c>
      <c r="F25" s="37">
        <f>'Indicadores SP5'!$F$37</f>
        <v>0</v>
      </c>
      <c r="G25" s="37">
        <f>'Indicadores SP6'!$F$37</f>
        <v>0</v>
      </c>
      <c r="H25" s="37">
        <f>'Indicadores SP7'!$F$37</f>
        <v>0</v>
      </c>
      <c r="I25" s="37">
        <f>'Indicadores SP8'!$F$37</f>
        <v>0</v>
      </c>
      <c r="J25" s="37">
        <f>'Indicadores SP9'!$F$37</f>
        <v>0</v>
      </c>
      <c r="K25" s="37">
        <f>'Indicadores SP10'!$F$37</f>
        <v>0</v>
      </c>
      <c r="L25" s="35">
        <f t="shared" si="3"/>
        <v>2</v>
      </c>
    </row>
    <row r="26" spans="1:12" x14ac:dyDescent="0.3">
      <c r="A26" s="36" t="s">
        <v>82</v>
      </c>
      <c r="B26" s="37">
        <f>'Indicadores  SP1'!$F$38</f>
        <v>0</v>
      </c>
      <c r="C26" s="37">
        <f>'Indicadores SP2'!$F$38</f>
        <v>0</v>
      </c>
      <c r="D26" s="37">
        <f>'Indicadores SP3'!$F$38</f>
        <v>0</v>
      </c>
      <c r="E26" s="37">
        <f>'Indicadores SP4'!$F$38</f>
        <v>0</v>
      </c>
      <c r="F26" s="37">
        <f>'Indicadores SP5'!$F$38</f>
        <v>0</v>
      </c>
      <c r="G26" s="37">
        <f>'Indicadores SP6'!$F$38</f>
        <v>0</v>
      </c>
      <c r="H26" s="37">
        <f>'Indicadores SP7'!$F$38</f>
        <v>0</v>
      </c>
      <c r="I26" s="37">
        <f>'Indicadores SP8'!$F$38</f>
        <v>0</v>
      </c>
      <c r="J26" s="37">
        <f>'Indicadores SP9'!$F$38</f>
        <v>0</v>
      </c>
      <c r="K26" s="37">
        <f>'Indicadores SP10'!$F$38</f>
        <v>0</v>
      </c>
      <c r="L26" s="35">
        <f t="shared" si="3"/>
        <v>0</v>
      </c>
    </row>
    <row r="27" spans="1:12" x14ac:dyDescent="0.3">
      <c r="A27" s="36" t="s">
        <v>83</v>
      </c>
      <c r="B27" s="37">
        <f>'Indicadores  SP1'!$F$39</f>
        <v>0</v>
      </c>
      <c r="C27" s="37">
        <f>'Indicadores SP2'!$F$39</f>
        <v>0</v>
      </c>
      <c r="D27" s="37">
        <f>'Indicadores SP3'!$F$39</f>
        <v>0</v>
      </c>
      <c r="E27" s="37">
        <f>'Indicadores SP4'!$F$39</f>
        <v>0</v>
      </c>
      <c r="F27" s="37">
        <f>'Indicadores SP5'!$F$39</f>
        <v>0</v>
      </c>
      <c r="G27" s="37">
        <f>'Indicadores SP6'!$F$39</f>
        <v>0</v>
      </c>
      <c r="H27" s="37">
        <f>'Indicadores SP7'!$F$39</f>
        <v>0</v>
      </c>
      <c r="I27" s="37">
        <f>'Indicadores SP8'!$F$39</f>
        <v>0</v>
      </c>
      <c r="J27" s="37">
        <f>'Indicadores SP9'!$F$39</f>
        <v>0</v>
      </c>
      <c r="K27" s="37">
        <f>'Indicadores SP10'!$F$39</f>
        <v>0</v>
      </c>
      <c r="L27" s="35">
        <f t="shared" si="3"/>
        <v>0</v>
      </c>
    </row>
    <row r="28" spans="1:12" ht="15" thickBot="1" x14ac:dyDescent="0.35">
      <c r="A28" s="62" t="s">
        <v>84</v>
      </c>
      <c r="B28" s="63">
        <f>'Indicadores  SP1'!$F$40</f>
        <v>2</v>
      </c>
      <c r="C28" s="63">
        <f>'Indicadores SP2'!$F$40</f>
        <v>0</v>
      </c>
      <c r="D28" s="63">
        <f>'Indicadores SP3'!$F$40</f>
        <v>0</v>
      </c>
      <c r="E28" s="63">
        <f>'Indicadores SP4'!$F$40</f>
        <v>0</v>
      </c>
      <c r="F28" s="63">
        <f>'Indicadores SP5'!$F$40</f>
        <v>0</v>
      </c>
      <c r="G28" s="63">
        <f>'Indicadores SP6'!$F$40</f>
        <v>0</v>
      </c>
      <c r="H28" s="63">
        <f>'Indicadores SP7'!$F$40</f>
        <v>0</v>
      </c>
      <c r="I28" s="63">
        <f>'Indicadores SP8'!$F$40</f>
        <v>0</v>
      </c>
      <c r="J28" s="63">
        <f>'Indicadores SP9'!$F$40</f>
        <v>0</v>
      </c>
      <c r="K28" s="63">
        <f>'Indicadores SP10'!$F$40</f>
        <v>0</v>
      </c>
      <c r="L28" s="56">
        <f t="shared" si="3"/>
        <v>2</v>
      </c>
    </row>
    <row r="29" spans="1:12" x14ac:dyDescent="0.3">
      <c r="A29" s="46" t="s">
        <v>198</v>
      </c>
      <c r="B29" s="47">
        <f>'Indicadores  SP1'!C45</f>
        <v>12</v>
      </c>
      <c r="C29" s="47">
        <f>'Indicadores SP2'!$C$45</f>
        <v>0</v>
      </c>
      <c r="D29" s="47">
        <f>'Indicadores SP3'!$C$45</f>
        <v>0</v>
      </c>
      <c r="E29" s="47">
        <f>'Indicadores SP4'!$C$45</f>
        <v>0</v>
      </c>
      <c r="F29" s="47">
        <f>'Indicadores SP5'!$C$45</f>
        <v>0</v>
      </c>
      <c r="G29" s="47">
        <f>'Indicadores SP6'!$C$45</f>
        <v>0</v>
      </c>
      <c r="H29" s="47">
        <f>'Indicadores SP7'!$C$45</f>
        <v>0</v>
      </c>
      <c r="I29" s="47">
        <f>'Indicadores SP8'!$C$45</f>
        <v>0</v>
      </c>
      <c r="J29" s="47">
        <f>'Indicadores SP9'!$C$45</f>
        <v>0</v>
      </c>
      <c r="K29" s="47">
        <f>'Indicadores SP10'!$C$45</f>
        <v>0</v>
      </c>
      <c r="L29" s="55">
        <f t="shared" si="3"/>
        <v>12</v>
      </c>
    </row>
    <row r="30" spans="1:12" x14ac:dyDescent="0.3">
      <c r="A30" s="33" t="s">
        <v>199</v>
      </c>
      <c r="B30" s="34">
        <f>'Indicadores  SP1'!C47</f>
        <v>15</v>
      </c>
      <c r="C30" s="34">
        <f>'Indicadores SP2'!$C$47</f>
        <v>24</v>
      </c>
      <c r="D30" s="34">
        <f>'Indicadores SP3'!$C$47</f>
        <v>0</v>
      </c>
      <c r="E30" s="34">
        <f>'Indicadores SP4'!$C$47</f>
        <v>0</v>
      </c>
      <c r="F30" s="34">
        <f>'Indicadores SP5'!$C$47</f>
        <v>0</v>
      </c>
      <c r="G30" s="34">
        <f>'Indicadores SP6'!$C$47</f>
        <v>0</v>
      </c>
      <c r="H30" s="34">
        <f>'Indicadores SP7'!$C$47</f>
        <v>0</v>
      </c>
      <c r="I30" s="34">
        <f>'Indicadores SP8'!$C$47</f>
        <v>0</v>
      </c>
      <c r="J30" s="34">
        <f>'Indicadores SP9'!$C$47</f>
        <v>0</v>
      </c>
      <c r="K30" s="34">
        <f>'Indicadores SP10'!$C$47</f>
        <v>0</v>
      </c>
      <c r="L30" s="35">
        <f t="shared" si="3"/>
        <v>39</v>
      </c>
    </row>
    <row r="31" spans="1:12" x14ac:dyDescent="0.3">
      <c r="A31" s="33" t="s">
        <v>200</v>
      </c>
      <c r="B31" s="34">
        <f>'Indicadores  SP1'!C49</f>
        <v>0</v>
      </c>
      <c r="C31" s="34">
        <f>'Indicadores SP2'!$C$49</f>
        <v>0</v>
      </c>
      <c r="D31" s="34">
        <f>'Indicadores SP3'!$C$49</f>
        <v>0</v>
      </c>
      <c r="E31" s="34">
        <f>'Indicadores SP4'!$C$49</f>
        <v>0</v>
      </c>
      <c r="F31" s="34">
        <f>'Indicadores SP5'!$C$49</f>
        <v>0</v>
      </c>
      <c r="G31" s="34">
        <f>'Indicadores SP6'!$C$49</f>
        <v>0</v>
      </c>
      <c r="H31" s="34">
        <f>'Indicadores SP7'!$C$49</f>
        <v>0</v>
      </c>
      <c r="I31" s="34">
        <f>'Indicadores SP8'!$C$49</f>
        <v>0</v>
      </c>
      <c r="J31" s="34">
        <f>'Indicadores SP9'!$C$49</f>
        <v>0</v>
      </c>
      <c r="K31" s="34">
        <f>'Indicadores SP10'!$C$49</f>
        <v>0</v>
      </c>
      <c r="L31" s="35">
        <f t="shared" si="3"/>
        <v>0</v>
      </c>
    </row>
    <row r="32" spans="1:12" ht="15" thickBot="1" x14ac:dyDescent="0.35">
      <c r="A32" s="49" t="s">
        <v>201</v>
      </c>
      <c r="B32" s="50">
        <f>'Indicadores  SP1'!C51</f>
        <v>0</v>
      </c>
      <c r="C32" s="50">
        <f>'Indicadores SP2'!$C$51</f>
        <v>0</v>
      </c>
      <c r="D32" s="50">
        <f>'Indicadores SP3'!$C$51</f>
        <v>0</v>
      </c>
      <c r="E32" s="50">
        <f>'Indicadores SP4'!$C$51</f>
        <v>0</v>
      </c>
      <c r="F32" s="50">
        <f>'Indicadores SP5'!$C$51</f>
        <v>0</v>
      </c>
      <c r="G32" s="50">
        <f>'Indicadores SP6'!$C$51</f>
        <v>0</v>
      </c>
      <c r="H32" s="50">
        <f>'Indicadores SP7'!$C$51</f>
        <v>0</v>
      </c>
      <c r="I32" s="50">
        <f>'Indicadores SP8'!$C$51</f>
        <v>0</v>
      </c>
      <c r="J32" s="50">
        <f>'Indicadores SP9'!$C$51</f>
        <v>0</v>
      </c>
      <c r="K32" s="50">
        <f>'Indicadores SP10'!$C$51</f>
        <v>0</v>
      </c>
      <c r="L32" s="77">
        <f t="shared" si="3"/>
        <v>0</v>
      </c>
    </row>
    <row r="33" spans="1:12" x14ac:dyDescent="0.3">
      <c r="A33" s="30" t="s">
        <v>202</v>
      </c>
      <c r="B33" s="61">
        <f>'Indicadores  SP1'!C56</f>
        <v>23</v>
      </c>
      <c r="C33" s="61">
        <f>'Indicadores SP2'!$C$56</f>
        <v>24</v>
      </c>
      <c r="D33" s="61">
        <f>'Indicadores SP3'!$C$56</f>
        <v>0</v>
      </c>
      <c r="E33" s="61">
        <f>'Indicadores SP4'!$C$56</f>
        <v>0</v>
      </c>
      <c r="F33" s="61">
        <f>'Indicadores SP5'!$C$56</f>
        <v>0</v>
      </c>
      <c r="G33" s="61">
        <f>'Indicadores SP6'!$C$56</f>
        <v>0</v>
      </c>
      <c r="H33" s="61">
        <f>'Indicadores SP7'!$C$56</f>
        <v>0</v>
      </c>
      <c r="I33" s="61">
        <f>'Indicadores SP8'!$C$56</f>
        <v>0</v>
      </c>
      <c r="J33" s="61">
        <f>'Indicadores SP9'!$C$56</f>
        <v>0</v>
      </c>
      <c r="K33" s="61">
        <f>'Indicadores SP10'!$C$56</f>
        <v>0</v>
      </c>
      <c r="L33" s="55">
        <f t="shared" si="3"/>
        <v>47</v>
      </c>
    </row>
    <row r="34" spans="1:12" x14ac:dyDescent="0.3">
      <c r="A34" s="32" t="s">
        <v>203</v>
      </c>
      <c r="B34" s="37">
        <f>'Indicadores  SP1'!C58</f>
        <v>4</v>
      </c>
      <c r="C34" s="37">
        <f>'Indicadores SP2'!$C$58</f>
        <v>0</v>
      </c>
      <c r="D34" s="37">
        <f>'Indicadores SP3'!$C$58</f>
        <v>0</v>
      </c>
      <c r="E34" s="37">
        <f>'Indicadores SP4'!$C$58</f>
        <v>0</v>
      </c>
      <c r="F34" s="37">
        <f>'Indicadores SP5'!$C$58</f>
        <v>0</v>
      </c>
      <c r="G34" s="37">
        <f>'Indicadores SP6'!$C$58</f>
        <v>0</v>
      </c>
      <c r="H34" s="37">
        <f>'Indicadores SP7'!$C$58</f>
        <v>0</v>
      </c>
      <c r="I34" s="37">
        <f>'Indicadores SP8'!$C$58</f>
        <v>0</v>
      </c>
      <c r="J34" s="37">
        <f>'Indicadores SP9'!$C$58</f>
        <v>0</v>
      </c>
      <c r="K34" s="37">
        <f>'Indicadores SP10'!$C$58</f>
        <v>0</v>
      </c>
      <c r="L34" s="35">
        <f t="shared" si="3"/>
        <v>4</v>
      </c>
    </row>
    <row r="35" spans="1:12" ht="15" thickBot="1" x14ac:dyDescent="0.35">
      <c r="A35" s="45" t="s">
        <v>204</v>
      </c>
      <c r="B35" s="63">
        <f>'Indicadores  SP1'!C60</f>
        <v>0</v>
      </c>
      <c r="C35" s="63">
        <f>'Indicadores SP2'!$C$60</f>
        <v>0</v>
      </c>
      <c r="D35" s="63">
        <f>'Indicadores SP3'!$C$60</f>
        <v>0</v>
      </c>
      <c r="E35" s="63">
        <f>'Indicadores SP4'!$C$60</f>
        <v>0</v>
      </c>
      <c r="F35" s="63">
        <f>'Indicadores SP5'!$C$60</f>
        <v>0</v>
      </c>
      <c r="G35" s="63">
        <f>'Indicadores SP6'!$C$60</f>
        <v>0</v>
      </c>
      <c r="H35" s="63">
        <f>'Indicadores SP7'!$C$60</f>
        <v>0</v>
      </c>
      <c r="I35" s="63">
        <f>'Indicadores SP8'!$C$60</f>
        <v>0</v>
      </c>
      <c r="J35" s="63">
        <f>'Indicadores SP9'!$C$60</f>
        <v>0</v>
      </c>
      <c r="K35" s="63">
        <f>'Indicadores SP10'!$C$60</f>
        <v>0</v>
      </c>
      <c r="L35" s="56">
        <f t="shared" si="3"/>
        <v>0</v>
      </c>
    </row>
    <row r="36" spans="1:12" x14ac:dyDescent="0.3">
      <c r="A36" s="43" t="s">
        <v>205</v>
      </c>
      <c r="B36" s="44">
        <f>'Indicadores  SP1'!D63</f>
        <v>10</v>
      </c>
      <c r="C36" s="44">
        <f>'Indicadores SP2'!$D$63</f>
        <v>24</v>
      </c>
      <c r="D36" s="44">
        <f>'Indicadores SP3'!$D$63</f>
        <v>0</v>
      </c>
      <c r="E36" s="44">
        <f>'Indicadores SP4'!$D$63</f>
        <v>0</v>
      </c>
      <c r="F36" s="44">
        <f>'Indicadores SP5'!$D$63</f>
        <v>0</v>
      </c>
      <c r="G36" s="44">
        <f>'Indicadores SP6'!$D$63</f>
        <v>0</v>
      </c>
      <c r="H36" s="44">
        <f>'Indicadores SP7'!$D$63</f>
        <v>0</v>
      </c>
      <c r="I36" s="44">
        <f>'Indicadores SP8'!$D$63</f>
        <v>0</v>
      </c>
      <c r="J36" s="44">
        <f>'Indicadores SP9'!$D$63</f>
        <v>0</v>
      </c>
      <c r="K36" s="44">
        <f>'Indicadores SP10'!$D$63</f>
        <v>0</v>
      </c>
      <c r="L36" s="51">
        <f t="shared" si="3"/>
        <v>34</v>
      </c>
    </row>
    <row r="37" spans="1:12" ht="15" thickBot="1" x14ac:dyDescent="0.35">
      <c r="A37" s="45" t="s">
        <v>206</v>
      </c>
      <c r="B37" s="63">
        <f>'Indicadores  SP1'!K63</f>
        <v>9</v>
      </c>
      <c r="C37" s="63">
        <f>'Indicadores SP2'!$K$63</f>
        <v>24</v>
      </c>
      <c r="D37" s="63">
        <f>'Indicadores SP3'!$K$63</f>
        <v>0</v>
      </c>
      <c r="E37" s="63">
        <f>'Indicadores SP4'!$K$63</f>
        <v>0</v>
      </c>
      <c r="F37" s="63">
        <f>'Indicadores SP5'!$K$63</f>
        <v>0</v>
      </c>
      <c r="G37" s="63">
        <f>'Indicadores SP6'!$K$63</f>
        <v>0</v>
      </c>
      <c r="H37" s="63">
        <f>'Indicadores SP7'!$K$63</f>
        <v>0</v>
      </c>
      <c r="I37" s="63">
        <f>'Indicadores SP8'!$K$63</f>
        <v>0</v>
      </c>
      <c r="J37" s="63">
        <f>'Indicadores SP9'!$K$63</f>
        <v>0</v>
      </c>
      <c r="K37" s="63">
        <f>'Indicadores SP10'!$K$63</f>
        <v>0</v>
      </c>
      <c r="L37" s="56">
        <f t="shared" si="3"/>
        <v>33</v>
      </c>
    </row>
    <row r="38" spans="1:12" ht="15" thickBot="1" x14ac:dyDescent="0.35">
      <c r="A38" s="57" t="s">
        <v>207</v>
      </c>
      <c r="B38" s="58">
        <f>'Indicadores  SP1'!C66</f>
        <v>0</v>
      </c>
      <c r="C38" s="58">
        <f>'Indicadores SP2'!$C$66</f>
        <v>0</v>
      </c>
      <c r="D38" s="58">
        <f>'Indicadores SP3'!$C$66</f>
        <v>0</v>
      </c>
      <c r="E38" s="58">
        <f>'Indicadores SP4'!$C$66</f>
        <v>0</v>
      </c>
      <c r="F38" s="58">
        <f>'Indicadores SP5'!$C$66</f>
        <v>0</v>
      </c>
      <c r="G38" s="58">
        <f>'Indicadores SP6'!$C$66</f>
        <v>0</v>
      </c>
      <c r="H38" s="58">
        <f>'Indicadores SP7'!$C$66</f>
        <v>0</v>
      </c>
      <c r="I38" s="58">
        <f>'Indicadores SP8'!$C$66</f>
        <v>0</v>
      </c>
      <c r="J38" s="58">
        <f>'Indicadores SP9'!$C$66</f>
        <v>0</v>
      </c>
      <c r="K38" s="58">
        <f>'Indicadores SP10'!$C$66</f>
        <v>0</v>
      </c>
      <c r="L38" s="59">
        <f t="shared" si="3"/>
        <v>0</v>
      </c>
    </row>
    <row r="39" spans="1:12" ht="15" thickBot="1" x14ac:dyDescent="0.35">
      <c r="A39" s="52" t="s">
        <v>208</v>
      </c>
      <c r="B39" s="53">
        <f>'Indicadores  SP1'!H66</f>
        <v>0</v>
      </c>
      <c r="C39" s="53">
        <f>'Indicadores SP2'!$H$66</f>
        <v>0</v>
      </c>
      <c r="D39" s="53">
        <f>'Indicadores SP3'!$H$66</f>
        <v>0</v>
      </c>
      <c r="E39" s="53">
        <f>'Indicadores SP4'!$H$66</f>
        <v>0</v>
      </c>
      <c r="F39" s="53">
        <f>'Indicadores SP5'!$H$66</f>
        <v>0</v>
      </c>
      <c r="G39" s="53">
        <f>'Indicadores SP6'!$H$66</f>
        <v>0</v>
      </c>
      <c r="H39" s="53">
        <f>'Indicadores SP7'!$H$66</f>
        <v>0</v>
      </c>
      <c r="I39" s="53">
        <f>'Indicadores SP8'!$H$66</f>
        <v>0</v>
      </c>
      <c r="J39" s="53">
        <f>'Indicadores SP9'!$H$66</f>
        <v>0</v>
      </c>
      <c r="K39" s="53">
        <f>'Indicadores SP10'!$H$66</f>
        <v>0</v>
      </c>
      <c r="L39" s="54">
        <f>AVERAGE(B39:K39)</f>
        <v>0</v>
      </c>
    </row>
    <row r="40" spans="1:12" ht="15" thickBot="1" x14ac:dyDescent="0.35">
      <c r="A40" s="57" t="s">
        <v>209</v>
      </c>
      <c r="B40" s="64">
        <f>'Indicadores  SP1'!M66</f>
        <v>0</v>
      </c>
      <c r="C40" s="64">
        <f>'Indicadores SP2'!$M$66</f>
        <v>0</v>
      </c>
      <c r="D40" s="64">
        <f>'Indicadores SP3'!$M$66</f>
        <v>0</v>
      </c>
      <c r="E40" s="64">
        <f>'Indicadores SP4'!$M$66</f>
        <v>0</v>
      </c>
      <c r="F40" s="64">
        <f>'Indicadores SP5'!$M$66</f>
        <v>0</v>
      </c>
      <c r="G40" s="64">
        <f>'Indicadores SP6'!$M$66</f>
        <v>0</v>
      </c>
      <c r="H40" s="64">
        <f>'Indicadores SP7'!$M$66</f>
        <v>0</v>
      </c>
      <c r="I40" s="64">
        <f>'Indicadores SP8'!$M$66</f>
        <v>0</v>
      </c>
      <c r="J40" s="64">
        <f>'Indicadores SP9'!$M$66</f>
        <v>0</v>
      </c>
      <c r="K40" s="64">
        <f>'Indicadores SP10'!$M$66</f>
        <v>0</v>
      </c>
      <c r="L40" s="65">
        <f>AVERAGE(B40:K40)</f>
        <v>0</v>
      </c>
    </row>
    <row r="41" spans="1:12" x14ac:dyDescent="0.3">
      <c r="A41" s="30" t="s">
        <v>210</v>
      </c>
      <c r="B41" s="61">
        <f>'Indicadores  SP1'!C71</f>
        <v>0</v>
      </c>
      <c r="C41" s="61">
        <f>'Indicadores SP2'!$C$71</f>
        <v>0</v>
      </c>
      <c r="D41" s="61">
        <f>'Indicadores SP3'!$C$71</f>
        <v>0</v>
      </c>
      <c r="E41" s="61">
        <f>'Indicadores SP4'!$C$71</f>
        <v>0</v>
      </c>
      <c r="F41" s="61">
        <f>'Indicadores SP5'!$C$71</f>
        <v>0</v>
      </c>
      <c r="G41" s="61">
        <f>'Indicadores SP6'!$C$71</f>
        <v>0</v>
      </c>
      <c r="H41" s="61">
        <f>'Indicadores SP7'!$C$71</f>
        <v>0</v>
      </c>
      <c r="I41" s="61">
        <f>'Indicadores SP8'!$C$71</f>
        <v>0</v>
      </c>
      <c r="J41" s="61">
        <f>'Indicadores SP9'!$C$71</f>
        <v>0</v>
      </c>
      <c r="K41" s="61">
        <f>'Indicadores SP10'!$C$71</f>
        <v>0</v>
      </c>
      <c r="L41" s="55">
        <f>SUM(B41:K41)</f>
        <v>0</v>
      </c>
    </row>
    <row r="42" spans="1:12" x14ac:dyDescent="0.3">
      <c r="A42" s="32" t="s">
        <v>211</v>
      </c>
      <c r="B42" s="37">
        <f>'Indicadores  SP1'!C73</f>
        <v>0</v>
      </c>
      <c r="C42" s="37">
        <f>'Indicadores SP2'!$C$73</f>
        <v>0</v>
      </c>
      <c r="D42" s="37">
        <f>'Indicadores SP3'!$C$73</f>
        <v>0</v>
      </c>
      <c r="E42" s="37">
        <f>'Indicadores SP4'!$C$73</f>
        <v>0</v>
      </c>
      <c r="F42" s="37">
        <f>'Indicadores SP5'!$C$73</f>
        <v>0</v>
      </c>
      <c r="G42" s="37">
        <f>'Indicadores SP6'!$C$73</f>
        <v>0</v>
      </c>
      <c r="H42" s="37">
        <f>'Indicadores SP7'!$C$73</f>
        <v>0</v>
      </c>
      <c r="I42" s="37">
        <f>'Indicadores SP8'!$C$73</f>
        <v>0</v>
      </c>
      <c r="J42" s="37">
        <f>'Indicadores SP9'!$C$73</f>
        <v>0</v>
      </c>
      <c r="K42" s="37">
        <f>'Indicadores SP10'!$C$73</f>
        <v>0</v>
      </c>
      <c r="L42" s="35">
        <f>SUM(B42:K42)</f>
        <v>0</v>
      </c>
    </row>
    <row r="43" spans="1:12" ht="15" thickBot="1" x14ac:dyDescent="0.35">
      <c r="A43" s="45" t="s">
        <v>212</v>
      </c>
      <c r="B43" s="63">
        <f>'Indicadores  SP1'!C75</f>
        <v>0</v>
      </c>
      <c r="C43" s="63">
        <f>'Indicadores SP2'!$C$75</f>
        <v>0</v>
      </c>
      <c r="D43" s="63">
        <f>'Indicadores SP3'!$C$75</f>
        <v>0</v>
      </c>
      <c r="E43" s="63">
        <f>'Indicadores SP4'!$C$75</f>
        <v>0</v>
      </c>
      <c r="F43" s="63">
        <f>'Indicadores SP5'!$C$75</f>
        <v>0</v>
      </c>
      <c r="G43" s="63">
        <f>'Indicadores SP6'!$C$75</f>
        <v>0</v>
      </c>
      <c r="H43" s="63">
        <f>'Indicadores SP7'!$C$75</f>
        <v>0</v>
      </c>
      <c r="I43" s="63">
        <f>'Indicadores SP8'!$C$75</f>
        <v>0</v>
      </c>
      <c r="J43" s="63">
        <f>'Indicadores SP9'!$C$75</f>
        <v>0</v>
      </c>
      <c r="K43" s="63">
        <f>'Indicadores SP10'!$C$75</f>
        <v>0</v>
      </c>
      <c r="L43" s="56">
        <f>SUM(B43:K43)</f>
        <v>0</v>
      </c>
    </row>
    <row r="44" spans="1:12" x14ac:dyDescent="0.3">
      <c r="A44" s="46" t="s">
        <v>213</v>
      </c>
      <c r="B44" s="66">
        <f>'Indicadores  SP1'!C78</f>
        <v>0</v>
      </c>
      <c r="C44" s="66">
        <f>'Indicadores SP2'!$C$78</f>
        <v>0</v>
      </c>
      <c r="D44" s="66">
        <f>'Indicadores SP3'!$C$78</f>
        <v>0</v>
      </c>
      <c r="E44" s="66">
        <f>'Indicadores SP4'!$C$78</f>
        <v>0</v>
      </c>
      <c r="F44" s="66">
        <f>'Indicadores SP5'!$C$78</f>
        <v>0</v>
      </c>
      <c r="G44" s="66">
        <f>'Indicadores SP6'!$C$78</f>
        <v>0</v>
      </c>
      <c r="H44" s="66">
        <f>'Indicadores SP7'!$C$78</f>
        <v>0</v>
      </c>
      <c r="I44" s="66">
        <f>'Indicadores SP8'!$C$78</f>
        <v>0</v>
      </c>
      <c r="J44" s="66">
        <f>'Indicadores SP9'!$C$78</f>
        <v>0</v>
      </c>
      <c r="K44" s="66">
        <f>'Indicadores SP10'!$C$78</f>
        <v>0</v>
      </c>
      <c r="L44" s="67">
        <f>AVERAGE(B44:K44)</f>
        <v>0</v>
      </c>
    </row>
    <row r="45" spans="1:12" x14ac:dyDescent="0.3">
      <c r="A45" s="33" t="s">
        <v>214</v>
      </c>
      <c r="B45" s="38">
        <f>'Indicadores  SP1'!H78</f>
        <v>0</v>
      </c>
      <c r="C45" s="38">
        <f>'Indicadores SP2'!$H$78</f>
        <v>0</v>
      </c>
      <c r="D45" s="38">
        <f>'Indicadores SP3'!$H$78</f>
        <v>0</v>
      </c>
      <c r="E45" s="38">
        <f>'Indicadores SP4'!$H$78</f>
        <v>0</v>
      </c>
      <c r="F45" s="38">
        <f>'Indicadores SP5'!$H$78</f>
        <v>0</v>
      </c>
      <c r="G45" s="38">
        <f>'Indicadores SP6'!$H$78</f>
        <v>0</v>
      </c>
      <c r="H45" s="38">
        <f>'Indicadores SP7'!$H$78</f>
        <v>0</v>
      </c>
      <c r="I45" s="38">
        <f>'Indicadores SP8'!$H$78</f>
        <v>0</v>
      </c>
      <c r="J45" s="38">
        <f>'Indicadores SP9'!$H$78</f>
        <v>0</v>
      </c>
      <c r="K45" s="38">
        <f>'Indicadores SP10'!$H$78</f>
        <v>0</v>
      </c>
      <c r="L45" s="39">
        <f>AVERAGE(B45:K45)</f>
        <v>0</v>
      </c>
    </row>
    <row r="46" spans="1:12" ht="15" thickBot="1" x14ac:dyDescent="0.35">
      <c r="A46" s="40" t="s">
        <v>215</v>
      </c>
      <c r="B46" s="41">
        <f>'Indicadores  SP1'!M78</f>
        <v>0</v>
      </c>
      <c r="C46" s="41">
        <f>'Indicadores SP2'!$M$78</f>
        <v>0</v>
      </c>
      <c r="D46" s="41">
        <f>'Indicadores SP3'!$M$78</f>
        <v>0</v>
      </c>
      <c r="E46" s="41">
        <f>'Indicadores SP4'!$M$78</f>
        <v>0</v>
      </c>
      <c r="F46" s="41">
        <f>'Indicadores SP5'!$M$78</f>
        <v>0</v>
      </c>
      <c r="G46" s="41">
        <f>'Indicadores SP6'!$M$78</f>
        <v>0</v>
      </c>
      <c r="H46" s="41">
        <f>'Indicadores SP7'!$M$78</f>
        <v>0</v>
      </c>
      <c r="I46" s="41">
        <f>'Indicadores SP8'!$M$78</f>
        <v>0</v>
      </c>
      <c r="J46" s="41">
        <f>'Indicadores SP9'!$M$78</f>
        <v>0</v>
      </c>
      <c r="K46" s="41">
        <f>'Indicadores SP10'!$M$78</f>
        <v>0</v>
      </c>
      <c r="L46" s="42">
        <f>AVERAGE(B46:K46)</f>
        <v>0</v>
      </c>
    </row>
  </sheetData>
  <sheetProtection algorithmName="SHA-512" hashValue="hZwj4NTIcn/B3IpGko03bx0g5cf7HdrJvBPGjf8NTf3irmqHUoA3Iy43BAKhUjCtdxI2tsEW48C/gbUAka3jqw==" saltValue="DhaaH1lcBJC/PFOuEiQwFg==" spinCount="100000" sheet="1" objects="1" scenarios="1"/>
  <mergeCells count="3">
    <mergeCell ref="B1:K1"/>
    <mergeCell ref="L1:L2"/>
    <mergeCell ref="A1:A2"/>
  </mergeCells>
  <phoneticPr fontId="20" type="noConversion"/>
  <pageMargins left="0.511811024" right="0.511811024" top="0.78740157499999996" bottom="0.78740157499999996" header="0.31496062000000002" footer="0.31496062000000002"/>
  <pageSetup paperSize="9" scale="50" orientation="portrait" r:id="rId1"/>
  <rowBreaks count="1" manualBreakCount="1">
    <brk id="76" max="16383" man="1"/>
  </rowBreaks>
  <ignoredErrors>
    <ignoredError sqref="L16 L6 L11" formula="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e113ccc-c8fa-4013-9785-6ba8bceebc3a" xsi:nil="true"/>
    <lcf76f155ced4ddcb4097134ff3c332f xmlns="df9d1c7d-5236-4313-a287-b5ed0e64c33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E11EBC72790A947BDB05EFE71D3F279" ma:contentTypeVersion="13" ma:contentTypeDescription="Crie um novo documento." ma:contentTypeScope="" ma:versionID="08c9f568de49c6be1d6c53a76d188e40">
  <xsd:schema xmlns:xsd="http://www.w3.org/2001/XMLSchema" xmlns:xs="http://www.w3.org/2001/XMLSchema" xmlns:p="http://schemas.microsoft.com/office/2006/metadata/properties" xmlns:ns2="df9d1c7d-5236-4313-a287-b5ed0e64c336" xmlns:ns3="7e113ccc-c8fa-4013-9785-6ba8bceebc3a" targetNamespace="http://schemas.microsoft.com/office/2006/metadata/properties" ma:root="true" ma:fieldsID="9bfd055125bd7a6bfdea4ccfbda70c82" ns2:_="" ns3:_="">
    <xsd:import namespace="df9d1c7d-5236-4313-a287-b5ed0e64c336"/>
    <xsd:import namespace="7e113ccc-c8fa-4013-9785-6ba8bceebc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d1c7d-5236-4313-a287-b5ed0e64c3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71f1459a-16d9-426d-9077-e5bf00f78b3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113ccc-c8fa-4013-9785-6ba8bceebc3a"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95489c8f-49ab-4394-83c2-f527eb190f77}" ma:internalName="TaxCatchAll" ma:showField="CatchAllData" ma:web="7e113ccc-c8fa-4013-9785-6ba8bceebc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59BA45-7093-4153-AD00-6558CD8DFAE8}">
  <ds:schemaRefs>
    <ds:schemaRef ds:uri="http://schemas.microsoft.com/sharepoint/v3/contenttype/forms"/>
  </ds:schemaRefs>
</ds:datastoreItem>
</file>

<file path=customXml/itemProps2.xml><?xml version="1.0" encoding="utf-8"?>
<ds:datastoreItem xmlns:ds="http://schemas.openxmlformats.org/officeDocument/2006/customXml" ds:itemID="{45E9F7B6-3115-428D-A31F-E346F0B21E67}">
  <ds:schemaRefs>
    <ds:schemaRef ds:uri="http://schemas.microsoft.com/office/2006/metadata/properties"/>
    <ds:schemaRef ds:uri="http://schemas.microsoft.com/office/infopath/2007/PartnerControls"/>
    <ds:schemaRef ds:uri="7e113ccc-c8fa-4013-9785-6ba8bceebc3a"/>
    <ds:schemaRef ds:uri="df9d1c7d-5236-4313-a287-b5ed0e64c336"/>
  </ds:schemaRefs>
</ds:datastoreItem>
</file>

<file path=customXml/itemProps3.xml><?xml version="1.0" encoding="utf-8"?>
<ds:datastoreItem xmlns:ds="http://schemas.openxmlformats.org/officeDocument/2006/customXml" ds:itemID="{BCD9DB88-8C65-4A0B-96AB-8CDAA5526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d1c7d-5236-4313-a287-b5ed0e64c336"/>
    <ds:schemaRef ds:uri="7e113ccc-c8fa-4013-9785-6ba8bceeb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25</vt:i4>
      </vt:variant>
      <vt:variant>
        <vt:lpstr>Intervalos Nomeados</vt:lpstr>
      </vt:variant>
      <vt:variant>
        <vt:i4>3</vt:i4>
      </vt:variant>
    </vt:vector>
  </HeadingPairs>
  <TitlesOfParts>
    <vt:vector size="28" baseType="lpstr">
      <vt:lpstr>Automação</vt:lpstr>
      <vt:lpstr>Guide</vt:lpstr>
      <vt:lpstr>Parâmetros</vt:lpstr>
      <vt:lpstr>MRT SP1</vt:lpstr>
      <vt:lpstr>Indicadores  SP1</vt:lpstr>
      <vt:lpstr>MRT SP2</vt:lpstr>
      <vt:lpstr>Indicadores SP2</vt:lpstr>
      <vt:lpstr>MRT SP3</vt:lpstr>
      <vt:lpstr>Indicadores SP3</vt:lpstr>
      <vt:lpstr>MRT SP4</vt:lpstr>
      <vt:lpstr>Indicadores SP4</vt:lpstr>
      <vt:lpstr>MRT SP5</vt:lpstr>
      <vt:lpstr>Indicadores SP5</vt:lpstr>
      <vt:lpstr>MRT SP6</vt:lpstr>
      <vt:lpstr>Indicadores SP6</vt:lpstr>
      <vt:lpstr>MRT SP7</vt:lpstr>
      <vt:lpstr>Indicadores SP7</vt:lpstr>
      <vt:lpstr>MRT SP8</vt:lpstr>
      <vt:lpstr>Indicadores SP8</vt:lpstr>
      <vt:lpstr>MRT SP9</vt:lpstr>
      <vt:lpstr>Indicadores SP9</vt:lpstr>
      <vt:lpstr>MRT SP10</vt:lpstr>
      <vt:lpstr>Indicadores SP10</vt:lpstr>
      <vt:lpstr>DASHBOARD GLOBAL</vt:lpstr>
      <vt:lpstr>Matriz</vt:lpstr>
      <vt:lpstr>'DASHBOARD GLOBAL'!Area_de_impressao</vt:lpstr>
      <vt:lpstr>Guide!Area_de_impressao</vt:lpstr>
      <vt:lpstr>'Indicadores  SP1'!Area_de_impressao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ronal</dc:creator>
  <cp:keywords/>
  <dc:description/>
  <cp:lastModifiedBy>Ericlis Gonçalves</cp:lastModifiedBy>
  <cp:revision/>
  <dcterms:created xsi:type="dcterms:W3CDTF">2022-08-25T16:47:50Z</dcterms:created>
  <dcterms:modified xsi:type="dcterms:W3CDTF">2024-02-02T18:38:04Z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0x010100AE11EBC72790A947BDB05EFE71D3F279</vt:lpwstr>
  </property>
  <property fmtid="{D5CDD505-2E9C-101B-9397-08002B2CF9AE}" pid="3" name="MSIP_Label_92444c4c-8bf2-41f2-9034-db3445275fd9_Enabled">
    <vt:lpwstr>true</vt:lpwstr>
  </property>
  <property fmtid="{D5CDD505-2E9C-101B-9397-08002B2CF9AE}" pid="4" name="MSIP_Label_92444c4c-8bf2-41f2-9034-db3445275fd9_SetDate">
    <vt:lpwstr>2022-10-05T19:45:47Z</vt:lpwstr>
  </property>
  <property fmtid="{D5CDD505-2E9C-101B-9397-08002B2CF9AE}" pid="5" name="MSIP_Label_92444c4c-8bf2-41f2-9034-db3445275fd9_Method">
    <vt:lpwstr>Standard</vt:lpwstr>
  </property>
  <property fmtid="{D5CDD505-2E9C-101B-9397-08002B2CF9AE}" pid="6" name="MSIP_Label_92444c4c-8bf2-41f2-9034-db3445275fd9_Name">
    <vt:lpwstr>Public</vt:lpwstr>
  </property>
  <property fmtid="{D5CDD505-2E9C-101B-9397-08002B2CF9AE}" pid="7" name="MSIP_Label_92444c4c-8bf2-41f2-9034-db3445275fd9_SiteId">
    <vt:lpwstr>8a4791e4-1c14-4feb-b017-c020d95331dd</vt:lpwstr>
  </property>
  <property fmtid="{D5CDD505-2E9C-101B-9397-08002B2CF9AE}" pid="8" name="MSIP_Label_92444c4c-8bf2-41f2-9034-db3445275fd9_ActionId">
    <vt:lpwstr>6281402d-19f0-4358-a0e7-1d4bd7b0c8a1</vt:lpwstr>
  </property>
  <property fmtid="{D5CDD505-2E9C-101B-9397-08002B2CF9AE}" pid="9" name="MSIP_Label_92444c4c-8bf2-41f2-9034-db3445275fd9_ContentBits">
    <vt:lpwstr>0</vt:lpwstr>
  </property>
  <property fmtid="{D5CDD505-2E9C-101B-9397-08002B2CF9AE}" pid="10" name="MediaServiceImageTags">
    <vt:lpwstr/>
  </property>
</Properties>
</file>